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890" windowHeight="7650" tabRatio="945" firstSheet="19" activeTab="26"/>
  </bookViews>
  <sheets>
    <sheet name="Asugonj" sheetId="16" state="hidden" r:id="rId1"/>
    <sheet name="Nitaigonj" sheetId="15" state="hidden" r:id="rId2"/>
    <sheet name="Jabeda Godwn" sheetId="14" state="hidden" r:id="rId3"/>
    <sheet name="IT Godawn" sheetId="3" state="hidden" r:id="rId4"/>
    <sheet name="Atigram Godown" sheetId="36" r:id="rId5"/>
    <sheet name="MEB Glass Factory" sheetId="35" r:id="rId6"/>
    <sheet name="Aulabon Godown" sheetId="34" r:id="rId7"/>
    <sheet name="Appolo Ispat Godown" sheetId="33" r:id="rId8"/>
    <sheet name="Gausiya Godown" sheetId="32" r:id="rId9"/>
    <sheet name="Arif Godown" sheetId="31" r:id="rId10"/>
    <sheet name="Dumping" sheetId="11" r:id="rId11"/>
    <sheet name="Delta Agro Food SILO" sheetId="13" r:id="rId12"/>
    <sheet name="Aftab Godown" sheetId="19" r:id="rId13"/>
    <sheet name="Rongdhonu" sheetId="29" r:id="rId14"/>
    <sheet name="Hossain Chemical Godown" sheetId="18" state="hidden" r:id="rId15"/>
    <sheet name="Sailo-10,08,07,01,06 (Australia" sheetId="10" state="hidden" r:id="rId16"/>
    <sheet name="Tarabo Godown" sheetId="25" state="hidden" r:id="rId17"/>
    <sheet name="Kutubpur Godown" sheetId="17" state="hidden" r:id="rId18"/>
    <sheet name="Zatramura Godawan" sheetId="4" state="hidden" r:id="rId19"/>
    <sheet name="Sonali Godown" sheetId="26" r:id="rId20"/>
    <sheet name="Thana Godawan" sheetId="2" r:id="rId21"/>
    <sheet name="Rupshi Godown" sheetId="27" r:id="rId22"/>
    <sheet name="Habib Paper Mill" sheetId="30" r:id="rId23"/>
    <sheet name="S-o-2 Godawan" sheetId="12" r:id="rId24"/>
    <sheet name="Gandhobpur Godown " sheetId="21" r:id="rId25"/>
    <sheet name="Modonpur godawan  " sheetId="5" r:id="rId26"/>
    <sheet name="Wata Godawan" sheetId="8" r:id="rId27"/>
    <sheet name="Jalkurhi Godawan" sheetId="9" r:id="rId28"/>
  </sheets>
  <calcPr calcId="152511"/>
</workbook>
</file>

<file path=xl/calcChain.xml><?xml version="1.0" encoding="utf-8"?>
<calcChain xmlns="http://schemas.openxmlformats.org/spreadsheetml/2006/main">
  <c r="C2536" i="5"/>
  <c r="F2806"/>
  <c r="F2807" s="1"/>
  <c r="F2808" s="1"/>
  <c r="F2809" s="1"/>
  <c r="F2810" s="1"/>
  <c r="F2811" s="1"/>
  <c r="F2812" s="1"/>
  <c r="F98" i="36"/>
  <c r="F99"/>
  <c r="F100" s="1"/>
  <c r="F101" s="1"/>
  <c r="F102" s="1"/>
  <c r="F103" s="1"/>
  <c r="F104" s="1"/>
  <c r="F104" i="31"/>
  <c r="F105" s="1"/>
  <c r="F106" s="1"/>
  <c r="F107" s="1"/>
  <c r="F108" s="1"/>
  <c r="F109" s="1"/>
  <c r="F110" s="1"/>
  <c r="F111" s="1"/>
  <c r="F507" i="30" l="1"/>
  <c r="F508" s="1"/>
  <c r="F509" s="1"/>
  <c r="F510" s="1"/>
  <c r="F511" s="1"/>
  <c r="F512" s="1"/>
  <c r="F389" i="26" l="1"/>
  <c r="F390"/>
  <c r="F391" s="1"/>
  <c r="F392" s="1"/>
  <c r="F393" s="1"/>
  <c r="F2364" i="9"/>
  <c r="F2365" s="1"/>
  <c r="F2366" s="1"/>
  <c r="F2367" s="1"/>
  <c r="F2368" s="1"/>
  <c r="F665" i="21" l="1"/>
  <c r="F666"/>
  <c r="F667" s="1"/>
  <c r="F668" s="1"/>
  <c r="F669" s="1"/>
  <c r="F553" i="30" l="1"/>
  <c r="F790" i="2" l="1"/>
  <c r="F791" s="1"/>
  <c r="F792" s="1"/>
  <c r="F793" s="1"/>
  <c r="F794" s="1"/>
  <c r="F795" s="1"/>
  <c r="F796" s="1"/>
  <c r="F797" s="1"/>
  <c r="F21" i="33"/>
  <c r="F22" s="1"/>
  <c r="F23" s="1"/>
  <c r="F24" s="1"/>
  <c r="F25" s="1"/>
  <c r="F26" s="1"/>
  <c r="F27" s="1"/>
  <c r="F28" s="1"/>
  <c r="F29" s="1"/>
  <c r="F207" i="29"/>
  <c r="F208" s="1"/>
  <c r="F209" s="1"/>
  <c r="F210" s="1"/>
  <c r="F211" s="1"/>
  <c r="F212" s="1"/>
  <c r="F2261" i="9" l="1"/>
  <c r="F2262" s="1"/>
  <c r="F2263" s="1"/>
  <c r="F2264" s="1"/>
  <c r="F2265" s="1"/>
  <c r="F2266" s="1"/>
  <c r="F2267" s="1"/>
  <c r="F2268" s="1"/>
  <c r="F2269" s="1"/>
  <c r="F2270" s="1"/>
  <c r="F2271" s="1"/>
  <c r="F2272" s="1"/>
  <c r="F2273" s="1"/>
  <c r="F2274" s="1"/>
  <c r="F2275" s="1"/>
  <c r="F2276" s="1"/>
  <c r="F2277" s="1"/>
  <c r="F2278" s="1"/>
  <c r="F2279" s="1"/>
  <c r="F2280" s="1"/>
  <c r="F2281" s="1"/>
  <c r="F2282" s="1"/>
  <c r="F2283" s="1"/>
  <c r="F2284" s="1"/>
  <c r="F2285" s="1"/>
  <c r="F2286" s="1"/>
  <c r="F2287" s="1"/>
  <c r="F2288" s="1"/>
  <c r="F2289" s="1"/>
  <c r="F2290" s="1"/>
  <c r="F2291" s="1"/>
  <c r="F2292" s="1"/>
  <c r="F2293" s="1"/>
  <c r="F2294" s="1"/>
  <c r="F2295" s="1"/>
  <c r="F2296" s="1"/>
  <c r="F2297" s="1"/>
  <c r="F2298" s="1"/>
  <c r="F2299" s="1"/>
  <c r="F2300" s="1"/>
  <c r="F2301" s="1"/>
  <c r="F2302" s="1"/>
  <c r="F2303" s="1"/>
  <c r="F2304" s="1"/>
  <c r="F2305" s="1"/>
  <c r="F2306" s="1"/>
  <c r="F2307" s="1"/>
  <c r="F2308" s="1"/>
  <c r="F2309" s="1"/>
  <c r="F2310" s="1"/>
  <c r="F2311" s="1"/>
  <c r="F2312" s="1"/>
  <c r="F1155" i="12" l="1"/>
  <c r="F1156" s="1"/>
  <c r="F1157" s="1"/>
  <c r="F1158" s="1"/>
  <c r="F1159" s="1"/>
  <c r="F1160" s="1"/>
  <c r="F1161" s="1"/>
  <c r="F1162" s="1"/>
  <c r="F1163" s="1"/>
  <c r="F1164" s="1"/>
  <c r="F1165" s="1"/>
  <c r="F2671" i="8"/>
  <c r="F2672" s="1"/>
  <c r="F2673" s="1"/>
  <c r="F2674" s="1"/>
  <c r="F2675" s="1"/>
  <c r="F2676" s="1"/>
  <c r="F2677" s="1"/>
  <c r="F2678" s="1"/>
  <c r="F2679" s="1"/>
  <c r="F810" i="21" l="1"/>
  <c r="F811"/>
  <c r="F812" s="1"/>
  <c r="F813" s="1"/>
  <c r="F814" s="1"/>
  <c r="F815" s="1"/>
  <c r="F816" s="1"/>
  <c r="F817" s="1"/>
  <c r="F2889" i="5"/>
  <c r="F2890" s="1"/>
  <c r="F2891" s="1"/>
  <c r="F2892" s="1"/>
  <c r="F2893" s="1"/>
  <c r="F2894" s="1"/>
  <c r="F2895" s="1"/>
  <c r="E427" i="29" l="1"/>
  <c r="C427"/>
  <c r="D427"/>
  <c r="F427" l="1"/>
  <c r="F416"/>
  <c r="F417" s="1"/>
  <c r="F418" s="1"/>
  <c r="F419" s="1"/>
  <c r="F420" s="1"/>
  <c r="F421" s="1"/>
  <c r="F422" s="1"/>
  <c r="F423" s="1"/>
  <c r="F424" s="1"/>
  <c r="F425" s="1"/>
  <c r="F426" s="1"/>
  <c r="E163" i="11" l="1"/>
  <c r="D163"/>
  <c r="C163"/>
  <c r="F163" l="1"/>
  <c r="D2663" i="8"/>
  <c r="F382" i="29" l="1"/>
  <c r="F383" s="1"/>
  <c r="F384" s="1"/>
  <c r="F385" s="1"/>
  <c r="F386" s="1"/>
  <c r="F387" s="1"/>
  <c r="F388" s="1"/>
  <c r="F2380" i="9"/>
  <c r="F2381"/>
  <c r="F2382" s="1"/>
  <c r="F2383" s="1"/>
  <c r="F2384" s="1"/>
  <c r="F2385" s="1"/>
  <c r="F2386" s="1"/>
  <c r="F2387" s="1"/>
  <c r="F2388" s="1"/>
  <c r="E1318" i="12"/>
  <c r="D1318"/>
  <c r="C1318"/>
  <c r="F1308"/>
  <c r="F1309" s="1"/>
  <c r="F1310" s="1"/>
  <c r="F1311" s="1"/>
  <c r="F1312" s="1"/>
  <c r="F1313" s="1"/>
  <c r="F1314" s="1"/>
  <c r="F1315" s="1"/>
  <c r="F1316" s="1"/>
  <c r="F1317" s="1"/>
  <c r="F1318" l="1"/>
  <c r="E575" i="30"/>
  <c r="D575"/>
  <c r="F554"/>
  <c r="F555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52"/>
  <c r="E2389" i="9" l="1"/>
  <c r="D2389"/>
  <c r="F2389" s="1"/>
  <c r="C2389"/>
  <c r="F2377"/>
  <c r="F2378" s="1"/>
  <c r="F2379" s="1"/>
  <c r="F399" i="29"/>
  <c r="F400" s="1"/>
  <c r="F401" s="1"/>
  <c r="F402" s="1"/>
  <c r="F403" s="1"/>
  <c r="F404" s="1"/>
  <c r="F405" s="1"/>
  <c r="F406" s="1"/>
  <c r="F407" s="1"/>
  <c r="D594" i="19"/>
  <c r="E624"/>
  <c r="D624"/>
  <c r="C624"/>
  <c r="F607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l="1"/>
  <c r="C397" i="29" l="1"/>
  <c r="D397"/>
  <c r="E2936" i="5" l="1"/>
  <c r="D2936"/>
  <c r="F2936" s="1"/>
  <c r="C2936"/>
  <c r="F2924"/>
  <c r="F2925" s="1"/>
  <c r="F2926" s="1"/>
  <c r="F2927" s="1"/>
  <c r="F2928" s="1"/>
  <c r="F2929" s="1"/>
  <c r="F2930" s="1"/>
  <c r="F2931" s="1"/>
  <c r="F2932" s="1"/>
  <c r="F2933" s="1"/>
  <c r="F2934" s="1"/>
  <c r="F2935" s="1"/>
  <c r="E408" i="29"/>
  <c r="D408"/>
  <c r="C408"/>
  <c r="F397"/>
  <c r="F398" s="1"/>
  <c r="F408" l="1"/>
  <c r="F591" i="19" l="1"/>
  <c r="F592" s="1"/>
  <c r="F593" s="1"/>
  <c r="F594" s="1"/>
  <c r="F595" s="1"/>
  <c r="F596" s="1"/>
  <c r="F597" s="1"/>
  <c r="F598" s="1"/>
  <c r="F1292" i="12" l="1"/>
  <c r="F1293"/>
  <c r="F1294" s="1"/>
  <c r="F1295" s="1"/>
  <c r="F1296" s="1"/>
  <c r="F1297" s="1"/>
  <c r="F1298" s="1"/>
  <c r="F1299" s="1"/>
  <c r="F1286"/>
  <c r="F1287" s="1"/>
  <c r="F1288" s="1"/>
  <c r="F1289" s="1"/>
  <c r="F1290" s="1"/>
  <c r="F1291" s="1"/>
  <c r="F1285"/>
  <c r="F1284"/>
  <c r="E2916" i="5"/>
  <c r="D2916"/>
  <c r="F2916" s="1"/>
  <c r="C2916"/>
  <c r="F2904"/>
  <c r="F2905" s="1"/>
  <c r="F2906" s="1"/>
  <c r="F2907" s="1"/>
  <c r="F2908" s="1"/>
  <c r="F2909" s="1"/>
  <c r="F2910" s="1"/>
  <c r="F2911" s="1"/>
  <c r="F2912" s="1"/>
  <c r="F2913" s="1"/>
  <c r="F2914" s="1"/>
  <c r="F2915" s="1"/>
  <c r="E152" i="11" l="1"/>
  <c r="D152"/>
  <c r="C152"/>
  <c r="F152" l="1"/>
  <c r="F584" i="19" l="1"/>
  <c r="F585" s="1"/>
  <c r="F586" s="1"/>
  <c r="F587" s="1"/>
  <c r="F588" s="1"/>
  <c r="F589" s="1"/>
  <c r="F590" s="1"/>
  <c r="F583"/>
  <c r="F582"/>
  <c r="E586" i="30" l="1"/>
  <c r="D586"/>
  <c r="C586"/>
  <c r="F583"/>
  <c r="F584" s="1"/>
  <c r="F585" s="1"/>
  <c r="F586" l="1"/>
  <c r="E105" i="36" l="1"/>
  <c r="C105"/>
  <c r="D105"/>
  <c r="F75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105" l="1"/>
  <c r="E1300" i="12"/>
  <c r="D1300"/>
  <c r="F1300" s="1"/>
  <c r="C1300"/>
  <c r="E599" i="19"/>
  <c r="D599"/>
  <c r="F599" s="1"/>
  <c r="C599"/>
  <c r="E2738" i="8" l="1"/>
  <c r="D2738"/>
  <c r="C2738"/>
  <c r="F2715"/>
  <c r="F2716" s="1"/>
  <c r="F2717" s="1"/>
  <c r="F2718" s="1"/>
  <c r="F2719" s="1"/>
  <c r="F2720" s="1"/>
  <c r="F2721" s="1"/>
  <c r="F2722" s="1"/>
  <c r="F2723" s="1"/>
  <c r="F2724" s="1"/>
  <c r="F2725" s="1"/>
  <c r="F2726" s="1"/>
  <c r="F2727" s="1"/>
  <c r="F2728" s="1"/>
  <c r="F2729" s="1"/>
  <c r="F2730" s="1"/>
  <c r="F2731" s="1"/>
  <c r="F2732" s="1"/>
  <c r="F2733" s="1"/>
  <c r="F2734" s="1"/>
  <c r="F2735" s="1"/>
  <c r="F2736" s="1"/>
  <c r="F2737" s="1"/>
  <c r="F2738" l="1"/>
  <c r="C575" i="30" l="1"/>
  <c r="F575" l="1"/>
  <c r="K976" i="13" l="1"/>
  <c r="K965"/>
  <c r="K966"/>
  <c r="K967" s="1"/>
  <c r="K968" s="1"/>
  <c r="K969" s="1"/>
  <c r="K970" s="1"/>
  <c r="K971" s="1"/>
  <c r="K972" s="1"/>
  <c r="K973" s="1"/>
  <c r="K974" s="1"/>
  <c r="K975" s="1"/>
  <c r="K977" s="1"/>
  <c r="K958" l="1"/>
  <c r="K957"/>
  <c r="F787" i="21" l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E818" l="1"/>
  <c r="D818"/>
  <c r="F785"/>
  <c r="F786" s="1"/>
  <c r="F818" l="1"/>
  <c r="E2707" i="8"/>
  <c r="C2707"/>
  <c r="D2707"/>
  <c r="F2688"/>
  <c r="F2689" s="1"/>
  <c r="F2690" s="1"/>
  <c r="F2691" s="1"/>
  <c r="F2692" s="1"/>
  <c r="F2693" s="1"/>
  <c r="F2694" s="1"/>
  <c r="F2695" s="1"/>
  <c r="F2696" s="1"/>
  <c r="F2697" s="1"/>
  <c r="F2698" s="1"/>
  <c r="F2699" s="1"/>
  <c r="F2700" s="1"/>
  <c r="F2701" s="1"/>
  <c r="F2702" s="1"/>
  <c r="F2703" s="1"/>
  <c r="F2704" s="1"/>
  <c r="F2705" s="1"/>
  <c r="F2706" s="1"/>
  <c r="F2707" l="1"/>
  <c r="E2896" i="5" l="1"/>
  <c r="D2896"/>
  <c r="C2896"/>
  <c r="F2842"/>
  <c r="F2843" s="1"/>
  <c r="F2844" s="1"/>
  <c r="F2845" s="1"/>
  <c r="F2846" s="1"/>
  <c r="F2847" s="1"/>
  <c r="F2848" s="1"/>
  <c r="F2849" s="1"/>
  <c r="F2850" s="1"/>
  <c r="F2851" s="1"/>
  <c r="F2852" s="1"/>
  <c r="F2853" s="1"/>
  <c r="F2854" s="1"/>
  <c r="F2855" s="1"/>
  <c r="F2856" s="1"/>
  <c r="F2857" s="1"/>
  <c r="F2858" s="1"/>
  <c r="F2859" s="1"/>
  <c r="F2860" s="1"/>
  <c r="F2861" s="1"/>
  <c r="F2862" s="1"/>
  <c r="F2863" s="1"/>
  <c r="F2864" s="1"/>
  <c r="F2865" s="1"/>
  <c r="F2866" s="1"/>
  <c r="F2867" s="1"/>
  <c r="F2868" s="1"/>
  <c r="F2869" s="1"/>
  <c r="F2870" s="1"/>
  <c r="F2871" s="1"/>
  <c r="F2872" s="1"/>
  <c r="F2873" s="1"/>
  <c r="F2874" s="1"/>
  <c r="F2875" s="1"/>
  <c r="F2876" s="1"/>
  <c r="F2877" s="1"/>
  <c r="F2878" s="1"/>
  <c r="F2879" s="1"/>
  <c r="F2880" s="1"/>
  <c r="F2881" s="1"/>
  <c r="F2882" s="1"/>
  <c r="F2883" s="1"/>
  <c r="F2884" s="1"/>
  <c r="F2885" s="1"/>
  <c r="F2886" s="1"/>
  <c r="F2887" s="1"/>
  <c r="F2888" s="1"/>
  <c r="F2896" l="1"/>
  <c r="D2638" i="8"/>
  <c r="E2680" l="1"/>
  <c r="D2680"/>
  <c r="C2680"/>
  <c r="F2637"/>
  <c r="F2638" s="1"/>
  <c r="F2639" s="1"/>
  <c r="F2640" s="1"/>
  <c r="F2641" s="1"/>
  <c r="F2642" s="1"/>
  <c r="F2643" s="1"/>
  <c r="F2644" s="1"/>
  <c r="F2645" s="1"/>
  <c r="F2646" s="1"/>
  <c r="F2647" s="1"/>
  <c r="F2648" s="1"/>
  <c r="F2649" s="1"/>
  <c r="F2650" s="1"/>
  <c r="F2651" s="1"/>
  <c r="F2652" s="1"/>
  <c r="F2653" s="1"/>
  <c r="F2654" s="1"/>
  <c r="F2655" s="1"/>
  <c r="F2656" s="1"/>
  <c r="F2657" s="1"/>
  <c r="F2658" s="1"/>
  <c r="F2659" s="1"/>
  <c r="F2660" s="1"/>
  <c r="F2661" s="1"/>
  <c r="F2662" s="1"/>
  <c r="F2663" s="1"/>
  <c r="F2664" s="1"/>
  <c r="F2665" s="1"/>
  <c r="F2666" s="1"/>
  <c r="F2667" s="1"/>
  <c r="F2668" s="1"/>
  <c r="F2669" s="1"/>
  <c r="F2670" s="1"/>
  <c r="F2680" l="1"/>
  <c r="E142" i="11"/>
  <c r="D142"/>
  <c r="C142"/>
  <c r="F142" l="1"/>
  <c r="F411" i="26" l="1"/>
  <c r="F412"/>
  <c r="F413" s="1"/>
  <c r="F414" s="1"/>
  <c r="F415" s="1"/>
  <c r="F416" s="1"/>
  <c r="F417" s="1"/>
  <c r="F27" i="35" l="1"/>
  <c r="F28"/>
  <c r="F29" s="1"/>
  <c r="F30" s="1"/>
  <c r="F31" s="1"/>
  <c r="F32" s="1"/>
  <c r="C418" i="26"/>
  <c r="F357" i="29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C52" i="36"/>
  <c r="D52"/>
  <c r="E187" i="31" l="1"/>
  <c r="C187"/>
  <c r="F1254" i="12" l="1"/>
  <c r="F1255" s="1"/>
  <c r="F1256" s="1"/>
  <c r="F1257" s="1"/>
  <c r="F1258" s="1"/>
  <c r="F1259" s="1"/>
  <c r="F1260" s="1"/>
  <c r="F1261" s="1"/>
  <c r="F1262" s="1"/>
  <c r="F1263" s="1"/>
  <c r="F1264" s="1"/>
  <c r="F1265" s="1"/>
  <c r="F1266" s="1"/>
  <c r="F1267" s="1"/>
  <c r="F1268" s="1"/>
  <c r="F1269" s="1"/>
  <c r="F1270" s="1"/>
  <c r="F1271" s="1"/>
  <c r="F1272" s="1"/>
  <c r="F1273" s="1"/>
  <c r="F1274" s="1"/>
  <c r="E1275" l="1"/>
  <c r="D1275"/>
  <c r="C1275"/>
  <c r="F1275" l="1"/>
  <c r="E389" i="29"/>
  <c r="D389"/>
  <c r="C389"/>
  <c r="F355"/>
  <c r="F356" s="1"/>
  <c r="F389" l="1"/>
  <c r="E418" i="26"/>
  <c r="D418"/>
  <c r="F402"/>
  <c r="F403" s="1"/>
  <c r="F404" s="1"/>
  <c r="F405" s="1"/>
  <c r="F406" s="1"/>
  <c r="F407" s="1"/>
  <c r="F408" s="1"/>
  <c r="F409" s="1"/>
  <c r="F410" s="1"/>
  <c r="F418" l="1"/>
  <c r="E2834" i="5" l="1"/>
  <c r="D2834"/>
  <c r="F2834" s="1"/>
  <c r="C2834"/>
  <c r="F2822"/>
  <c r="F2823" s="1"/>
  <c r="F2824" s="1"/>
  <c r="F2825" s="1"/>
  <c r="F2826" s="1"/>
  <c r="F2827" s="1"/>
  <c r="F2828" s="1"/>
  <c r="F2829" s="1"/>
  <c r="F2830" s="1"/>
  <c r="F2831" s="1"/>
  <c r="F2832" s="1"/>
  <c r="F2833" s="1"/>
  <c r="F2340" i="9" l="1"/>
  <c r="F2341" s="1"/>
  <c r="F2342" s="1"/>
  <c r="F2343" s="1"/>
  <c r="F2344" s="1"/>
  <c r="F2345" s="1"/>
  <c r="F2346" s="1"/>
  <c r="F2347" s="1"/>
  <c r="F2348" s="1"/>
  <c r="F2349" s="1"/>
  <c r="F2350" s="1"/>
  <c r="F2351" s="1"/>
  <c r="F2352" s="1"/>
  <c r="F2353" s="1"/>
  <c r="F2354" s="1"/>
  <c r="F2355" s="1"/>
  <c r="F2356" s="1"/>
  <c r="F2357" s="1"/>
  <c r="F2358" s="1"/>
  <c r="F2359" s="1"/>
  <c r="F2360" s="1"/>
  <c r="F2361" s="1"/>
  <c r="F2362" s="1"/>
  <c r="F2363" s="1"/>
  <c r="D2347"/>
  <c r="E543" i="30" l="1"/>
  <c r="D543"/>
  <c r="C543"/>
  <c r="F52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l="1"/>
  <c r="C2236" i="8"/>
  <c r="C2237"/>
  <c r="D2237"/>
  <c r="D2236"/>
  <c r="E778" i="21" l="1"/>
  <c r="D778"/>
  <c r="F775"/>
  <c r="F776" s="1"/>
  <c r="F777" s="1"/>
  <c r="E132" i="11"/>
  <c r="D132"/>
  <c r="C132"/>
  <c r="F132" l="1"/>
  <c r="F778" i="21"/>
  <c r="D1029" i="13" l="1"/>
  <c r="C1029"/>
  <c r="E1013"/>
  <c r="E1014" s="1"/>
  <c r="E1015" s="1"/>
  <c r="E1016" s="1"/>
  <c r="E1017" s="1"/>
  <c r="E1018" s="1"/>
  <c r="E1019" s="1"/>
  <c r="E1020" s="1"/>
  <c r="E1021" s="1"/>
  <c r="E1022" s="1"/>
  <c r="E1023" s="1"/>
  <c r="E1024" s="1"/>
  <c r="E1025" s="1"/>
  <c r="E1026" s="1"/>
  <c r="E1027" s="1"/>
  <c r="E1028" s="1"/>
  <c r="E513" i="30"/>
  <c r="D513"/>
  <c r="C513"/>
  <c r="F452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E1029" i="13" l="1"/>
  <c r="F513" i="30"/>
  <c r="E2369" i="9" l="1"/>
  <c r="D2369"/>
  <c r="C2369"/>
  <c r="F2338"/>
  <c r="F2339" s="1"/>
  <c r="F2369" l="1"/>
  <c r="C2590" i="5" l="1"/>
  <c r="F173" i="27" l="1"/>
  <c r="F174" s="1"/>
  <c r="F175" s="1"/>
  <c r="F176" s="1"/>
  <c r="F177" s="1"/>
  <c r="D1005" i="13" l="1"/>
  <c r="C1005"/>
  <c r="E1005" l="1"/>
  <c r="E988"/>
  <c r="E989" s="1"/>
  <c r="E990" s="1"/>
  <c r="E991" s="1"/>
  <c r="E992" s="1"/>
  <c r="E993" s="1"/>
  <c r="E994" s="1"/>
  <c r="E995" s="1"/>
  <c r="E996" s="1"/>
  <c r="E997" s="1"/>
  <c r="E998" s="1"/>
  <c r="E999" s="1"/>
  <c r="E1000" s="1"/>
  <c r="E1001" s="1"/>
  <c r="E1002" s="1"/>
  <c r="E1003" s="1"/>
  <c r="E1246" i="12" l="1"/>
  <c r="D1246"/>
  <c r="C1246"/>
  <c r="F1236"/>
  <c r="F1237" s="1"/>
  <c r="F1238" s="1"/>
  <c r="F1239" s="1"/>
  <c r="F1240" s="1"/>
  <c r="F1241" s="1"/>
  <c r="F1242" s="1"/>
  <c r="F1243" s="1"/>
  <c r="F1244" s="1"/>
  <c r="F1245" s="1"/>
  <c r="F1246" l="1"/>
  <c r="D309" i="26"/>
  <c r="D350"/>
  <c r="E309"/>
  <c r="F267"/>
  <c r="F266"/>
  <c r="E184" i="31"/>
  <c r="E1228" i="12" l="1"/>
  <c r="D1228"/>
  <c r="C1228"/>
  <c r="F1218"/>
  <c r="F1219" s="1"/>
  <c r="F1220" s="1"/>
  <c r="F1221" s="1"/>
  <c r="F1222" s="1"/>
  <c r="F1223" s="1"/>
  <c r="F1224" s="1"/>
  <c r="F1225" s="1"/>
  <c r="F1226" s="1"/>
  <c r="F1227" s="1"/>
  <c r="F19" i="32"/>
  <c r="F20" s="1"/>
  <c r="F21" s="1"/>
  <c r="F1228" i="12" l="1"/>
  <c r="E122" i="11"/>
  <c r="D122"/>
  <c r="C122"/>
  <c r="F122" l="1"/>
  <c r="E2629" i="8" l="1"/>
  <c r="C2629"/>
  <c r="D2629"/>
  <c r="F2594"/>
  <c r="F2595" s="1"/>
  <c r="F2596" s="1"/>
  <c r="F2597" s="1"/>
  <c r="F2598" s="1"/>
  <c r="F2599" s="1"/>
  <c r="F2600" s="1"/>
  <c r="F2601" s="1"/>
  <c r="F2602" s="1"/>
  <c r="F2603" s="1"/>
  <c r="F2604" s="1"/>
  <c r="F2605" s="1"/>
  <c r="F2606" s="1"/>
  <c r="F2607" s="1"/>
  <c r="F2608" s="1"/>
  <c r="F2609" s="1"/>
  <c r="F2610" s="1"/>
  <c r="F2611" s="1"/>
  <c r="F2612" s="1"/>
  <c r="F2613" s="1"/>
  <c r="F2614" s="1"/>
  <c r="F2615" s="1"/>
  <c r="F2616" s="1"/>
  <c r="F2617" s="1"/>
  <c r="F2618" s="1"/>
  <c r="F2619" s="1"/>
  <c r="F2620" s="1"/>
  <c r="F2621" s="1"/>
  <c r="F2622" s="1"/>
  <c r="F2623" s="1"/>
  <c r="F2624" s="1"/>
  <c r="F2625" s="1"/>
  <c r="F2626" s="1"/>
  <c r="F2627" s="1"/>
  <c r="F2628" s="1"/>
  <c r="F2629" l="1"/>
  <c r="E189" i="26"/>
  <c r="D2252" i="8" l="1"/>
  <c r="C2252"/>
  <c r="D2559"/>
  <c r="E2586" l="1"/>
  <c r="D2586"/>
  <c r="C2586"/>
  <c r="F2557"/>
  <c r="F2558" s="1"/>
  <c r="F2559" s="1"/>
  <c r="F2560" s="1"/>
  <c r="F2561" s="1"/>
  <c r="F2562" s="1"/>
  <c r="F2563" s="1"/>
  <c r="F2564" s="1"/>
  <c r="F2565" s="1"/>
  <c r="F2566" s="1"/>
  <c r="F2567" s="1"/>
  <c r="F2568" s="1"/>
  <c r="F2569" s="1"/>
  <c r="F2570" s="1"/>
  <c r="F2571" s="1"/>
  <c r="F2572" s="1"/>
  <c r="F2573" s="1"/>
  <c r="F2574" s="1"/>
  <c r="F2575" s="1"/>
  <c r="F2576" s="1"/>
  <c r="F2577" s="1"/>
  <c r="F2578" s="1"/>
  <c r="F2579" s="1"/>
  <c r="F2580" s="1"/>
  <c r="F2581" s="1"/>
  <c r="F2582" s="1"/>
  <c r="F2583" s="1"/>
  <c r="F2584" s="1"/>
  <c r="F2585" s="1"/>
  <c r="F2586" l="1"/>
  <c r="C11" i="36"/>
  <c r="D11"/>
  <c r="E216" i="31" l="1"/>
  <c r="D216"/>
  <c r="F216" s="1"/>
  <c r="C216"/>
  <c r="F210"/>
  <c r="F211" s="1"/>
  <c r="F212" s="1"/>
  <c r="F213" s="1"/>
  <c r="F214" s="1"/>
  <c r="F215" s="1"/>
  <c r="D314" i="30" l="1"/>
  <c r="C314"/>
  <c r="E347" i="29" l="1"/>
  <c r="D347"/>
  <c r="C347"/>
  <c r="F343"/>
  <c r="F344" s="1"/>
  <c r="F345" s="1"/>
  <c r="F346" s="1"/>
  <c r="F347" l="1"/>
  <c r="F2647" i="5" l="1"/>
  <c r="F2648" s="1"/>
  <c r="E2065" i="8"/>
  <c r="E2190"/>
  <c r="E2813" i="5" l="1"/>
  <c r="D2813"/>
  <c r="C2813"/>
  <c r="F2773"/>
  <c r="F2774" s="1"/>
  <c r="F2775" s="1"/>
  <c r="F2776" s="1"/>
  <c r="F2777" s="1"/>
  <c r="F2778" s="1"/>
  <c r="F2779" s="1"/>
  <c r="F2780" s="1"/>
  <c r="F2781" s="1"/>
  <c r="F2782" s="1"/>
  <c r="F2783" s="1"/>
  <c r="F2784" s="1"/>
  <c r="F2785" s="1"/>
  <c r="F2786" s="1"/>
  <c r="F2787" s="1"/>
  <c r="F2788" s="1"/>
  <c r="F2789" s="1"/>
  <c r="F2790" s="1"/>
  <c r="F2791" s="1"/>
  <c r="F2792" s="1"/>
  <c r="F2793" s="1"/>
  <c r="F2794" s="1"/>
  <c r="F2795" s="1"/>
  <c r="F2796" s="1"/>
  <c r="F2797" s="1"/>
  <c r="F2798" s="1"/>
  <c r="F2799" s="1"/>
  <c r="F2800" s="1"/>
  <c r="F2801" s="1"/>
  <c r="F2802" s="1"/>
  <c r="F2803" s="1"/>
  <c r="F2804" s="1"/>
  <c r="F2805" s="1"/>
  <c r="E394" i="26"/>
  <c r="D394"/>
  <c r="C394"/>
  <c r="F358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94" l="1"/>
  <c r="F2813" i="5"/>
  <c r="E350" i="26"/>
  <c r="C350"/>
  <c r="F318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l="1"/>
  <c r="E180" l="1"/>
  <c r="E207" i="27" l="1"/>
  <c r="C207"/>
  <c r="D207"/>
  <c r="F207" s="1"/>
  <c r="F186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D938" i="12" l="1"/>
  <c r="D306" i="30" l="1"/>
  <c r="E1210" i="12" l="1"/>
  <c r="D1210"/>
  <c r="C1210"/>
  <c r="F1200"/>
  <c r="F1201" s="1"/>
  <c r="F1202" s="1"/>
  <c r="F1203" s="1"/>
  <c r="F1204" s="1"/>
  <c r="F1205" s="1"/>
  <c r="F1206" s="1"/>
  <c r="F1207" s="1"/>
  <c r="F1208" s="1"/>
  <c r="F1209" s="1"/>
  <c r="F1210" l="1"/>
  <c r="E183" i="30" l="1"/>
  <c r="D183"/>
  <c r="D2765" i="5" l="1"/>
  <c r="E2765"/>
  <c r="E2250" i="9" l="1"/>
  <c r="D2250"/>
  <c r="E67" i="36" l="1"/>
  <c r="D67"/>
  <c r="C67"/>
  <c r="F35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E27"/>
  <c r="D27"/>
  <c r="C27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l="1"/>
  <c r="F67"/>
  <c r="E768" i="21"/>
  <c r="D768"/>
  <c r="F700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l="1"/>
  <c r="E2325" i="9"/>
  <c r="D2325"/>
  <c r="C2325"/>
  <c r="F2321"/>
  <c r="F2322" s="1"/>
  <c r="F2323" s="1"/>
  <c r="F2324" s="1"/>
  <c r="F2325" l="1"/>
  <c r="C934" i="12"/>
  <c r="D934"/>
  <c r="F2259" i="9" l="1"/>
  <c r="F2260" s="1"/>
  <c r="E2313"/>
  <c r="D2313"/>
  <c r="C2313"/>
  <c r="F2313" l="1"/>
  <c r="F268" i="26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E258"/>
  <c r="D258"/>
  <c r="F229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C309"/>
  <c r="C258"/>
  <c r="F309" l="1"/>
  <c r="F258"/>
  <c r="E202" i="31" l="1"/>
  <c r="D202"/>
  <c r="C202"/>
  <c r="F14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765" i="5"/>
  <c r="C2765"/>
  <c r="F2753"/>
  <c r="F2754" s="1"/>
  <c r="F2755" s="1"/>
  <c r="F2756" s="1"/>
  <c r="F2757" s="1"/>
  <c r="F2758" s="1"/>
  <c r="F2759" s="1"/>
  <c r="F2760" s="1"/>
  <c r="F2761" s="1"/>
  <c r="F2762" s="1"/>
  <c r="F2763" s="1"/>
  <c r="F2764" s="1"/>
  <c r="F202" i="31" l="1"/>
  <c r="E73" i="35"/>
  <c r="D73"/>
  <c r="C73"/>
  <c r="F4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E33"/>
  <c r="D33"/>
  <c r="C33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33" l="1"/>
  <c r="F73"/>
  <c r="E62" i="34"/>
  <c r="D62"/>
  <c r="F62" s="1"/>
  <c r="C62"/>
  <c r="F30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E22"/>
  <c r="D22"/>
  <c r="C22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E444" i="30"/>
  <c r="D444"/>
  <c r="C444"/>
  <c r="F398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l="1"/>
  <c r="F22" i="34"/>
  <c r="E693" i="21" l="1"/>
  <c r="D693"/>
  <c r="F677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l="1"/>
  <c r="E2745" i="5" l="1"/>
  <c r="D2745"/>
  <c r="C2745"/>
  <c r="F2649"/>
  <c r="F2650" s="1"/>
  <c r="F2651" s="1"/>
  <c r="F2652" s="1"/>
  <c r="F2653" s="1"/>
  <c r="F2654" s="1"/>
  <c r="F2655" s="1"/>
  <c r="F2656" s="1"/>
  <c r="F2657" s="1"/>
  <c r="F2658" s="1"/>
  <c r="F2659" s="1"/>
  <c r="F2660" s="1"/>
  <c r="F2661" s="1"/>
  <c r="F2662" s="1"/>
  <c r="F2663" s="1"/>
  <c r="F2664" s="1"/>
  <c r="F2665" s="1"/>
  <c r="F2666" s="1"/>
  <c r="F2667" s="1"/>
  <c r="F2668" s="1"/>
  <c r="F2669" s="1"/>
  <c r="F2670" s="1"/>
  <c r="F2671" s="1"/>
  <c r="F2672" s="1"/>
  <c r="F2673" s="1"/>
  <c r="F2674" s="1"/>
  <c r="F2675" s="1"/>
  <c r="F2676" s="1"/>
  <c r="F2677" s="1"/>
  <c r="F2678" s="1"/>
  <c r="F2679" s="1"/>
  <c r="F2680" s="1"/>
  <c r="F2681" s="1"/>
  <c r="F2682" s="1"/>
  <c r="F2683" s="1"/>
  <c r="F2684" s="1"/>
  <c r="F2685" s="1"/>
  <c r="F2686" s="1"/>
  <c r="F2687" s="1"/>
  <c r="F2688" s="1"/>
  <c r="F2689" s="1"/>
  <c r="F2690" s="1"/>
  <c r="F2691" s="1"/>
  <c r="F2692" s="1"/>
  <c r="F2693" s="1"/>
  <c r="F2694" s="1"/>
  <c r="F2695" s="1"/>
  <c r="F2696" s="1"/>
  <c r="F2697" s="1"/>
  <c r="F2698" s="1"/>
  <c r="F2699" s="1"/>
  <c r="F2700" s="1"/>
  <c r="F2701" s="1"/>
  <c r="F2702" s="1"/>
  <c r="F2703" s="1"/>
  <c r="F2704" s="1"/>
  <c r="F2705" s="1"/>
  <c r="F2706" s="1"/>
  <c r="F2707" s="1"/>
  <c r="F2708" s="1"/>
  <c r="F2709" s="1"/>
  <c r="F2710" s="1"/>
  <c r="F2711" s="1"/>
  <c r="F2712" s="1"/>
  <c r="F2713" s="1"/>
  <c r="F2714" s="1"/>
  <c r="F2715" s="1"/>
  <c r="F2716" s="1"/>
  <c r="F2717" s="1"/>
  <c r="F2718" s="1"/>
  <c r="F2719" s="1"/>
  <c r="F2720" s="1"/>
  <c r="F2721" s="1"/>
  <c r="F2722" s="1"/>
  <c r="F2723" s="1"/>
  <c r="F2724" s="1"/>
  <c r="F2725" s="1"/>
  <c r="F2726" s="1"/>
  <c r="F2727" s="1"/>
  <c r="F2728" s="1"/>
  <c r="F2729" s="1"/>
  <c r="F2730" s="1"/>
  <c r="F2731" s="1"/>
  <c r="F2732" s="1"/>
  <c r="F2733" s="1"/>
  <c r="F2734" s="1"/>
  <c r="F2735" s="1"/>
  <c r="F2736" s="1"/>
  <c r="F2737" s="1"/>
  <c r="F2738" s="1"/>
  <c r="F2739" s="1"/>
  <c r="F2740" s="1"/>
  <c r="F2741" s="1"/>
  <c r="F2742" s="1"/>
  <c r="F2743" s="1"/>
  <c r="F2744" s="1"/>
  <c r="E390" i="30"/>
  <c r="D390"/>
  <c r="C390"/>
  <c r="F277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E1192" i="12"/>
  <c r="D1192"/>
  <c r="C1192"/>
  <c r="F1174"/>
  <c r="F1175" s="1"/>
  <c r="F1176" s="1"/>
  <c r="F1177" s="1"/>
  <c r="F1178" s="1"/>
  <c r="F1179" s="1"/>
  <c r="F1180" s="1"/>
  <c r="F1181" s="1"/>
  <c r="F1182" s="1"/>
  <c r="F1183" s="1"/>
  <c r="F1184" s="1"/>
  <c r="F1185" s="1"/>
  <c r="F1186" s="1"/>
  <c r="F1187" s="1"/>
  <c r="F1188" s="1"/>
  <c r="F1189" s="1"/>
  <c r="F1190" s="1"/>
  <c r="F1191" s="1"/>
  <c r="F2745" i="5" l="1"/>
  <c r="F327" i="30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/>
  <c r="F1192" i="12"/>
  <c r="E1166" l="1"/>
  <c r="D1166"/>
  <c r="C1166"/>
  <c r="F1095"/>
  <c r="F1096" s="1"/>
  <c r="F1097" s="1"/>
  <c r="F1098" s="1"/>
  <c r="F1099" s="1"/>
  <c r="F1100" s="1"/>
  <c r="F1101" s="1"/>
  <c r="F1102" s="1"/>
  <c r="F1103" s="1"/>
  <c r="F1104" s="1"/>
  <c r="F1105" s="1"/>
  <c r="F1106" s="1"/>
  <c r="F1107" s="1"/>
  <c r="F1108" s="1"/>
  <c r="F1109" s="1"/>
  <c r="F1110" s="1"/>
  <c r="F1111" s="1"/>
  <c r="F1112" s="1"/>
  <c r="F1113" s="1"/>
  <c r="F1114" s="1"/>
  <c r="F1115" s="1"/>
  <c r="F1116" s="1"/>
  <c r="F1117" s="1"/>
  <c r="F1118" s="1"/>
  <c r="F1119" s="1"/>
  <c r="F1120" s="1"/>
  <c r="F1121" s="1"/>
  <c r="F1122" s="1"/>
  <c r="F1123" s="1"/>
  <c r="F1124" s="1"/>
  <c r="F1125" s="1"/>
  <c r="F1126" s="1"/>
  <c r="F1127" s="1"/>
  <c r="F1128" s="1"/>
  <c r="F1129" s="1"/>
  <c r="F1130" s="1"/>
  <c r="F1131" s="1"/>
  <c r="F1132" s="1"/>
  <c r="F1133" s="1"/>
  <c r="F1134" s="1"/>
  <c r="F1135" s="1"/>
  <c r="F1136" s="1"/>
  <c r="F1137" s="1"/>
  <c r="F1138" s="1"/>
  <c r="F1139" s="1"/>
  <c r="F1140" s="1"/>
  <c r="F1141" s="1"/>
  <c r="F1142" s="1"/>
  <c r="F1143" s="1"/>
  <c r="F1144" s="1"/>
  <c r="F1145" s="1"/>
  <c r="F1146" s="1"/>
  <c r="F1147" s="1"/>
  <c r="F1148" s="1"/>
  <c r="F1149" s="1"/>
  <c r="F1150" s="1"/>
  <c r="F1151" s="1"/>
  <c r="F1152" s="1"/>
  <c r="F1153" s="1"/>
  <c r="F1154" s="1"/>
  <c r="F1166" l="1"/>
  <c r="E574" i="19"/>
  <c r="D574"/>
  <c r="C574"/>
  <c r="F568"/>
  <c r="F569" s="1"/>
  <c r="F570" s="1"/>
  <c r="F571" s="1"/>
  <c r="F572" s="1"/>
  <c r="F573" s="1"/>
  <c r="F574" l="1"/>
  <c r="E112" i="11"/>
  <c r="D112"/>
  <c r="F112" s="1"/>
  <c r="C112"/>
  <c r="E70" i="33" l="1"/>
  <c r="D70"/>
  <c r="C70"/>
  <c r="F39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38"/>
  <c r="E30"/>
  <c r="D30"/>
  <c r="C30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30" l="1"/>
  <c r="F70"/>
  <c r="E560" i="19"/>
  <c r="F560" s="1"/>
  <c r="D560"/>
  <c r="C560"/>
  <c r="F480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E472"/>
  <c r="D472"/>
  <c r="C472"/>
  <c r="F466"/>
  <c r="F467" s="1"/>
  <c r="F468" s="1"/>
  <c r="F469" s="1"/>
  <c r="F470" s="1"/>
  <c r="F471" s="1"/>
  <c r="E62" i="32"/>
  <c r="D62"/>
  <c r="C62"/>
  <c r="F30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E22"/>
  <c r="D22"/>
  <c r="C22"/>
  <c r="F6"/>
  <c r="F7" s="1"/>
  <c r="F8" s="1"/>
  <c r="F9" s="1"/>
  <c r="F10" s="1"/>
  <c r="F11" s="1"/>
  <c r="F12" s="1"/>
  <c r="F13" s="1"/>
  <c r="F14" s="1"/>
  <c r="F15" s="1"/>
  <c r="F16" s="1"/>
  <c r="F17" s="1"/>
  <c r="F18" s="1"/>
  <c r="E670" i="21"/>
  <c r="D670"/>
  <c r="F560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E133" i="31"/>
  <c r="D133"/>
  <c r="C133"/>
  <c r="F120"/>
  <c r="F121" s="1"/>
  <c r="F122" s="1"/>
  <c r="F123" s="1"/>
  <c r="F124" s="1"/>
  <c r="F125" s="1"/>
  <c r="F126" s="1"/>
  <c r="F127" s="1"/>
  <c r="F128" s="1"/>
  <c r="F129" s="1"/>
  <c r="F130" s="1"/>
  <c r="F131" s="1"/>
  <c r="F132" s="1"/>
  <c r="F670" i="21" l="1"/>
  <c r="F22" i="32"/>
  <c r="F62"/>
  <c r="F472" i="19"/>
  <c r="F133" i="31"/>
  <c r="E458" i="19"/>
  <c r="D458"/>
  <c r="C458"/>
  <c r="F437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l="1"/>
  <c r="F2598" i="5" l="1"/>
  <c r="F2599" s="1"/>
  <c r="F2600" s="1"/>
  <c r="F2601" s="1"/>
  <c r="F2602" s="1"/>
  <c r="F2603" s="1"/>
  <c r="F2604" s="1"/>
  <c r="F2605" s="1"/>
  <c r="F2606" s="1"/>
  <c r="F2607" s="1"/>
  <c r="F2608" s="1"/>
  <c r="F2609" s="1"/>
  <c r="F2610" s="1"/>
  <c r="F2611" s="1"/>
  <c r="F2612" s="1"/>
  <c r="F2613" s="1"/>
  <c r="F2614" s="1"/>
  <c r="F2615" s="1"/>
  <c r="F2616" s="1"/>
  <c r="F2617" s="1"/>
  <c r="F2618" s="1"/>
  <c r="F2619" s="1"/>
  <c r="F2620" s="1"/>
  <c r="F2621" s="1"/>
  <c r="F2622" s="1"/>
  <c r="F2623" s="1"/>
  <c r="F2624" s="1"/>
  <c r="F2625" s="1"/>
  <c r="F2626" s="1"/>
  <c r="F2627" s="1"/>
  <c r="F2628" s="1"/>
  <c r="F2629" s="1"/>
  <c r="F2630" s="1"/>
  <c r="F2631" s="1"/>
  <c r="F2632" s="1"/>
  <c r="F2633" s="1"/>
  <c r="F2634" s="1"/>
  <c r="F2635" s="1"/>
  <c r="F2636" s="1"/>
  <c r="F2637" s="1"/>
  <c r="F2638" s="1"/>
  <c r="D2639"/>
  <c r="D2393"/>
  <c r="E553" i="21"/>
  <c r="D553"/>
  <c r="F512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l="1"/>
  <c r="E322" i="29"/>
  <c r="E2639" i="5"/>
  <c r="C2639"/>
  <c r="C2282"/>
  <c r="E505" i="21"/>
  <c r="D505"/>
  <c r="F417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D2379" i="5"/>
  <c r="F505" i="21" l="1"/>
  <c r="F2639" i="5"/>
  <c r="C112" i="31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E112"/>
  <c r="D112"/>
  <c r="C2228" i="5"/>
  <c r="E410" i="21"/>
  <c r="D410"/>
  <c r="F403"/>
  <c r="F404" s="1"/>
  <c r="F405" s="1"/>
  <c r="F406" s="1"/>
  <c r="F407" s="1"/>
  <c r="F408" s="1"/>
  <c r="F409" s="1"/>
  <c r="F112" i="31" l="1"/>
  <c r="F410" i="21"/>
  <c r="C2087" i="5"/>
  <c r="C2138"/>
  <c r="E335" i="29"/>
  <c r="D335"/>
  <c r="C335"/>
  <c r="F331"/>
  <c r="F332" s="1"/>
  <c r="F333" s="1"/>
  <c r="F334" s="1"/>
  <c r="E798" i="2"/>
  <c r="D798"/>
  <c r="C798"/>
  <c r="F766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E270" i="30"/>
  <c r="D270"/>
  <c r="C270"/>
  <c r="F19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E2590" i="5"/>
  <c r="D2590"/>
  <c r="F2544"/>
  <c r="F2545" s="1"/>
  <c r="F2546" s="1"/>
  <c r="F2547" s="1"/>
  <c r="F2548" s="1"/>
  <c r="F2549" s="1"/>
  <c r="F2550" s="1"/>
  <c r="F2551" s="1"/>
  <c r="F2552" s="1"/>
  <c r="F2553" s="1"/>
  <c r="F2554" s="1"/>
  <c r="F2555" s="1"/>
  <c r="F2556" s="1"/>
  <c r="F2557" s="1"/>
  <c r="F2558" s="1"/>
  <c r="F2559" s="1"/>
  <c r="F2560" s="1"/>
  <c r="F2561" s="1"/>
  <c r="F2562" s="1"/>
  <c r="F2563" s="1"/>
  <c r="F2564" s="1"/>
  <c r="F2565" s="1"/>
  <c r="F2566" s="1"/>
  <c r="F2567" s="1"/>
  <c r="F2568" s="1"/>
  <c r="F2569" s="1"/>
  <c r="F2570" s="1"/>
  <c r="F2571" s="1"/>
  <c r="F2572" s="1"/>
  <c r="F2573" s="1"/>
  <c r="F2574" s="1"/>
  <c r="F2575" s="1"/>
  <c r="F2576" s="1"/>
  <c r="F2577" s="1"/>
  <c r="F2578" s="1"/>
  <c r="F2579" s="1"/>
  <c r="F2580" s="1"/>
  <c r="F2581" s="1"/>
  <c r="F2582" s="1"/>
  <c r="F2583" s="1"/>
  <c r="F2584" s="1"/>
  <c r="F2585" s="1"/>
  <c r="F2586" s="1"/>
  <c r="F2587" s="1"/>
  <c r="F2588" s="1"/>
  <c r="F2589" s="1"/>
  <c r="E323" i="29"/>
  <c r="D323"/>
  <c r="C323"/>
  <c r="F311"/>
  <c r="F312" s="1"/>
  <c r="F313" s="1"/>
  <c r="F314" s="1"/>
  <c r="F315" s="1"/>
  <c r="F316" s="1"/>
  <c r="F317" s="1"/>
  <c r="F318" s="1"/>
  <c r="F319" s="1"/>
  <c r="F320" s="1"/>
  <c r="F321" s="1"/>
  <c r="F322" s="1"/>
  <c r="G891" i="13"/>
  <c r="F798" i="2" l="1"/>
  <c r="F781"/>
  <c r="F782" s="1"/>
  <c r="F783" s="1"/>
  <c r="F784" s="1"/>
  <c r="F785" s="1"/>
  <c r="F786" s="1"/>
  <c r="F787" s="1"/>
  <c r="F788" s="1"/>
  <c r="F789" s="1"/>
  <c r="F270" i="30"/>
  <c r="F2590" i="5"/>
  <c r="F335" i="29"/>
  <c r="F323"/>
  <c r="E2220" i="8"/>
  <c r="F2227"/>
  <c r="F2228" s="1"/>
  <c r="F2229" s="1"/>
  <c r="F2230" s="1"/>
  <c r="F2231" s="1"/>
  <c r="F2232" s="1"/>
  <c r="F2233" s="1"/>
  <c r="F2234" s="1"/>
  <c r="F2235" s="1"/>
  <c r="F2236" s="1"/>
  <c r="F2237" s="1"/>
  <c r="F2238" s="1"/>
  <c r="F2239" s="1"/>
  <c r="F2240" s="1"/>
  <c r="F2241" s="1"/>
  <c r="F2242" s="1"/>
  <c r="F2243" s="1"/>
  <c r="F2244" s="1"/>
  <c r="F2245" s="1"/>
  <c r="F2246" s="1"/>
  <c r="F2247" s="1"/>
  <c r="F2248" s="1"/>
  <c r="F2249" s="1"/>
  <c r="F2250" s="1"/>
  <c r="F2251" s="1"/>
  <c r="F2252" s="1"/>
  <c r="F2253" s="1"/>
  <c r="F2254" s="1"/>
  <c r="F2255" s="1"/>
  <c r="F2256" s="1"/>
  <c r="F2257" s="1"/>
  <c r="F2258" s="1"/>
  <c r="F2259" s="1"/>
  <c r="F2260" s="1"/>
  <c r="F2261" s="1"/>
  <c r="F2262" s="1"/>
  <c r="F2263" s="1"/>
  <c r="F2264" s="1"/>
  <c r="F2265" s="1"/>
  <c r="F2266" s="1"/>
  <c r="F2267" s="1"/>
  <c r="F2268" s="1"/>
  <c r="F2269" s="1"/>
  <c r="F2270" s="1"/>
  <c r="F2271" s="1"/>
  <c r="F2272" s="1"/>
  <c r="F2273" s="1"/>
  <c r="F2274" s="1"/>
  <c r="F2275" s="1"/>
  <c r="F2276" s="1"/>
  <c r="F2277" s="1"/>
  <c r="F2278" s="1"/>
  <c r="F2279" s="1"/>
  <c r="F2280" s="1"/>
  <c r="F2281" s="1"/>
  <c r="F2282" s="1"/>
  <c r="F2283" s="1"/>
  <c r="F2284" s="1"/>
  <c r="F2285" s="1"/>
  <c r="F2286" s="1"/>
  <c r="F2287" s="1"/>
  <c r="F2288" s="1"/>
  <c r="F2289" s="1"/>
  <c r="F2290" s="1"/>
  <c r="F2291" s="1"/>
  <c r="F2292" s="1"/>
  <c r="F2293" s="1"/>
  <c r="F2294" s="1"/>
  <c r="F2295" s="1"/>
  <c r="F2296" s="1"/>
  <c r="F2297" s="1"/>
  <c r="F2298" s="1"/>
  <c r="F2299" s="1"/>
  <c r="F2300" s="1"/>
  <c r="F2301" s="1"/>
  <c r="F2302" s="1"/>
  <c r="F2303" s="1"/>
  <c r="F2304" s="1"/>
  <c r="F2305" s="1"/>
  <c r="F2306" s="1"/>
  <c r="F2307" s="1"/>
  <c r="F2308" s="1"/>
  <c r="F2309" s="1"/>
  <c r="F2310" s="1"/>
  <c r="F2311" s="1"/>
  <c r="F2312" s="1"/>
  <c r="F2313" s="1"/>
  <c r="F2314" s="1"/>
  <c r="F2315" s="1"/>
  <c r="F2316" s="1"/>
  <c r="F2317" s="1"/>
  <c r="F2318" s="1"/>
  <c r="F2319" s="1"/>
  <c r="F2320" s="1"/>
  <c r="F2321" s="1"/>
  <c r="F2322" s="1"/>
  <c r="F2323" s="1"/>
  <c r="F2324" s="1"/>
  <c r="F2325" s="1"/>
  <c r="F2326" s="1"/>
  <c r="F2327" s="1"/>
  <c r="F2328" s="1"/>
  <c r="F2329" s="1"/>
  <c r="F2330" s="1"/>
  <c r="F2331" s="1"/>
  <c r="F2332" s="1"/>
  <c r="F2333" s="1"/>
  <c r="F2334" s="1"/>
  <c r="F2335" s="1"/>
  <c r="F2336" s="1"/>
  <c r="F2337" s="1"/>
  <c r="F2338" s="1"/>
  <c r="F2339" s="1"/>
  <c r="F2340" s="1"/>
  <c r="F2341" s="1"/>
  <c r="F2342" s="1"/>
  <c r="F2343" s="1"/>
  <c r="F2344" s="1"/>
  <c r="F2345" s="1"/>
  <c r="F2346" s="1"/>
  <c r="E2347"/>
  <c r="D2347"/>
  <c r="C2347"/>
  <c r="E302" i="29"/>
  <c r="D302"/>
  <c r="C302"/>
  <c r="F222"/>
  <c r="F223" s="1"/>
  <c r="F224" s="1"/>
  <c r="F225" s="1"/>
  <c r="F226" s="1"/>
  <c r="F227" s="1"/>
  <c r="F228" s="1"/>
  <c r="F229" s="1"/>
  <c r="F230" s="1"/>
  <c r="F231" s="1"/>
  <c r="E2536" i="5"/>
  <c r="D2536"/>
  <c r="F2353"/>
  <c r="F2354" s="1"/>
  <c r="F2355" s="1"/>
  <c r="F2356" s="1"/>
  <c r="F2357" s="1"/>
  <c r="F2358" s="1"/>
  <c r="F2359" s="1"/>
  <c r="F2360" s="1"/>
  <c r="F2361" s="1"/>
  <c r="F2362" s="1"/>
  <c r="F2363" s="1"/>
  <c r="F2364" s="1"/>
  <c r="C2345"/>
  <c r="F2367" i="8"/>
  <c r="F2368" s="1"/>
  <c r="F2369" s="1"/>
  <c r="F2370" s="1"/>
  <c r="F2371" s="1"/>
  <c r="F2372" s="1"/>
  <c r="F2373" s="1"/>
  <c r="F2374" s="1"/>
  <c r="F2375" s="1"/>
  <c r="F2376" s="1"/>
  <c r="F2377" s="1"/>
  <c r="E2549"/>
  <c r="D2549"/>
  <c r="C2549"/>
  <c r="F2019" i="9"/>
  <c r="F2020" s="1"/>
  <c r="F2021" s="1"/>
  <c r="F2022" s="1"/>
  <c r="F2023" s="1"/>
  <c r="F2024" s="1"/>
  <c r="F2025" s="1"/>
  <c r="F2026" s="1"/>
  <c r="F2027" s="1"/>
  <c r="F2028" s="1"/>
  <c r="F2029" s="1"/>
  <c r="F2030" s="1"/>
  <c r="F2031" s="1"/>
  <c r="F2032" s="1"/>
  <c r="F2033" s="1"/>
  <c r="F2034" s="1"/>
  <c r="F2035" s="1"/>
  <c r="F2036" s="1"/>
  <c r="F2037" s="1"/>
  <c r="F2038" s="1"/>
  <c r="F2039" s="1"/>
  <c r="F2040" s="1"/>
  <c r="F2041" s="1"/>
  <c r="F2042" s="1"/>
  <c r="F2043" s="1"/>
  <c r="F2044" s="1"/>
  <c r="F2045" s="1"/>
  <c r="F2046" s="1"/>
  <c r="F2047" s="1"/>
  <c r="F2048" s="1"/>
  <c r="F2049" s="1"/>
  <c r="F2050" s="1"/>
  <c r="F2051" s="1"/>
  <c r="F2052" s="1"/>
  <c r="F2053" s="1"/>
  <c r="F2054" s="1"/>
  <c r="F2055" s="1"/>
  <c r="F2056" s="1"/>
  <c r="F2057" s="1"/>
  <c r="F2058" s="1"/>
  <c r="F2059" s="1"/>
  <c r="F2060" s="1"/>
  <c r="F2061" s="1"/>
  <c r="F2062" s="1"/>
  <c r="F2063" s="1"/>
  <c r="F2064" s="1"/>
  <c r="F2065" s="1"/>
  <c r="F2066" s="1"/>
  <c r="F2067" s="1"/>
  <c r="F2068" s="1"/>
  <c r="F2069" s="1"/>
  <c r="F2070" s="1"/>
  <c r="F2071" s="1"/>
  <c r="F2072" s="1"/>
  <c r="F2073" s="1"/>
  <c r="F2074" s="1"/>
  <c r="F2075" s="1"/>
  <c r="F2076" s="1"/>
  <c r="F2077" s="1"/>
  <c r="F2078" s="1"/>
  <c r="F2079" s="1"/>
  <c r="F2080" s="1"/>
  <c r="F2081" s="1"/>
  <c r="F2082" s="1"/>
  <c r="F2083" s="1"/>
  <c r="F2084" s="1"/>
  <c r="F2085" s="1"/>
  <c r="F2086" s="1"/>
  <c r="F2087" s="1"/>
  <c r="F2088" s="1"/>
  <c r="F2089" s="1"/>
  <c r="F2090" s="1"/>
  <c r="F2091" s="1"/>
  <c r="F2092" s="1"/>
  <c r="F2093" s="1"/>
  <c r="F2094" s="1"/>
  <c r="F2095" s="1"/>
  <c r="F2096" s="1"/>
  <c r="F2097" s="1"/>
  <c r="F2098" s="1"/>
  <c r="F2099" s="1"/>
  <c r="F2100" s="1"/>
  <c r="F2101" s="1"/>
  <c r="F2102" s="1"/>
  <c r="F2103" s="1"/>
  <c r="F2104" s="1"/>
  <c r="F2105" s="1"/>
  <c r="F2106" s="1"/>
  <c r="F2107" s="1"/>
  <c r="F2108" s="1"/>
  <c r="F2109" s="1"/>
  <c r="F2110" s="1"/>
  <c r="F2111" s="1"/>
  <c r="F2112" s="1"/>
  <c r="F2113" s="1"/>
  <c r="F2114" s="1"/>
  <c r="F2115" s="1"/>
  <c r="F2116" s="1"/>
  <c r="F2117" s="1"/>
  <c r="F2118" s="1"/>
  <c r="F2119" s="1"/>
  <c r="F2120" s="1"/>
  <c r="F2121" s="1"/>
  <c r="F2122" s="1"/>
  <c r="F2123" s="1"/>
  <c r="F2124" s="1"/>
  <c r="F2125" s="1"/>
  <c r="F2126" s="1"/>
  <c r="F2127" s="1"/>
  <c r="F2128" s="1"/>
  <c r="F2129" s="1"/>
  <c r="F2130" s="1"/>
  <c r="F2131" s="1"/>
  <c r="F2132" s="1"/>
  <c r="F2133" s="1"/>
  <c r="F2134" s="1"/>
  <c r="F2135" s="1"/>
  <c r="F2136" s="1"/>
  <c r="F2137" s="1"/>
  <c r="F2138" s="1"/>
  <c r="F2139" s="1"/>
  <c r="F2140" s="1"/>
  <c r="F2141" s="1"/>
  <c r="F2142" s="1"/>
  <c r="F2143" s="1"/>
  <c r="F2144" s="1"/>
  <c r="F2145" s="1"/>
  <c r="F2146" s="1"/>
  <c r="F2147" s="1"/>
  <c r="F2148" s="1"/>
  <c r="F2149" s="1"/>
  <c r="F2150" s="1"/>
  <c r="F2151" s="1"/>
  <c r="F2152" s="1"/>
  <c r="F2153" s="1"/>
  <c r="F2154" s="1"/>
  <c r="F2155" s="1"/>
  <c r="F2156" s="1"/>
  <c r="F2157" s="1"/>
  <c r="F2158" s="1"/>
  <c r="F2159" s="1"/>
  <c r="F2160" s="1"/>
  <c r="F2161" s="1"/>
  <c r="F2162" s="1"/>
  <c r="F2163" s="1"/>
  <c r="F2164" s="1"/>
  <c r="F2165" s="1"/>
  <c r="F2166" s="1"/>
  <c r="F2167" s="1"/>
  <c r="F2168" s="1"/>
  <c r="F2169" s="1"/>
  <c r="F2170" s="1"/>
  <c r="F2171" s="1"/>
  <c r="F2172" s="1"/>
  <c r="F2173" s="1"/>
  <c r="F2174" s="1"/>
  <c r="F2175" s="1"/>
  <c r="F2176" s="1"/>
  <c r="F2177" s="1"/>
  <c r="F2178" s="1"/>
  <c r="F2179" s="1"/>
  <c r="F2180" s="1"/>
  <c r="F2181" s="1"/>
  <c r="F2182" s="1"/>
  <c r="F2183" s="1"/>
  <c r="F2184" s="1"/>
  <c r="F2185" s="1"/>
  <c r="F2186" s="1"/>
  <c r="F2187" s="1"/>
  <c r="F2188" s="1"/>
  <c r="F2189" s="1"/>
  <c r="F2190" s="1"/>
  <c r="F2191" s="1"/>
  <c r="F2192" s="1"/>
  <c r="F2193" s="1"/>
  <c r="F2194" s="1"/>
  <c r="F2195" s="1"/>
  <c r="F2196" s="1"/>
  <c r="F2197" s="1"/>
  <c r="F2198" s="1"/>
  <c r="F2199" s="1"/>
  <c r="F2200" s="1"/>
  <c r="F2201" s="1"/>
  <c r="F2202" s="1"/>
  <c r="F2203" s="1"/>
  <c r="F2204" s="1"/>
  <c r="F2205" s="1"/>
  <c r="F2206" s="1"/>
  <c r="F2207" s="1"/>
  <c r="F2208" s="1"/>
  <c r="F2209" s="1"/>
  <c r="F2210" s="1"/>
  <c r="F2211" s="1"/>
  <c r="F2212" s="1"/>
  <c r="F2213" s="1"/>
  <c r="F2214" s="1"/>
  <c r="F2215" s="1"/>
  <c r="F2216" s="1"/>
  <c r="F2217" s="1"/>
  <c r="F2218" s="1"/>
  <c r="F2219" s="1"/>
  <c r="F2220" s="1"/>
  <c r="F2221" s="1"/>
  <c r="F2222" s="1"/>
  <c r="F2223" s="1"/>
  <c r="F2224" s="1"/>
  <c r="F2225" s="1"/>
  <c r="F2226" s="1"/>
  <c r="F2227" s="1"/>
  <c r="F2228" s="1"/>
  <c r="F2229" s="1"/>
  <c r="F2230" s="1"/>
  <c r="F2231" s="1"/>
  <c r="F2232" s="1"/>
  <c r="F2233" s="1"/>
  <c r="F2234" s="1"/>
  <c r="F2235" s="1"/>
  <c r="F2236" s="1"/>
  <c r="F2237" s="1"/>
  <c r="F2238" s="1"/>
  <c r="F2239" s="1"/>
  <c r="F2240" s="1"/>
  <c r="F2241" s="1"/>
  <c r="F2242" s="1"/>
  <c r="F2243" s="1"/>
  <c r="F2244" s="1"/>
  <c r="F2245" s="1"/>
  <c r="F2246" s="1"/>
  <c r="F2247" s="1"/>
  <c r="F2248" s="1"/>
  <c r="F2249" s="1"/>
  <c r="F2000"/>
  <c r="F2001" s="1"/>
  <c r="F2002" s="1"/>
  <c r="F2003" s="1"/>
  <c r="F2004" s="1"/>
  <c r="F2005" s="1"/>
  <c r="F2006" s="1"/>
  <c r="F2007" s="1"/>
  <c r="F2008" s="1"/>
  <c r="F2009" s="1"/>
  <c r="F2010" s="1"/>
  <c r="F1927"/>
  <c r="F1928" s="1"/>
  <c r="F1929" s="1"/>
  <c r="F1930" s="1"/>
  <c r="F1931" s="1"/>
  <c r="F1932" s="1"/>
  <c r="F1933" s="1"/>
  <c r="F1934" s="1"/>
  <c r="F1935" s="1"/>
  <c r="F1936" s="1"/>
  <c r="F1937" s="1"/>
  <c r="F1938" s="1"/>
  <c r="F1939" s="1"/>
  <c r="F1940" s="1"/>
  <c r="F1941" s="1"/>
  <c r="F1942" s="1"/>
  <c r="F1943" s="1"/>
  <c r="F1944" s="1"/>
  <c r="F1945" s="1"/>
  <c r="F1946" s="1"/>
  <c r="F1947" s="1"/>
  <c r="F1948" s="1"/>
  <c r="F1949" s="1"/>
  <c r="F1950" s="1"/>
  <c r="F1951" s="1"/>
  <c r="F1952" s="1"/>
  <c r="F1953" s="1"/>
  <c r="F1954" s="1"/>
  <c r="F1955" s="1"/>
  <c r="F1956" s="1"/>
  <c r="F1957" s="1"/>
  <c r="F1958" s="1"/>
  <c r="F1959" s="1"/>
  <c r="F1960" s="1"/>
  <c r="F1961" s="1"/>
  <c r="F1962" s="1"/>
  <c r="F1963" s="1"/>
  <c r="F1964" s="1"/>
  <c r="F1965" s="1"/>
  <c r="F1966" s="1"/>
  <c r="F1967" s="1"/>
  <c r="F1968" s="1"/>
  <c r="F1969" s="1"/>
  <c r="F1970" s="1"/>
  <c r="F1971" s="1"/>
  <c r="F1972" s="1"/>
  <c r="F1973" s="1"/>
  <c r="F1974" s="1"/>
  <c r="F1975" s="1"/>
  <c r="F1976" s="1"/>
  <c r="F1977" s="1"/>
  <c r="F1978" s="1"/>
  <c r="F1979" s="1"/>
  <c r="F1980" s="1"/>
  <c r="F1981" s="1"/>
  <c r="F1982" s="1"/>
  <c r="F1983" s="1"/>
  <c r="F1984" s="1"/>
  <c r="F1985" s="1"/>
  <c r="F1986" s="1"/>
  <c r="F1987" s="1"/>
  <c r="F1988" s="1"/>
  <c r="F1989" s="1"/>
  <c r="F1990" s="1"/>
  <c r="F1991" s="1"/>
  <c r="F1885"/>
  <c r="F1886" s="1"/>
  <c r="F1887" s="1"/>
  <c r="F1888" s="1"/>
  <c r="F1889" s="1"/>
  <c r="F1890" s="1"/>
  <c r="F1891" s="1"/>
  <c r="F1892" s="1"/>
  <c r="F1893" s="1"/>
  <c r="F1894" s="1"/>
  <c r="F1895" s="1"/>
  <c r="F1896" s="1"/>
  <c r="F1897" s="1"/>
  <c r="F1830"/>
  <c r="F1831" s="1"/>
  <c r="F1832" s="1"/>
  <c r="F1833" s="1"/>
  <c r="F1834" s="1"/>
  <c r="F1835" s="1"/>
  <c r="F1763"/>
  <c r="F1764" s="1"/>
  <c r="F1765" s="1"/>
  <c r="F1766" s="1"/>
  <c r="F1767" s="1"/>
  <c r="F1768" s="1"/>
  <c r="F1769" s="1"/>
  <c r="F1770" s="1"/>
  <c r="F1771" s="1"/>
  <c r="F1772" s="1"/>
  <c r="F1773" s="1"/>
  <c r="F1774" s="1"/>
  <c r="F1775" s="1"/>
  <c r="F1776" s="1"/>
  <c r="F1777" s="1"/>
  <c r="F1778" s="1"/>
  <c r="F1779" s="1"/>
  <c r="F1709"/>
  <c r="F1710" s="1"/>
  <c r="F1711" s="1"/>
  <c r="F1712" s="1"/>
  <c r="F1713" s="1"/>
  <c r="F1714" s="1"/>
  <c r="F1715" s="1"/>
  <c r="F1716" s="1"/>
  <c r="F1717" s="1"/>
  <c r="F1718" s="1"/>
  <c r="F1719" s="1"/>
  <c r="F1720" s="1"/>
  <c r="F1721" s="1"/>
  <c r="F1722" s="1"/>
  <c r="F1723" s="1"/>
  <c r="F1724" s="1"/>
  <c r="F1725" s="1"/>
  <c r="F1726" s="1"/>
  <c r="F1727" s="1"/>
  <c r="F1728" s="1"/>
  <c r="F1729" s="1"/>
  <c r="F1730" s="1"/>
  <c r="F1731" s="1"/>
  <c r="F1732" s="1"/>
  <c r="F1733" s="1"/>
  <c r="F1734" s="1"/>
  <c r="F1735" s="1"/>
  <c r="F1736" s="1"/>
  <c r="F1737" s="1"/>
  <c r="F1738" s="1"/>
  <c r="F1739" s="1"/>
  <c r="F1740" s="1"/>
  <c r="F1741" s="1"/>
  <c r="F1742" s="1"/>
  <c r="F1743" s="1"/>
  <c r="F1744" s="1"/>
  <c r="F1745" s="1"/>
  <c r="F1746" s="1"/>
  <c r="F1747" s="1"/>
  <c r="F1748" s="1"/>
  <c r="F1749" s="1"/>
  <c r="F1750" s="1"/>
  <c r="F1751" s="1"/>
  <c r="F1752" s="1"/>
  <c r="F1753" s="1"/>
  <c r="F1754" s="1"/>
  <c r="F1608"/>
  <c r="F1609" s="1"/>
  <c r="F1610" s="1"/>
  <c r="F1611" s="1"/>
  <c r="F1612" s="1"/>
  <c r="F1613" s="1"/>
  <c r="F1614" s="1"/>
  <c r="F1615" s="1"/>
  <c r="F1616" s="1"/>
  <c r="F1617" s="1"/>
  <c r="F1618" s="1"/>
  <c r="F1619" s="1"/>
  <c r="F1620" s="1"/>
  <c r="F1621" s="1"/>
  <c r="F1622" s="1"/>
  <c r="F1623" s="1"/>
  <c r="F1624" s="1"/>
  <c r="F1625" s="1"/>
  <c r="F1626" s="1"/>
  <c r="F1627" s="1"/>
  <c r="F1628" s="1"/>
  <c r="F1629" s="1"/>
  <c r="F1630" s="1"/>
  <c r="F1631" s="1"/>
  <c r="F1632" s="1"/>
  <c r="F1633" s="1"/>
  <c r="F1634" s="1"/>
  <c r="F1635" s="1"/>
  <c r="F1636" s="1"/>
  <c r="F1637" s="1"/>
  <c r="F1638" s="1"/>
  <c r="F1639" s="1"/>
  <c r="F1640" s="1"/>
  <c r="F1641" s="1"/>
  <c r="F1642" s="1"/>
  <c r="F1643" s="1"/>
  <c r="F1644" s="1"/>
  <c r="F1645" s="1"/>
  <c r="F1646" s="1"/>
  <c r="F1647" s="1"/>
  <c r="F1648" s="1"/>
  <c r="F1649" s="1"/>
  <c r="F1650" s="1"/>
  <c r="F1651" s="1"/>
  <c r="F1652" s="1"/>
  <c r="F1653" s="1"/>
  <c r="F1654" s="1"/>
  <c r="F1655" s="1"/>
  <c r="F1656" s="1"/>
  <c r="F1657" s="1"/>
  <c r="F1658" s="1"/>
  <c r="F1659" s="1"/>
  <c r="F1660" s="1"/>
  <c r="F1661" s="1"/>
  <c r="F1662" s="1"/>
  <c r="F1663" s="1"/>
  <c r="F1664" s="1"/>
  <c r="F1665" s="1"/>
  <c r="F1666" s="1"/>
  <c r="F1667" s="1"/>
  <c r="F1668" s="1"/>
  <c r="F1669" s="1"/>
  <c r="F1670" s="1"/>
  <c r="F1671" s="1"/>
  <c r="F1672" s="1"/>
  <c r="F1673" s="1"/>
  <c r="F1674" s="1"/>
  <c r="F1675" s="1"/>
  <c r="F1676" s="1"/>
  <c r="F1677" s="1"/>
  <c r="F1678" s="1"/>
  <c r="F1679" s="1"/>
  <c r="F1680" s="1"/>
  <c r="F1681" s="1"/>
  <c r="F1682" s="1"/>
  <c r="F1683" s="1"/>
  <c r="F1684" s="1"/>
  <c r="F1685" s="1"/>
  <c r="F1686" s="1"/>
  <c r="F1687" s="1"/>
  <c r="F1688" s="1"/>
  <c r="F1689" s="1"/>
  <c r="F1690" s="1"/>
  <c r="F1691" s="1"/>
  <c r="F1692" s="1"/>
  <c r="F1693" s="1"/>
  <c r="F1694" s="1"/>
  <c r="F1695" s="1"/>
  <c r="F1696" s="1"/>
  <c r="F1697" s="1"/>
  <c r="F1698" s="1"/>
  <c r="F1699" s="1"/>
  <c r="F1700" s="1"/>
  <c r="F1553"/>
  <c r="F1554" s="1"/>
  <c r="F1555" s="1"/>
  <c r="F1556" s="1"/>
  <c r="F1557" s="1"/>
  <c r="F1558" s="1"/>
  <c r="F1559" s="1"/>
  <c r="F1560" s="1"/>
  <c r="F1561" s="1"/>
  <c r="F1562" s="1"/>
  <c r="F1563" s="1"/>
  <c r="F1564" s="1"/>
  <c r="F1565" s="1"/>
  <c r="F1566" s="1"/>
  <c r="F1567" s="1"/>
  <c r="F1568" s="1"/>
  <c r="F1569" s="1"/>
  <c r="F1570" s="1"/>
  <c r="F1571" s="1"/>
  <c r="F1572" s="1"/>
  <c r="F1573" s="1"/>
  <c r="F1574" s="1"/>
  <c r="F1575" s="1"/>
  <c r="F1576" s="1"/>
  <c r="F1577" s="1"/>
  <c r="F1578" s="1"/>
  <c r="F1579" s="1"/>
  <c r="F1580" s="1"/>
  <c r="F1581" s="1"/>
  <c r="F1582" s="1"/>
  <c r="F1583" s="1"/>
  <c r="F1584" s="1"/>
  <c r="F1585" s="1"/>
  <c r="F1586" s="1"/>
  <c r="F1587" s="1"/>
  <c r="F1588" s="1"/>
  <c r="F1589" s="1"/>
  <c r="F1590" s="1"/>
  <c r="F1591" s="1"/>
  <c r="F1592" s="1"/>
  <c r="F1593" s="1"/>
  <c r="F1594" s="1"/>
  <c r="F1595" s="1"/>
  <c r="F1596" s="1"/>
  <c r="F1597" s="1"/>
  <c r="F1598" s="1"/>
  <c r="F1492"/>
  <c r="F1493" s="1"/>
  <c r="F1494" s="1"/>
  <c r="F1495" s="1"/>
  <c r="F1496" s="1"/>
  <c r="F1497" s="1"/>
  <c r="F1498" s="1"/>
  <c r="F1499" s="1"/>
  <c r="F1500" s="1"/>
  <c r="F1501" s="1"/>
  <c r="F1502" s="1"/>
  <c r="F1503" s="1"/>
  <c r="F1504" s="1"/>
  <c r="F1505" s="1"/>
  <c r="F1506" s="1"/>
  <c r="F1507" s="1"/>
  <c r="F1508" s="1"/>
  <c r="F1509" s="1"/>
  <c r="F1510" s="1"/>
  <c r="F1511" s="1"/>
  <c r="F1512" s="1"/>
  <c r="F1513" s="1"/>
  <c r="F1514" s="1"/>
  <c r="F1515" s="1"/>
  <c r="F1429"/>
  <c r="F1430" s="1"/>
  <c r="F1431" s="1"/>
  <c r="F1432" s="1"/>
  <c r="F1433" s="1"/>
  <c r="F1434" s="1"/>
  <c r="F1435" s="1"/>
  <c r="F1436" s="1"/>
  <c r="F1437" s="1"/>
  <c r="F1438" s="1"/>
  <c r="F1439" s="1"/>
  <c r="F1440" s="1"/>
  <c r="F1441" s="1"/>
  <c r="F1442" s="1"/>
  <c r="F1443" s="1"/>
  <c r="F1444" s="1"/>
  <c r="F1445" s="1"/>
  <c r="F1446" s="1"/>
  <c r="F1447" s="1"/>
  <c r="F1448" s="1"/>
  <c r="F1449" s="1"/>
  <c r="F1450" s="1"/>
  <c r="F1451" s="1"/>
  <c r="F1452" s="1"/>
  <c r="F1453" s="1"/>
  <c r="F1454" s="1"/>
  <c r="F1455" s="1"/>
  <c r="F1456" s="1"/>
  <c r="F1457" s="1"/>
  <c r="F1458" s="1"/>
  <c r="F1459" s="1"/>
  <c r="F1460" s="1"/>
  <c r="F1461" s="1"/>
  <c r="F1462" s="1"/>
  <c r="F1463" s="1"/>
  <c r="F1464" s="1"/>
  <c r="F1465" s="1"/>
  <c r="F1466" s="1"/>
  <c r="F1467" s="1"/>
  <c r="F1468" s="1"/>
  <c r="F1469" s="1"/>
  <c r="F1470" s="1"/>
  <c r="F1471" s="1"/>
  <c r="F1472" s="1"/>
  <c r="F1473" s="1"/>
  <c r="F1474" s="1"/>
  <c r="F1475" s="1"/>
  <c r="F1476" s="1"/>
  <c r="F1477" s="1"/>
  <c r="F1478" s="1"/>
  <c r="F1479" s="1"/>
  <c r="F1480" s="1"/>
  <c r="F1481" s="1"/>
  <c r="F1482" s="1"/>
  <c r="F1374"/>
  <c r="F1375" s="1"/>
  <c r="F1376" s="1"/>
  <c r="F1377" s="1"/>
  <c r="F1378" s="1"/>
  <c r="F1379" s="1"/>
  <c r="F1380" s="1"/>
  <c r="F1381" s="1"/>
  <c r="F1382" s="1"/>
  <c r="F1383" s="1"/>
  <c r="F1384" s="1"/>
  <c r="F1385" s="1"/>
  <c r="F1386" s="1"/>
  <c r="F1387" s="1"/>
  <c r="F1388" s="1"/>
  <c r="F1389" s="1"/>
  <c r="F1314"/>
  <c r="F1315" s="1"/>
  <c r="F1316" s="1"/>
  <c r="F1317" s="1"/>
  <c r="F1318" s="1"/>
  <c r="F1319" s="1"/>
  <c r="F1320" s="1"/>
  <c r="F1321" s="1"/>
  <c r="F1322" s="1"/>
  <c r="F1323" s="1"/>
  <c r="F1324" s="1"/>
  <c r="F1325" s="1"/>
  <c r="F1326" s="1"/>
  <c r="F1327" s="1"/>
  <c r="F1328" s="1"/>
  <c r="F1329" s="1"/>
  <c r="F1330" s="1"/>
  <c r="F1331" s="1"/>
  <c r="F1332" s="1"/>
  <c r="F1333" s="1"/>
  <c r="F1334" s="1"/>
  <c r="F1335" s="1"/>
  <c r="F1336" s="1"/>
  <c r="F1337" s="1"/>
  <c r="F1338" s="1"/>
  <c r="F1339" s="1"/>
  <c r="F1340" s="1"/>
  <c r="F1341" s="1"/>
  <c r="F1342" s="1"/>
  <c r="F1343" s="1"/>
  <c r="F1344" s="1"/>
  <c r="F1345" s="1"/>
  <c r="F1346" s="1"/>
  <c r="F1347" s="1"/>
  <c r="F1348" s="1"/>
  <c r="F1349" s="1"/>
  <c r="F1350" s="1"/>
  <c r="F1351" s="1"/>
  <c r="F1352" s="1"/>
  <c r="F1353" s="1"/>
  <c r="F1354" s="1"/>
  <c r="F1355" s="1"/>
  <c r="F1356" s="1"/>
  <c r="F1357" s="1"/>
  <c r="F1358" s="1"/>
  <c r="F1359" s="1"/>
  <c r="F1360" s="1"/>
  <c r="F1361" s="1"/>
  <c r="F1362" s="1"/>
  <c r="F1363" s="1"/>
  <c r="F1246"/>
  <c r="F1247" s="1"/>
  <c r="F1248" s="1"/>
  <c r="F1249" s="1"/>
  <c r="F1250" s="1"/>
  <c r="F1251" s="1"/>
  <c r="F1252" s="1"/>
  <c r="F1253" s="1"/>
  <c r="F1254" s="1"/>
  <c r="F1255" s="1"/>
  <c r="F1256" s="1"/>
  <c r="F1257" s="1"/>
  <c r="F1258" s="1"/>
  <c r="F1259" s="1"/>
  <c r="F1260" s="1"/>
  <c r="F1261" s="1"/>
  <c r="F1262" s="1"/>
  <c r="F1263" s="1"/>
  <c r="F1264" s="1"/>
  <c r="F1265" s="1"/>
  <c r="F1266" s="1"/>
  <c r="F1267" s="1"/>
  <c r="F1268" s="1"/>
  <c r="F1269" s="1"/>
  <c r="F1270" s="1"/>
  <c r="F1271" s="1"/>
  <c r="F1272" s="1"/>
  <c r="F1273" s="1"/>
  <c r="F1274" s="1"/>
  <c r="F1275" s="1"/>
  <c r="F1276" s="1"/>
  <c r="F1277" s="1"/>
  <c r="F1278" s="1"/>
  <c r="F1279" s="1"/>
  <c r="F1280" s="1"/>
  <c r="F1281" s="1"/>
  <c r="F1282" s="1"/>
  <c r="F1283" s="1"/>
  <c r="F1284" s="1"/>
  <c r="F1285" s="1"/>
  <c r="F1286" s="1"/>
  <c r="F1287" s="1"/>
  <c r="F1288" s="1"/>
  <c r="F1289" s="1"/>
  <c r="F1290" s="1"/>
  <c r="F1291" s="1"/>
  <c r="F1292" s="1"/>
  <c r="F1293" s="1"/>
  <c r="F1294" s="1"/>
  <c r="F1295" s="1"/>
  <c r="F1296" s="1"/>
  <c r="F1297" s="1"/>
  <c r="F1298" s="1"/>
  <c r="F1299" s="1"/>
  <c r="F1300" s="1"/>
  <c r="F1301" s="1"/>
  <c r="F1302" s="1"/>
  <c r="F1303" s="1"/>
  <c r="F1224"/>
  <c r="F1225" s="1"/>
  <c r="F1226" s="1"/>
  <c r="F1227" s="1"/>
  <c r="F1228" s="1"/>
  <c r="F1229" s="1"/>
  <c r="F1230" s="1"/>
  <c r="F1231" s="1"/>
  <c r="F1232" s="1"/>
  <c r="F1233" s="1"/>
  <c r="F1234" s="1"/>
  <c r="F1235" s="1"/>
  <c r="F1236" s="1"/>
  <c r="F1237" s="1"/>
  <c r="F1210"/>
  <c r="F1211" s="1"/>
  <c r="F1212" s="1"/>
  <c r="F1213" s="1"/>
  <c r="F1186"/>
  <c r="F1122"/>
  <c r="F1123" s="1"/>
  <c r="F1124" s="1"/>
  <c r="F1125" s="1"/>
  <c r="F1126" s="1"/>
  <c r="F1127" s="1"/>
  <c r="F1128" s="1"/>
  <c r="F1129" s="1"/>
  <c r="F1130" s="1"/>
  <c r="F1131" s="1"/>
  <c r="F1132" s="1"/>
  <c r="F1133" s="1"/>
  <c r="F1134" s="1"/>
  <c r="F1135" s="1"/>
  <c r="F1136" s="1"/>
  <c r="F1137" s="1"/>
  <c r="F1138" s="1"/>
  <c r="F1139" s="1"/>
  <c r="F1140" s="1"/>
  <c r="F1141" s="1"/>
  <c r="F1142" s="1"/>
  <c r="F1143" s="1"/>
  <c r="F1144" s="1"/>
  <c r="F1145" s="1"/>
  <c r="F1146" s="1"/>
  <c r="F1147" s="1"/>
  <c r="F1148" s="1"/>
  <c r="F1149" s="1"/>
  <c r="F1150" s="1"/>
  <c r="F1151" s="1"/>
  <c r="F1152" s="1"/>
  <c r="F1153" s="1"/>
  <c r="F1154" s="1"/>
  <c r="F1155" s="1"/>
  <c r="F1156" s="1"/>
  <c r="F1157" s="1"/>
  <c r="F1158" s="1"/>
  <c r="F1159" s="1"/>
  <c r="F1160" s="1"/>
  <c r="F1161" s="1"/>
  <c r="F1162" s="1"/>
  <c r="F1163" s="1"/>
  <c r="F1164" s="1"/>
  <c r="F1165" s="1"/>
  <c r="F1166" s="1"/>
  <c r="F1167" s="1"/>
  <c r="F1168" s="1"/>
  <c r="F1169" s="1"/>
  <c r="F1170" s="1"/>
  <c r="F1171" s="1"/>
  <c r="F1172" s="1"/>
  <c r="F1173" s="1"/>
  <c r="F1174" s="1"/>
  <c r="F1175" s="1"/>
  <c r="F1059"/>
  <c r="F1060" s="1"/>
  <c r="F1061" s="1"/>
  <c r="F1062" s="1"/>
  <c r="F1063" s="1"/>
  <c r="F1064" s="1"/>
  <c r="F1065" s="1"/>
  <c r="F1066" s="1"/>
  <c r="F1067" s="1"/>
  <c r="F1068" s="1"/>
  <c r="F1069" s="1"/>
  <c r="F1070" s="1"/>
  <c r="F1071" s="1"/>
  <c r="F1072" s="1"/>
  <c r="F1073" s="1"/>
  <c r="F1074" s="1"/>
  <c r="F1075" s="1"/>
  <c r="F1076" s="1"/>
  <c r="F1077" s="1"/>
  <c r="F1078" s="1"/>
  <c r="F1079" s="1"/>
  <c r="F1080" s="1"/>
  <c r="F1081" s="1"/>
  <c r="F1082" s="1"/>
  <c r="F1083" s="1"/>
  <c r="F1084" s="1"/>
  <c r="F1085" s="1"/>
  <c r="F1086" s="1"/>
  <c r="F1087" s="1"/>
  <c r="F1088" s="1"/>
  <c r="F1089" s="1"/>
  <c r="F1090" s="1"/>
  <c r="F1091" s="1"/>
  <c r="F1092" s="1"/>
  <c r="F1093" s="1"/>
  <c r="F1094" s="1"/>
  <c r="F1095" s="1"/>
  <c r="F1096" s="1"/>
  <c r="F1097" s="1"/>
  <c r="F1098" s="1"/>
  <c r="F1099" s="1"/>
  <c r="F1100" s="1"/>
  <c r="F1101" s="1"/>
  <c r="F1102" s="1"/>
  <c r="F1103" s="1"/>
  <c r="F1104" s="1"/>
  <c r="F1105" s="1"/>
  <c r="F1106" s="1"/>
  <c r="F1107" s="1"/>
  <c r="F1108" s="1"/>
  <c r="F1109" s="1"/>
  <c r="F1110" s="1"/>
  <c r="F1111" s="1"/>
  <c r="F992"/>
  <c r="F957"/>
  <c r="F958" s="1"/>
  <c r="F959" s="1"/>
  <c r="F960" s="1"/>
  <c r="F961" s="1"/>
  <c r="F962" s="1"/>
  <c r="F963" s="1"/>
  <c r="F964" s="1"/>
  <c r="F965" s="1"/>
  <c r="F966" s="1"/>
  <c r="F967" s="1"/>
  <c r="F968" s="1"/>
  <c r="F969" s="1"/>
  <c r="F970" s="1"/>
  <c r="F971" s="1"/>
  <c r="F972" s="1"/>
  <c r="F973" s="1"/>
  <c r="F974" s="1"/>
  <c r="F975" s="1"/>
  <c r="F976" s="1"/>
  <c r="F977" s="1"/>
  <c r="F978" s="1"/>
  <c r="F979" s="1"/>
  <c r="F980" s="1"/>
  <c r="F981" s="1"/>
  <c r="F814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F907" s="1"/>
  <c r="F908" s="1"/>
  <c r="F909" s="1"/>
  <c r="F910" s="1"/>
  <c r="F911" s="1"/>
  <c r="F912" s="1"/>
  <c r="F913" s="1"/>
  <c r="F914" s="1"/>
  <c r="F915" s="1"/>
  <c r="F916" s="1"/>
  <c r="F917" s="1"/>
  <c r="F918" s="1"/>
  <c r="F919" s="1"/>
  <c r="F920" s="1"/>
  <c r="F921" s="1"/>
  <c r="F922" s="1"/>
  <c r="F923" s="1"/>
  <c r="F732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667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633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573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388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252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146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08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86"/>
  <c r="F87" s="1"/>
  <c r="F88" s="1"/>
  <c r="F89" s="1"/>
  <c r="F90" s="1"/>
  <c r="F91" s="1"/>
  <c r="F92" s="1"/>
  <c r="F93" s="1"/>
  <c r="F94" s="1"/>
  <c r="F95" s="1"/>
  <c r="F96" s="1"/>
  <c r="F97" s="1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6" i="8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98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12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472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13"/>
  <c r="F514" s="1"/>
  <c r="F515" s="1"/>
  <c r="F516" s="1"/>
  <c r="F517" s="1"/>
  <c r="F518" s="1"/>
  <c r="F519" s="1"/>
  <c r="F520" s="1"/>
  <c r="F521" s="1"/>
  <c r="F522" s="1"/>
  <c r="F579"/>
  <c r="F580" s="1"/>
  <c r="F581" s="1"/>
  <c r="F582" s="1"/>
  <c r="F583" s="1"/>
  <c r="F584" s="1"/>
  <c r="F585" s="1"/>
  <c r="F594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5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90"/>
  <c r="F691" s="1"/>
  <c r="F692" s="1"/>
  <c r="F693" s="1"/>
  <c r="F694" s="1"/>
  <c r="F746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9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958"/>
  <c r="F959" s="1"/>
  <c r="F960" s="1"/>
  <c r="F1069"/>
  <c r="F1070" s="1"/>
  <c r="F1071" s="1"/>
  <c r="F1072" s="1"/>
  <c r="F1073" s="1"/>
  <c r="F1074" s="1"/>
  <c r="F1075" s="1"/>
  <c r="F1076" s="1"/>
  <c r="F1077" s="1"/>
  <c r="F1078" s="1"/>
  <c r="F1079" s="1"/>
  <c r="F1080" s="1"/>
  <c r="F1081" s="1"/>
  <c r="F1082" s="1"/>
  <c r="F1083" s="1"/>
  <c r="F1084" s="1"/>
  <c r="F1085" s="1"/>
  <c r="F1086" s="1"/>
  <c r="F1087" s="1"/>
  <c r="F1088" s="1"/>
  <c r="F1089" s="1"/>
  <c r="F1090" s="1"/>
  <c r="F1091" s="1"/>
  <c r="F1092" s="1"/>
  <c r="F1093" s="1"/>
  <c r="F1094" s="1"/>
  <c r="F1095" s="1"/>
  <c r="F1096" s="1"/>
  <c r="F1097" s="1"/>
  <c r="F1098" s="1"/>
  <c r="F1099" s="1"/>
  <c r="F1100" s="1"/>
  <c r="F1101" s="1"/>
  <c r="F1102" s="1"/>
  <c r="F1103" s="1"/>
  <c r="F1104" s="1"/>
  <c r="F1105" s="1"/>
  <c r="F1106" s="1"/>
  <c r="F1107" s="1"/>
  <c r="F1108" s="1"/>
  <c r="F1109" s="1"/>
  <c r="F1110" s="1"/>
  <c r="F1111" s="1"/>
  <c r="F1112" s="1"/>
  <c r="F1113" s="1"/>
  <c r="F1114" s="1"/>
  <c r="F1115" s="1"/>
  <c r="F1116" s="1"/>
  <c r="F1117" s="1"/>
  <c r="F1118" s="1"/>
  <c r="F1119" s="1"/>
  <c r="F1120" s="1"/>
  <c r="F1121" s="1"/>
  <c r="F1122" s="1"/>
  <c r="F1123" s="1"/>
  <c r="F1124" s="1"/>
  <c r="F1125" s="1"/>
  <c r="F1126" s="1"/>
  <c r="F1127" s="1"/>
  <c r="F1128" s="1"/>
  <c r="F1129" s="1"/>
  <c r="F1130" s="1"/>
  <c r="F1131" s="1"/>
  <c r="F1132" s="1"/>
  <c r="F1133" s="1"/>
  <c r="F1134" s="1"/>
  <c r="F1135" s="1"/>
  <c r="F1136" s="1"/>
  <c r="F1137" s="1"/>
  <c r="F1138" s="1"/>
  <c r="F1139" s="1"/>
  <c r="F1140" s="1"/>
  <c r="F1141" s="1"/>
  <c r="F1156"/>
  <c r="F1157" s="1"/>
  <c r="F1158" s="1"/>
  <c r="F1159" s="1"/>
  <c r="F1160" s="1"/>
  <c r="F1161" s="1"/>
  <c r="F1162" s="1"/>
  <c r="F1163" s="1"/>
  <c r="F1227"/>
  <c r="F1228" s="1"/>
  <c r="F1229" s="1"/>
  <c r="F1230" s="1"/>
  <c r="F1231" s="1"/>
  <c r="F1232" s="1"/>
  <c r="F1233" s="1"/>
  <c r="F1234" s="1"/>
  <c r="F1235" s="1"/>
  <c r="F1236" s="1"/>
  <c r="F1237" s="1"/>
  <c r="F1238" s="1"/>
  <c r="F1239" s="1"/>
  <c r="F1240" s="1"/>
  <c r="F1241" s="1"/>
  <c r="F1242" s="1"/>
  <c r="F1243" s="1"/>
  <c r="F1244" s="1"/>
  <c r="F1245" s="1"/>
  <c r="F1246" s="1"/>
  <c r="F1247" s="1"/>
  <c r="F1248" s="1"/>
  <c r="F1249" s="1"/>
  <c r="F1250" s="1"/>
  <c r="F1251" s="1"/>
  <c r="F1252" s="1"/>
  <c r="F1253" s="1"/>
  <c r="F1254" s="1"/>
  <c r="F1255" s="1"/>
  <c r="F1256" s="1"/>
  <c r="F1257" s="1"/>
  <c r="F1258" s="1"/>
  <c r="F1259" s="1"/>
  <c r="F1260" s="1"/>
  <c r="F1261" s="1"/>
  <c r="F1262" s="1"/>
  <c r="F1263" s="1"/>
  <c r="F1264" s="1"/>
  <c r="F1265" s="1"/>
  <c r="F1266" s="1"/>
  <c r="F1267" s="1"/>
  <c r="F1268" s="1"/>
  <c r="F1269" s="1"/>
  <c r="F1270" s="1"/>
  <c r="F1271" s="1"/>
  <c r="F1272" s="1"/>
  <c r="F1273" s="1"/>
  <c r="F1274" s="1"/>
  <c r="F1275" s="1"/>
  <c r="F1276" s="1"/>
  <c r="F1277" s="1"/>
  <c r="F1278" s="1"/>
  <c r="F1279" s="1"/>
  <c r="F1280" s="1"/>
  <c r="F1281" s="1"/>
  <c r="F1282" s="1"/>
  <c r="F1283" s="1"/>
  <c r="F1284" s="1"/>
  <c r="F1285" s="1"/>
  <c r="F1286" s="1"/>
  <c r="F1287" s="1"/>
  <c r="F1288" s="1"/>
  <c r="F1289" s="1"/>
  <c r="F1290" s="1"/>
  <c r="F1291" s="1"/>
  <c r="F1292" s="1"/>
  <c r="F1293" s="1"/>
  <c r="F1294" s="1"/>
  <c r="F1295" s="1"/>
  <c r="F1296" s="1"/>
  <c r="F1297" s="1"/>
  <c r="F1298" s="1"/>
  <c r="F1299" s="1"/>
  <c r="F1300" s="1"/>
  <c r="F1301" s="1"/>
  <c r="F1302" s="1"/>
  <c r="F1303" s="1"/>
  <c r="F1304" s="1"/>
  <c r="F1305" s="1"/>
  <c r="F1306" s="1"/>
  <c r="F1307" s="1"/>
  <c r="F1308" s="1"/>
  <c r="F1309" s="1"/>
  <c r="F1310" s="1"/>
  <c r="F1311" s="1"/>
  <c r="F1312" s="1"/>
  <c r="F1313" s="1"/>
  <c r="F1314" s="1"/>
  <c r="F1315" s="1"/>
  <c r="F1316" s="1"/>
  <c r="F1317" s="1"/>
  <c r="F1318" s="1"/>
  <c r="F1319" s="1"/>
  <c r="F1320" s="1"/>
  <c r="F1321" s="1"/>
  <c r="F1322" s="1"/>
  <c r="F1323" s="1"/>
  <c r="F1324" s="1"/>
  <c r="F1325" s="1"/>
  <c r="F1326" s="1"/>
  <c r="F1327" s="1"/>
  <c r="F1328" s="1"/>
  <c r="F1329" s="1"/>
  <c r="F1330" s="1"/>
  <c r="F1331" s="1"/>
  <c r="F1332" s="1"/>
  <c r="F1333" s="1"/>
  <c r="F1334" s="1"/>
  <c r="F1335" s="1"/>
  <c r="F1336" s="1"/>
  <c r="F1337" s="1"/>
  <c r="F1338" s="1"/>
  <c r="F1339" s="1"/>
  <c r="F1340" s="1"/>
  <c r="F1341" s="1"/>
  <c r="F1342" s="1"/>
  <c r="F1343" s="1"/>
  <c r="F1355"/>
  <c r="F1356" s="1"/>
  <c r="F1357" s="1"/>
  <c r="F1358" s="1"/>
  <c r="F1359" s="1"/>
  <c r="F1360" s="1"/>
  <c r="F1361" s="1"/>
  <c r="F1362" s="1"/>
  <c r="F1363" s="1"/>
  <c r="F1364" s="1"/>
  <c r="F1365" s="1"/>
  <c r="F1366" s="1"/>
  <c r="F1367" s="1"/>
  <c r="F1368" s="1"/>
  <c r="F1380"/>
  <c r="F1381" s="1"/>
  <c r="F1382" s="1"/>
  <c r="F1383" s="1"/>
  <c r="F1384" s="1"/>
  <c r="F1385" s="1"/>
  <c r="F1386" s="1"/>
  <c r="F1387" s="1"/>
  <c r="F1388" s="1"/>
  <c r="F1389" s="1"/>
  <c r="F1390" s="1"/>
  <c r="F1391" s="1"/>
  <c r="F1392" s="1"/>
  <c r="F1393" s="1"/>
  <c r="F1394" s="1"/>
  <c r="F1395" s="1"/>
  <c r="F1396" s="1"/>
  <c r="F1397" s="1"/>
  <c r="F1398" s="1"/>
  <c r="F1399" s="1"/>
  <c r="F1400" s="1"/>
  <c r="F1401" s="1"/>
  <c r="F1402" s="1"/>
  <c r="F1403" s="1"/>
  <c r="F1404" s="1"/>
  <c r="F1405" s="1"/>
  <c r="F1406" s="1"/>
  <c r="F1407" s="1"/>
  <c r="F1408" s="1"/>
  <c r="F1409" s="1"/>
  <c r="F1410" s="1"/>
  <c r="F1411" s="1"/>
  <c r="F1412" s="1"/>
  <c r="F1413" s="1"/>
  <c r="F1414" s="1"/>
  <c r="F1415" s="1"/>
  <c r="F1416" s="1"/>
  <c r="F1417" s="1"/>
  <c r="F1418" s="1"/>
  <c r="F1419" s="1"/>
  <c r="F1420" s="1"/>
  <c r="F1421" s="1"/>
  <c r="F1422" s="1"/>
  <c r="F1423" s="1"/>
  <c r="F1424" s="1"/>
  <c r="F1425" s="1"/>
  <c r="F1426" s="1"/>
  <c r="F1427" s="1"/>
  <c r="F1428" s="1"/>
  <c r="F1429" s="1"/>
  <c r="F1430" s="1"/>
  <c r="F1431" s="1"/>
  <c r="F1432" s="1"/>
  <c r="F1433" s="1"/>
  <c r="F1434" s="1"/>
  <c r="F1435" s="1"/>
  <c r="F1436" s="1"/>
  <c r="F1437" s="1"/>
  <c r="F1438" s="1"/>
  <c r="F1439" s="1"/>
  <c r="F1440" s="1"/>
  <c r="F1441" s="1"/>
  <c r="F1442" s="1"/>
  <c r="F1443" s="1"/>
  <c r="F1444" s="1"/>
  <c r="F1445" s="1"/>
  <c r="F1446" s="1"/>
  <c r="F1456"/>
  <c r="F1457" s="1"/>
  <c r="F1458" s="1"/>
  <c r="F1470"/>
  <c r="F1471" s="1"/>
  <c r="F1472" s="1"/>
  <c r="F1473" s="1"/>
  <c r="F1474" s="1"/>
  <c r="F1475" s="1"/>
  <c r="F1476" s="1"/>
  <c r="F1477" s="1"/>
  <c r="F1478" s="1"/>
  <c r="F1479" s="1"/>
  <c r="F1480" s="1"/>
  <c r="F1481" s="1"/>
  <c r="F1482" s="1"/>
  <c r="F1483" s="1"/>
  <c r="F1484" s="1"/>
  <c r="F1485" s="1"/>
  <c r="F1486" s="1"/>
  <c r="F1487" s="1"/>
  <c r="F1499"/>
  <c r="F1500" s="1"/>
  <c r="F1501" s="1"/>
  <c r="F1502" s="1"/>
  <c r="F1503" s="1"/>
  <c r="F1504" s="1"/>
  <c r="F1505" s="1"/>
  <c r="F1506" s="1"/>
  <c r="F1507" s="1"/>
  <c r="F1508" s="1"/>
  <c r="F1509" s="1"/>
  <c r="F1510" s="1"/>
  <c r="F1511" s="1"/>
  <c r="F1512" s="1"/>
  <c r="F1513" s="1"/>
  <c r="F1514" s="1"/>
  <c r="F1515" s="1"/>
  <c r="F1516" s="1"/>
  <c r="F1517" s="1"/>
  <c r="F1518" s="1"/>
  <c r="F1519" s="1"/>
  <c r="F1520" s="1"/>
  <c r="F1521" s="1"/>
  <c r="F1522" s="1"/>
  <c r="F1523" s="1"/>
  <c r="F1524" s="1"/>
  <c r="F1525" s="1"/>
  <c r="F1526" s="1"/>
  <c r="F1527" s="1"/>
  <c r="F1528" s="1"/>
  <c r="F1529" s="1"/>
  <c r="F1530" s="1"/>
  <c r="F1531" s="1"/>
  <c r="F1532" s="1"/>
  <c r="F1533" s="1"/>
  <c r="F1534" s="1"/>
  <c r="F1535" s="1"/>
  <c r="F1536" s="1"/>
  <c r="F1537" s="1"/>
  <c r="F1538" s="1"/>
  <c r="F1539" s="1"/>
  <c r="F1540" s="1"/>
  <c r="F1541" s="1"/>
  <c r="F1542" s="1"/>
  <c r="F1543" s="1"/>
  <c r="F1544" s="1"/>
  <c r="F1545" s="1"/>
  <c r="F1546" s="1"/>
  <c r="F1547" s="1"/>
  <c r="F1548" s="1"/>
  <c r="F1549" s="1"/>
  <c r="F1550" s="1"/>
  <c r="F1551" s="1"/>
  <c r="F1552" s="1"/>
  <c r="F1553" s="1"/>
  <c r="F1554" s="1"/>
  <c r="F1555" s="1"/>
  <c r="F1556" s="1"/>
  <c r="F1557" s="1"/>
  <c r="F1558" s="1"/>
  <c r="F1559" s="1"/>
  <c r="F1560" s="1"/>
  <c r="F1561" s="1"/>
  <c r="F1562" s="1"/>
  <c r="F1563" s="1"/>
  <c r="F1564" s="1"/>
  <c r="F1565" s="1"/>
  <c r="F1566" s="1"/>
  <c r="F1567" s="1"/>
  <c r="F1568" s="1"/>
  <c r="F1569" s="1"/>
  <c r="F1570" s="1"/>
  <c r="F1571" s="1"/>
  <c r="F1572" s="1"/>
  <c r="F1573" s="1"/>
  <c r="F1574" s="1"/>
  <c r="F1585"/>
  <c r="F1586" s="1"/>
  <c r="F1587" s="1"/>
  <c r="F1588" s="1"/>
  <c r="F1589" s="1"/>
  <c r="F1590" s="1"/>
  <c r="F1591" s="1"/>
  <c r="F1592" s="1"/>
  <c r="F1593" s="1"/>
  <c r="F1594" s="1"/>
  <c r="F1595" s="1"/>
  <c r="F1596" s="1"/>
  <c r="F1597" s="1"/>
  <c r="F1598" s="1"/>
  <c r="F1599" s="1"/>
  <c r="F1600" s="1"/>
  <c r="F1601" s="1"/>
  <c r="F1612"/>
  <c r="F1613" s="1"/>
  <c r="F1614" s="1"/>
  <c r="F1615" s="1"/>
  <c r="F1616" s="1"/>
  <c r="F1617" s="1"/>
  <c r="F1618" s="1"/>
  <c r="F1619" s="1"/>
  <c r="F1620" s="1"/>
  <c r="F1621" s="1"/>
  <c r="F1622" s="1"/>
  <c r="F1623" s="1"/>
  <c r="F1624" s="1"/>
  <c r="F1625" s="1"/>
  <c r="F1626" s="1"/>
  <c r="F1627" s="1"/>
  <c r="F1628" s="1"/>
  <c r="F1629" s="1"/>
  <c r="F1630" s="1"/>
  <c r="F1631" s="1"/>
  <c r="F1725"/>
  <c r="F1726" s="1"/>
  <c r="F1727" s="1"/>
  <c r="F1740"/>
  <c r="F1741" s="1"/>
  <c r="F1742" s="1"/>
  <c r="F1743" s="1"/>
  <c r="F1744" s="1"/>
  <c r="F1785"/>
  <c r="F1786" s="1"/>
  <c r="F1787" s="1"/>
  <c r="F1788" s="1"/>
  <c r="F1789" s="1"/>
  <c r="F1790" s="1"/>
  <c r="F1791" s="1"/>
  <c r="F1792" s="1"/>
  <c r="F1793" s="1"/>
  <c r="F1794" s="1"/>
  <c r="F1795" s="1"/>
  <c r="F1796" s="1"/>
  <c r="F1797" s="1"/>
  <c r="F1798" s="1"/>
  <c r="F1799" s="1"/>
  <c r="F1800" s="1"/>
  <c r="F1801" s="1"/>
  <c r="F1802" s="1"/>
  <c r="F1803" s="1"/>
  <c r="F1804" s="1"/>
  <c r="F1805" s="1"/>
  <c r="F1806" s="1"/>
  <c r="F1807" s="1"/>
  <c r="F1808" s="1"/>
  <c r="F1809" s="1"/>
  <c r="F1810" s="1"/>
  <c r="F1811" s="1"/>
  <c r="F1820"/>
  <c r="F1821" s="1"/>
  <c r="F1822" s="1"/>
  <c r="F1823" s="1"/>
  <c r="F1824" s="1"/>
  <c r="F1825" s="1"/>
  <c r="F1826" s="1"/>
  <c r="F1827" s="1"/>
  <c r="F1828" s="1"/>
  <c r="F1829" s="1"/>
  <c r="F1830" s="1"/>
  <c r="F1831" s="1"/>
  <c r="F1832" s="1"/>
  <c r="F1833" s="1"/>
  <c r="F1834" s="1"/>
  <c r="F1835" s="1"/>
  <c r="F1836" s="1"/>
  <c r="F1837" s="1"/>
  <c r="F1838" s="1"/>
  <c r="F1839" s="1"/>
  <c r="F1840" s="1"/>
  <c r="F1841" s="1"/>
  <c r="F1842" s="1"/>
  <c r="F1843" s="1"/>
  <c r="F1844" s="1"/>
  <c r="F1845" s="1"/>
  <c r="F1846" s="1"/>
  <c r="F1847" s="1"/>
  <c r="F1848" s="1"/>
  <c r="F1849" s="1"/>
  <c r="F1850" s="1"/>
  <c r="F1859"/>
  <c r="F1860" s="1"/>
  <c r="F1861" s="1"/>
  <c r="F1862" s="1"/>
  <c r="F1863" s="1"/>
  <c r="F1864" s="1"/>
  <c r="F1865" s="1"/>
  <c r="F1866" s="1"/>
  <c r="F1867" s="1"/>
  <c r="F1868" s="1"/>
  <c r="F1869" s="1"/>
  <c r="F1870" s="1"/>
  <c r="F1871" s="1"/>
  <c r="F1872" s="1"/>
  <c r="F1873" s="1"/>
  <c r="F1874" s="1"/>
  <c r="F1875" s="1"/>
  <c r="F1876" s="1"/>
  <c r="F1877" s="1"/>
  <c r="F1878" s="1"/>
  <c r="F1879" s="1"/>
  <c r="F1880" s="1"/>
  <c r="F1881" s="1"/>
  <c r="F1882" s="1"/>
  <c r="F1883" s="1"/>
  <c r="F1884" s="1"/>
  <c r="F1885" s="1"/>
  <c r="F1886" s="1"/>
  <c r="F1887" s="1"/>
  <c r="F1888" s="1"/>
  <c r="F1889" s="1"/>
  <c r="F1890" s="1"/>
  <c r="F1891" s="1"/>
  <c r="F1892" s="1"/>
  <c r="F1893" s="1"/>
  <c r="F1894" s="1"/>
  <c r="F1895" s="1"/>
  <c r="F1896" s="1"/>
  <c r="F1897" s="1"/>
  <c r="F1898" s="1"/>
  <c r="F1899" s="1"/>
  <c r="F1900" s="1"/>
  <c r="F1901" s="1"/>
  <c r="F1902" s="1"/>
  <c r="F1903" s="1"/>
  <c r="F1904" s="1"/>
  <c r="F1905" s="1"/>
  <c r="F1906" s="1"/>
  <c r="F1907" s="1"/>
  <c r="F1908" s="1"/>
  <c r="F1919"/>
  <c r="F1920" s="1"/>
  <c r="F1921" s="1"/>
  <c r="F1922" s="1"/>
  <c r="F1923" s="1"/>
  <c r="F1924" s="1"/>
  <c r="F1925" s="1"/>
  <c r="F1926" s="1"/>
  <c r="F1927" s="1"/>
  <c r="F1928" s="1"/>
  <c r="F1929" s="1"/>
  <c r="F1930" s="1"/>
  <c r="F1931" s="1"/>
  <c r="F1932" s="1"/>
  <c r="F1933" s="1"/>
  <c r="F1934" s="1"/>
  <c r="F1935" s="1"/>
  <c r="F1936" s="1"/>
  <c r="F1937" s="1"/>
  <c r="F1938" s="1"/>
  <c r="F1939" s="1"/>
  <c r="F1940" s="1"/>
  <c r="F1949"/>
  <c r="F1950" s="1"/>
  <c r="F1951" s="1"/>
  <c r="F1952" s="1"/>
  <c r="F1953" s="1"/>
  <c r="F1954" s="1"/>
  <c r="F1955" s="1"/>
  <c r="F1956" s="1"/>
  <c r="F1957" s="1"/>
  <c r="F1958" s="1"/>
  <c r="F1995"/>
  <c r="F1996" s="1"/>
  <c r="F1997" s="1"/>
  <c r="F1998" s="1"/>
  <c r="F1999" s="1"/>
  <c r="F2000" s="1"/>
  <c r="F2001" s="1"/>
  <c r="F2002" s="1"/>
  <c r="F2003" s="1"/>
  <c r="F2004" s="1"/>
  <c r="F2005" s="1"/>
  <c r="F2006" s="1"/>
  <c r="F2007" s="1"/>
  <c r="F2008" s="1"/>
  <c r="F2009" s="1"/>
  <c r="F2010" s="1"/>
  <c r="F2011" s="1"/>
  <c r="F2012" s="1"/>
  <c r="F2013" s="1"/>
  <c r="F2014" s="1"/>
  <c r="F2015" s="1"/>
  <c r="F2016" s="1"/>
  <c r="F2017" s="1"/>
  <c r="F2018" s="1"/>
  <c r="F2019" s="1"/>
  <c r="F2029"/>
  <c r="F2030" s="1"/>
  <c r="F2031" s="1"/>
  <c r="F2032" s="1"/>
  <c r="F2033" s="1"/>
  <c r="F2034" s="1"/>
  <c r="F2035" s="1"/>
  <c r="F2036" s="1"/>
  <c r="F2037" s="1"/>
  <c r="F2038" s="1"/>
  <c r="F2039" s="1"/>
  <c r="F2040" s="1"/>
  <c r="F2041" s="1"/>
  <c r="F2042" s="1"/>
  <c r="F2043" s="1"/>
  <c r="F2044" s="1"/>
  <c r="F2045" s="1"/>
  <c r="F2046" s="1"/>
  <c r="F2047" s="1"/>
  <c r="F2048" s="1"/>
  <c r="F2049" s="1"/>
  <c r="F2050" s="1"/>
  <c r="F2051" s="1"/>
  <c r="F2052" s="1"/>
  <c r="F2053" s="1"/>
  <c r="F2054" s="1"/>
  <c r="F2055" s="1"/>
  <c r="F2056" s="1"/>
  <c r="F2057" s="1"/>
  <c r="F2058" s="1"/>
  <c r="F2059" s="1"/>
  <c r="F2060" s="1"/>
  <c r="F2061" s="1"/>
  <c r="F2062" s="1"/>
  <c r="F2063" s="1"/>
  <c r="F2064" s="1"/>
  <c r="F2065" s="1"/>
  <c r="F2066" s="1"/>
  <c r="F2067" s="1"/>
  <c r="F2068" s="1"/>
  <c r="F2069" s="1"/>
  <c r="F2070" s="1"/>
  <c r="F2071" s="1"/>
  <c r="F2072" s="1"/>
  <c r="F2162"/>
  <c r="F2163" s="1"/>
  <c r="F2164" s="1"/>
  <c r="F2165" s="1"/>
  <c r="F2166" s="1"/>
  <c r="F2167" s="1"/>
  <c r="F2168" s="1"/>
  <c r="F2169" s="1"/>
  <c r="F2170" s="1"/>
  <c r="F2171" s="1"/>
  <c r="F2172" s="1"/>
  <c r="F2173" s="1"/>
  <c r="F2174" s="1"/>
  <c r="F2175" s="1"/>
  <c r="F2176" s="1"/>
  <c r="F2177" s="1"/>
  <c r="F2178" s="1"/>
  <c r="F2179" s="1"/>
  <c r="F2180" s="1"/>
  <c r="F2181" s="1"/>
  <c r="F2182" s="1"/>
  <c r="F2183" s="1"/>
  <c r="F2184" s="1"/>
  <c r="F2185" s="1"/>
  <c r="F2186" s="1"/>
  <c r="F2187" s="1"/>
  <c r="F2188" s="1"/>
  <c r="F2189" s="1"/>
  <c r="F2190" s="1"/>
  <c r="F2199"/>
  <c r="F2200" s="1"/>
  <c r="F2201" s="1"/>
  <c r="F2202" s="1"/>
  <c r="F2203" s="1"/>
  <c r="F2204" s="1"/>
  <c r="F2205" s="1"/>
  <c r="F2206" s="1"/>
  <c r="F2207" s="1"/>
  <c r="F2208" s="1"/>
  <c r="C102" i="11"/>
  <c r="D102"/>
  <c r="F102" s="1"/>
  <c r="E102"/>
  <c r="F2313" i="5"/>
  <c r="F2314" s="1"/>
  <c r="F2315" s="1"/>
  <c r="F2316" s="1"/>
  <c r="F2317" s="1"/>
  <c r="F2318" s="1"/>
  <c r="F2319" s="1"/>
  <c r="F2320" s="1"/>
  <c r="F2321" s="1"/>
  <c r="F2322" s="1"/>
  <c r="F2323" s="1"/>
  <c r="F2324" s="1"/>
  <c r="F2325" s="1"/>
  <c r="F2326" s="1"/>
  <c r="F2327" s="1"/>
  <c r="F2328" s="1"/>
  <c r="F2329" s="1"/>
  <c r="F2330" s="1"/>
  <c r="F2331" s="1"/>
  <c r="F2332" s="1"/>
  <c r="F2333" s="1"/>
  <c r="F2334" s="1"/>
  <c r="F2335" s="1"/>
  <c r="F2336" s="1"/>
  <c r="F2337" s="1"/>
  <c r="F2338" s="1"/>
  <c r="F2339" s="1"/>
  <c r="F2340" s="1"/>
  <c r="F2341" s="1"/>
  <c r="F2342" s="1"/>
  <c r="F2343" s="1"/>
  <c r="F2344" s="1"/>
  <c r="F2291"/>
  <c r="F2292" s="1"/>
  <c r="F2293" s="1"/>
  <c r="F2294" s="1"/>
  <c r="F2295" s="1"/>
  <c r="F2296" s="1"/>
  <c r="F2297" s="1"/>
  <c r="F2298" s="1"/>
  <c r="F2299" s="1"/>
  <c r="F2300" s="1"/>
  <c r="F2301" s="1"/>
  <c r="F2302" s="1"/>
  <c r="F2303" s="1"/>
  <c r="F2304" s="1"/>
  <c r="F2235"/>
  <c r="F2236" s="1"/>
  <c r="F2237" s="1"/>
  <c r="F2238" s="1"/>
  <c r="F2147"/>
  <c r="F2148" s="1"/>
  <c r="F2149" s="1"/>
  <c r="F2150" s="1"/>
  <c r="F2151" s="1"/>
  <c r="F2152" s="1"/>
  <c r="F2153" s="1"/>
  <c r="F2154" s="1"/>
  <c r="F2155" s="1"/>
  <c r="F2156" s="1"/>
  <c r="F2157" s="1"/>
  <c r="F2158" s="1"/>
  <c r="F2159" s="1"/>
  <c r="F2160" s="1"/>
  <c r="F2161" s="1"/>
  <c r="F2162" s="1"/>
  <c r="F2163" s="1"/>
  <c r="F2164" s="1"/>
  <c r="F2165" s="1"/>
  <c r="F2166" s="1"/>
  <c r="F2167" s="1"/>
  <c r="F2168" s="1"/>
  <c r="F2169" s="1"/>
  <c r="F2170" s="1"/>
  <c r="F2171" s="1"/>
  <c r="F2172" s="1"/>
  <c r="F2173" s="1"/>
  <c r="F2174" s="1"/>
  <c r="F2175" s="1"/>
  <c r="F2176" s="1"/>
  <c r="F2177" s="1"/>
  <c r="F2178" s="1"/>
  <c r="F2179" s="1"/>
  <c r="F2180" s="1"/>
  <c r="F2181" s="1"/>
  <c r="F2182" s="1"/>
  <c r="F2183" s="1"/>
  <c r="F2184" s="1"/>
  <c r="F2185" s="1"/>
  <c r="F2186" s="1"/>
  <c r="F2187" s="1"/>
  <c r="F2188" s="1"/>
  <c r="F2189" s="1"/>
  <c r="F2190" s="1"/>
  <c r="F2191" s="1"/>
  <c r="F2192" s="1"/>
  <c r="F2193" s="1"/>
  <c r="F2194" s="1"/>
  <c r="F2195" s="1"/>
  <c r="F2196" s="1"/>
  <c r="F2197" s="1"/>
  <c r="F2198" s="1"/>
  <c r="F2199" s="1"/>
  <c r="F2200" s="1"/>
  <c r="F2201" s="1"/>
  <c r="F2202" s="1"/>
  <c r="F2203" s="1"/>
  <c r="F2204" s="1"/>
  <c r="F2205" s="1"/>
  <c r="F2206" s="1"/>
  <c r="F2207" s="1"/>
  <c r="F2208" s="1"/>
  <c r="F2209" s="1"/>
  <c r="F2210" s="1"/>
  <c r="F2211" s="1"/>
  <c r="F2212" s="1"/>
  <c r="F2213" s="1"/>
  <c r="F2214" s="1"/>
  <c r="F2215" s="1"/>
  <c r="F2216" s="1"/>
  <c r="F2217" s="1"/>
  <c r="F2218" s="1"/>
  <c r="F2219" s="1"/>
  <c r="F2220" s="1"/>
  <c r="F2221" s="1"/>
  <c r="F2222" s="1"/>
  <c r="F2223" s="1"/>
  <c r="F2224" s="1"/>
  <c r="F2225" s="1"/>
  <c r="F2226" s="1"/>
  <c r="F2227" s="1"/>
  <c r="F2122"/>
  <c r="F2123" s="1"/>
  <c r="F2095"/>
  <c r="F2096" s="1"/>
  <c r="F2097" s="1"/>
  <c r="F2098" s="1"/>
  <c r="F2099" s="1"/>
  <c r="F2100" s="1"/>
  <c r="F2101" s="1"/>
  <c r="F2102" s="1"/>
  <c r="F2103" s="1"/>
  <c r="F2104" s="1"/>
  <c r="F2105" s="1"/>
  <c r="F2106" s="1"/>
  <c r="F2107" s="1"/>
  <c r="F2108" s="1"/>
  <c r="F2109" s="1"/>
  <c r="F2110" s="1"/>
  <c r="F2016"/>
  <c r="F2017" s="1"/>
  <c r="F2018" s="1"/>
  <c r="F2019" s="1"/>
  <c r="F2020" s="1"/>
  <c r="F2021" s="1"/>
  <c r="F2022" s="1"/>
  <c r="F2023" s="1"/>
  <c r="F2024" s="1"/>
  <c r="F2025" s="1"/>
  <c r="F2026" s="1"/>
  <c r="F2027" s="1"/>
  <c r="F2028" s="1"/>
  <c r="F2029" s="1"/>
  <c r="F2030" s="1"/>
  <c r="F1996"/>
  <c r="F1997" s="1"/>
  <c r="F1998" s="1"/>
  <c r="F1999" s="1"/>
  <c r="F2000" s="1"/>
  <c r="F2001" s="1"/>
  <c r="F2002" s="1"/>
  <c r="F2003" s="1"/>
  <c r="F2004" s="1"/>
  <c r="F2005" s="1"/>
  <c r="F2006" s="1"/>
  <c r="F1956"/>
  <c r="F1957" s="1"/>
  <c r="F1958" s="1"/>
  <c r="F1959" s="1"/>
  <c r="F1960" s="1"/>
  <c r="F1961" s="1"/>
  <c r="F1962" s="1"/>
  <c r="F1963" s="1"/>
  <c r="F1964" s="1"/>
  <c r="F1965" s="1"/>
  <c r="F1966" s="1"/>
  <c r="F1967" s="1"/>
  <c r="F1968" s="1"/>
  <c r="F1969" s="1"/>
  <c r="F1970" s="1"/>
  <c r="F1971" s="1"/>
  <c r="F1972" s="1"/>
  <c r="F1973" s="1"/>
  <c r="F1974" s="1"/>
  <c r="F1975" s="1"/>
  <c r="F1976" s="1"/>
  <c r="F1977" s="1"/>
  <c r="F1978" s="1"/>
  <c r="F1979" s="1"/>
  <c r="F1980" s="1"/>
  <c r="F1981" s="1"/>
  <c r="F1982" s="1"/>
  <c r="F1983" s="1"/>
  <c r="F1984" s="1"/>
  <c r="F1985" s="1"/>
  <c r="F1859"/>
  <c r="F1860" s="1"/>
  <c r="F1861" s="1"/>
  <c r="F1862" s="1"/>
  <c r="F1863" s="1"/>
  <c r="F1864" s="1"/>
  <c r="F1865" s="1"/>
  <c r="F1866" s="1"/>
  <c r="F1867" s="1"/>
  <c r="F1868" s="1"/>
  <c r="F1869" s="1"/>
  <c r="F1870" s="1"/>
  <c r="F1871" s="1"/>
  <c r="F1872" s="1"/>
  <c r="F1873" s="1"/>
  <c r="F1874" s="1"/>
  <c r="F1875" s="1"/>
  <c r="F1876" s="1"/>
  <c r="F1877" s="1"/>
  <c r="F1878" s="1"/>
  <c r="F1879" s="1"/>
  <c r="F1880" s="1"/>
  <c r="F1881" s="1"/>
  <c r="F1882" s="1"/>
  <c r="F1883" s="1"/>
  <c r="F1884" s="1"/>
  <c r="F1885" s="1"/>
  <c r="F1886" s="1"/>
  <c r="F1887" s="1"/>
  <c r="F1888" s="1"/>
  <c r="F1889" s="1"/>
  <c r="F1890" s="1"/>
  <c r="F1891" s="1"/>
  <c r="F1892" s="1"/>
  <c r="F1893" s="1"/>
  <c r="F1894" s="1"/>
  <c r="F1895" s="1"/>
  <c r="F1896" s="1"/>
  <c r="F1897" s="1"/>
  <c r="F1898" s="1"/>
  <c r="F1899" s="1"/>
  <c r="F1900" s="1"/>
  <c r="F1901" s="1"/>
  <c r="F1902" s="1"/>
  <c r="F1903" s="1"/>
  <c r="F1904" s="1"/>
  <c r="F1905" s="1"/>
  <c r="F1906" s="1"/>
  <c r="F1907" s="1"/>
  <c r="F1908" s="1"/>
  <c r="F1909" s="1"/>
  <c r="F1910" s="1"/>
  <c r="F1911" s="1"/>
  <c r="F1912" s="1"/>
  <c r="F1913" s="1"/>
  <c r="F1914" s="1"/>
  <c r="F1915" s="1"/>
  <c r="F1916" s="1"/>
  <c r="F1917" s="1"/>
  <c r="F1918" s="1"/>
  <c r="F1919" s="1"/>
  <c r="F1920" s="1"/>
  <c r="F1921" s="1"/>
  <c r="F1922" s="1"/>
  <c r="F1923" s="1"/>
  <c r="F1924" s="1"/>
  <c r="F1925" s="1"/>
  <c r="F1926" s="1"/>
  <c r="F1927" s="1"/>
  <c r="F1928" s="1"/>
  <c r="F1929" s="1"/>
  <c r="F1930" s="1"/>
  <c r="F1931" s="1"/>
  <c r="F1932" s="1"/>
  <c r="F1933" s="1"/>
  <c r="F1934" s="1"/>
  <c r="F1935" s="1"/>
  <c r="F1936" s="1"/>
  <c r="F1937" s="1"/>
  <c r="F1938" s="1"/>
  <c r="F1939" s="1"/>
  <c r="F1940" s="1"/>
  <c r="F1941" s="1"/>
  <c r="F1942" s="1"/>
  <c r="F1943" s="1"/>
  <c r="F1944" s="1"/>
  <c r="F1841"/>
  <c r="F1842" s="1"/>
  <c r="F1843" s="1"/>
  <c r="F1844" s="1"/>
  <c r="F1845" s="1"/>
  <c r="F1846" s="1"/>
  <c r="F1847" s="1"/>
  <c r="F1848" s="1"/>
  <c r="F1708"/>
  <c r="F1709" s="1"/>
  <c r="F1710" s="1"/>
  <c r="F1711" s="1"/>
  <c r="F1712" s="1"/>
  <c r="F1713" s="1"/>
  <c r="F1714" s="1"/>
  <c r="F1715" s="1"/>
  <c r="F1716" s="1"/>
  <c r="F1717" s="1"/>
  <c r="F1718" s="1"/>
  <c r="F1719" s="1"/>
  <c r="F1720" s="1"/>
  <c r="F1721" s="1"/>
  <c r="F1722" s="1"/>
  <c r="F1723" s="1"/>
  <c r="F1724" s="1"/>
  <c r="F1725" s="1"/>
  <c r="F1726" s="1"/>
  <c r="F1497"/>
  <c r="F1498" s="1"/>
  <c r="F1499" s="1"/>
  <c r="F1500" s="1"/>
  <c r="F1501" s="1"/>
  <c r="F1502" s="1"/>
  <c r="F1503" s="1"/>
  <c r="F1504" s="1"/>
  <c r="F1505" s="1"/>
  <c r="F1506" s="1"/>
  <c r="F1507" s="1"/>
  <c r="F1508" s="1"/>
  <c r="F1509" s="1"/>
  <c r="F1510" s="1"/>
  <c r="F1511" s="1"/>
  <c r="F1512" s="1"/>
  <c r="F1513" s="1"/>
  <c r="F1514" s="1"/>
  <c r="F1515" s="1"/>
  <c r="F1516" s="1"/>
  <c r="F1517" s="1"/>
  <c r="F1518" s="1"/>
  <c r="F1519" s="1"/>
  <c r="F1520" s="1"/>
  <c r="F1521" s="1"/>
  <c r="F1522" s="1"/>
  <c r="F1523" s="1"/>
  <c r="F1524" s="1"/>
  <c r="F1525" s="1"/>
  <c r="F1526" s="1"/>
  <c r="F1527" s="1"/>
  <c r="F1528" s="1"/>
  <c r="F1529" s="1"/>
  <c r="F1530" s="1"/>
  <c r="F1531" s="1"/>
  <c r="F1532" s="1"/>
  <c r="F1533" s="1"/>
  <c r="F1534" s="1"/>
  <c r="F1535" s="1"/>
  <c r="F1536" s="1"/>
  <c r="F1537" s="1"/>
  <c r="F1538" s="1"/>
  <c r="F1539" s="1"/>
  <c r="F1540" s="1"/>
  <c r="F1541" s="1"/>
  <c r="F1542" s="1"/>
  <c r="F1543" s="1"/>
  <c r="F1544" s="1"/>
  <c r="F1545" s="1"/>
  <c r="F1546" s="1"/>
  <c r="F1547" s="1"/>
  <c r="F1548" s="1"/>
  <c r="F1549" s="1"/>
  <c r="F1550" s="1"/>
  <c r="F1551" s="1"/>
  <c r="F1552" s="1"/>
  <c r="F1553" s="1"/>
  <c r="F1554" s="1"/>
  <c r="F1555" s="1"/>
  <c r="F1556" s="1"/>
  <c r="F1557" s="1"/>
  <c r="F1558" s="1"/>
  <c r="F1559" s="1"/>
  <c r="F1560" s="1"/>
  <c r="F1561" s="1"/>
  <c r="F1562" s="1"/>
  <c r="F1563" s="1"/>
  <c r="F1564" s="1"/>
  <c r="F1565" s="1"/>
  <c r="F1566" s="1"/>
  <c r="F1567" s="1"/>
  <c r="F1568" s="1"/>
  <c r="F1569" s="1"/>
  <c r="F1570" s="1"/>
  <c r="F1571" s="1"/>
  <c r="F1572" s="1"/>
  <c r="F1573" s="1"/>
  <c r="F1574" s="1"/>
  <c r="F1575" s="1"/>
  <c r="F1576" s="1"/>
  <c r="F1577" s="1"/>
  <c r="F1578" s="1"/>
  <c r="F1579" s="1"/>
  <c r="F1580" s="1"/>
  <c r="F1581" s="1"/>
  <c r="F1582" s="1"/>
  <c r="F1583" s="1"/>
  <c r="F1584" s="1"/>
  <c r="F1585" s="1"/>
  <c r="F1586" s="1"/>
  <c r="F1587" s="1"/>
  <c r="F1588" s="1"/>
  <c r="F1589" s="1"/>
  <c r="F1590" s="1"/>
  <c r="F1591" s="1"/>
  <c r="F1592" s="1"/>
  <c r="F1593" s="1"/>
  <c r="F1594" s="1"/>
  <c r="F1595" s="1"/>
  <c r="F1596" s="1"/>
  <c r="F1357"/>
  <c r="F1358" s="1"/>
  <c r="F1359" s="1"/>
  <c r="F1360" s="1"/>
  <c r="F1361" s="1"/>
  <c r="F1362" s="1"/>
  <c r="F1363" s="1"/>
  <c r="F1364" s="1"/>
  <c r="F1365" s="1"/>
  <c r="F1366" s="1"/>
  <c r="F1367" s="1"/>
  <c r="F1368" s="1"/>
  <c r="F1369" s="1"/>
  <c r="F1370" s="1"/>
  <c r="F1371" s="1"/>
  <c r="F1372" s="1"/>
  <c r="F1373" s="1"/>
  <c r="F1374" s="1"/>
  <c r="F1375" s="1"/>
  <c r="F1376" s="1"/>
  <c r="F1377" s="1"/>
  <c r="F1378" s="1"/>
  <c r="F1379" s="1"/>
  <c r="F1380" s="1"/>
  <c r="F1381" s="1"/>
  <c r="F1382" s="1"/>
  <c r="F1383" s="1"/>
  <c r="F1384" s="1"/>
  <c r="F1385" s="1"/>
  <c r="F1386" s="1"/>
  <c r="F1387" s="1"/>
  <c r="F1388" s="1"/>
  <c r="F1389" s="1"/>
  <c r="F1390" s="1"/>
  <c r="F1391" s="1"/>
  <c r="F1392" s="1"/>
  <c r="F1393" s="1"/>
  <c r="F1394" s="1"/>
  <c r="F1395" s="1"/>
  <c r="F1396" s="1"/>
  <c r="F1397" s="1"/>
  <c r="F1398" s="1"/>
  <c r="F1399" s="1"/>
  <c r="F1400" s="1"/>
  <c r="F1401" s="1"/>
  <c r="F1402" s="1"/>
  <c r="F1403" s="1"/>
  <c r="F1404" s="1"/>
  <c r="F1405" s="1"/>
  <c r="F1406" s="1"/>
  <c r="F1407" s="1"/>
  <c r="F1408" s="1"/>
  <c r="F1409" s="1"/>
  <c r="F1410" s="1"/>
  <c r="F1411" s="1"/>
  <c r="F1412" s="1"/>
  <c r="F1413" s="1"/>
  <c r="F1414" s="1"/>
  <c r="F1415" s="1"/>
  <c r="F1416" s="1"/>
  <c r="F1417" s="1"/>
  <c r="F1418" s="1"/>
  <c r="F1419" s="1"/>
  <c r="F1420" s="1"/>
  <c r="F1421" s="1"/>
  <c r="F1422" s="1"/>
  <c r="F1423" s="1"/>
  <c r="F1424" s="1"/>
  <c r="F1425" s="1"/>
  <c r="F1426" s="1"/>
  <c r="F1427" s="1"/>
  <c r="F1428" s="1"/>
  <c r="F1429" s="1"/>
  <c r="F1430" s="1"/>
  <c r="F1431" s="1"/>
  <c r="F1432" s="1"/>
  <c r="F1433" s="1"/>
  <c r="F1434" s="1"/>
  <c r="F1435" s="1"/>
  <c r="F1436" s="1"/>
  <c r="F1437" s="1"/>
  <c r="F1438" s="1"/>
  <c r="F1439" s="1"/>
  <c r="F1440" s="1"/>
  <c r="F1441" s="1"/>
  <c r="F1442" s="1"/>
  <c r="F1443" s="1"/>
  <c r="F1444" s="1"/>
  <c r="F1445" s="1"/>
  <c r="F1446" s="1"/>
  <c r="F1447" s="1"/>
  <c r="F1448" s="1"/>
  <c r="F1449" s="1"/>
  <c r="F1450" s="1"/>
  <c r="F1451" s="1"/>
  <c r="F1452" s="1"/>
  <c r="F1453" s="1"/>
  <c r="F1454" s="1"/>
  <c r="F1455" s="1"/>
  <c r="F1456" s="1"/>
  <c r="F1457" s="1"/>
  <c r="F1458" s="1"/>
  <c r="F1459" s="1"/>
  <c r="F1460" s="1"/>
  <c r="F1461" s="1"/>
  <c r="F1462" s="1"/>
  <c r="F1463" s="1"/>
  <c r="F1464" s="1"/>
  <c r="F1465" s="1"/>
  <c r="F1466" s="1"/>
  <c r="F1467" s="1"/>
  <c r="F1468" s="1"/>
  <c r="F1469" s="1"/>
  <c r="F1470" s="1"/>
  <c r="F1471" s="1"/>
  <c r="F1472" s="1"/>
  <c r="F1473" s="1"/>
  <c r="F1474" s="1"/>
  <c r="F1475" s="1"/>
  <c r="F1476" s="1"/>
  <c r="F1477" s="1"/>
  <c r="F1478" s="1"/>
  <c r="F1479" s="1"/>
  <c r="F1480" s="1"/>
  <c r="F1481" s="1"/>
  <c r="F1482" s="1"/>
  <c r="F1483" s="1"/>
  <c r="F1484" s="1"/>
  <c r="F1485" s="1"/>
  <c r="F1254"/>
  <c r="F1255" s="1"/>
  <c r="F1256" s="1"/>
  <c r="F1257" s="1"/>
  <c r="F1258" s="1"/>
  <c r="F1259" s="1"/>
  <c r="F1260" s="1"/>
  <c r="F1261" s="1"/>
  <c r="F1262" s="1"/>
  <c r="F1263" s="1"/>
  <c r="F1264" s="1"/>
  <c r="F1265" s="1"/>
  <c r="F1266" s="1"/>
  <c r="F1267" s="1"/>
  <c r="F1268" s="1"/>
  <c r="F1269" s="1"/>
  <c r="F1270" s="1"/>
  <c r="F1271" s="1"/>
  <c r="F1272" s="1"/>
  <c r="F1273" s="1"/>
  <c r="F1274" s="1"/>
  <c r="F1275" s="1"/>
  <c r="F1276" s="1"/>
  <c r="F1277" s="1"/>
  <c r="F1278" s="1"/>
  <c r="F1279" s="1"/>
  <c r="F1280" s="1"/>
  <c r="F1281" s="1"/>
  <c r="F1282" s="1"/>
  <c r="F1283" s="1"/>
  <c r="F1284" s="1"/>
  <c r="F1285" s="1"/>
  <c r="F1286" s="1"/>
  <c r="F1235"/>
  <c r="F1236" s="1"/>
  <c r="F1237" s="1"/>
  <c r="F1238" s="1"/>
  <c r="F1239" s="1"/>
  <c r="F1240" s="1"/>
  <c r="F1241" s="1"/>
  <c r="F1242" s="1"/>
  <c r="F1243" s="1"/>
  <c r="F1160"/>
  <c r="F1161" s="1"/>
  <c r="F1162" s="1"/>
  <c r="F1163" s="1"/>
  <c r="F1164" s="1"/>
  <c r="F1165" s="1"/>
  <c r="F1166" s="1"/>
  <c r="F1167" s="1"/>
  <c r="F1168" s="1"/>
  <c r="F1169" s="1"/>
  <c r="F1170" s="1"/>
  <c r="F1171" s="1"/>
  <c r="F1172" s="1"/>
  <c r="F1173" s="1"/>
  <c r="F1174" s="1"/>
  <c r="F1175" s="1"/>
  <c r="F1176" s="1"/>
  <c r="F1177" s="1"/>
  <c r="F1178" s="1"/>
  <c r="F1179" s="1"/>
  <c r="F1180" s="1"/>
  <c r="F1181" s="1"/>
  <c r="F1182" s="1"/>
  <c r="F1183" s="1"/>
  <c r="F1184" s="1"/>
  <c r="F1185" s="1"/>
  <c r="F1186" s="1"/>
  <c r="F1187" s="1"/>
  <c r="F1188" s="1"/>
  <c r="F1189" s="1"/>
  <c r="F1190" s="1"/>
  <c r="F1191" s="1"/>
  <c r="F1192" s="1"/>
  <c r="F1193" s="1"/>
  <c r="F1194" s="1"/>
  <c r="F1195" s="1"/>
  <c r="F1196" s="1"/>
  <c r="F1197" s="1"/>
  <c r="F1198" s="1"/>
  <c r="F1199" s="1"/>
  <c r="F1200" s="1"/>
  <c r="F1201" s="1"/>
  <c r="F1202" s="1"/>
  <c r="F1203" s="1"/>
  <c r="F1204" s="1"/>
  <c r="F1205" s="1"/>
  <c r="F1206" s="1"/>
  <c r="F1207" s="1"/>
  <c r="F1208" s="1"/>
  <c r="F1209" s="1"/>
  <c r="F1210" s="1"/>
  <c r="F1211" s="1"/>
  <c r="F1212" s="1"/>
  <c r="F1213" s="1"/>
  <c r="F1214" s="1"/>
  <c r="F1215" s="1"/>
  <c r="F1216" s="1"/>
  <c r="F1217" s="1"/>
  <c r="F1218" s="1"/>
  <c r="F1219" s="1"/>
  <c r="F1220" s="1"/>
  <c r="F1221" s="1"/>
  <c r="F1222" s="1"/>
  <c r="F1223" s="1"/>
  <c r="F1224" s="1"/>
  <c r="F1225" s="1"/>
  <c r="F1136"/>
  <c r="F1137" s="1"/>
  <c r="F1138" s="1"/>
  <c r="F1139" s="1"/>
  <c r="F1140" s="1"/>
  <c r="F1141" s="1"/>
  <c r="F1142" s="1"/>
  <c r="F1143" s="1"/>
  <c r="F1144" s="1"/>
  <c r="F1145" s="1"/>
  <c r="F1146" s="1"/>
  <c r="F1147" s="1"/>
  <c r="F1016"/>
  <c r="F1017" s="1"/>
  <c r="F1018" s="1"/>
  <c r="F1019" s="1"/>
  <c r="F1020" s="1"/>
  <c r="F1021" s="1"/>
  <c r="F1022" s="1"/>
  <c r="F1023" s="1"/>
  <c r="F1024" s="1"/>
  <c r="F1025" s="1"/>
  <c r="F1026" s="1"/>
  <c r="F1027" s="1"/>
  <c r="F1028" s="1"/>
  <c r="F1029" s="1"/>
  <c r="F1030" s="1"/>
  <c r="F1031" s="1"/>
  <c r="F1032" s="1"/>
  <c r="F1033" s="1"/>
  <c r="F1034" s="1"/>
  <c r="F1035" s="1"/>
  <c r="F1036" s="1"/>
  <c r="F1037" s="1"/>
  <c r="F1038" s="1"/>
  <c r="F1039" s="1"/>
  <c r="F1040" s="1"/>
  <c r="F1041" s="1"/>
  <c r="F1042" s="1"/>
  <c r="F1043" s="1"/>
  <c r="F1044" s="1"/>
  <c r="F1045" s="1"/>
  <c r="F1046" s="1"/>
  <c r="F1047" s="1"/>
  <c r="F1048" s="1"/>
  <c r="F1049" s="1"/>
  <c r="F1050" s="1"/>
  <c r="F1051" s="1"/>
  <c r="F963"/>
  <c r="F964" s="1"/>
  <c r="F965" s="1"/>
  <c r="F966" s="1"/>
  <c r="F967" s="1"/>
  <c r="F968" s="1"/>
  <c r="F969" s="1"/>
  <c r="F970" s="1"/>
  <c r="F814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F907" s="1"/>
  <c r="F908" s="1"/>
  <c r="F909" s="1"/>
  <c r="F910" s="1"/>
  <c r="F911" s="1"/>
  <c r="F912" s="1"/>
  <c r="F913" s="1"/>
  <c r="F914" s="1"/>
  <c r="F915" s="1"/>
  <c r="F916" s="1"/>
  <c r="F917" s="1"/>
  <c r="F918" s="1"/>
  <c r="F919" s="1"/>
  <c r="F920" s="1"/>
  <c r="F921" s="1"/>
  <c r="F922" s="1"/>
  <c r="F923" s="1"/>
  <c r="F924" s="1"/>
  <c r="F925" s="1"/>
  <c r="F926" s="1"/>
  <c r="F927" s="1"/>
  <c r="F928" s="1"/>
  <c r="F929" s="1"/>
  <c r="F930" s="1"/>
  <c r="F931" s="1"/>
  <c r="F932" s="1"/>
  <c r="F933" s="1"/>
  <c r="F934" s="1"/>
  <c r="F935" s="1"/>
  <c r="F936" s="1"/>
  <c r="F937" s="1"/>
  <c r="F938" s="1"/>
  <c r="F939" s="1"/>
  <c r="F940" s="1"/>
  <c r="F941" s="1"/>
  <c r="F942" s="1"/>
  <c r="F943" s="1"/>
  <c r="F944" s="1"/>
  <c r="F945" s="1"/>
  <c r="F946" s="1"/>
  <c r="F947" s="1"/>
  <c r="F948" s="1"/>
  <c r="F949" s="1"/>
  <c r="F950" s="1"/>
  <c r="F951" s="1"/>
  <c r="F712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616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592"/>
  <c r="F593" s="1"/>
  <c r="F594" s="1"/>
  <c r="F595" s="1"/>
  <c r="F596" s="1"/>
  <c r="F597" s="1"/>
  <c r="F598" s="1"/>
  <c r="F599" s="1"/>
  <c r="F600" s="1"/>
  <c r="F601" s="1"/>
  <c r="F602" s="1"/>
  <c r="F603" s="1"/>
  <c r="F469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454"/>
  <c r="F455" s="1"/>
  <c r="F456" s="1"/>
  <c r="F457" s="1"/>
  <c r="F458" s="1"/>
  <c r="F419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379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362"/>
  <c r="F363" s="1"/>
  <c r="F364" s="1"/>
  <c r="F163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140"/>
  <c r="F115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70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6"/>
  <c r="F7" s="1"/>
  <c r="F337" i="19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08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276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235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34"/>
  <c r="F183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143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08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69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718" i="2"/>
  <c r="F719" s="1"/>
  <c r="F720" s="1"/>
  <c r="F721" s="1"/>
  <c r="F722" s="1"/>
  <c r="F723" s="1"/>
  <c r="F724" s="1"/>
  <c r="F725" s="1"/>
  <c r="F726" s="1"/>
  <c r="F727" s="1"/>
  <c r="F728" s="1"/>
  <c r="F729" s="1"/>
  <c r="F730" s="1"/>
  <c r="F717"/>
  <c r="F716"/>
  <c r="F688"/>
  <c r="F689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687"/>
  <c r="F686"/>
  <c r="F636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35"/>
  <c r="F634"/>
  <c r="F587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550"/>
  <c r="F551" s="1"/>
  <c r="F552" s="1"/>
  <c r="F553" s="1"/>
  <c r="F525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392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391"/>
  <c r="F371"/>
  <c r="F372" s="1"/>
  <c r="F370"/>
  <c r="F369"/>
  <c r="F319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268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252"/>
  <c r="F253" s="1"/>
  <c r="F254" s="1"/>
  <c r="F255" s="1"/>
  <c r="F256" s="1"/>
  <c r="F257" s="1"/>
  <c r="F258" s="1"/>
  <c r="F208"/>
  <c r="F209" s="1"/>
  <c r="F210" s="1"/>
  <c r="F207"/>
  <c r="F136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04"/>
  <c r="F105" s="1"/>
  <c r="F106" s="1"/>
  <c r="F107" s="1"/>
  <c r="F108" s="1"/>
  <c r="F109" s="1"/>
  <c r="F110" s="1"/>
  <c r="F111" s="1"/>
  <c r="F112" s="1"/>
  <c r="F113" s="1"/>
  <c r="F114" s="1"/>
  <c r="F115" s="1"/>
  <c r="F58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142" i="27"/>
  <c r="F143" s="1"/>
  <c r="F144" s="1"/>
  <c r="F141"/>
  <c r="F115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14"/>
  <c r="F8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53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7" i="29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73"/>
  <c r="F74" s="1"/>
  <c r="F75" s="1"/>
  <c r="F76" s="1"/>
  <c r="F77" s="1"/>
  <c r="F78" s="1"/>
  <c r="F79" s="1"/>
  <c r="F80" s="1"/>
  <c r="F81" s="1"/>
  <c r="F82" s="1"/>
  <c r="F83" s="1"/>
  <c r="F84" s="1"/>
  <c r="F85" s="1"/>
  <c r="F120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109" i="30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88"/>
  <c r="F89" s="1"/>
  <c r="F90" s="1"/>
  <c r="F91" s="1"/>
  <c r="F7"/>
  <c r="F8" s="1"/>
  <c r="F168" i="26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128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98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97"/>
  <c r="F70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9"/>
  <c r="F10" s="1"/>
  <c r="F11" s="1"/>
  <c r="F12" s="1"/>
  <c r="F8"/>
  <c r="F7"/>
  <c r="F6" i="2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76"/>
  <c r="F77" s="1"/>
  <c r="F78" s="1"/>
  <c r="F79" s="1"/>
  <c r="F80" s="1"/>
  <c r="F81" s="1"/>
  <c r="F82" s="1"/>
  <c r="F184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20"/>
  <c r="F221" s="1"/>
  <c r="F222" s="1"/>
  <c r="F223" s="1"/>
  <c r="F224" s="1"/>
  <c r="F250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334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86"/>
  <c r="F387" s="1"/>
  <c r="F388" s="1"/>
  <c r="F389" s="1"/>
  <c r="F6" i="12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37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112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60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86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70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309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27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52"/>
  <c r="F453" s="1"/>
  <c r="F454" s="1"/>
  <c r="F455" s="1"/>
  <c r="F456" s="1"/>
  <c r="F457" s="1"/>
  <c r="F458" s="1"/>
  <c r="F459" s="1"/>
  <c r="F460" s="1"/>
  <c r="F461" s="1"/>
  <c r="F462" s="1"/>
  <c r="F463" s="1"/>
  <c r="F477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513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38"/>
  <c r="F539" s="1"/>
  <c r="F540" s="1"/>
  <c r="F541" s="1"/>
  <c r="F554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606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40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67"/>
  <c r="F768" s="1"/>
  <c r="F769" s="1"/>
  <c r="F770" s="1"/>
  <c r="F771" s="1"/>
  <c r="F772" s="1"/>
  <c r="F773" s="1"/>
  <c r="F774" s="1"/>
  <c r="F775" s="1"/>
  <c r="F776" s="1"/>
  <c r="F786"/>
  <c r="F787" s="1"/>
  <c r="F788" s="1"/>
  <c r="F797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24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F907" s="1"/>
  <c r="F908" s="1"/>
  <c r="F909" s="1"/>
  <c r="F910" s="1"/>
  <c r="F911" s="1"/>
  <c r="F912" s="1"/>
  <c r="F913" s="1"/>
  <c r="F914" s="1"/>
  <c r="F915" s="1"/>
  <c r="F916" s="1"/>
  <c r="F917" s="1"/>
  <c r="F918" s="1"/>
  <c r="F919" s="1"/>
  <c r="F920" s="1"/>
  <c r="F921" s="1"/>
  <c r="F922" s="1"/>
  <c r="F923" s="1"/>
  <c r="F924" s="1"/>
  <c r="F925" s="1"/>
  <c r="F926" s="1"/>
  <c r="F927" s="1"/>
  <c r="F928" s="1"/>
  <c r="F929" s="1"/>
  <c r="F930" s="1"/>
  <c r="F931" s="1"/>
  <c r="F932" s="1"/>
  <c r="F933" s="1"/>
  <c r="F934" s="1"/>
  <c r="F935" s="1"/>
  <c r="F936" s="1"/>
  <c r="F937" s="1"/>
  <c r="F938" s="1"/>
  <c r="F939" s="1"/>
  <c r="F940" s="1"/>
  <c r="F941" s="1"/>
  <c r="F942" s="1"/>
  <c r="F943" s="1"/>
  <c r="F944" s="1"/>
  <c r="F945" s="1"/>
  <c r="F946" s="1"/>
  <c r="F947" s="1"/>
  <c r="F948" s="1"/>
  <c r="F949" s="1"/>
  <c r="F950" s="1"/>
  <c r="F951" s="1"/>
  <c r="F952" s="1"/>
  <c r="F953" s="1"/>
  <c r="F954" s="1"/>
  <c r="F955" s="1"/>
  <c r="F956" s="1"/>
  <c r="F957" s="1"/>
  <c r="F958" s="1"/>
  <c r="F959" s="1"/>
  <c r="F960" s="1"/>
  <c r="F961" s="1"/>
  <c r="F962" s="1"/>
  <c r="F963" s="1"/>
  <c r="F964" s="1"/>
  <c r="F965" s="1"/>
  <c r="F966" s="1"/>
  <c r="F967" s="1"/>
  <c r="F968" s="1"/>
  <c r="F969" s="1"/>
  <c r="F970" s="1"/>
  <c r="F971" s="1"/>
  <c r="F972" s="1"/>
  <c r="F973" s="1"/>
  <c r="F974" s="1"/>
  <c r="F975" s="1"/>
  <c r="F976" s="1"/>
  <c r="F977" s="1"/>
  <c r="F978" s="1"/>
  <c r="F979" s="1"/>
  <c r="F980" s="1"/>
  <c r="F981" s="1"/>
  <c r="F982" s="1"/>
  <c r="F983" s="1"/>
  <c r="F984" s="1"/>
  <c r="F985" s="1"/>
  <c r="F986" s="1"/>
  <c r="F987" s="1"/>
  <c r="F988" s="1"/>
  <c r="F989" s="1"/>
  <c r="F990" s="1"/>
  <c r="F991" s="1"/>
  <c r="F992" s="1"/>
  <c r="F993" s="1"/>
  <c r="F994" s="1"/>
  <c r="F995" s="1"/>
  <c r="F996" s="1"/>
  <c r="F997" s="1"/>
  <c r="F998" s="1"/>
  <c r="F999" s="1"/>
  <c r="F1000" s="1"/>
  <c r="F1001" s="1"/>
  <c r="F1002" s="1"/>
  <c r="F1003" s="1"/>
  <c r="F1012"/>
  <c r="F1013" s="1"/>
  <c r="F1014" s="1"/>
  <c r="F1015" s="1"/>
  <c r="F1016" s="1"/>
  <c r="F1017" s="1"/>
  <c r="F1027"/>
  <c r="F1028" s="1"/>
  <c r="F1029" s="1"/>
  <c r="F1030" s="1"/>
  <c r="F1031" s="1"/>
  <c r="F1032" s="1"/>
  <c r="F1033" s="1"/>
  <c r="F1034" s="1"/>
  <c r="F1035" s="1"/>
  <c r="F1036" s="1"/>
  <c r="F1037" s="1"/>
  <c r="F1038" s="1"/>
  <c r="F1039" s="1"/>
  <c r="F1040" s="1"/>
  <c r="F1041" s="1"/>
  <c r="F1042" s="1"/>
  <c r="F1043" s="1"/>
  <c r="F1044" s="1"/>
  <c r="F1045" s="1"/>
  <c r="F1046" s="1"/>
  <c r="F1047" s="1"/>
  <c r="F1048" s="1"/>
  <c r="F1049" s="1"/>
  <c r="F1050" s="1"/>
  <c r="F1051" s="1"/>
  <c r="F1052" s="1"/>
  <c r="F1053" s="1"/>
  <c r="F1054" s="1"/>
  <c r="F1055" s="1"/>
  <c r="F1056" s="1"/>
  <c r="F1057" s="1"/>
  <c r="F1058" s="1"/>
  <c r="F1059" s="1"/>
  <c r="F1060" s="1"/>
  <c r="F1061" s="1"/>
  <c r="F1062" s="1"/>
  <c r="F1063" s="1"/>
  <c r="F1064" s="1"/>
  <c r="F1065" s="1"/>
  <c r="F1066" s="1"/>
  <c r="F1067" s="1"/>
  <c r="F1068" s="1"/>
  <c r="F1069" s="1"/>
  <c r="F1070" s="1"/>
  <c r="F1071" s="1"/>
  <c r="F1072" s="1"/>
  <c r="F1073" s="1"/>
  <c r="F1074" s="1"/>
  <c r="F1075" s="1"/>
  <c r="F1076" s="1"/>
  <c r="F1077" s="1"/>
  <c r="F1078" s="1"/>
  <c r="F1079" s="1"/>
  <c r="F1080" s="1"/>
  <c r="F1081" s="1"/>
  <c r="F1082" s="1"/>
  <c r="F1083" s="1"/>
  <c r="F1084" s="1"/>
  <c r="F1085" s="1"/>
  <c r="F1086" s="1"/>
  <c r="E7" i="13"/>
  <c r="E8" s="1"/>
  <c r="E9" s="1"/>
  <c r="E10" s="1"/>
  <c r="E11" s="1"/>
  <c r="E12" s="1"/>
  <c r="E13" s="1"/>
  <c r="E14" s="1"/>
  <c r="E15" s="1"/>
  <c r="E16" s="1"/>
  <c r="E17" s="1"/>
  <c r="E18" s="1"/>
  <c r="E6"/>
  <c r="E32"/>
  <c r="E31"/>
  <c r="E56"/>
  <c r="E57" s="1"/>
  <c r="E58" s="1"/>
  <c r="E59" s="1"/>
  <c r="E60" s="1"/>
  <c r="E61" s="1"/>
  <c r="E62" s="1"/>
  <c r="E63" s="1"/>
  <c r="E64" s="1"/>
  <c r="E65" s="1"/>
  <c r="E66" s="1"/>
  <c r="E81"/>
  <c r="E82" s="1"/>
  <c r="E83" s="1"/>
  <c r="E84" s="1"/>
  <c r="E85" s="1"/>
  <c r="E86" s="1"/>
  <c r="E87" s="1"/>
  <c r="E88" s="1"/>
  <c r="E89" s="1"/>
  <c r="E90" s="1"/>
  <c r="E91" s="1"/>
  <c r="E92" s="1"/>
  <c r="E80"/>
  <c r="E110"/>
  <c r="E111" s="1"/>
  <c r="E112" s="1"/>
  <c r="E113" s="1"/>
  <c r="E114" s="1"/>
  <c r="E115" s="1"/>
  <c r="E116" s="1"/>
  <c r="E117" s="1"/>
  <c r="E118" s="1"/>
  <c r="E119" s="1"/>
  <c r="E120" s="1"/>
  <c r="E121" s="1"/>
  <c r="E122" s="1"/>
  <c r="E109"/>
  <c r="E139"/>
  <c r="E140" s="1"/>
  <c r="E141" s="1"/>
  <c r="E142" s="1"/>
  <c r="E138"/>
  <c r="E169"/>
  <c r="E170" s="1"/>
  <c r="E171" s="1"/>
  <c r="E172" s="1"/>
  <c r="E173" s="1"/>
  <c r="E174" s="1"/>
  <c r="E175" s="1"/>
  <c r="E176" s="1"/>
  <c r="E177" s="1"/>
  <c r="E178" s="1"/>
  <c r="E179" s="1"/>
  <c r="E168"/>
  <c r="E167"/>
  <c r="E195"/>
  <c r="E196" s="1"/>
  <c r="E197" s="1"/>
  <c r="E198" s="1"/>
  <c r="E199" s="1"/>
  <c r="E200" s="1"/>
  <c r="E201" s="1"/>
  <c r="E202" s="1"/>
  <c r="E203" s="1"/>
  <c r="E194"/>
  <c r="E193"/>
  <c r="E221"/>
  <c r="E222" s="1"/>
  <c r="E223" s="1"/>
  <c r="E224" s="1"/>
  <c r="E225" s="1"/>
  <c r="E226" s="1"/>
  <c r="E227" s="1"/>
  <c r="E228" s="1"/>
  <c r="E229" s="1"/>
  <c r="E230" s="1"/>
  <c r="E231" s="1"/>
  <c r="E232" s="1"/>
  <c r="E220"/>
  <c r="E219"/>
  <c r="E251"/>
  <c r="E252" s="1"/>
  <c r="E253" s="1"/>
  <c r="E254" s="1"/>
  <c r="E255" s="1"/>
  <c r="E256" s="1"/>
  <c r="E257" s="1"/>
  <c r="E258" s="1"/>
  <c r="E259" s="1"/>
  <c r="E260" s="1"/>
  <c r="E261" s="1"/>
  <c r="E262" s="1"/>
  <c r="E250"/>
  <c r="E275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302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01"/>
  <c r="E330"/>
  <c r="E331" s="1"/>
  <c r="E332" s="1"/>
  <c r="E333" s="1"/>
  <c r="E334" s="1"/>
  <c r="E335" s="1"/>
  <c r="E336" s="1"/>
  <c r="E337" s="1"/>
  <c r="E338" s="1"/>
  <c r="E339" s="1"/>
  <c r="E340" s="1"/>
  <c r="E341" s="1"/>
  <c r="E329"/>
  <c r="E359"/>
  <c r="E360" s="1"/>
  <c r="E361" s="1"/>
  <c r="E362" s="1"/>
  <c r="E363" s="1"/>
  <c r="E364" s="1"/>
  <c r="E365" s="1"/>
  <c r="E366" s="1"/>
  <c r="E367" s="1"/>
  <c r="E368" s="1"/>
  <c r="E369" s="1"/>
  <c r="E370" s="1"/>
  <c r="E371" s="1"/>
  <c r="E358"/>
  <c r="E418"/>
  <c r="E419" s="1"/>
  <c r="E420" s="1"/>
  <c r="E421" s="1"/>
  <c r="E422" s="1"/>
  <c r="E423" s="1"/>
  <c r="E424" s="1"/>
  <c r="E425" s="1"/>
  <c r="E426" s="1"/>
  <c r="E427" s="1"/>
  <c r="E428" s="1"/>
  <c r="E417"/>
  <c r="E416"/>
  <c r="K233"/>
  <c r="L233"/>
  <c r="E442"/>
  <c r="E443" s="1"/>
  <c r="E444" s="1"/>
  <c r="E445" s="1"/>
  <c r="E446" s="1"/>
  <c r="E447" s="1"/>
  <c r="E448" s="1"/>
  <c r="E449" s="1"/>
  <c r="E450" s="1"/>
  <c r="E451" s="1"/>
  <c r="E441"/>
  <c r="E490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69"/>
  <c r="E50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00"/>
  <c r="E530"/>
  <c r="E531" s="1"/>
  <c r="E532" s="1"/>
  <c r="E533" s="1"/>
  <c r="E534" s="1"/>
  <c r="E535" s="1"/>
  <c r="E536" s="1"/>
  <c r="E537" s="1"/>
  <c r="E529"/>
  <c r="E528"/>
  <c r="E590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17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16"/>
  <c r="E615"/>
  <c r="E663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95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694"/>
  <c r="E728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9" s="1"/>
  <c r="E750" s="1"/>
  <c r="E751" s="1"/>
  <c r="E752" s="1"/>
  <c r="E753" s="1"/>
  <c r="E754" s="1"/>
  <c r="E727"/>
  <c r="E766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65"/>
  <c r="E764"/>
  <c r="E796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795"/>
  <c r="E828"/>
  <c r="E829" s="1"/>
  <c r="E830" s="1"/>
  <c r="E831" s="1"/>
  <c r="E832" s="1"/>
  <c r="E833" s="1"/>
  <c r="E834" s="1"/>
  <c r="E835" s="1"/>
  <c r="E836" s="1"/>
  <c r="E827"/>
  <c r="E853"/>
  <c r="E854" s="1"/>
  <c r="E855" s="1"/>
  <c r="E856" s="1"/>
  <c r="E857" s="1"/>
  <c r="E858" s="1"/>
  <c r="E859" s="1"/>
  <c r="E860" s="1"/>
  <c r="E861" s="1"/>
  <c r="E862" s="1"/>
  <c r="E863" s="1"/>
  <c r="E864" s="1"/>
  <c r="E852"/>
  <c r="E901"/>
  <c r="E902" s="1"/>
  <c r="E903" s="1"/>
  <c r="E904" s="1"/>
  <c r="E905" s="1"/>
  <c r="E906" s="1"/>
  <c r="E907" s="1"/>
  <c r="E908" s="1"/>
  <c r="E909" s="1"/>
  <c r="E910" s="1"/>
  <c r="E911" s="1"/>
  <c r="E912" s="1"/>
  <c r="E913" s="1"/>
  <c r="E914" s="1"/>
  <c r="E915" s="1"/>
  <c r="E916" s="1"/>
  <c r="E957"/>
  <c r="E958" s="1"/>
  <c r="E959" s="1"/>
  <c r="C843"/>
  <c r="D843"/>
  <c r="E877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/>
  <c r="E876"/>
  <c r="D890"/>
  <c r="D2220" i="8"/>
  <c r="C2220"/>
  <c r="C2250" i="9"/>
  <c r="C2305" i="5"/>
  <c r="F202" i="29" l="1"/>
  <c r="F203" s="1"/>
  <c r="F204" s="1"/>
  <c r="F205" s="1"/>
  <c r="F206" s="1"/>
  <c r="F201"/>
  <c r="E960" i="13"/>
  <c r="K959"/>
  <c r="F302" i="29"/>
  <c r="F737" i="12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E843" i="13"/>
  <c r="D2355" i="8"/>
  <c r="D2356" s="1"/>
  <c r="E2355"/>
  <c r="E2356" s="1"/>
  <c r="F2209"/>
  <c r="F2210" s="1"/>
  <c r="F2211" s="1"/>
  <c r="F2212" s="1"/>
  <c r="F2213" s="1"/>
  <c r="F2214" s="1"/>
  <c r="F2215" s="1"/>
  <c r="F2216" s="1"/>
  <c r="F2217" s="1"/>
  <c r="F2218" s="1"/>
  <c r="F2219" s="1"/>
  <c r="F2073"/>
  <c r="F2074" s="1"/>
  <c r="F2075" s="1"/>
  <c r="F2076" s="1"/>
  <c r="F2077" s="1"/>
  <c r="F2078" s="1"/>
  <c r="F2079" s="1"/>
  <c r="F2080" s="1"/>
  <c r="F2081" s="1"/>
  <c r="F2082" s="1"/>
  <c r="F2083" s="1"/>
  <c r="F2084" s="1"/>
  <c r="F2085" s="1"/>
  <c r="F2086" s="1"/>
  <c r="F2087" s="1"/>
  <c r="F2088" s="1"/>
  <c r="F2089" s="1"/>
  <c r="F2090" s="1"/>
  <c r="F2091" s="1"/>
  <c r="F2092" s="1"/>
  <c r="F2093" s="1"/>
  <c r="F2094" s="1"/>
  <c r="F2095" s="1"/>
  <c r="F2096" s="1"/>
  <c r="F2097" s="1"/>
  <c r="F2098" s="1"/>
  <c r="F2099" s="1"/>
  <c r="F2100" s="1"/>
  <c r="F2101" s="1"/>
  <c r="F2102" s="1"/>
  <c r="F2103" s="1"/>
  <c r="F2104" s="1"/>
  <c r="F2105" s="1"/>
  <c r="F2106" s="1"/>
  <c r="F2107" s="1"/>
  <c r="F2108" s="1"/>
  <c r="F2109" s="1"/>
  <c r="F2110" s="1"/>
  <c r="F2111" s="1"/>
  <c r="F2112" s="1"/>
  <c r="F2113" s="1"/>
  <c r="F2114" s="1"/>
  <c r="F2115" s="1"/>
  <c r="F2116" s="1"/>
  <c r="F2117" s="1"/>
  <c r="F2118" s="1"/>
  <c r="F2119" s="1"/>
  <c r="F2120" s="1"/>
  <c r="F2121" s="1"/>
  <c r="F2122" s="1"/>
  <c r="F2123" s="1"/>
  <c r="F2124" s="1"/>
  <c r="F2125" s="1"/>
  <c r="F2126" s="1"/>
  <c r="F2127" s="1"/>
  <c r="F2128" s="1"/>
  <c r="F2129" s="1"/>
  <c r="F2130" s="1"/>
  <c r="F2131" s="1"/>
  <c r="F2132" s="1"/>
  <c r="F2133" s="1"/>
  <c r="F2134" s="1"/>
  <c r="F2135" s="1"/>
  <c r="F2136" s="1"/>
  <c r="F2137" s="1"/>
  <c r="F2138" s="1"/>
  <c r="F2139" s="1"/>
  <c r="F2140" s="1"/>
  <c r="F2141" s="1"/>
  <c r="F2142" s="1"/>
  <c r="F2143" s="1"/>
  <c r="F2144" s="1"/>
  <c r="F2145" s="1"/>
  <c r="C2355"/>
  <c r="C2356" s="1"/>
  <c r="F366" i="21"/>
  <c r="F367" s="1"/>
  <c r="F368" s="1"/>
  <c r="F369" s="1"/>
  <c r="F370" s="1"/>
  <c r="F371" s="1"/>
  <c r="F372" s="1"/>
  <c r="F373" s="1"/>
  <c r="F374" s="1"/>
  <c r="F375" s="1"/>
  <c r="F376" s="1"/>
  <c r="F377" s="1"/>
  <c r="F378" s="1"/>
  <c r="F232" i="29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2365" i="5"/>
  <c r="F2366" s="1"/>
  <c r="F2367" s="1"/>
  <c r="F2368" s="1"/>
  <c r="F2369" s="1"/>
  <c r="F2370" s="1"/>
  <c r="F2371" s="1"/>
  <c r="F2372" s="1"/>
  <c r="F2373" s="1"/>
  <c r="F2374" s="1"/>
  <c r="F2375" s="1"/>
  <c r="F2376" s="1"/>
  <c r="F2377" s="1"/>
  <c r="F2378" s="1"/>
  <c r="F2379" s="1"/>
  <c r="F2380" s="1"/>
  <c r="F2381" s="1"/>
  <c r="F2382" s="1"/>
  <c r="F2383" s="1"/>
  <c r="F2384" s="1"/>
  <c r="F2385" s="1"/>
  <c r="F2386" s="1"/>
  <c r="F2387" s="1"/>
  <c r="F2388" s="1"/>
  <c r="F2389" s="1"/>
  <c r="F2390" s="1"/>
  <c r="F2391" s="1"/>
  <c r="F2392" s="1"/>
  <c r="F2393" s="1"/>
  <c r="F2394" s="1"/>
  <c r="F2395" s="1"/>
  <c r="F2396" s="1"/>
  <c r="F2397" s="1"/>
  <c r="F2398" s="1"/>
  <c r="F2399" s="1"/>
  <c r="F2400" s="1"/>
  <c r="F2401" s="1"/>
  <c r="F2402" s="1"/>
  <c r="F2403" s="1"/>
  <c r="F2404" s="1"/>
  <c r="F2405" s="1"/>
  <c r="F2406" s="1"/>
  <c r="F2407" s="1"/>
  <c r="F2408" s="1"/>
  <c r="F2409" s="1"/>
  <c r="F2410" s="1"/>
  <c r="F2411" s="1"/>
  <c r="F2412" s="1"/>
  <c r="F2413" s="1"/>
  <c r="F2414" s="1"/>
  <c r="F2415" s="1"/>
  <c r="F2416" s="1"/>
  <c r="F2417" s="1"/>
  <c r="F2418" s="1"/>
  <c r="F2419" s="1"/>
  <c r="F2420" s="1"/>
  <c r="F2421" s="1"/>
  <c r="F2422" s="1"/>
  <c r="F2423" s="1"/>
  <c r="F2424" s="1"/>
  <c r="F2425" s="1"/>
  <c r="F2426" s="1"/>
  <c r="F2427" s="1"/>
  <c r="F2428" s="1"/>
  <c r="F2429" s="1"/>
  <c r="F2430" s="1"/>
  <c r="F2431" s="1"/>
  <c r="F2432" s="1"/>
  <c r="F2433" s="1"/>
  <c r="F2434" s="1"/>
  <c r="F2435" s="1"/>
  <c r="F2436" s="1"/>
  <c r="F2437" s="1"/>
  <c r="F2438" s="1"/>
  <c r="F2439" s="1"/>
  <c r="F2440" s="1"/>
  <c r="F2441" s="1"/>
  <c r="F2442" s="1"/>
  <c r="F2443" s="1"/>
  <c r="F2444" s="1"/>
  <c r="F2445" s="1"/>
  <c r="F2446" s="1"/>
  <c r="F2447" s="1"/>
  <c r="F2448" s="1"/>
  <c r="F2449" s="1"/>
  <c r="F2450" s="1"/>
  <c r="F2451" s="1"/>
  <c r="F2452" s="1"/>
  <c r="F2453" s="1"/>
  <c r="F2454" s="1"/>
  <c r="F2455" s="1"/>
  <c r="F2456" s="1"/>
  <c r="F2457" s="1"/>
  <c r="F2458" s="1"/>
  <c r="F2459" s="1"/>
  <c r="F2460" s="1"/>
  <c r="F2461" s="1"/>
  <c r="F2462" s="1"/>
  <c r="F2463" s="1"/>
  <c r="F2464" s="1"/>
  <c r="F2465" s="1"/>
  <c r="F2466" s="1"/>
  <c r="F2467" s="1"/>
  <c r="F2468" s="1"/>
  <c r="F2469" s="1"/>
  <c r="F2470" s="1"/>
  <c r="F2471" s="1"/>
  <c r="F2472" s="1"/>
  <c r="F2473" s="1"/>
  <c r="F2474" s="1"/>
  <c r="F2475" s="1"/>
  <c r="F2476" s="1"/>
  <c r="F2477" s="1"/>
  <c r="F2478" s="1"/>
  <c r="F2479" s="1"/>
  <c r="F2480" s="1"/>
  <c r="F2481" s="1"/>
  <c r="F2482" s="1"/>
  <c r="F2483" s="1"/>
  <c r="F2484" s="1"/>
  <c r="F2485" s="1"/>
  <c r="F2486" s="1"/>
  <c r="F2487" s="1"/>
  <c r="F2488" s="1"/>
  <c r="F2489" s="1"/>
  <c r="F2490" s="1"/>
  <c r="F2491" s="1"/>
  <c r="F2492" s="1"/>
  <c r="F2493" s="1"/>
  <c r="F2494" s="1"/>
  <c r="F2495" s="1"/>
  <c r="F2496" s="1"/>
  <c r="F2497" s="1"/>
  <c r="F2498" s="1"/>
  <c r="F2499" s="1"/>
  <c r="F2500" s="1"/>
  <c r="F2501" s="1"/>
  <c r="F2502" s="1"/>
  <c r="F2503" s="1"/>
  <c r="F2504" s="1"/>
  <c r="F2505" s="1"/>
  <c r="F2506" s="1"/>
  <c r="F2507" s="1"/>
  <c r="F2508" s="1"/>
  <c r="F2509" s="1"/>
  <c r="F2510" s="1"/>
  <c r="F2511" s="1"/>
  <c r="F2512" s="1"/>
  <c r="F2513" s="1"/>
  <c r="F2514" s="1"/>
  <c r="F2515" s="1"/>
  <c r="F2516" s="1"/>
  <c r="F2517" s="1"/>
  <c r="F2518" s="1"/>
  <c r="F2519" s="1"/>
  <c r="F2520" s="1"/>
  <c r="F2521" s="1"/>
  <c r="F2522" s="1"/>
  <c r="F2523" s="1"/>
  <c r="F2524" s="1"/>
  <c r="F2525" s="1"/>
  <c r="F2526" s="1"/>
  <c r="F2527" s="1"/>
  <c r="F2528" s="1"/>
  <c r="F2529" s="1"/>
  <c r="F2530" s="1"/>
  <c r="F2531" s="1"/>
  <c r="F2532" s="1"/>
  <c r="F2533" s="1"/>
  <c r="F2534" s="1"/>
  <c r="F2535" s="1"/>
  <c r="F2250" i="9"/>
  <c r="F1898"/>
  <c r="F1899" s="1"/>
  <c r="F1900" s="1"/>
  <c r="F1901" s="1"/>
  <c r="F1902" s="1"/>
  <c r="F1597" i="5"/>
  <c r="F1598" s="1"/>
  <c r="F1599" s="1"/>
  <c r="F1600" s="1"/>
  <c r="F1601" s="1"/>
  <c r="F1602" s="1"/>
  <c r="F1603" s="1"/>
  <c r="F1604" s="1"/>
  <c r="F1605" s="1"/>
  <c r="F1606" s="1"/>
  <c r="F1607" s="1"/>
  <c r="F1608" s="1"/>
  <c r="F1609" s="1"/>
  <c r="F1610" s="1"/>
  <c r="F1611" s="1"/>
  <c r="F1612" s="1"/>
  <c r="F1613" s="1"/>
  <c r="F1614" s="1"/>
  <c r="F1615" s="1"/>
  <c r="F1616" s="1"/>
  <c r="F1617" s="1"/>
  <c r="F1618" s="1"/>
  <c r="F1619" s="1"/>
  <c r="F1620" s="1"/>
  <c r="F1621" s="1"/>
  <c r="F1622" s="1"/>
  <c r="F1623" s="1"/>
  <c r="F1624" s="1"/>
  <c r="F1625" s="1"/>
  <c r="F1626" s="1"/>
  <c r="F1627" s="1"/>
  <c r="F1628" s="1"/>
  <c r="F1629" s="1"/>
  <c r="F1630" s="1"/>
  <c r="F1631" s="1"/>
  <c r="F1632" s="1"/>
  <c r="F1633" s="1"/>
  <c r="F1634" s="1"/>
  <c r="F1635" s="1"/>
  <c r="F1636" s="1"/>
  <c r="F1637" s="1"/>
  <c r="F1638" s="1"/>
  <c r="F1639" s="1"/>
  <c r="F1640" s="1"/>
  <c r="F1641" s="1"/>
  <c r="F1642" s="1"/>
  <c r="F1643" s="1"/>
  <c r="F1644" s="1"/>
  <c r="F1645" s="1"/>
  <c r="F1646" s="1"/>
  <c r="F1647" s="1"/>
  <c r="F1648" s="1"/>
  <c r="F1649" s="1"/>
  <c r="F1650" s="1"/>
  <c r="F1651" s="1"/>
  <c r="F1652" s="1"/>
  <c r="F1653" s="1"/>
  <c r="F1654" s="1"/>
  <c r="F1655" s="1"/>
  <c r="F1656" s="1"/>
  <c r="F1657" s="1"/>
  <c r="F1658" s="1"/>
  <c r="F1659" s="1"/>
  <c r="F1660" s="1"/>
  <c r="F1661" s="1"/>
  <c r="F1662" s="1"/>
  <c r="F1663" s="1"/>
  <c r="F1664" s="1"/>
  <c r="F1665" s="1"/>
  <c r="F1666" s="1"/>
  <c r="F1667" s="1"/>
  <c r="F1668" s="1"/>
  <c r="F1669" s="1"/>
  <c r="F1670" s="1"/>
  <c r="F1671" s="1"/>
  <c r="F1672" s="1"/>
  <c r="F1673" s="1"/>
  <c r="F1674" s="1"/>
  <c r="F1675" s="1"/>
  <c r="F1676" s="1"/>
  <c r="F1677" s="1"/>
  <c r="F1678" s="1"/>
  <c r="F1679" s="1"/>
  <c r="F1680" s="1"/>
  <c r="F1681" s="1"/>
  <c r="F1682" s="1"/>
  <c r="F1683" s="1"/>
  <c r="F1684" s="1"/>
  <c r="F1685" s="1"/>
  <c r="F1686" s="1"/>
  <c r="F1687" s="1"/>
  <c r="F1688" s="1"/>
  <c r="F1689" s="1"/>
  <c r="F1690" s="1"/>
  <c r="F1691" s="1"/>
  <c r="F1692" s="1"/>
  <c r="F1693" s="1"/>
  <c r="F1694" s="1"/>
  <c r="F1695" s="1"/>
  <c r="F1696" s="1"/>
  <c r="F1697" s="1"/>
  <c r="F2378" i="8"/>
  <c r="F2379" s="1"/>
  <c r="F2380" s="1"/>
  <c r="F2381" s="1"/>
  <c r="F2382" s="1"/>
  <c r="F2347"/>
  <c r="F2549"/>
  <c r="F2536" i="5"/>
  <c r="F13" i="26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2220" i="8"/>
  <c r="E2191"/>
  <c r="E2146"/>
  <c r="E961" i="13" l="1"/>
  <c r="K960"/>
  <c r="F2356" i="8"/>
  <c r="F2355"/>
  <c r="F2383"/>
  <c r="F2384" s="1"/>
  <c r="F2385" s="1"/>
  <c r="F2386" s="1"/>
  <c r="F2387" s="1"/>
  <c r="F2388" s="1"/>
  <c r="F2389" s="1"/>
  <c r="F2390" s="1"/>
  <c r="F2391" s="1"/>
  <c r="F2392" s="1"/>
  <c r="F2393" s="1"/>
  <c r="F2394" s="1"/>
  <c r="F2395" s="1"/>
  <c r="F2396" s="1"/>
  <c r="F2397" s="1"/>
  <c r="F2398" s="1"/>
  <c r="F2399" s="1"/>
  <c r="F2400" s="1"/>
  <c r="F2401" s="1"/>
  <c r="F2402" s="1"/>
  <c r="F2403" s="1"/>
  <c r="F2404" s="1"/>
  <c r="F2405" s="1"/>
  <c r="F2406" s="1"/>
  <c r="F2407" s="1"/>
  <c r="F2408" s="1"/>
  <c r="F2409" s="1"/>
  <c r="F2410" s="1"/>
  <c r="F2411" s="1"/>
  <c r="F2412" s="1"/>
  <c r="F2413" s="1"/>
  <c r="F2414" s="1"/>
  <c r="F2415" s="1"/>
  <c r="F2416" s="1"/>
  <c r="F2417" s="1"/>
  <c r="F2418" s="1"/>
  <c r="F2419" s="1"/>
  <c r="F2420" s="1"/>
  <c r="F2421" s="1"/>
  <c r="F2422" s="1"/>
  <c r="F2423" s="1"/>
  <c r="F2424" s="1"/>
  <c r="F2425" s="1"/>
  <c r="F2426" s="1"/>
  <c r="F2427" s="1"/>
  <c r="F2428" s="1"/>
  <c r="F2429" s="1"/>
  <c r="F2430" s="1"/>
  <c r="F2431" s="1"/>
  <c r="F2432" s="1"/>
  <c r="F2433" s="1"/>
  <c r="F2434" s="1"/>
  <c r="F2435" s="1"/>
  <c r="F2436" s="1"/>
  <c r="F2437" s="1"/>
  <c r="F2438" s="1"/>
  <c r="F2439" s="1"/>
  <c r="F2440" s="1"/>
  <c r="F2441" s="1"/>
  <c r="F2442" s="1"/>
  <c r="F2443" s="1"/>
  <c r="F2444" s="1"/>
  <c r="F2445" s="1"/>
  <c r="F2446" s="1"/>
  <c r="F2447" s="1"/>
  <c r="F2448" s="1"/>
  <c r="F2449" s="1"/>
  <c r="F2450" s="1"/>
  <c r="F2451" s="1"/>
  <c r="F2452" s="1"/>
  <c r="F2453" s="1"/>
  <c r="F2454" s="1"/>
  <c r="F2455" s="1"/>
  <c r="F2456" s="1"/>
  <c r="F2457" s="1"/>
  <c r="F2458" s="1"/>
  <c r="F2459" s="1"/>
  <c r="F2460" s="1"/>
  <c r="F2461" s="1"/>
  <c r="F2462" s="1"/>
  <c r="F2463" s="1"/>
  <c r="F2464" s="1"/>
  <c r="F2465" s="1"/>
  <c r="F2466" s="1"/>
  <c r="F2467" s="1"/>
  <c r="F2468" s="1"/>
  <c r="F2469" s="1"/>
  <c r="F2470" s="1"/>
  <c r="F2471" s="1"/>
  <c r="F2472" s="1"/>
  <c r="F2473" s="1"/>
  <c r="F2474" s="1"/>
  <c r="F2475" s="1"/>
  <c r="F2476" s="1"/>
  <c r="F2477" s="1"/>
  <c r="F2478" s="1"/>
  <c r="F2479" s="1"/>
  <c r="F2480" s="1"/>
  <c r="F2481" s="1"/>
  <c r="F2482" s="1"/>
  <c r="F2483" s="1"/>
  <c r="F2484" s="1"/>
  <c r="F2485" s="1"/>
  <c r="F2486" s="1"/>
  <c r="F2487" s="1"/>
  <c r="F2488" s="1"/>
  <c r="F2489" s="1"/>
  <c r="F2490" s="1"/>
  <c r="F2491" s="1"/>
  <c r="F2492" s="1"/>
  <c r="F2493" s="1"/>
  <c r="F2494" s="1"/>
  <c r="F2495" s="1"/>
  <c r="F2496" s="1"/>
  <c r="F2497" s="1"/>
  <c r="F2498" s="1"/>
  <c r="F2499" s="1"/>
  <c r="F2500" s="1"/>
  <c r="F2501" s="1"/>
  <c r="F2502" s="1"/>
  <c r="F2503" s="1"/>
  <c r="F2504" s="1"/>
  <c r="F2505" s="1"/>
  <c r="F2506" s="1"/>
  <c r="F2507" s="1"/>
  <c r="F2508" s="1"/>
  <c r="F2509" s="1"/>
  <c r="F2510" s="1"/>
  <c r="F2511" s="1"/>
  <c r="F2512" s="1"/>
  <c r="F2513" s="1"/>
  <c r="F2514" s="1"/>
  <c r="F2515" s="1"/>
  <c r="F2516" s="1"/>
  <c r="F2517" s="1"/>
  <c r="F2518" s="1"/>
  <c r="F2519" s="1"/>
  <c r="F2520" s="1"/>
  <c r="F2521" s="1"/>
  <c r="F2522" s="1"/>
  <c r="F2523" s="1"/>
  <c r="F2524" s="1"/>
  <c r="F2525" s="1"/>
  <c r="F2526" s="1"/>
  <c r="F2527" s="1"/>
  <c r="F2528" s="1"/>
  <c r="F2529" s="1"/>
  <c r="F2530" s="1"/>
  <c r="F2531" s="1"/>
  <c r="F2532" s="1"/>
  <c r="F2533" s="1"/>
  <c r="F2534" s="1"/>
  <c r="F2535" s="1"/>
  <c r="F2536" s="1"/>
  <c r="F2537" s="1"/>
  <c r="F2538" s="1"/>
  <c r="F2539" s="1"/>
  <c r="F2540" s="1"/>
  <c r="F2541" s="1"/>
  <c r="F2542" s="1"/>
  <c r="F2543" s="1"/>
  <c r="F2544" s="1"/>
  <c r="F2545" s="1"/>
  <c r="F2546" s="1"/>
  <c r="F2547" s="1"/>
  <c r="F2548" s="1"/>
  <c r="F1903" i="9"/>
  <c r="F1904" s="1"/>
  <c r="F1905" s="1"/>
  <c r="F1906" s="1"/>
  <c r="E962" i="13" l="1"/>
  <c r="K961"/>
  <c r="F1907" i="9"/>
  <c r="F1908" s="1"/>
  <c r="F1909" s="1"/>
  <c r="F1910" s="1"/>
  <c r="F1911" s="1"/>
  <c r="F1912" s="1"/>
  <c r="F1913" s="1"/>
  <c r="F1914" s="1"/>
  <c r="F1915" s="1"/>
  <c r="F1916" s="1"/>
  <c r="F1917" s="1"/>
  <c r="F1918" s="1"/>
  <c r="C927" i="13"/>
  <c r="E927" s="1"/>
  <c r="E928" s="1"/>
  <c r="E929" s="1"/>
  <c r="E930" s="1"/>
  <c r="E931" s="1"/>
  <c r="E932" s="1"/>
  <c r="E933" s="1"/>
  <c r="E934" s="1"/>
  <c r="E935" s="1"/>
  <c r="E936" s="1"/>
  <c r="E937" s="1"/>
  <c r="E938" s="1"/>
  <c r="E939" s="1"/>
  <c r="E940" s="1"/>
  <c r="E941" s="1"/>
  <c r="E942" s="1"/>
  <c r="E943" s="1"/>
  <c r="E944" s="1"/>
  <c r="E945" s="1"/>
  <c r="E946" s="1"/>
  <c r="E947" s="1"/>
  <c r="C221" i="26"/>
  <c r="D2239" i="5"/>
  <c r="F2239" s="1"/>
  <c r="F2240" s="1"/>
  <c r="F2241" s="1"/>
  <c r="F2242" s="1"/>
  <c r="F2243" s="1"/>
  <c r="F2244" s="1"/>
  <c r="F2245" s="1"/>
  <c r="F2246" s="1"/>
  <c r="F2247" s="1"/>
  <c r="F2248" s="1"/>
  <c r="F2249" s="1"/>
  <c r="F2250" s="1"/>
  <c r="F2251" s="1"/>
  <c r="F2252" s="1"/>
  <c r="F2253" s="1"/>
  <c r="F2254" s="1"/>
  <c r="F2255" s="1"/>
  <c r="F2256" s="1"/>
  <c r="F2257" s="1"/>
  <c r="F2258" s="1"/>
  <c r="F2259" s="1"/>
  <c r="F2260" s="1"/>
  <c r="F2261" s="1"/>
  <c r="F2262" s="1"/>
  <c r="F2263" s="1"/>
  <c r="F2264" s="1"/>
  <c r="F2265" s="1"/>
  <c r="F2266" s="1"/>
  <c r="F2267" s="1"/>
  <c r="F2268" s="1"/>
  <c r="F2269" s="1"/>
  <c r="F2270" s="1"/>
  <c r="F2271" s="1"/>
  <c r="F2272" s="1"/>
  <c r="F2273" s="1"/>
  <c r="F2274" s="1"/>
  <c r="F2275" s="1"/>
  <c r="F2276" s="1"/>
  <c r="F2277" s="1"/>
  <c r="F2278" s="1"/>
  <c r="F2279" s="1"/>
  <c r="F2280" s="1"/>
  <c r="F2281" s="1"/>
  <c r="E212" i="26"/>
  <c r="D212"/>
  <c r="C212"/>
  <c r="D145" i="27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E2011" i="9"/>
  <c r="D2011"/>
  <c r="C2011"/>
  <c r="E963" i="13" l="1"/>
  <c r="K962"/>
  <c r="F212" i="26"/>
  <c r="F2011" i="9"/>
  <c r="E2345" i="5"/>
  <c r="D2345"/>
  <c r="E964" i="13" l="1"/>
  <c r="E965" s="1"/>
  <c r="E966" s="1"/>
  <c r="E967" s="1"/>
  <c r="E968" s="1"/>
  <c r="E969" s="1"/>
  <c r="E970" s="1"/>
  <c r="E971" s="1"/>
  <c r="E972" s="1"/>
  <c r="E973" s="1"/>
  <c r="E974" s="1"/>
  <c r="E975" s="1"/>
  <c r="E977" s="1"/>
  <c r="E978" s="1"/>
  <c r="E979" s="1"/>
  <c r="K963"/>
  <c r="K964" s="1"/>
  <c r="F2345" i="5"/>
  <c r="D2191" i="8"/>
  <c r="C2191"/>
  <c r="E2305" i="5"/>
  <c r="D2305"/>
  <c r="E50" i="29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C1851" i="8"/>
  <c r="D1851"/>
  <c r="E1851"/>
  <c r="C1911"/>
  <c r="D1911"/>
  <c r="E1911"/>
  <c r="C1731"/>
  <c r="D1731"/>
  <c r="E1731"/>
  <c r="H1744"/>
  <c r="D1745"/>
  <c r="H1745"/>
  <c r="C1775"/>
  <c r="E1775"/>
  <c r="C2154"/>
  <c r="D2146"/>
  <c r="F2146" s="1"/>
  <c r="C2146"/>
  <c r="D980" i="13"/>
  <c r="C980"/>
  <c r="E946" i="9"/>
  <c r="D2282" i="5"/>
  <c r="F2191" i="8" l="1"/>
  <c r="E980" i="13"/>
  <c r="F2305" i="5"/>
  <c r="F1851" i="8"/>
  <c r="F1911"/>
  <c r="F1731"/>
  <c r="D1775"/>
  <c r="F1775" s="1"/>
  <c r="F1745"/>
  <c r="F1746" s="1"/>
  <c r="F1747" s="1"/>
  <c r="F1748" s="1"/>
  <c r="F1749" s="1"/>
  <c r="F1750" s="1"/>
  <c r="F1751" s="1"/>
  <c r="F1752" s="1"/>
  <c r="F1753" s="1"/>
  <c r="F1754" s="1"/>
  <c r="F1755" s="1"/>
  <c r="F1756" s="1"/>
  <c r="F1757" s="1"/>
  <c r="F1758" s="1"/>
  <c r="F1759" s="1"/>
  <c r="F1760" s="1"/>
  <c r="F1761" s="1"/>
  <c r="F1762" s="1"/>
  <c r="F1763" s="1"/>
  <c r="F1764" s="1"/>
  <c r="F1765" s="1"/>
  <c r="F1766" s="1"/>
  <c r="F1767" s="1"/>
  <c r="F1768" s="1"/>
  <c r="F1769" s="1"/>
  <c r="F1770" s="1"/>
  <c r="F1771" s="1"/>
  <c r="F1772" s="1"/>
  <c r="E396" i="21"/>
  <c r="E213" i="29"/>
  <c r="D213"/>
  <c r="C213"/>
  <c r="E1992" i="9"/>
  <c r="E178" i="27"/>
  <c r="D178"/>
  <c r="C178"/>
  <c r="D396" i="21"/>
  <c r="F396" l="1"/>
  <c r="F178" i="27"/>
  <c r="F213" i="29"/>
  <c r="C948" i="13"/>
  <c r="D948"/>
  <c r="E2282" i="5"/>
  <c r="F2282" s="1"/>
  <c r="E160" i="26"/>
  <c r="D160"/>
  <c r="D220" s="1"/>
  <c r="D221" s="1"/>
  <c r="C160"/>
  <c r="E2021" i="8"/>
  <c r="E2153" s="1"/>
  <c r="D2021"/>
  <c r="D2153" s="1"/>
  <c r="C2021"/>
  <c r="E133" i="27"/>
  <c r="D133"/>
  <c r="C133"/>
  <c r="E2154" i="8" l="1"/>
  <c r="F2153"/>
  <c r="E948" i="13"/>
  <c r="E220" i="26"/>
  <c r="F160"/>
  <c r="F220" s="1"/>
  <c r="F2021" i="8"/>
  <c r="F133" i="27"/>
  <c r="D2154" i="8"/>
  <c r="D1992" i="9"/>
  <c r="F1992" s="1"/>
  <c r="C1992"/>
  <c r="C72" i="27"/>
  <c r="D72"/>
  <c r="E72"/>
  <c r="C104"/>
  <c r="D104"/>
  <c r="E104"/>
  <c r="E221" i="26" l="1"/>
  <c r="F221" s="1"/>
  <c r="F2154" i="8"/>
  <c r="F104" i="27"/>
  <c r="F72"/>
  <c r="D288" i="21"/>
  <c r="E328"/>
  <c r="D212"/>
  <c r="E212"/>
  <c r="E86" i="29"/>
  <c r="E1919" i="9"/>
  <c r="D1919"/>
  <c r="C1919"/>
  <c r="D917" i="13"/>
  <c r="C917"/>
  <c r="C183" i="30"/>
  <c r="D893" i="13"/>
  <c r="C893"/>
  <c r="D1836" i="9"/>
  <c r="E379" i="21"/>
  <c r="D379"/>
  <c r="E368" i="19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E1877" i="9"/>
  <c r="C1877"/>
  <c r="D92" i="30"/>
  <c r="F92" s="1"/>
  <c r="F93" s="1"/>
  <c r="F94" s="1"/>
  <c r="F95" s="1"/>
  <c r="F96" s="1"/>
  <c r="F97" s="1"/>
  <c r="F98" s="1"/>
  <c r="E118" i="26"/>
  <c r="D118"/>
  <c r="C118"/>
  <c r="D111" i="29"/>
  <c r="C111"/>
  <c r="E1087" i="12"/>
  <c r="D1087"/>
  <c r="C1087"/>
  <c r="E2228" i="5"/>
  <c r="D2228"/>
  <c r="D1780" i="9"/>
  <c r="F1780" s="1"/>
  <c r="F1781" s="1"/>
  <c r="F1782" s="1"/>
  <c r="F1783" s="1"/>
  <c r="F1784" s="1"/>
  <c r="F1785" s="1"/>
  <c r="F1786" s="1"/>
  <c r="F1787" s="1"/>
  <c r="F1788" s="1"/>
  <c r="F1789" s="1"/>
  <c r="F1790" s="1"/>
  <c r="F1791" s="1"/>
  <c r="F1792" s="1"/>
  <c r="F1793" s="1"/>
  <c r="F1794" s="1"/>
  <c r="F1795" s="1"/>
  <c r="F1796" s="1"/>
  <c r="F1797" s="1"/>
  <c r="F1798" s="1"/>
  <c r="F1799" s="1"/>
  <c r="F1800" s="1"/>
  <c r="F1801" s="1"/>
  <c r="F1802" s="1"/>
  <c r="F1803" s="1"/>
  <c r="F1804" s="1"/>
  <c r="F1805" s="1"/>
  <c r="F1806" s="1"/>
  <c r="F1807" s="1"/>
  <c r="F1808" s="1"/>
  <c r="F1809" s="1"/>
  <c r="F1810" s="1"/>
  <c r="F1811" s="1"/>
  <c r="F1812" s="1"/>
  <c r="F1813" s="1"/>
  <c r="F1814" s="1"/>
  <c r="F1815" s="1"/>
  <c r="F1816" s="1"/>
  <c r="F1817" s="1"/>
  <c r="F1818" s="1"/>
  <c r="F1819" s="1"/>
  <c r="F1820" s="1"/>
  <c r="F1821" s="1"/>
  <c r="D9" i="30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2228" i="5" l="1"/>
  <c r="E917" i="13"/>
  <c r="E893"/>
  <c r="G893"/>
  <c r="F212" i="21"/>
  <c r="D328"/>
  <c r="F328" s="1"/>
  <c r="F288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79"/>
  <c r="E111" i="29"/>
  <c r="F111" s="1"/>
  <c r="F86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83" i="30"/>
  <c r="D1877" i="9"/>
  <c r="F1877" s="1"/>
  <c r="F1836"/>
  <c r="F1837" s="1"/>
  <c r="F1838" s="1"/>
  <c r="F1839" s="1"/>
  <c r="F1840" s="1"/>
  <c r="F1841" s="1"/>
  <c r="F1842" s="1"/>
  <c r="F1843" s="1"/>
  <c r="F1844" s="1"/>
  <c r="F1845" s="1"/>
  <c r="F1846" s="1"/>
  <c r="F1847" s="1"/>
  <c r="F1848" s="1"/>
  <c r="F1849" s="1"/>
  <c r="F1850" s="1"/>
  <c r="F1851" s="1"/>
  <c r="F1852" s="1"/>
  <c r="F1853" s="1"/>
  <c r="F1854" s="1"/>
  <c r="F1855" s="1"/>
  <c r="F1856" s="1"/>
  <c r="F1857" s="1"/>
  <c r="F1858" s="1"/>
  <c r="F1859" s="1"/>
  <c r="F1860" s="1"/>
  <c r="F1861" s="1"/>
  <c r="F1862" s="1"/>
  <c r="F1863" s="1"/>
  <c r="F1864" s="1"/>
  <c r="F1865" s="1"/>
  <c r="F1866" s="1"/>
  <c r="F1867" s="1"/>
  <c r="F1868" s="1"/>
  <c r="F1869" s="1"/>
  <c r="F1870" s="1"/>
  <c r="F1871" s="1"/>
  <c r="F1872" s="1"/>
  <c r="F1873" s="1"/>
  <c r="F1874" s="1"/>
  <c r="F1875" s="1"/>
  <c r="F1876" s="1"/>
  <c r="F1919"/>
  <c r="F1087" i="12"/>
  <c r="H118" i="26"/>
  <c r="E1019" i="12"/>
  <c r="D1019"/>
  <c r="C1019"/>
  <c r="E101" i="30"/>
  <c r="D101"/>
  <c r="C101"/>
  <c r="D2031" i="5"/>
  <c r="D731" i="2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D1959" i="8"/>
  <c r="E80" i="30"/>
  <c r="D80"/>
  <c r="C80"/>
  <c r="E89" i="26"/>
  <c r="D89"/>
  <c r="C89"/>
  <c r="D2124" i="5"/>
  <c r="E2138"/>
  <c r="E2114"/>
  <c r="D2114"/>
  <c r="C2114"/>
  <c r="E65" i="29"/>
  <c r="D65"/>
  <c r="C65"/>
  <c r="D67" i="21"/>
  <c r="E67"/>
  <c r="E1822" i="9"/>
  <c r="D1822"/>
  <c r="C1822"/>
  <c r="C1988" i="5"/>
  <c r="E1987" i="8"/>
  <c r="C1987"/>
  <c r="E2087" i="5"/>
  <c r="E758" i="2"/>
  <c r="D758"/>
  <c r="C758"/>
  <c r="E1941" i="8"/>
  <c r="D1941"/>
  <c r="C1941"/>
  <c r="E44" i="27"/>
  <c r="D44"/>
  <c r="C44"/>
  <c r="E430" i="19"/>
  <c r="D430"/>
  <c r="C430"/>
  <c r="E1004" i="12"/>
  <c r="D1004"/>
  <c r="C1004"/>
  <c r="E815"/>
  <c r="D815"/>
  <c r="C815"/>
  <c r="F89" i="26" l="1"/>
  <c r="F67" i="21"/>
  <c r="F758" i="2"/>
  <c r="F80" i="30"/>
  <c r="F65" i="29"/>
  <c r="F101" i="30"/>
  <c r="F1822" i="9"/>
  <c r="F1941" i="8"/>
  <c r="D1987"/>
  <c r="F1987" s="1"/>
  <c r="F1959"/>
  <c r="F1960" s="1"/>
  <c r="F1961" s="1"/>
  <c r="F1962" s="1"/>
  <c r="F1963" s="1"/>
  <c r="F1964" s="1"/>
  <c r="F1965" s="1"/>
  <c r="F1966" s="1"/>
  <c r="F1967" s="1"/>
  <c r="F1968" s="1"/>
  <c r="F1969" s="1"/>
  <c r="F1970" s="1"/>
  <c r="F1971" s="1"/>
  <c r="F1972" s="1"/>
  <c r="F1973" s="1"/>
  <c r="F1974" s="1"/>
  <c r="F1975" s="1"/>
  <c r="F1976" s="1"/>
  <c r="F1977" s="1"/>
  <c r="F1978" s="1"/>
  <c r="F1979" s="1"/>
  <c r="F1980" s="1"/>
  <c r="F1981" s="1"/>
  <c r="F1982" s="1"/>
  <c r="F1983" s="1"/>
  <c r="F1984" s="1"/>
  <c r="F1985" s="1"/>
  <c r="F1986" s="1"/>
  <c r="D2138" i="5"/>
  <c r="H2138" s="1"/>
  <c r="F2124"/>
  <c r="F2125" s="1"/>
  <c r="F2126" s="1"/>
  <c r="F2127" s="1"/>
  <c r="F2128" s="1"/>
  <c r="F2129" s="1"/>
  <c r="F2130" s="1"/>
  <c r="F2131" s="1"/>
  <c r="F2132" s="1"/>
  <c r="F2133" s="1"/>
  <c r="F2134" s="1"/>
  <c r="F2135" s="1"/>
  <c r="F2136" s="1"/>
  <c r="F2137" s="1"/>
  <c r="F2114"/>
  <c r="D2087"/>
  <c r="F2087" s="1"/>
  <c r="F2031"/>
  <c r="F2032" s="1"/>
  <c r="F2033" s="1"/>
  <c r="F2034" s="1"/>
  <c r="F2035" s="1"/>
  <c r="F2036" s="1"/>
  <c r="F2037" s="1"/>
  <c r="F2038" s="1"/>
  <c r="F2039" s="1"/>
  <c r="F2040" s="1"/>
  <c r="F2041" s="1"/>
  <c r="F2042" s="1"/>
  <c r="F2043" s="1"/>
  <c r="F2044" s="1"/>
  <c r="F2045" s="1"/>
  <c r="F2046" s="1"/>
  <c r="F2047" s="1"/>
  <c r="F2048" s="1"/>
  <c r="F2049" s="1"/>
  <c r="F2050" s="1"/>
  <c r="F2051" s="1"/>
  <c r="F2052" s="1"/>
  <c r="F2053" s="1"/>
  <c r="F2054" s="1"/>
  <c r="F2055" s="1"/>
  <c r="F2056" s="1"/>
  <c r="F2057" s="1"/>
  <c r="F2058" s="1"/>
  <c r="F2059" s="1"/>
  <c r="F2060" s="1"/>
  <c r="F2061" s="1"/>
  <c r="F2062" s="1"/>
  <c r="F2063" s="1"/>
  <c r="F2064" s="1"/>
  <c r="F2065" s="1"/>
  <c r="F2066" s="1"/>
  <c r="F2067" s="1"/>
  <c r="F2068" s="1"/>
  <c r="F2069" s="1"/>
  <c r="F2070" s="1"/>
  <c r="F2071" s="1"/>
  <c r="F2072" s="1"/>
  <c r="F2073" s="1"/>
  <c r="F2074" s="1"/>
  <c r="F2075" s="1"/>
  <c r="F2076" s="1"/>
  <c r="F2077" s="1"/>
  <c r="F2078" s="1"/>
  <c r="F2079" s="1"/>
  <c r="F2080" s="1"/>
  <c r="F2081" s="1"/>
  <c r="F2082" s="1"/>
  <c r="F2083" s="1"/>
  <c r="F2084" s="1"/>
  <c r="F2085" s="1"/>
  <c r="F430" i="19"/>
  <c r="F44" i="27"/>
  <c r="F815" i="12"/>
  <c r="F1019"/>
  <c r="F1004"/>
  <c r="E961" i="8"/>
  <c r="E789" i="12"/>
  <c r="D789"/>
  <c r="C789"/>
  <c r="D1813" i="8"/>
  <c r="D225" i="21"/>
  <c r="F225" s="1"/>
  <c r="E1755" i="9"/>
  <c r="D1755"/>
  <c r="C1755"/>
  <c r="D226" i="21"/>
  <c r="E61" i="26"/>
  <c r="D61"/>
  <c r="C61"/>
  <c r="E2008" i="5"/>
  <c r="D2008"/>
  <c r="C2008"/>
  <c r="E1813" i="8"/>
  <c r="C1813"/>
  <c r="E243" i="21"/>
  <c r="E30" i="25"/>
  <c r="D30"/>
  <c r="C30"/>
  <c r="E1988" i="5"/>
  <c r="D1988"/>
  <c r="D1632" i="8"/>
  <c r="D83" i="21"/>
  <c r="D868" i="13"/>
  <c r="C868"/>
  <c r="E1329" i="5"/>
  <c r="E1701" i="9"/>
  <c r="D1701"/>
  <c r="C1701"/>
  <c r="E708" i="2"/>
  <c r="D708"/>
  <c r="C708"/>
  <c r="E778" i="12"/>
  <c r="D778"/>
  <c r="C778"/>
  <c r="E177" i="21"/>
  <c r="C177"/>
  <c r="E759" i="12"/>
  <c r="D759"/>
  <c r="C759"/>
  <c r="E329" i="19"/>
  <c r="D329"/>
  <c r="C329"/>
  <c r="E81" i="18"/>
  <c r="C81"/>
  <c r="D16"/>
  <c r="D81" s="1"/>
  <c r="E300" i="19"/>
  <c r="D300"/>
  <c r="C300"/>
  <c r="E267"/>
  <c r="D267"/>
  <c r="C267"/>
  <c r="E227"/>
  <c r="D227"/>
  <c r="C227"/>
  <c r="E174"/>
  <c r="D174"/>
  <c r="C174"/>
  <c r="E133"/>
  <c r="D133"/>
  <c r="C133"/>
  <c r="E99"/>
  <c r="D99"/>
  <c r="C99"/>
  <c r="E59"/>
  <c r="D59"/>
  <c r="C59"/>
  <c r="D142" i="17"/>
  <c r="C142"/>
  <c r="E130"/>
  <c r="E129"/>
  <c r="E63"/>
  <c r="D63"/>
  <c r="C63"/>
  <c r="E460" i="3"/>
  <c r="D460"/>
  <c r="F460" s="1"/>
  <c r="C460"/>
  <c r="E421"/>
  <c r="D421"/>
  <c r="C421"/>
  <c r="E346"/>
  <c r="C346"/>
  <c r="D322"/>
  <c r="D346" s="1"/>
  <c r="E312"/>
  <c r="D312"/>
  <c r="C312"/>
  <c r="E236"/>
  <c r="D236"/>
  <c r="F236" s="1"/>
  <c r="C236"/>
  <c r="E202"/>
  <c r="D202"/>
  <c r="F202" s="1"/>
  <c r="C202"/>
  <c r="E180"/>
  <c r="C180"/>
  <c r="D132"/>
  <c r="D180" s="1"/>
  <c r="E109"/>
  <c r="D109"/>
  <c r="C109"/>
  <c r="E81"/>
  <c r="C81"/>
  <c r="D71"/>
  <c r="D70"/>
  <c r="E60"/>
  <c r="D60"/>
  <c r="C60"/>
  <c r="E23"/>
  <c r="E19"/>
  <c r="E17"/>
  <c r="E15"/>
  <c r="E14"/>
  <c r="D9"/>
  <c r="D8"/>
  <c r="D7"/>
  <c r="C7"/>
  <c r="C39" s="1"/>
  <c r="D6"/>
  <c r="E1718" i="8"/>
  <c r="C1718"/>
  <c r="E1603"/>
  <c r="D1603"/>
  <c r="C1603"/>
  <c r="E1577"/>
  <c r="D1577"/>
  <c r="C1577"/>
  <c r="E1489"/>
  <c r="D1489"/>
  <c r="C1489"/>
  <c r="E1462"/>
  <c r="D1462"/>
  <c r="C1462"/>
  <c r="E1448"/>
  <c r="D1448"/>
  <c r="C1448"/>
  <c r="E1371"/>
  <c r="D1371"/>
  <c r="C1371"/>
  <c r="E1346"/>
  <c r="D1346"/>
  <c r="C1231"/>
  <c r="C1230"/>
  <c r="E1218"/>
  <c r="C1218"/>
  <c r="D1173"/>
  <c r="D1171"/>
  <c r="D1170"/>
  <c r="D1166"/>
  <c r="J1167" s="1"/>
  <c r="D1164"/>
  <c r="F1164" s="1"/>
  <c r="F1165" s="1"/>
  <c r="E1145"/>
  <c r="D1145"/>
  <c r="C1128"/>
  <c r="C1145" s="1"/>
  <c r="D1057"/>
  <c r="C1057"/>
  <c r="D949"/>
  <c r="C841"/>
  <c r="C840"/>
  <c r="C838"/>
  <c r="E814"/>
  <c r="E782"/>
  <c r="D782"/>
  <c r="C782"/>
  <c r="E737"/>
  <c r="C737"/>
  <c r="D706"/>
  <c r="E697"/>
  <c r="D697"/>
  <c r="C697"/>
  <c r="E682"/>
  <c r="D682"/>
  <c r="C682"/>
  <c r="E641"/>
  <c r="D641"/>
  <c r="C641"/>
  <c r="E586"/>
  <c r="D586"/>
  <c r="C586"/>
  <c r="E569"/>
  <c r="I562"/>
  <c r="D523"/>
  <c r="C523"/>
  <c r="C569" s="1"/>
  <c r="E502"/>
  <c r="D502"/>
  <c r="C502"/>
  <c r="D461"/>
  <c r="C461"/>
  <c r="E365"/>
  <c r="E303"/>
  <c r="D303"/>
  <c r="C303"/>
  <c r="E187"/>
  <c r="D187"/>
  <c r="C187"/>
  <c r="E1600" i="9"/>
  <c r="D1600"/>
  <c r="C1600"/>
  <c r="D1545"/>
  <c r="C1545"/>
  <c r="E1516"/>
  <c r="E1484"/>
  <c r="D1484"/>
  <c r="C1484"/>
  <c r="D1421"/>
  <c r="C1421"/>
  <c r="E1390"/>
  <c r="E1366"/>
  <c r="D1366"/>
  <c r="C1366"/>
  <c r="E1305"/>
  <c r="D1305"/>
  <c r="C1305"/>
  <c r="E1238"/>
  <c r="D1238"/>
  <c r="C1238"/>
  <c r="E1216"/>
  <c r="D1216"/>
  <c r="C1216"/>
  <c r="E1200"/>
  <c r="C1200"/>
  <c r="D1187"/>
  <c r="E1177"/>
  <c r="D1177"/>
  <c r="C1165"/>
  <c r="C1162"/>
  <c r="E1114"/>
  <c r="D1114"/>
  <c r="C1093"/>
  <c r="C1091"/>
  <c r="C1090"/>
  <c r="C1086"/>
  <c r="C1085"/>
  <c r="C1084"/>
  <c r="C1083"/>
  <c r="C1079"/>
  <c r="E1049"/>
  <c r="D997"/>
  <c r="D993"/>
  <c r="F993" s="1"/>
  <c r="F994" s="1"/>
  <c r="F995" s="1"/>
  <c r="F996" s="1"/>
  <c r="C993"/>
  <c r="C1049" s="1"/>
  <c r="E982"/>
  <c r="D982"/>
  <c r="C982"/>
  <c r="D949"/>
  <c r="C949"/>
  <c r="E924"/>
  <c r="E805"/>
  <c r="D805"/>
  <c r="C805"/>
  <c r="E723"/>
  <c r="D723"/>
  <c r="C723"/>
  <c r="E658"/>
  <c r="D658"/>
  <c r="C658"/>
  <c r="E624"/>
  <c r="D624"/>
  <c r="C624"/>
  <c r="E484"/>
  <c r="C484"/>
  <c r="C422"/>
  <c r="D419"/>
  <c r="D563" s="1"/>
  <c r="C413"/>
  <c r="E412"/>
  <c r="F412" s="1"/>
  <c r="F413" s="1"/>
  <c r="F414" s="1"/>
  <c r="F415" s="1"/>
  <c r="F416" s="1"/>
  <c r="F417" s="1"/>
  <c r="F418" s="1"/>
  <c r="C412"/>
  <c r="C405"/>
  <c r="E377"/>
  <c r="D377"/>
  <c r="C377"/>
  <c r="E241"/>
  <c r="D168"/>
  <c r="C168"/>
  <c r="C241" s="1"/>
  <c r="E135"/>
  <c r="D135"/>
  <c r="C135"/>
  <c r="E99"/>
  <c r="D99"/>
  <c r="C99"/>
  <c r="E76"/>
  <c r="D76"/>
  <c r="C76"/>
  <c r="E678" i="2"/>
  <c r="D678"/>
  <c r="F678" s="1"/>
  <c r="C678"/>
  <c r="E626"/>
  <c r="D626"/>
  <c r="F626" s="1"/>
  <c r="C626"/>
  <c r="E575"/>
  <c r="C575"/>
  <c r="D554"/>
  <c r="E542"/>
  <c r="D542"/>
  <c r="F542" s="1"/>
  <c r="C542"/>
  <c r="E514"/>
  <c r="D514"/>
  <c r="F514" s="1"/>
  <c r="C514"/>
  <c r="E381"/>
  <c r="D373"/>
  <c r="C373"/>
  <c r="C381" s="1"/>
  <c r="E360"/>
  <c r="D360"/>
  <c r="C360"/>
  <c r="E309"/>
  <c r="D309"/>
  <c r="F309" s="1"/>
  <c r="C309"/>
  <c r="E259"/>
  <c r="D259"/>
  <c r="F259" s="1"/>
  <c r="C259"/>
  <c r="E242"/>
  <c r="C242"/>
  <c r="D211"/>
  <c r="D197"/>
  <c r="C197"/>
  <c r="E158"/>
  <c r="E123"/>
  <c r="D123"/>
  <c r="F123" s="1"/>
  <c r="C123"/>
  <c r="E93"/>
  <c r="D93"/>
  <c r="F93" s="1"/>
  <c r="C93"/>
  <c r="E48"/>
  <c r="C48"/>
  <c r="D6"/>
  <c r="E1945" i="5"/>
  <c r="D1945"/>
  <c r="C1945"/>
  <c r="E1849"/>
  <c r="D1849"/>
  <c r="C1849"/>
  <c r="C1832"/>
  <c r="E1775"/>
  <c r="E1741"/>
  <c r="D1731"/>
  <c r="D1727"/>
  <c r="F1727" s="1"/>
  <c r="F1728" s="1"/>
  <c r="F1729" s="1"/>
  <c r="F1730" s="1"/>
  <c r="E1698"/>
  <c r="D1698"/>
  <c r="C1698"/>
  <c r="E1488"/>
  <c r="D1488"/>
  <c r="C1488"/>
  <c r="C1375"/>
  <c r="D1346"/>
  <c r="C1346"/>
  <c r="E1287"/>
  <c r="F1287" s="1"/>
  <c r="F1288" s="1"/>
  <c r="F1289" s="1"/>
  <c r="F1290" s="1"/>
  <c r="F1291" s="1"/>
  <c r="F1292" s="1"/>
  <c r="F1293" s="1"/>
  <c r="F1294" s="1"/>
  <c r="F1295" s="1"/>
  <c r="F1296" s="1"/>
  <c r="F1297" s="1"/>
  <c r="F1298" s="1"/>
  <c r="F1299" s="1"/>
  <c r="F1300" s="1"/>
  <c r="F1301" s="1"/>
  <c r="F1302" s="1"/>
  <c r="F1303" s="1"/>
  <c r="F1304" s="1"/>
  <c r="F1305" s="1"/>
  <c r="F1306" s="1"/>
  <c r="F1307" s="1"/>
  <c r="F1308" s="1"/>
  <c r="F1309" s="1"/>
  <c r="F1310" s="1"/>
  <c r="F1311" s="1"/>
  <c r="F1312" s="1"/>
  <c r="F1313" s="1"/>
  <c r="F1314" s="1"/>
  <c r="F1315" s="1"/>
  <c r="F1316" s="1"/>
  <c r="F1317" s="1"/>
  <c r="F1318" s="1"/>
  <c r="F1319" s="1"/>
  <c r="F1320" s="1"/>
  <c r="F1321" s="1"/>
  <c r="F1322" s="1"/>
  <c r="F1323" s="1"/>
  <c r="F1324" s="1"/>
  <c r="F1325" s="1"/>
  <c r="F1326" s="1"/>
  <c r="F1327" s="1"/>
  <c r="F1328" s="1"/>
  <c r="E1245"/>
  <c r="D1245"/>
  <c r="C1245"/>
  <c r="E1227"/>
  <c r="D1227"/>
  <c r="C1227"/>
  <c r="E1152"/>
  <c r="D1152"/>
  <c r="C1140"/>
  <c r="C1139"/>
  <c r="D1124"/>
  <c r="C1124"/>
  <c r="E1052"/>
  <c r="E1007"/>
  <c r="C988"/>
  <c r="C987"/>
  <c r="D971"/>
  <c r="E953"/>
  <c r="D953"/>
  <c r="C846"/>
  <c r="C845"/>
  <c r="C844"/>
  <c r="C843"/>
  <c r="C842"/>
  <c r="C841"/>
  <c r="E806"/>
  <c r="D806"/>
  <c r="C717"/>
  <c r="C716"/>
  <c r="C715"/>
  <c r="D700"/>
  <c r="C690"/>
  <c r="C689"/>
  <c r="C688"/>
  <c r="E684"/>
  <c r="E607"/>
  <c r="D607"/>
  <c r="C607"/>
  <c r="E583"/>
  <c r="C583"/>
  <c r="D520"/>
  <c r="D517"/>
  <c r="D513"/>
  <c r="D505"/>
  <c r="D503"/>
  <c r="F503" s="1"/>
  <c r="F504" s="1"/>
  <c r="E459"/>
  <c r="D459"/>
  <c r="C459"/>
  <c r="E443"/>
  <c r="D443"/>
  <c r="C443"/>
  <c r="E409"/>
  <c r="D409"/>
  <c r="C409"/>
  <c r="E369"/>
  <c r="D369"/>
  <c r="C369"/>
  <c r="E350"/>
  <c r="D269"/>
  <c r="C269"/>
  <c r="C350" s="1"/>
  <c r="D261"/>
  <c r="F261" s="1"/>
  <c r="F262" s="1"/>
  <c r="F263" s="1"/>
  <c r="F264" s="1"/>
  <c r="F265" s="1"/>
  <c r="F266" s="1"/>
  <c r="F267" s="1"/>
  <c r="F268" s="1"/>
  <c r="E151"/>
  <c r="C151"/>
  <c r="D141"/>
  <c r="E131"/>
  <c r="D131"/>
  <c r="C131"/>
  <c r="E106"/>
  <c r="D106"/>
  <c r="C106"/>
  <c r="J79"/>
  <c r="I79"/>
  <c r="I106" s="1"/>
  <c r="J78"/>
  <c r="J77"/>
  <c r="J76"/>
  <c r="J74"/>
  <c r="E59"/>
  <c r="C59"/>
  <c r="D8"/>
  <c r="D129" i="10"/>
  <c r="C129"/>
  <c r="D108"/>
  <c r="C102"/>
  <c r="C101"/>
  <c r="D92"/>
  <c r="C81"/>
  <c r="C92" s="1"/>
  <c r="D69"/>
  <c r="C58"/>
  <c r="C69" s="1"/>
  <c r="E69" s="1"/>
  <c r="D45"/>
  <c r="C45"/>
  <c r="D24"/>
  <c r="C24"/>
  <c r="D815" i="13"/>
  <c r="C815"/>
  <c r="E815" s="1"/>
  <c r="D787"/>
  <c r="C787"/>
  <c r="E787" s="1"/>
  <c r="D755"/>
  <c r="C755"/>
  <c r="D717"/>
  <c r="C717"/>
  <c r="E717" s="1"/>
  <c r="D685"/>
  <c r="C685"/>
  <c r="E685" s="1"/>
  <c r="D652"/>
  <c r="C652"/>
  <c r="E652" s="1"/>
  <c r="D607"/>
  <c r="C607"/>
  <c r="E607" s="1"/>
  <c r="D582"/>
  <c r="C582"/>
  <c r="E582" s="1"/>
  <c r="D545"/>
  <c r="C545"/>
  <c r="E545" s="1"/>
  <c r="D519"/>
  <c r="C519"/>
  <c r="E519" s="1"/>
  <c r="D492"/>
  <c r="C492"/>
  <c r="E492" s="1"/>
  <c r="D460"/>
  <c r="C460"/>
  <c r="E460" s="1"/>
  <c r="D452"/>
  <c r="E452" s="1"/>
  <c r="E453" s="1"/>
  <c r="E454" s="1"/>
  <c r="E455" s="1"/>
  <c r="D432"/>
  <c r="C432"/>
  <c r="D406"/>
  <c r="C406"/>
  <c r="D374"/>
  <c r="C374"/>
  <c r="E374" s="1"/>
  <c r="D345"/>
  <c r="C345"/>
  <c r="D319"/>
  <c r="C319"/>
  <c r="E319" s="1"/>
  <c r="D292"/>
  <c r="C292"/>
  <c r="J269"/>
  <c r="D265"/>
  <c r="C265"/>
  <c r="E265" s="1"/>
  <c r="D239"/>
  <c r="C239"/>
  <c r="E239" s="1"/>
  <c r="D207"/>
  <c r="C207"/>
  <c r="E207" s="1"/>
  <c r="L204"/>
  <c r="K204"/>
  <c r="D183"/>
  <c r="C183"/>
  <c r="E183" s="1"/>
  <c r="L179"/>
  <c r="K179"/>
  <c r="D157"/>
  <c r="L154"/>
  <c r="K154"/>
  <c r="C143"/>
  <c r="L127"/>
  <c r="K127"/>
  <c r="D126"/>
  <c r="C126"/>
  <c r="E126" s="1"/>
  <c r="D97"/>
  <c r="C97"/>
  <c r="E97" s="1"/>
  <c r="L94"/>
  <c r="K94"/>
  <c r="C71"/>
  <c r="L70"/>
  <c r="D67"/>
  <c r="K60"/>
  <c r="K70" s="1"/>
  <c r="L49"/>
  <c r="K49"/>
  <c r="D47"/>
  <c r="C35"/>
  <c r="C33"/>
  <c r="E33" s="1"/>
  <c r="E34" s="1"/>
  <c r="E35" s="1"/>
  <c r="E36" s="1"/>
  <c r="E37" s="1"/>
  <c r="E38" s="1"/>
  <c r="E39" s="1"/>
  <c r="E40" s="1"/>
  <c r="E41" s="1"/>
  <c r="E42" s="1"/>
  <c r="E43" s="1"/>
  <c r="D22"/>
  <c r="C22"/>
  <c r="L21"/>
  <c r="K21"/>
  <c r="E631" i="12"/>
  <c r="D631"/>
  <c r="C631"/>
  <c r="E597"/>
  <c r="D597"/>
  <c r="E544"/>
  <c r="D544"/>
  <c r="E530"/>
  <c r="D530"/>
  <c r="C513"/>
  <c r="E501"/>
  <c r="D501"/>
  <c r="C492"/>
  <c r="E465"/>
  <c r="D465"/>
  <c r="E443"/>
  <c r="D443"/>
  <c r="E417"/>
  <c r="D417"/>
  <c r="C401"/>
  <c r="C372"/>
  <c r="C371"/>
  <c r="C366"/>
  <c r="C365"/>
  <c r="C364"/>
  <c r="E300"/>
  <c r="D300"/>
  <c r="E259"/>
  <c r="D259"/>
  <c r="E176"/>
  <c r="D176"/>
  <c r="E149"/>
  <c r="D149"/>
  <c r="E101"/>
  <c r="D53"/>
  <c r="C53"/>
  <c r="E27"/>
  <c r="D27"/>
  <c r="E108" i="4"/>
  <c r="D108"/>
  <c r="F108" s="1"/>
  <c r="C108"/>
  <c r="E83"/>
  <c r="F83" s="1"/>
  <c r="D83"/>
  <c r="C83"/>
  <c r="E32"/>
  <c r="D32"/>
  <c r="F32" s="1"/>
  <c r="C32"/>
  <c r="D92" i="11"/>
  <c r="C92"/>
  <c r="D71"/>
  <c r="C71"/>
  <c r="D56"/>
  <c r="E56" s="1"/>
  <c r="C56"/>
  <c r="D35"/>
  <c r="C35"/>
  <c r="D19"/>
  <c r="C19"/>
  <c r="E145" i="14"/>
  <c r="D145"/>
  <c r="F145" s="1"/>
  <c r="E122"/>
  <c r="F122" s="1"/>
  <c r="D122"/>
  <c r="E90"/>
  <c r="D90"/>
  <c r="F90" s="1"/>
  <c r="E33"/>
  <c r="D6"/>
  <c r="D33" s="1"/>
  <c r="C6"/>
  <c r="E351" i="15"/>
  <c r="D351"/>
  <c r="E324"/>
  <c r="D324"/>
  <c r="H302"/>
  <c r="H301"/>
  <c r="H300"/>
  <c r="H299"/>
  <c r="H298"/>
  <c r="H297"/>
  <c r="H296"/>
  <c r="D286"/>
  <c r="E269"/>
  <c r="E268"/>
  <c r="E286" s="1"/>
  <c r="C268"/>
  <c r="E251"/>
  <c r="D251"/>
  <c r="E200"/>
  <c r="D200"/>
  <c r="F200" s="1"/>
  <c r="E119"/>
  <c r="D119"/>
  <c r="C97"/>
  <c r="C96"/>
  <c r="E68"/>
  <c r="D68"/>
  <c r="E29"/>
  <c r="D29"/>
  <c r="F29" s="1"/>
  <c r="E21" i="16"/>
  <c r="D21"/>
  <c r="F21" s="1"/>
  <c r="C67" i="21"/>
  <c r="F1600" i="9" l="1"/>
  <c r="E755" i="13"/>
  <c r="C157"/>
  <c r="E157" s="1"/>
  <c r="E143"/>
  <c r="E144" s="1"/>
  <c r="E145" s="1"/>
  <c r="E146" s="1"/>
  <c r="E147" s="1"/>
  <c r="E148" s="1"/>
  <c r="E149" s="1"/>
  <c r="E150" s="1"/>
  <c r="E151" s="1"/>
  <c r="E152" s="1"/>
  <c r="E153" s="1"/>
  <c r="E197" i="2"/>
  <c r="F158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D381"/>
  <c r="F381" s="1"/>
  <c r="F373"/>
  <c r="F374" s="1"/>
  <c r="F375" s="1"/>
  <c r="F376" s="1"/>
  <c r="F377" s="1"/>
  <c r="D575"/>
  <c r="F575" s="1"/>
  <c r="F554"/>
  <c r="F555" s="1"/>
  <c r="F556" s="1"/>
  <c r="F557" s="1"/>
  <c r="F558" s="1"/>
  <c r="F559" s="1"/>
  <c r="F560" s="1"/>
  <c r="F561" s="1"/>
  <c r="F562" s="1"/>
  <c r="F563" s="1"/>
  <c r="F564" s="1"/>
  <c r="F565" s="1"/>
  <c r="F566" s="1"/>
  <c r="F81" i="18"/>
  <c r="F708" i="2"/>
  <c r="E22" i="13"/>
  <c r="D71"/>
  <c r="E67"/>
  <c r="E292"/>
  <c r="E345"/>
  <c r="E406"/>
  <c r="E45" i="10"/>
  <c r="F360" i="2"/>
  <c r="F63" i="17"/>
  <c r="E868" i="13"/>
  <c r="F61" i="26"/>
  <c r="F1755" i="9"/>
  <c r="F33" i="14"/>
  <c r="F197" i="2"/>
  <c r="E432" i="13"/>
  <c r="C108" i="10"/>
  <c r="D48" i="2"/>
  <c r="F48" s="1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D242"/>
  <c r="F242" s="1"/>
  <c r="F21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346" i="3"/>
  <c r="F226" i="2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D177"/>
  <c r="F177" s="1"/>
  <c r="F83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D101" i="12"/>
  <c r="F101" s="1"/>
  <c r="F53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149"/>
  <c r="F27"/>
  <c r="F176"/>
  <c r="F1701" i="9"/>
  <c r="F1366"/>
  <c r="F1216"/>
  <c r="F1305"/>
  <c r="E1545"/>
  <c r="F1545" s="1"/>
  <c r="F1516"/>
  <c r="F1517" s="1"/>
  <c r="F1518" s="1"/>
  <c r="F1519" s="1"/>
  <c r="F1520" s="1"/>
  <c r="F1521" s="1"/>
  <c r="F1522" s="1"/>
  <c r="F1523" s="1"/>
  <c r="F1524" s="1"/>
  <c r="F1525" s="1"/>
  <c r="F1526" s="1"/>
  <c r="F1527" s="1"/>
  <c r="F1528" s="1"/>
  <c r="F1529" s="1"/>
  <c r="F1530" s="1"/>
  <c r="F1531" s="1"/>
  <c r="F1532" s="1"/>
  <c r="F1533" s="1"/>
  <c r="F1534" s="1"/>
  <c r="F1535" s="1"/>
  <c r="F1536" s="1"/>
  <c r="F1537" s="1"/>
  <c r="F1538" s="1"/>
  <c r="F1539" s="1"/>
  <c r="F1540" s="1"/>
  <c r="F1541" s="1"/>
  <c r="F1542" s="1"/>
  <c r="F1543" s="1"/>
  <c r="F1544" s="1"/>
  <c r="E1421"/>
  <c r="F1421" s="1"/>
  <c r="F1390"/>
  <c r="F1391" s="1"/>
  <c r="F1392" s="1"/>
  <c r="F1393" s="1"/>
  <c r="F1394" s="1"/>
  <c r="F1395" s="1"/>
  <c r="F1396" s="1"/>
  <c r="F1397" s="1"/>
  <c r="F1398" s="1"/>
  <c r="F1399" s="1"/>
  <c r="F1400" s="1"/>
  <c r="F1401" s="1"/>
  <c r="F1402" s="1"/>
  <c r="F1403" s="1"/>
  <c r="F1404" s="1"/>
  <c r="F1405" s="1"/>
  <c r="F1406" s="1"/>
  <c r="F1407" s="1"/>
  <c r="F1408" s="1"/>
  <c r="F1409" s="1"/>
  <c r="F1410" s="1"/>
  <c r="F1411" s="1"/>
  <c r="F1412" s="1"/>
  <c r="F1413" s="1"/>
  <c r="F1414" s="1"/>
  <c r="F1415" s="1"/>
  <c r="F1416" s="1"/>
  <c r="F1417" s="1"/>
  <c r="F1418" s="1"/>
  <c r="F1419" s="1"/>
  <c r="F1420" s="1"/>
  <c r="F1238"/>
  <c r="F1484"/>
  <c r="F1177"/>
  <c r="D1200"/>
  <c r="F1200" s="1"/>
  <c r="F1187"/>
  <c r="F1188" s="1"/>
  <c r="F1189" s="1"/>
  <c r="F1190" s="1"/>
  <c r="F1191" s="1"/>
  <c r="F1192" s="1"/>
  <c r="F1193" s="1"/>
  <c r="F1194" s="1"/>
  <c r="F1195" s="1"/>
  <c r="F1196" s="1"/>
  <c r="F1197" s="1"/>
  <c r="F1198" s="1"/>
  <c r="F997"/>
  <c r="F998" s="1"/>
  <c r="F999" s="1"/>
  <c r="F1000" s="1"/>
  <c r="F1001" s="1"/>
  <c r="F1002" s="1"/>
  <c r="F1003" s="1"/>
  <c r="F1004" s="1"/>
  <c r="F1005" s="1"/>
  <c r="F1006" s="1"/>
  <c r="F1007" s="1"/>
  <c r="F1008" s="1"/>
  <c r="F1009" s="1"/>
  <c r="F1010" s="1"/>
  <c r="F1011" s="1"/>
  <c r="F1012" s="1"/>
  <c r="F1013" s="1"/>
  <c r="F1014" s="1"/>
  <c r="F1015" s="1"/>
  <c r="F1016" s="1"/>
  <c r="F1017" s="1"/>
  <c r="F1018" s="1"/>
  <c r="F1019" s="1"/>
  <c r="F1020" s="1"/>
  <c r="F1021" s="1"/>
  <c r="F1022" s="1"/>
  <c r="F1023" s="1"/>
  <c r="F1024" s="1"/>
  <c r="F1025" s="1"/>
  <c r="F1026" s="1"/>
  <c r="F1027" s="1"/>
  <c r="F1028" s="1"/>
  <c r="F1029" s="1"/>
  <c r="F1030" s="1"/>
  <c r="F1031" s="1"/>
  <c r="F1032" s="1"/>
  <c r="F1033" s="1"/>
  <c r="F1034" s="1"/>
  <c r="F1035" s="1"/>
  <c r="F1036" s="1"/>
  <c r="F1037" s="1"/>
  <c r="F1038" s="1"/>
  <c r="F1039" s="1"/>
  <c r="F1040" s="1"/>
  <c r="F1041" s="1"/>
  <c r="F1042" s="1"/>
  <c r="F1043" s="1"/>
  <c r="F1044" s="1"/>
  <c r="F1045" s="1"/>
  <c r="F1046" s="1"/>
  <c r="F1047" s="1"/>
  <c r="F1114"/>
  <c r="F982"/>
  <c r="F805"/>
  <c r="E949"/>
  <c r="F949" s="1"/>
  <c r="F924"/>
  <c r="F925" s="1"/>
  <c r="F926" s="1"/>
  <c r="F927" s="1"/>
  <c r="F928" s="1"/>
  <c r="F929" s="1"/>
  <c r="F930" s="1"/>
  <c r="F931" s="1"/>
  <c r="F932" s="1"/>
  <c r="F933" s="1"/>
  <c r="F934" s="1"/>
  <c r="F935" s="1"/>
  <c r="F936" s="1"/>
  <c r="F937" s="1"/>
  <c r="F938" s="1"/>
  <c r="F939" s="1"/>
  <c r="F940" s="1"/>
  <c r="F941" s="1"/>
  <c r="F942" s="1"/>
  <c r="F943" s="1"/>
  <c r="F944" s="1"/>
  <c r="F945" s="1"/>
  <c r="F946" s="1"/>
  <c r="F723"/>
  <c r="F624"/>
  <c r="F658"/>
  <c r="F377"/>
  <c r="F419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135"/>
  <c r="F99"/>
  <c r="D241"/>
  <c r="F241" s="1"/>
  <c r="F168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76"/>
  <c r="E563"/>
  <c r="F563" s="1"/>
  <c r="F187" i="8"/>
  <c r="F303"/>
  <c r="F502"/>
  <c r="E461"/>
  <c r="F461" s="1"/>
  <c r="F365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D569"/>
  <c r="F569" s="1"/>
  <c r="F523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86"/>
  <c r="F641"/>
  <c r="F682"/>
  <c r="F697"/>
  <c r="D737"/>
  <c r="F737" s="1"/>
  <c r="F706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E1057"/>
  <c r="F1057" s="1"/>
  <c r="F961"/>
  <c r="F962" s="1"/>
  <c r="F963" s="1"/>
  <c r="F964" s="1"/>
  <c r="F965" s="1"/>
  <c r="F966" s="1"/>
  <c r="F967" s="1"/>
  <c r="F968" s="1"/>
  <c r="F969" s="1"/>
  <c r="F970" s="1"/>
  <c r="F971" s="1"/>
  <c r="F972" s="1"/>
  <c r="F973" s="1"/>
  <c r="F974" s="1"/>
  <c r="F975" s="1"/>
  <c r="F976" s="1"/>
  <c r="F977" s="1"/>
  <c r="F978" s="1"/>
  <c r="F979" s="1"/>
  <c r="F980" s="1"/>
  <c r="F981" s="1"/>
  <c r="F982" s="1"/>
  <c r="F983" s="1"/>
  <c r="F984" s="1"/>
  <c r="F985" s="1"/>
  <c r="F986" s="1"/>
  <c r="F987" s="1"/>
  <c r="F988" s="1"/>
  <c r="F989" s="1"/>
  <c r="F990" s="1"/>
  <c r="F991" s="1"/>
  <c r="F992" s="1"/>
  <c r="F993" s="1"/>
  <c r="F994" s="1"/>
  <c r="F995" s="1"/>
  <c r="F996" s="1"/>
  <c r="F997" s="1"/>
  <c r="F998" s="1"/>
  <c r="F999" s="1"/>
  <c r="F1000" s="1"/>
  <c r="F1001" s="1"/>
  <c r="F1002" s="1"/>
  <c r="F1003" s="1"/>
  <c r="F1004" s="1"/>
  <c r="F1005" s="1"/>
  <c r="F1006" s="1"/>
  <c r="F1007" s="1"/>
  <c r="F1008" s="1"/>
  <c r="F1009" s="1"/>
  <c r="F1010" s="1"/>
  <c r="F1011" s="1"/>
  <c r="F1012" s="1"/>
  <c r="F1013" s="1"/>
  <c r="F1014" s="1"/>
  <c r="F1015" s="1"/>
  <c r="F1016" s="1"/>
  <c r="F1017" s="1"/>
  <c r="F1018" s="1"/>
  <c r="F1462"/>
  <c r="F1346"/>
  <c r="E949"/>
  <c r="F949" s="1"/>
  <c r="F814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F907" s="1"/>
  <c r="F908" s="1"/>
  <c r="F909" s="1"/>
  <c r="F910" s="1"/>
  <c r="F911" s="1"/>
  <c r="F912" s="1"/>
  <c r="F913" s="1"/>
  <c r="F914" s="1"/>
  <c r="F915" s="1"/>
  <c r="F916" s="1"/>
  <c r="F917" s="1"/>
  <c r="F918" s="1"/>
  <c r="F919" s="1"/>
  <c r="F920" s="1"/>
  <c r="F921" s="1"/>
  <c r="F922" s="1"/>
  <c r="F923" s="1"/>
  <c r="F924" s="1"/>
  <c r="F925" s="1"/>
  <c r="F926" s="1"/>
  <c r="F927" s="1"/>
  <c r="F928" s="1"/>
  <c r="F929" s="1"/>
  <c r="F930" s="1"/>
  <c r="F931" s="1"/>
  <c r="F932" s="1"/>
  <c r="F933" s="1"/>
  <c r="F934" s="1"/>
  <c r="F935" s="1"/>
  <c r="F936" s="1"/>
  <c r="F937" s="1"/>
  <c r="F938" s="1"/>
  <c r="F939" s="1"/>
  <c r="F940" s="1"/>
  <c r="F941" s="1"/>
  <c r="F942" s="1"/>
  <c r="F943" s="1"/>
  <c r="F944" s="1"/>
  <c r="F945" s="1"/>
  <c r="F946" s="1"/>
  <c r="F947" s="1"/>
  <c r="F1145"/>
  <c r="F782"/>
  <c r="F1166"/>
  <c r="F1167" s="1"/>
  <c r="F1168" s="1"/>
  <c r="F1169" s="1"/>
  <c r="F1170" s="1"/>
  <c r="F1171" s="1"/>
  <c r="F1172" s="1"/>
  <c r="F1173" s="1"/>
  <c r="F1174" s="1"/>
  <c r="F1175" s="1"/>
  <c r="F1176" s="1"/>
  <c r="F1177" s="1"/>
  <c r="F1178" s="1"/>
  <c r="F1179" s="1"/>
  <c r="F1180" s="1"/>
  <c r="F1181" s="1"/>
  <c r="F1182" s="1"/>
  <c r="F1183" s="1"/>
  <c r="F1184" s="1"/>
  <c r="F1185" s="1"/>
  <c r="F1186" s="1"/>
  <c r="F1187" s="1"/>
  <c r="F1188" s="1"/>
  <c r="F1189" s="1"/>
  <c r="F1190" s="1"/>
  <c r="F1191" s="1"/>
  <c r="F1192" s="1"/>
  <c r="F1193" s="1"/>
  <c r="F1194" s="1"/>
  <c r="F1195" s="1"/>
  <c r="F1196" s="1"/>
  <c r="F1197" s="1"/>
  <c r="F1198" s="1"/>
  <c r="F1199" s="1"/>
  <c r="F1200" s="1"/>
  <c r="F1201" s="1"/>
  <c r="F1202" s="1"/>
  <c r="F1203" s="1"/>
  <c r="F1204" s="1"/>
  <c r="F1205" s="1"/>
  <c r="F1206" s="1"/>
  <c r="F1207" s="1"/>
  <c r="F1208" s="1"/>
  <c r="F1209" s="1"/>
  <c r="F1210" s="1"/>
  <c r="F1211" s="1"/>
  <c r="F1212" s="1"/>
  <c r="F1213" s="1"/>
  <c r="F1371"/>
  <c r="F1489"/>
  <c r="F1448"/>
  <c r="F1603"/>
  <c r="D1718"/>
  <c r="F1718" s="1"/>
  <c r="F1632"/>
  <c r="F1633" s="1"/>
  <c r="F1634" s="1"/>
  <c r="F1635" s="1"/>
  <c r="F1636" s="1"/>
  <c r="F1637" s="1"/>
  <c r="F1638" s="1"/>
  <c r="F1639" s="1"/>
  <c r="F1640" s="1"/>
  <c r="F1641" s="1"/>
  <c r="F1642" s="1"/>
  <c r="F1643" s="1"/>
  <c r="F1644" s="1"/>
  <c r="F1645" s="1"/>
  <c r="F1646" s="1"/>
  <c r="F1647" s="1"/>
  <c r="F1648" s="1"/>
  <c r="F1649" s="1"/>
  <c r="F1650" s="1"/>
  <c r="F1651" s="1"/>
  <c r="F1652" s="1"/>
  <c r="F1653" s="1"/>
  <c r="F1654" s="1"/>
  <c r="F1655" s="1"/>
  <c r="F1656" s="1"/>
  <c r="F1657" s="1"/>
  <c r="F1658" s="1"/>
  <c r="F1659" s="1"/>
  <c r="F1660" s="1"/>
  <c r="F1661" s="1"/>
  <c r="F1662" s="1"/>
  <c r="F1663" s="1"/>
  <c r="F1664" s="1"/>
  <c r="F1665" s="1"/>
  <c r="F1666" s="1"/>
  <c r="F1667" s="1"/>
  <c r="F1668" s="1"/>
  <c r="F1669" s="1"/>
  <c r="F1670" s="1"/>
  <c r="F1671" s="1"/>
  <c r="F1672" s="1"/>
  <c r="F1673" s="1"/>
  <c r="F1674" s="1"/>
  <c r="F1675" s="1"/>
  <c r="F1676" s="1"/>
  <c r="F1677" s="1"/>
  <c r="F1678" s="1"/>
  <c r="F1679" s="1"/>
  <c r="F1680" s="1"/>
  <c r="F1681" s="1"/>
  <c r="F1682" s="1"/>
  <c r="F1683" s="1"/>
  <c r="F1684" s="1"/>
  <c r="F1685" s="1"/>
  <c r="F1686" s="1"/>
  <c r="F1687" s="1"/>
  <c r="F1688" s="1"/>
  <c r="F1689" s="1"/>
  <c r="F1690" s="1"/>
  <c r="F1691" s="1"/>
  <c r="F1692" s="1"/>
  <c r="F1693" s="1"/>
  <c r="F1694" s="1"/>
  <c r="F1695" s="1"/>
  <c r="F1696" s="1"/>
  <c r="F1697" s="1"/>
  <c r="F1698" s="1"/>
  <c r="F1699" s="1"/>
  <c r="F1700" s="1"/>
  <c r="F1701" s="1"/>
  <c r="F1702" s="1"/>
  <c r="F1703" s="1"/>
  <c r="F1704" s="1"/>
  <c r="F1705" s="1"/>
  <c r="F1706" s="1"/>
  <c r="F1707" s="1"/>
  <c r="F1708" s="1"/>
  <c r="F1709" s="1"/>
  <c r="F1710" s="1"/>
  <c r="F1711" s="1"/>
  <c r="F1712" s="1"/>
  <c r="F1713" s="1"/>
  <c r="F1714" s="1"/>
  <c r="F1715" s="1"/>
  <c r="F1716" s="1"/>
  <c r="F1577"/>
  <c r="F1813"/>
  <c r="E19" i="11"/>
  <c r="F1849" i="5"/>
  <c r="F1988"/>
  <c r="F2008"/>
  <c r="F1945"/>
  <c r="F1245"/>
  <c r="F1329"/>
  <c r="F1330" s="1"/>
  <c r="F1331" s="1"/>
  <c r="F1332" s="1"/>
  <c r="F1333" s="1"/>
  <c r="F1334" s="1"/>
  <c r="F1335" s="1"/>
  <c r="F1336" s="1"/>
  <c r="F1337" s="1"/>
  <c r="F1338" s="1"/>
  <c r="F1339" s="1"/>
  <c r="F1340" s="1"/>
  <c r="F1341" s="1"/>
  <c r="F1342" s="1"/>
  <c r="F1343" s="1"/>
  <c r="F1698"/>
  <c r="F1731"/>
  <c r="F1732" s="1"/>
  <c r="F1733" s="1"/>
  <c r="F1734" s="1"/>
  <c r="F1735" s="1"/>
  <c r="F1736" s="1"/>
  <c r="F1737" s="1"/>
  <c r="F1738" s="1"/>
  <c r="F1739" s="1"/>
  <c r="F1740" s="1"/>
  <c r="F1741" s="1"/>
  <c r="F1742" s="1"/>
  <c r="F1743" s="1"/>
  <c r="F1744" s="1"/>
  <c r="F1745" s="1"/>
  <c r="F1746" s="1"/>
  <c r="F1747" s="1"/>
  <c r="F1748" s="1"/>
  <c r="F1749" s="1"/>
  <c r="F1750" s="1"/>
  <c r="F1751" s="1"/>
  <c r="F1752" s="1"/>
  <c r="F1753" s="1"/>
  <c r="F1754" s="1"/>
  <c r="F1755" s="1"/>
  <c r="F1756" s="1"/>
  <c r="F1757" s="1"/>
  <c r="F1758" s="1"/>
  <c r="F1759" s="1"/>
  <c r="F1760" s="1"/>
  <c r="F1761" s="1"/>
  <c r="F1762" s="1"/>
  <c r="F1763" s="1"/>
  <c r="F1764" s="1"/>
  <c r="F1765" s="1"/>
  <c r="F1766" s="1"/>
  <c r="F1767" s="1"/>
  <c r="F1768" s="1"/>
  <c r="F1769" s="1"/>
  <c r="F1770" s="1"/>
  <c r="F1771" s="1"/>
  <c r="F1772" s="1"/>
  <c r="F1773" s="1"/>
  <c r="F1774" s="1"/>
  <c r="F1775" s="1"/>
  <c r="F1776" s="1"/>
  <c r="F1777" s="1"/>
  <c r="F1778" s="1"/>
  <c r="F1779" s="1"/>
  <c r="F1780" s="1"/>
  <c r="F1781" s="1"/>
  <c r="F1782" s="1"/>
  <c r="F1783" s="1"/>
  <c r="F1784" s="1"/>
  <c r="F1785" s="1"/>
  <c r="F1786" s="1"/>
  <c r="F1787" s="1"/>
  <c r="F1788" s="1"/>
  <c r="F1789" s="1"/>
  <c r="F1790" s="1"/>
  <c r="F1791" s="1"/>
  <c r="F1792" s="1"/>
  <c r="F1793" s="1"/>
  <c r="F1794" s="1"/>
  <c r="F1795" s="1"/>
  <c r="F1796" s="1"/>
  <c r="F1797" s="1"/>
  <c r="F1798" s="1"/>
  <c r="F1799" s="1"/>
  <c r="F1800" s="1"/>
  <c r="F1801" s="1"/>
  <c r="F1802" s="1"/>
  <c r="F1803" s="1"/>
  <c r="F1804" s="1"/>
  <c r="F1805" s="1"/>
  <c r="F1806" s="1"/>
  <c r="F1807" s="1"/>
  <c r="F1808" s="1"/>
  <c r="F1809" s="1"/>
  <c r="F1810" s="1"/>
  <c r="F1811" s="1"/>
  <c r="F1812" s="1"/>
  <c r="F1813" s="1"/>
  <c r="F1814" s="1"/>
  <c r="F1815" s="1"/>
  <c r="F1816" s="1"/>
  <c r="F1817" s="1"/>
  <c r="F1818" s="1"/>
  <c r="F1819" s="1"/>
  <c r="F1820" s="1"/>
  <c r="F1821" s="1"/>
  <c r="F1822" s="1"/>
  <c r="F1823" s="1"/>
  <c r="F1824" s="1"/>
  <c r="F1825" s="1"/>
  <c r="F1826" s="1"/>
  <c r="F1827" s="1"/>
  <c r="F1828" s="1"/>
  <c r="F1829" s="1"/>
  <c r="F953"/>
  <c r="F1488"/>
  <c r="F1227"/>
  <c r="F1152"/>
  <c r="D1007"/>
  <c r="F1007" s="1"/>
  <c r="F971"/>
  <c r="F972" s="1"/>
  <c r="F973" s="1"/>
  <c r="F974" s="1"/>
  <c r="F975" s="1"/>
  <c r="F976" s="1"/>
  <c r="F977" s="1"/>
  <c r="F978" s="1"/>
  <c r="F979" s="1"/>
  <c r="F980" s="1"/>
  <c r="F981" s="1"/>
  <c r="F982" s="1"/>
  <c r="F983" s="1"/>
  <c r="F984" s="1"/>
  <c r="F985" s="1"/>
  <c r="F986" s="1"/>
  <c r="F987" s="1"/>
  <c r="F988" s="1"/>
  <c r="F989" s="1"/>
  <c r="F990" s="1"/>
  <c r="F991" s="1"/>
  <c r="F992" s="1"/>
  <c r="F993" s="1"/>
  <c r="F994" s="1"/>
  <c r="F995" s="1"/>
  <c r="F996" s="1"/>
  <c r="F997" s="1"/>
  <c r="F998" s="1"/>
  <c r="F999" s="1"/>
  <c r="F1000" s="1"/>
  <c r="F1001" s="1"/>
  <c r="F1002" s="1"/>
  <c r="F1003" s="1"/>
  <c r="F1004" s="1"/>
  <c r="E1124"/>
  <c r="F1124" s="1"/>
  <c r="F1052"/>
  <c r="F1053" s="1"/>
  <c r="F1054" s="1"/>
  <c r="F1055" s="1"/>
  <c r="F1056" s="1"/>
  <c r="F1057" s="1"/>
  <c r="F1058" s="1"/>
  <c r="F1059" s="1"/>
  <c r="F1060" s="1"/>
  <c r="F1061" s="1"/>
  <c r="F1062" s="1"/>
  <c r="F1063" s="1"/>
  <c r="F1064" s="1"/>
  <c r="F1065" s="1"/>
  <c r="F1066" s="1"/>
  <c r="F1067" s="1"/>
  <c r="F1068" s="1"/>
  <c r="F1069" s="1"/>
  <c r="F1070" s="1"/>
  <c r="F1071" s="1"/>
  <c r="F1072" s="1"/>
  <c r="F1073" s="1"/>
  <c r="F1074" s="1"/>
  <c r="F1075" s="1"/>
  <c r="F1076" s="1"/>
  <c r="F1077" s="1"/>
  <c r="F1078" s="1"/>
  <c r="F1079" s="1"/>
  <c r="F1080" s="1"/>
  <c r="F1081" s="1"/>
  <c r="F1082" s="1"/>
  <c r="F1083" s="1"/>
  <c r="F1084" s="1"/>
  <c r="F1085" s="1"/>
  <c r="F1086" s="1"/>
  <c r="F1087" s="1"/>
  <c r="F1088" s="1"/>
  <c r="F1089" s="1"/>
  <c r="F1090" s="1"/>
  <c r="F1091" s="1"/>
  <c r="F1092" s="1"/>
  <c r="F1093" s="1"/>
  <c r="F1094" s="1"/>
  <c r="F1095" s="1"/>
  <c r="F1096" s="1"/>
  <c r="F1097" s="1"/>
  <c r="F1098" s="1"/>
  <c r="F1099" s="1"/>
  <c r="F1100" s="1"/>
  <c r="F1101" s="1"/>
  <c r="F1102" s="1"/>
  <c r="F1103" s="1"/>
  <c r="F1104" s="1"/>
  <c r="F1105" s="1"/>
  <c r="F1106" s="1"/>
  <c r="F1107" s="1"/>
  <c r="F1108" s="1"/>
  <c r="F1109" s="1"/>
  <c r="F1110" s="1"/>
  <c r="F1111" s="1"/>
  <c r="F1112" s="1"/>
  <c r="F1113" s="1"/>
  <c r="F1114" s="1"/>
  <c r="F1115" s="1"/>
  <c r="F1116" s="1"/>
  <c r="F1117" s="1"/>
  <c r="F1118" s="1"/>
  <c r="F1119" s="1"/>
  <c r="F1120" s="1"/>
  <c r="F806"/>
  <c r="E700"/>
  <c r="F700" s="1"/>
  <c r="F684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443"/>
  <c r="F459"/>
  <c r="F369"/>
  <c r="F409"/>
  <c r="F505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607"/>
  <c r="F131"/>
  <c r="D59"/>
  <c r="F59" s="1"/>
  <c r="F8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D151"/>
  <c r="F151" s="1"/>
  <c r="F141"/>
  <c r="F142" s="1"/>
  <c r="F143" s="1"/>
  <c r="F144" s="1"/>
  <c r="F145" s="1"/>
  <c r="F146" s="1"/>
  <c r="F147" s="1"/>
  <c r="F148" s="1"/>
  <c r="F106"/>
  <c r="F269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133" i="19"/>
  <c r="F300"/>
  <c r="F174"/>
  <c r="F59"/>
  <c r="F99"/>
  <c r="F267"/>
  <c r="F227"/>
  <c r="F329"/>
  <c r="F417" i="12"/>
  <c r="F501"/>
  <c r="F300"/>
  <c r="F259"/>
  <c r="F443"/>
  <c r="F465"/>
  <c r="F631"/>
  <c r="F759"/>
  <c r="F544"/>
  <c r="F530"/>
  <c r="F597"/>
  <c r="F789"/>
  <c r="F778"/>
  <c r="C47" i="13"/>
  <c r="E47" s="1"/>
  <c r="E71"/>
  <c r="F68" i="15"/>
  <c r="F119"/>
  <c r="F251"/>
  <c r="F351"/>
  <c r="E92" i="11"/>
  <c r="E129" i="10"/>
  <c r="F421" i="3"/>
  <c r="E142" i="17"/>
  <c r="F142" s="1"/>
  <c r="E92" i="10"/>
  <c r="E108"/>
  <c r="F180" i="3"/>
  <c r="F286" i="15"/>
  <c r="H124" s="1"/>
  <c r="F324"/>
  <c r="E24" i="10"/>
  <c r="F60" i="3"/>
  <c r="F109"/>
  <c r="F312"/>
  <c r="D1832" i="5"/>
  <c r="F265" i="13"/>
  <c r="J27"/>
  <c r="H723" i="9"/>
  <c r="D81" i="3"/>
  <c r="F81" s="1"/>
  <c r="D39"/>
  <c r="E39"/>
  <c r="C1346" i="8"/>
  <c r="D1218"/>
  <c r="F1218" s="1"/>
  <c r="C949"/>
  <c r="J1164"/>
  <c r="E1346" i="5"/>
  <c r="F1346" s="1"/>
  <c r="C1007"/>
  <c r="D243" i="21"/>
  <c r="F243" s="1"/>
  <c r="H778" i="12"/>
  <c r="F30" i="25"/>
  <c r="C1152" i="5"/>
  <c r="E1832"/>
  <c r="D350"/>
  <c r="F350" s="1"/>
  <c r="C700"/>
  <c r="J106"/>
  <c r="D583"/>
  <c r="F583" s="1"/>
  <c r="C806"/>
  <c r="C953"/>
  <c r="C1177" i="9"/>
  <c r="C563"/>
  <c r="D1049"/>
  <c r="F1049" s="1"/>
  <c r="C1114"/>
  <c r="J26" i="13" l="1"/>
  <c r="F1019" i="8"/>
  <c r="F1020" s="1"/>
  <c r="F1021" s="1"/>
  <c r="F1022" s="1"/>
  <c r="F1023" s="1"/>
  <c r="F1024" s="1"/>
  <c r="F1025" s="1"/>
  <c r="F1026" s="1"/>
  <c r="F1027" s="1"/>
  <c r="F1832" i="5"/>
  <c r="F39" i="3"/>
  <c r="I283" i="15"/>
  <c r="K28" i="13"/>
  <c r="F1028" i="8" l="1"/>
  <c r="F1029" s="1"/>
  <c r="F1030" s="1"/>
  <c r="F1031" s="1"/>
  <c r="F1032" s="1"/>
  <c r="F1033" s="1"/>
  <c r="F1034" s="1"/>
  <c r="F1035" s="1"/>
  <c r="F1036" s="1"/>
  <c r="F1037" s="1"/>
  <c r="F1038" s="1"/>
  <c r="F1039" s="1"/>
  <c r="F1040" s="1"/>
  <c r="F1041" s="1"/>
  <c r="F1042" s="1"/>
  <c r="F1043" s="1"/>
  <c r="F1044" s="1"/>
  <c r="F1045" s="1"/>
  <c r="F1046" s="1"/>
  <c r="F1047" s="1"/>
  <c r="F1048" s="1"/>
  <c r="F1049" s="1"/>
  <c r="F1050" s="1"/>
  <c r="F1051" s="1"/>
  <c r="F1052" s="1"/>
  <c r="F1053" s="1"/>
  <c r="F1054" s="1"/>
  <c r="F1055" s="1"/>
  <c r="F1056" s="1"/>
</calcChain>
</file>

<file path=xl/sharedStrings.xml><?xml version="1.0" encoding="utf-8"?>
<sst xmlns="http://schemas.openxmlformats.org/spreadsheetml/2006/main" count="19028" uniqueCount="2981">
  <si>
    <t>Stock Report</t>
  </si>
  <si>
    <t>Maize</t>
  </si>
  <si>
    <t>Narayangong</t>
  </si>
  <si>
    <t>SL No.</t>
  </si>
  <si>
    <t>Date</t>
  </si>
  <si>
    <t>Namber Of Truck</t>
  </si>
  <si>
    <t>Quantity Kg</t>
  </si>
  <si>
    <t>Delivary</t>
  </si>
  <si>
    <t>Remark</t>
  </si>
  <si>
    <t>01.11.19</t>
  </si>
  <si>
    <t>03.11.19</t>
  </si>
  <si>
    <t>05.11.19</t>
  </si>
  <si>
    <t>06.11.19</t>
  </si>
  <si>
    <t>07.11.19</t>
  </si>
  <si>
    <t>08.11.19</t>
  </si>
  <si>
    <t>09.11.19</t>
  </si>
  <si>
    <t>11.11.19</t>
  </si>
  <si>
    <t>12.11.19</t>
  </si>
  <si>
    <t>13.11.19</t>
  </si>
  <si>
    <t>14.11.19</t>
  </si>
  <si>
    <t>15.11.19</t>
  </si>
  <si>
    <t>16.11.19</t>
  </si>
  <si>
    <t>17.11.19</t>
  </si>
  <si>
    <t>18.11.19</t>
  </si>
  <si>
    <t>19.11.19</t>
  </si>
  <si>
    <t>20.11.19</t>
  </si>
  <si>
    <t>21.11.19</t>
  </si>
  <si>
    <t>17.12.19</t>
  </si>
  <si>
    <t>18.12.19</t>
  </si>
  <si>
    <t>19.12.19</t>
  </si>
  <si>
    <t>20.12.19</t>
  </si>
  <si>
    <t>21.12.19</t>
  </si>
  <si>
    <t>22.12.19</t>
  </si>
  <si>
    <t>23.12.19</t>
  </si>
  <si>
    <t>24.12.19</t>
  </si>
  <si>
    <t>26.12.19</t>
  </si>
  <si>
    <t>27.12.19</t>
  </si>
  <si>
    <t>28.12.19</t>
  </si>
  <si>
    <t>29.12.19</t>
  </si>
  <si>
    <t>30.12.19</t>
  </si>
  <si>
    <t>31.12.19</t>
  </si>
  <si>
    <t>01.01.20</t>
  </si>
  <si>
    <t>02.01.20</t>
  </si>
  <si>
    <t xml:space="preserve">Total </t>
  </si>
  <si>
    <t>Yellow Peas</t>
  </si>
  <si>
    <t>Narayangonj</t>
  </si>
  <si>
    <t>Delevary</t>
  </si>
  <si>
    <t>10.06.23</t>
  </si>
  <si>
    <t>11.06.23</t>
  </si>
  <si>
    <t>12.06.23</t>
  </si>
  <si>
    <t>13.06.23</t>
  </si>
  <si>
    <t>14.06.23</t>
  </si>
  <si>
    <t>15.06.23</t>
  </si>
  <si>
    <t>16.06.23</t>
  </si>
  <si>
    <t>17.05.23</t>
  </si>
  <si>
    <t>18.06.23</t>
  </si>
  <si>
    <t>19.06.23</t>
  </si>
  <si>
    <t>20.06.23</t>
  </si>
  <si>
    <t>21.06.23</t>
  </si>
  <si>
    <t>22.06.23</t>
  </si>
  <si>
    <t>23.06.23</t>
  </si>
  <si>
    <t>24.06.23</t>
  </si>
  <si>
    <t>25.06.23</t>
  </si>
  <si>
    <t>26.06.23</t>
  </si>
  <si>
    <t>07.09.23</t>
  </si>
  <si>
    <t>08.09.23</t>
  </si>
  <si>
    <t>09.09.23</t>
  </si>
  <si>
    <t>11.09.23</t>
  </si>
  <si>
    <t>12.09.23</t>
  </si>
  <si>
    <t>13.09.23</t>
  </si>
  <si>
    <t>14.09.23</t>
  </si>
  <si>
    <t>15.09.23</t>
  </si>
  <si>
    <t>16.09.23</t>
  </si>
  <si>
    <t>17.09.23</t>
  </si>
  <si>
    <t>18.09.23</t>
  </si>
  <si>
    <t>19.09.23</t>
  </si>
  <si>
    <t>20.09.23</t>
  </si>
  <si>
    <t>21.09.23</t>
  </si>
  <si>
    <t>22.09.23</t>
  </si>
  <si>
    <t>23.09.23</t>
  </si>
  <si>
    <t>24.09.23</t>
  </si>
  <si>
    <t>25.09.23</t>
  </si>
  <si>
    <t>26.09.23</t>
  </si>
  <si>
    <t>27.09.23</t>
  </si>
  <si>
    <t>30.09.23</t>
  </si>
  <si>
    <t>01.10.23</t>
  </si>
  <si>
    <t>02.10.23</t>
  </si>
  <si>
    <t>Wheat India</t>
  </si>
  <si>
    <t>Khariala Godawan Asugonj</t>
  </si>
  <si>
    <t>Truck No</t>
  </si>
  <si>
    <t>01.02.22</t>
  </si>
  <si>
    <t>02.02.22</t>
  </si>
  <si>
    <t>03.02.22</t>
  </si>
  <si>
    <t>04.02.22</t>
  </si>
  <si>
    <t>04.03.22</t>
  </si>
  <si>
    <t>06.03.22</t>
  </si>
  <si>
    <t>07.03.22</t>
  </si>
  <si>
    <t>09.03.22</t>
  </si>
  <si>
    <t>13.03.22</t>
  </si>
  <si>
    <t>16.03.22</t>
  </si>
  <si>
    <t>21.03.22</t>
  </si>
  <si>
    <t>06.04.22</t>
  </si>
  <si>
    <t>12.04.22</t>
  </si>
  <si>
    <t>19.04.22</t>
  </si>
  <si>
    <t>Ohab  Godawan</t>
  </si>
  <si>
    <t xml:space="preserve">Russia </t>
  </si>
  <si>
    <t>Bag</t>
  </si>
  <si>
    <t>24.01.22</t>
  </si>
  <si>
    <t>25.01.22</t>
  </si>
  <si>
    <t>26.01.22</t>
  </si>
  <si>
    <t>27.01.22</t>
  </si>
  <si>
    <t>28.01.22</t>
  </si>
  <si>
    <t>29.01.22</t>
  </si>
  <si>
    <t>30.01.22</t>
  </si>
  <si>
    <t>31.01.22</t>
  </si>
  <si>
    <t>14.08.22</t>
  </si>
  <si>
    <t>15.08.22</t>
  </si>
  <si>
    <t>16.08.22</t>
  </si>
  <si>
    <t>17.08.22</t>
  </si>
  <si>
    <t>18.08.22</t>
  </si>
  <si>
    <t>20.08.22</t>
  </si>
  <si>
    <t>21.08.22</t>
  </si>
  <si>
    <t>22.08.22</t>
  </si>
  <si>
    <t>23.08.22</t>
  </si>
  <si>
    <t>Ohab  Godawan-2</t>
  </si>
  <si>
    <t>05.02.22</t>
  </si>
  <si>
    <t>06.02.22</t>
  </si>
  <si>
    <t>07.02.22</t>
  </si>
  <si>
    <t>08.02.22</t>
  </si>
  <si>
    <t>09.02.22</t>
  </si>
  <si>
    <t>10.02.22</t>
  </si>
  <si>
    <t>25.08.22</t>
  </si>
  <si>
    <t>26.08.22</t>
  </si>
  <si>
    <t>27.08.22</t>
  </si>
  <si>
    <t>28.08.22</t>
  </si>
  <si>
    <t>29.08.22</t>
  </si>
  <si>
    <t>30.08.22</t>
  </si>
  <si>
    <t>31.08.22</t>
  </si>
  <si>
    <t>01.09.22</t>
  </si>
  <si>
    <t>03.09.22</t>
  </si>
  <si>
    <t>04.09.22</t>
  </si>
  <si>
    <t>05.09.22</t>
  </si>
  <si>
    <t>06.09.22</t>
  </si>
  <si>
    <t>Popular-4 Godawan</t>
  </si>
  <si>
    <t>Russia</t>
  </si>
  <si>
    <t>21.04.22</t>
  </si>
  <si>
    <t>23.04.22</t>
  </si>
  <si>
    <t>24.04.22</t>
  </si>
  <si>
    <t>26.04.22</t>
  </si>
  <si>
    <t>27.04.22</t>
  </si>
  <si>
    <t>28.04.22</t>
  </si>
  <si>
    <t>08.05.22</t>
  </si>
  <si>
    <t>09.05.22</t>
  </si>
  <si>
    <t>10.05.22</t>
  </si>
  <si>
    <t>11.05.22</t>
  </si>
  <si>
    <t>12.05.22</t>
  </si>
  <si>
    <t>13.05.22</t>
  </si>
  <si>
    <t>14.05.22</t>
  </si>
  <si>
    <t>15.05.22</t>
  </si>
  <si>
    <t>16.05.22</t>
  </si>
  <si>
    <t>17.05.22</t>
  </si>
  <si>
    <t>18.05.22</t>
  </si>
  <si>
    <t>19.05.22</t>
  </si>
  <si>
    <t>21.05.22</t>
  </si>
  <si>
    <t>22.05.22</t>
  </si>
  <si>
    <t>23.05.22</t>
  </si>
  <si>
    <t>Popular-6 Godawan</t>
  </si>
  <si>
    <t>11.02.22</t>
  </si>
  <si>
    <t>12.02.22</t>
  </si>
  <si>
    <t>13.02.22</t>
  </si>
  <si>
    <t>14.02.22</t>
  </si>
  <si>
    <t>15.02.22</t>
  </si>
  <si>
    <t>16.02.22</t>
  </si>
  <si>
    <t>17.02.22</t>
  </si>
  <si>
    <t>19.02.22</t>
  </si>
  <si>
    <t>24.05.22</t>
  </si>
  <si>
    <t>25.05.22</t>
  </si>
  <si>
    <t>26.05.22</t>
  </si>
  <si>
    <t>28.05.22</t>
  </si>
  <si>
    <t>31.05.22</t>
  </si>
  <si>
    <t>04.06.22</t>
  </si>
  <si>
    <t>05.06.22</t>
  </si>
  <si>
    <t>08.06.22</t>
  </si>
  <si>
    <t>11.06.22</t>
  </si>
  <si>
    <t>12.06.22</t>
  </si>
  <si>
    <t>13.06.22</t>
  </si>
  <si>
    <t>14.06.22</t>
  </si>
  <si>
    <t>15.06.22</t>
  </si>
  <si>
    <t>16.06.22</t>
  </si>
  <si>
    <t>18.06.22</t>
  </si>
  <si>
    <t>19.06.22</t>
  </si>
  <si>
    <t>20.06.22</t>
  </si>
  <si>
    <t>21.06.22</t>
  </si>
  <si>
    <t>22.06.22</t>
  </si>
  <si>
    <t>23.06.22</t>
  </si>
  <si>
    <t>25.06.22</t>
  </si>
  <si>
    <t>26.06.22</t>
  </si>
  <si>
    <t>04.07.22</t>
  </si>
  <si>
    <t>05.07.22</t>
  </si>
  <si>
    <t>17.07.22</t>
  </si>
  <si>
    <t>18.07.22</t>
  </si>
  <si>
    <t>19.07.22</t>
  </si>
  <si>
    <t>20.07.22</t>
  </si>
  <si>
    <t>21.07.22</t>
  </si>
  <si>
    <t>23.07.22</t>
  </si>
  <si>
    <t>24.07.22</t>
  </si>
  <si>
    <t>25.07.22</t>
  </si>
  <si>
    <t>26.07.22</t>
  </si>
  <si>
    <t>27.07.22</t>
  </si>
  <si>
    <t>28.07.22</t>
  </si>
  <si>
    <t>30.07.22</t>
  </si>
  <si>
    <t>31.07.22</t>
  </si>
  <si>
    <t>01.08.22</t>
  </si>
  <si>
    <t>03.08.22</t>
  </si>
  <si>
    <t>06.08.22</t>
  </si>
  <si>
    <t>07.08.22</t>
  </si>
  <si>
    <t>08.08.22</t>
  </si>
  <si>
    <t>09.08.22</t>
  </si>
  <si>
    <t>13.08.22</t>
  </si>
  <si>
    <t>07.09.22</t>
  </si>
  <si>
    <t>Munshi Salt Godawan</t>
  </si>
  <si>
    <t>24.08.22</t>
  </si>
  <si>
    <t>Popular samad Godawan</t>
  </si>
  <si>
    <t>20.02.22</t>
  </si>
  <si>
    <t>21.02.22</t>
  </si>
  <si>
    <t>22.02.22</t>
  </si>
  <si>
    <t>23.02.22</t>
  </si>
  <si>
    <t>24.02.22</t>
  </si>
  <si>
    <t>25.02.22</t>
  </si>
  <si>
    <t>04.08.22</t>
  </si>
  <si>
    <t>10.08.22</t>
  </si>
  <si>
    <t>11.08.22</t>
  </si>
  <si>
    <t>12.08.22</t>
  </si>
  <si>
    <t>Janata  Godawan</t>
  </si>
  <si>
    <t>Canada Wheat</t>
  </si>
  <si>
    <t>16.07.22</t>
  </si>
  <si>
    <t>Pince Of kalam</t>
  </si>
  <si>
    <t>Mohona plase-2</t>
  </si>
  <si>
    <t>17.06.22</t>
  </si>
  <si>
    <t>Mohona plase-3</t>
  </si>
  <si>
    <t>Mohona plase-4</t>
  </si>
  <si>
    <t>Mohona plase-5</t>
  </si>
  <si>
    <t>Mohona plase-6</t>
  </si>
  <si>
    <t>Mohona plase-7</t>
  </si>
  <si>
    <t>Mohona plase-8</t>
  </si>
  <si>
    <t>Raihan Express</t>
  </si>
  <si>
    <t>12.02.23</t>
  </si>
  <si>
    <t>13.02.23</t>
  </si>
  <si>
    <t>14.02.23</t>
  </si>
  <si>
    <t>15.02.23</t>
  </si>
  <si>
    <t>16.02.23</t>
  </si>
  <si>
    <t>17.02.23</t>
  </si>
  <si>
    <t>18.02.23</t>
  </si>
  <si>
    <t>19.02.23</t>
  </si>
  <si>
    <t>20.02.23</t>
  </si>
  <si>
    <t>21.02.23</t>
  </si>
  <si>
    <t>22.02.23</t>
  </si>
  <si>
    <t>23.02.23</t>
  </si>
  <si>
    <t>25.02.23</t>
  </si>
  <si>
    <t>26.02.23</t>
  </si>
  <si>
    <t>07.03.23</t>
  </si>
  <si>
    <t>India Wheat</t>
  </si>
  <si>
    <t>Thamina Rahaman Khan</t>
  </si>
  <si>
    <t>05.10.11</t>
  </si>
  <si>
    <t>06.10.22</t>
  </si>
  <si>
    <t>09.10.22</t>
  </si>
  <si>
    <t>10.10.22</t>
  </si>
  <si>
    <t>11.10.22</t>
  </si>
  <si>
    <t>Jabeda Godawan</t>
  </si>
  <si>
    <t>Soya Seed</t>
  </si>
  <si>
    <t>02.01.22</t>
  </si>
  <si>
    <t>Swping Bill ok</t>
  </si>
  <si>
    <t>03.01.22</t>
  </si>
  <si>
    <t>04.01.22</t>
  </si>
  <si>
    <t>05.01.22</t>
  </si>
  <si>
    <t>06.01.22</t>
  </si>
  <si>
    <t>07.01.22</t>
  </si>
  <si>
    <t>08.01.22</t>
  </si>
  <si>
    <t>09.01.22</t>
  </si>
  <si>
    <t>10.01.22</t>
  </si>
  <si>
    <t>27.02.22</t>
  </si>
  <si>
    <t>28.02.22</t>
  </si>
  <si>
    <t>01.03.22</t>
  </si>
  <si>
    <t>Indian Wheat</t>
  </si>
  <si>
    <t>02.03.22</t>
  </si>
  <si>
    <t>03.03.22</t>
  </si>
  <si>
    <t>05.03.22</t>
  </si>
  <si>
    <t>08.03.22</t>
  </si>
  <si>
    <t>10.03.22</t>
  </si>
  <si>
    <t>11.03.22</t>
  </si>
  <si>
    <t>12.03.22</t>
  </si>
  <si>
    <t>14.03.22</t>
  </si>
  <si>
    <t>15.03.22</t>
  </si>
  <si>
    <t>17.03.22</t>
  </si>
  <si>
    <t>18.03.22</t>
  </si>
  <si>
    <t>19.03.22</t>
  </si>
  <si>
    <t>20.03.22</t>
  </si>
  <si>
    <t>24.03.22</t>
  </si>
  <si>
    <t>25.03.22</t>
  </si>
  <si>
    <t>26.03.22</t>
  </si>
  <si>
    <t>20.04.22</t>
  </si>
  <si>
    <t>22.04.22</t>
  </si>
  <si>
    <t>25.04.22</t>
  </si>
  <si>
    <t>Nuru Vai</t>
  </si>
  <si>
    <t>Russia Wheat</t>
  </si>
  <si>
    <t>18.09.22</t>
  </si>
  <si>
    <t>19.09.22</t>
  </si>
  <si>
    <t>20.09.22</t>
  </si>
  <si>
    <t>21.09.22</t>
  </si>
  <si>
    <t>22.09.22</t>
  </si>
  <si>
    <t>24.09.22</t>
  </si>
  <si>
    <t>25.09.22</t>
  </si>
  <si>
    <t>26.09.22</t>
  </si>
  <si>
    <t>27.09.22</t>
  </si>
  <si>
    <t>Russia Canada</t>
  </si>
  <si>
    <t>27.05.22</t>
  </si>
  <si>
    <t>Transferd</t>
  </si>
  <si>
    <t>Dumping</t>
  </si>
  <si>
    <t>Russia  Wheat</t>
  </si>
  <si>
    <t>Landing Ghat</t>
  </si>
  <si>
    <t>Truck</t>
  </si>
  <si>
    <t>14.11.21</t>
  </si>
  <si>
    <t>15.11.21</t>
  </si>
  <si>
    <t>16.11.21</t>
  </si>
  <si>
    <t>22.11.21</t>
  </si>
  <si>
    <t>Chickpeace  Wheat</t>
  </si>
  <si>
    <t>So Ghat</t>
  </si>
  <si>
    <t>17.11.21</t>
  </si>
  <si>
    <t>18.11.21</t>
  </si>
  <si>
    <t>30.12.21</t>
  </si>
  <si>
    <t>01.01.22</t>
  </si>
  <si>
    <t>12.01.22</t>
  </si>
  <si>
    <t>13.01.22</t>
  </si>
  <si>
    <t>Canada  Wheat</t>
  </si>
  <si>
    <t>Habib Ghat Ghat</t>
  </si>
  <si>
    <t>23.11.21</t>
  </si>
  <si>
    <t>Soyabeen</t>
  </si>
  <si>
    <t>06.12.22</t>
  </si>
  <si>
    <t>12.01.23</t>
  </si>
  <si>
    <t>15.01.23</t>
  </si>
  <si>
    <t>out</t>
  </si>
  <si>
    <t>Zatramura Godawan</t>
  </si>
  <si>
    <t>Wheat Russia</t>
  </si>
  <si>
    <t xml:space="preserve">                                            Narayangong                                                    </t>
  </si>
  <si>
    <t>12.11.21</t>
  </si>
  <si>
    <t>13.11.21</t>
  </si>
  <si>
    <t>27.03.22</t>
  </si>
  <si>
    <t>20.05.22</t>
  </si>
  <si>
    <t>10.06.22</t>
  </si>
  <si>
    <t>Reject S/2 Transfar</t>
  </si>
  <si>
    <t xml:space="preserve"> </t>
  </si>
  <si>
    <t>Lentes</t>
  </si>
  <si>
    <t>19.11.21</t>
  </si>
  <si>
    <t>20.11.21</t>
  </si>
  <si>
    <t>21.11.21</t>
  </si>
  <si>
    <t>24.11.21</t>
  </si>
  <si>
    <t>25.11.21</t>
  </si>
  <si>
    <t>14.01.22</t>
  </si>
  <si>
    <t>15.01.22</t>
  </si>
  <si>
    <t>22.03.22</t>
  </si>
  <si>
    <t>23.03.22</t>
  </si>
  <si>
    <t>Wheat Canada</t>
  </si>
  <si>
    <t>S/O-2</t>
  </si>
  <si>
    <t>Yellow Pease</t>
  </si>
  <si>
    <t>13.07.21</t>
  </si>
  <si>
    <t>14.07.21</t>
  </si>
  <si>
    <t>15.07.21</t>
  </si>
  <si>
    <t>22.09.21</t>
  </si>
  <si>
    <t>23.09.21</t>
  </si>
  <si>
    <t>29.09.21</t>
  </si>
  <si>
    <t>30.09.21</t>
  </si>
  <si>
    <t>02.10.21</t>
  </si>
  <si>
    <t>03.10.21</t>
  </si>
  <si>
    <t>04.10.21</t>
  </si>
  <si>
    <t>05.10.21</t>
  </si>
  <si>
    <t>06.10.21</t>
  </si>
  <si>
    <t>07.10.21</t>
  </si>
  <si>
    <t>08.10.21</t>
  </si>
  <si>
    <t>09.10.21</t>
  </si>
  <si>
    <t>18.10.21</t>
  </si>
  <si>
    <t>19.10.21</t>
  </si>
  <si>
    <t>Ucren/Russia</t>
  </si>
  <si>
    <t>16.07.21</t>
  </si>
  <si>
    <t>17.07.21</t>
  </si>
  <si>
    <t>18.07.21</t>
  </si>
  <si>
    <t>19.07.21</t>
  </si>
  <si>
    <t>20.07.21</t>
  </si>
  <si>
    <t>15.10.21</t>
  </si>
  <si>
    <t>16.10.21</t>
  </si>
  <si>
    <t>21.10.21</t>
  </si>
  <si>
    <t>23.10.21</t>
  </si>
  <si>
    <t>28.10.21</t>
  </si>
  <si>
    <t>29.10.21</t>
  </si>
  <si>
    <t>30.10.21</t>
  </si>
  <si>
    <t>03.12.21</t>
  </si>
  <si>
    <t>18.02.22</t>
  </si>
  <si>
    <t>30.05.22</t>
  </si>
  <si>
    <t>01.06.22</t>
  </si>
  <si>
    <t>07.06.22</t>
  </si>
  <si>
    <t>09.06.22</t>
  </si>
  <si>
    <t>Reject wheat From Zatramura</t>
  </si>
  <si>
    <t>Wastes</t>
  </si>
  <si>
    <t>31.12.22</t>
  </si>
  <si>
    <t>24.07.21</t>
  </si>
  <si>
    <t>25.07.21</t>
  </si>
  <si>
    <t>26.07.21</t>
  </si>
  <si>
    <t>27.07.21</t>
  </si>
  <si>
    <t>28.07.21</t>
  </si>
  <si>
    <t>29.07.21</t>
  </si>
  <si>
    <t>31.07.21</t>
  </si>
  <si>
    <t>06.09.21</t>
  </si>
  <si>
    <t>24.10.21</t>
  </si>
  <si>
    <t>25.10.21</t>
  </si>
  <si>
    <t>26.10.21</t>
  </si>
  <si>
    <t>01.11.21</t>
  </si>
  <si>
    <t>03.11.21</t>
  </si>
  <si>
    <t>07.11.21</t>
  </si>
  <si>
    <t>28.11.21</t>
  </si>
  <si>
    <t>30.11.21</t>
  </si>
  <si>
    <t>02.12.21</t>
  </si>
  <si>
    <t>14.12.21</t>
  </si>
  <si>
    <t>15.12.21</t>
  </si>
  <si>
    <t>16.12.21</t>
  </si>
  <si>
    <t>17.12.21</t>
  </si>
  <si>
    <t>19.12.21</t>
  </si>
  <si>
    <t>20.12.21</t>
  </si>
  <si>
    <t>21.12.21</t>
  </si>
  <si>
    <t>22.12.21</t>
  </si>
  <si>
    <t>23.12.21</t>
  </si>
  <si>
    <t>24.12.21</t>
  </si>
  <si>
    <t>25.12.21</t>
  </si>
  <si>
    <t>26.12.21</t>
  </si>
  <si>
    <t>28.12.21</t>
  </si>
  <si>
    <t>27.12.21</t>
  </si>
  <si>
    <t>29.12.21</t>
  </si>
  <si>
    <t>29.03.22</t>
  </si>
  <si>
    <t>S/O-2 (2)</t>
  </si>
  <si>
    <t>29.05.22</t>
  </si>
  <si>
    <t>03.06.22</t>
  </si>
  <si>
    <t>06.06.22</t>
  </si>
  <si>
    <t>24.06.22</t>
  </si>
  <si>
    <t>29.07.22</t>
  </si>
  <si>
    <t>02.08.22</t>
  </si>
  <si>
    <t>19.08.22</t>
  </si>
  <si>
    <t>17.09.22</t>
  </si>
  <si>
    <t>Transfer</t>
  </si>
  <si>
    <t>23.09.22</t>
  </si>
  <si>
    <t>04.10.22</t>
  </si>
  <si>
    <t>08.04.22</t>
  </si>
  <si>
    <t>14.04.22</t>
  </si>
  <si>
    <t>15.04.22</t>
  </si>
  <si>
    <t>17.04.22</t>
  </si>
  <si>
    <t>22.07.22</t>
  </si>
  <si>
    <t>27.06.22</t>
  </si>
  <si>
    <t>05.08.22</t>
  </si>
  <si>
    <t>15.09.22</t>
  </si>
  <si>
    <t>16.09.22</t>
  </si>
  <si>
    <t>29.09.22</t>
  </si>
  <si>
    <t>30.09.22</t>
  </si>
  <si>
    <t>02.10.22</t>
  </si>
  <si>
    <t>03.10.22</t>
  </si>
  <si>
    <t>05.10.22</t>
  </si>
  <si>
    <t>07.10.22</t>
  </si>
  <si>
    <t>08.10.22</t>
  </si>
  <si>
    <t>12.10.22</t>
  </si>
  <si>
    <t>13.10.22</t>
  </si>
  <si>
    <t>14.10.22</t>
  </si>
  <si>
    <t>15.10.22</t>
  </si>
  <si>
    <t>16.10.22</t>
  </si>
  <si>
    <t>17.10.22</t>
  </si>
  <si>
    <t>18.10.22</t>
  </si>
  <si>
    <t>19.10.22</t>
  </si>
  <si>
    <t>20.10.22</t>
  </si>
  <si>
    <t>21.10.22</t>
  </si>
  <si>
    <t>22.10.22</t>
  </si>
  <si>
    <t>23.10.22</t>
  </si>
  <si>
    <t>25.10.22</t>
  </si>
  <si>
    <t>26.10.22</t>
  </si>
  <si>
    <t>27.10.22</t>
  </si>
  <si>
    <t>28.10.22</t>
  </si>
  <si>
    <t>29.10.22</t>
  </si>
  <si>
    <t>29.11.22</t>
  </si>
  <si>
    <t>04.12.22</t>
  </si>
  <si>
    <t>14.12.22</t>
  </si>
  <si>
    <t>15.12.22</t>
  </si>
  <si>
    <t>16.12.22</t>
  </si>
  <si>
    <t>17.12.22</t>
  </si>
  <si>
    <t>20.12.22</t>
  </si>
  <si>
    <t>16.01.23</t>
  </si>
  <si>
    <t>18.01.23</t>
  </si>
  <si>
    <t>19.01.23</t>
  </si>
  <si>
    <t>22.01.23</t>
  </si>
  <si>
    <t>23.01.23</t>
  </si>
  <si>
    <t>24.01.23</t>
  </si>
  <si>
    <t>25.01.23</t>
  </si>
  <si>
    <t>26.01.23</t>
  </si>
  <si>
    <t>27.01.23</t>
  </si>
  <si>
    <t>30.01.23</t>
  </si>
  <si>
    <t>31.01.23</t>
  </si>
  <si>
    <t>01.02.23</t>
  </si>
  <si>
    <t>02.02.23</t>
  </si>
  <si>
    <t>03.02.23</t>
  </si>
  <si>
    <t>04.02.23</t>
  </si>
  <si>
    <t>05.02.23</t>
  </si>
  <si>
    <t>06.02.23</t>
  </si>
  <si>
    <t>07.02.23</t>
  </si>
  <si>
    <t>08.02.23</t>
  </si>
  <si>
    <t>28.03.23</t>
  </si>
  <si>
    <t>28.04.23</t>
  </si>
  <si>
    <t>30.04.23</t>
  </si>
  <si>
    <t>SOYA SEED</t>
  </si>
  <si>
    <t>28.09.22</t>
  </si>
  <si>
    <t>SBM</t>
  </si>
  <si>
    <t>09.09.22</t>
  </si>
  <si>
    <t>10.09.22</t>
  </si>
  <si>
    <t>11.09.22</t>
  </si>
  <si>
    <t>12.09.22</t>
  </si>
  <si>
    <t>18.12.22</t>
  </si>
  <si>
    <t>19.12.22</t>
  </si>
  <si>
    <t>21.12.22</t>
  </si>
  <si>
    <t>23.12.22</t>
  </si>
  <si>
    <t>Russia wheat</t>
  </si>
  <si>
    <t>01.01.23</t>
  </si>
  <si>
    <t>02.01.23</t>
  </si>
  <si>
    <t>03.01.23</t>
  </si>
  <si>
    <t>04.01.23</t>
  </si>
  <si>
    <t>05.01.23</t>
  </si>
  <si>
    <t>14.01.23</t>
  </si>
  <si>
    <t>17.01.23</t>
  </si>
  <si>
    <t>20.01.23</t>
  </si>
  <si>
    <t>21.01.23</t>
  </si>
  <si>
    <t>28.01.23</t>
  </si>
  <si>
    <t>29.01.23</t>
  </si>
  <si>
    <t>transfer to ukraine</t>
  </si>
  <si>
    <t>Ucren  wheat</t>
  </si>
  <si>
    <t>U</t>
  </si>
  <si>
    <t>11.02.23</t>
  </si>
  <si>
    <t>reacive russia wheat</t>
  </si>
  <si>
    <t>14.04.23</t>
  </si>
  <si>
    <t>15.03.23</t>
  </si>
  <si>
    <t>07.04.23</t>
  </si>
  <si>
    <t>08.04.23</t>
  </si>
  <si>
    <t>09.04.23</t>
  </si>
  <si>
    <t>10.04.23</t>
  </si>
  <si>
    <t>11.04.23</t>
  </si>
  <si>
    <t>15.04.23</t>
  </si>
  <si>
    <t>16.04.23</t>
  </si>
  <si>
    <t>17.04.23</t>
  </si>
  <si>
    <t>18.04.23</t>
  </si>
  <si>
    <t>19.04.23</t>
  </si>
  <si>
    <t>20.04.23</t>
  </si>
  <si>
    <t>26.04.23</t>
  </si>
  <si>
    <t>27.04.23</t>
  </si>
  <si>
    <t>29.04.23</t>
  </si>
  <si>
    <t>01.05.23</t>
  </si>
  <si>
    <t>23.07.23</t>
  </si>
  <si>
    <t>24.07.23</t>
  </si>
  <si>
    <t>25.07.23</t>
  </si>
  <si>
    <t>26.07.23</t>
  </si>
  <si>
    <t>27.07.23</t>
  </si>
  <si>
    <t>29.07.23</t>
  </si>
  <si>
    <t>30.07.23</t>
  </si>
  <si>
    <t>01.08.23</t>
  </si>
  <si>
    <t>03.08.23</t>
  </si>
  <si>
    <t>04.08.23</t>
  </si>
  <si>
    <t>06.08.23</t>
  </si>
  <si>
    <t>07.08.23</t>
  </si>
  <si>
    <t>08.08.23</t>
  </si>
  <si>
    <t>09.08.23</t>
  </si>
  <si>
    <t>10.08.23</t>
  </si>
  <si>
    <t>11.08.23</t>
  </si>
  <si>
    <t>12.08.23</t>
  </si>
  <si>
    <t>13.08.23</t>
  </si>
  <si>
    <t>14.08.23</t>
  </si>
  <si>
    <t>15.08.23</t>
  </si>
  <si>
    <t>16.08.23</t>
  </si>
  <si>
    <t>21.08.23</t>
  </si>
  <si>
    <t>22.08.23</t>
  </si>
  <si>
    <t>01.09.23</t>
  </si>
  <si>
    <t>Auto</t>
  </si>
  <si>
    <t>So-2 Godawon</t>
  </si>
  <si>
    <t>Wheat (Ukraine)</t>
  </si>
  <si>
    <t>Sailo 10</t>
  </si>
  <si>
    <t>27.10.21</t>
  </si>
  <si>
    <t>Borniya Prince -3</t>
  </si>
  <si>
    <t>Abu Nayeen-6</t>
  </si>
  <si>
    <t>Sumsul hoque</t>
  </si>
  <si>
    <t>Lighter name</t>
  </si>
  <si>
    <t>Loding Quentity</t>
  </si>
  <si>
    <t>Unloding Quentity</t>
  </si>
  <si>
    <t>Emtis</t>
  </si>
  <si>
    <t>Mv.Safa Marwa</t>
  </si>
  <si>
    <t>Farnaj Setaj</t>
  </si>
  <si>
    <t>Mv.Al-Khayer-1</t>
  </si>
  <si>
    <t>SSA-1</t>
  </si>
  <si>
    <t>MV. Ena Eva</t>
  </si>
  <si>
    <t>MV.Apple</t>
  </si>
  <si>
    <t>MV. H.M. Shofi Uddin-01</t>
  </si>
  <si>
    <t>MV. Nil Kantho-3</t>
  </si>
  <si>
    <t>03.07.22</t>
  </si>
  <si>
    <t>MV Tanvir Hasan</t>
  </si>
  <si>
    <t>06.07.22</t>
  </si>
  <si>
    <t>12.07.22</t>
  </si>
  <si>
    <t>Sailo 09</t>
  </si>
  <si>
    <t>Orun Udoy</t>
  </si>
  <si>
    <t>Darin DaShab</t>
  </si>
  <si>
    <t>9-1148000+10-62000</t>
  </si>
  <si>
    <t>31.10.21</t>
  </si>
  <si>
    <t>Banglar Odinayak-2</t>
  </si>
  <si>
    <t>Anondo Joyaonto Pat</t>
  </si>
  <si>
    <t>Mv.Atpara</t>
  </si>
  <si>
    <t>Mv.Malek-4</t>
  </si>
  <si>
    <t>Mv.Ena-Eva</t>
  </si>
  <si>
    <t>Mv.Jasiha</t>
  </si>
  <si>
    <t>Mv.Apple</t>
  </si>
  <si>
    <t>Mv.Asad-2</t>
  </si>
  <si>
    <t>Mv.Khalil-3</t>
  </si>
  <si>
    <t>Sailo 06</t>
  </si>
  <si>
    <t>Tamjid-2</t>
  </si>
  <si>
    <t>Dipto provati-3</t>
  </si>
  <si>
    <t>04.11.21</t>
  </si>
  <si>
    <t>Arju Bahar-2</t>
  </si>
  <si>
    <t>Mv.Anando Jayonto-1</t>
  </si>
  <si>
    <t>Se Transport</t>
  </si>
  <si>
    <t>Mv. Tanvir Hasan</t>
  </si>
  <si>
    <t>Fredom Fighter Part</t>
  </si>
  <si>
    <t>Mv. Noor</t>
  </si>
  <si>
    <t>10.04.22</t>
  </si>
  <si>
    <t>Mv.Sajol Tanoy-1</t>
  </si>
  <si>
    <t>30.04.22</t>
  </si>
  <si>
    <t>Mv.Safat Ullah-02</t>
  </si>
  <si>
    <t>Mv.Chunnu Khan Plus</t>
  </si>
  <si>
    <t>Sailo 08</t>
  </si>
  <si>
    <t>05.11.21</t>
  </si>
  <si>
    <t>Sayed -5</t>
  </si>
  <si>
    <t>Elate Abdur Razzak</t>
  </si>
  <si>
    <t>06.11.21</t>
  </si>
  <si>
    <t>Fazul Haquk-5</t>
  </si>
  <si>
    <t>Tasnim-7</t>
  </si>
  <si>
    <t>All Bahar Mayer Dua</t>
  </si>
  <si>
    <t>09.11.21</t>
  </si>
  <si>
    <t>DEWAN MEHADI</t>
  </si>
  <si>
    <t>Mv.Coast Angel-1</t>
  </si>
  <si>
    <t>Fredom Fiter part</t>
  </si>
  <si>
    <t>Mv.Panama Forest-2</t>
  </si>
  <si>
    <t>MV.Al-Khayer-1</t>
  </si>
  <si>
    <t>Hazi Sha Mahammud</t>
  </si>
  <si>
    <t>Mv.Nill Kantha-3</t>
  </si>
  <si>
    <t>Mv.Safinatul Madina-2</t>
  </si>
  <si>
    <t>Sailo 07</t>
  </si>
  <si>
    <t>Kiyto</t>
  </si>
  <si>
    <t>Farid-2</t>
  </si>
  <si>
    <t>Khadiza khatun</t>
  </si>
  <si>
    <t>26.11.21</t>
  </si>
  <si>
    <t>Borshan-11</t>
  </si>
  <si>
    <t>27.11.21</t>
  </si>
  <si>
    <t>Sawrashi</t>
  </si>
  <si>
    <t>Shantorupa-6</t>
  </si>
  <si>
    <t>Mv.Tanvir Hasan</t>
  </si>
  <si>
    <t>MV.Nilkontho -3</t>
  </si>
  <si>
    <t>MV.F B A-1</t>
  </si>
  <si>
    <t>MV.MASTER SABUJ-6</t>
  </si>
  <si>
    <t>Mv.Banglar Odinayak-5</t>
  </si>
  <si>
    <t>MV.GLORY OF SRINAGAR</t>
  </si>
  <si>
    <t>Sailo 05</t>
  </si>
  <si>
    <t>Bappy Niaz</t>
  </si>
  <si>
    <t>Trans Ocean-2</t>
  </si>
  <si>
    <t>Samia Mim-2</t>
  </si>
  <si>
    <t>Faithful-1</t>
  </si>
  <si>
    <t>SK Enterprise 495,Rakiba-11,(1250)</t>
  </si>
  <si>
    <t>Surjer alo-3 pat</t>
  </si>
  <si>
    <t>Hazrat Lechu Sha-7 pat</t>
  </si>
  <si>
    <t>N Amin-2</t>
  </si>
  <si>
    <t>The Sun</t>
  </si>
  <si>
    <t>Shamim Enterprise 3nd</t>
  </si>
  <si>
    <t>Shamim Enterprise</t>
  </si>
  <si>
    <t>Shamim Enterprise 2nd</t>
  </si>
  <si>
    <t>N.S.R.M-4</t>
  </si>
  <si>
    <t>Shamin Enterprise 4 th</t>
  </si>
  <si>
    <t>26.02.22</t>
  </si>
  <si>
    <t>M Hossain-2</t>
  </si>
  <si>
    <t>NR Khan-2</t>
  </si>
  <si>
    <t>Sailo 04</t>
  </si>
  <si>
    <t>Bornew prince-3</t>
  </si>
  <si>
    <t>Yeash-1,Kajal Dighi,Ganimot-2</t>
  </si>
  <si>
    <t>Jobayer Abdullah -06</t>
  </si>
  <si>
    <t>Ansari-1 pat</t>
  </si>
  <si>
    <t>Nahian Hossain</t>
  </si>
  <si>
    <t>16.01.22</t>
  </si>
  <si>
    <t>Nirjhar -07</t>
  </si>
  <si>
    <t>Time Line</t>
  </si>
  <si>
    <t>G of Srinogor-9</t>
  </si>
  <si>
    <t>Raju &amp; Tuhin</t>
  </si>
  <si>
    <t>Sailo 02</t>
  </si>
  <si>
    <t>Khan Bahadur zeaosh shams</t>
  </si>
  <si>
    <t>Ansari-Pat</t>
  </si>
  <si>
    <t>Al Hasana-3</t>
  </si>
  <si>
    <t>Niskhanthi-3</t>
  </si>
  <si>
    <t>Shanto rupa</t>
  </si>
  <si>
    <t>Al bahar Mayer Dua</t>
  </si>
  <si>
    <t>Rex Galary</t>
  </si>
  <si>
    <t>A.Al Asif-10</t>
  </si>
  <si>
    <t>Indian  Wheat</t>
  </si>
  <si>
    <t>Mv.A-Hossain-9</t>
  </si>
  <si>
    <t>Mv.Abdullah Sayed-1</t>
  </si>
  <si>
    <t>Mv.Hosnaara-4</t>
  </si>
  <si>
    <t>MV. Hudson</t>
  </si>
  <si>
    <t>Mv.Master Saniyat-5</t>
  </si>
  <si>
    <t>MV. NIL-KANTHA-1</t>
  </si>
  <si>
    <t>MV. SHILE EMA</t>
  </si>
  <si>
    <t>MV. NIL-KANTHA-3</t>
  </si>
  <si>
    <t>MV. D ORCID-01</t>
  </si>
  <si>
    <t>MV. NISHAT LUVNA-03</t>
  </si>
  <si>
    <t>MV. MINTI SMRITI</t>
  </si>
  <si>
    <t>MV. AL-SHARKI</t>
  </si>
  <si>
    <t>MV. NIL-KANTHA-3(2nd)</t>
  </si>
  <si>
    <t>MV. NIL-KANTHA-3(3rd)</t>
  </si>
  <si>
    <t>MV Parisha -1</t>
  </si>
  <si>
    <t>Mv.Sajid Hasan</t>
  </si>
  <si>
    <t>Mv.Nazera-2</t>
  </si>
  <si>
    <t>MV. ELIAS KHAN-01</t>
  </si>
  <si>
    <t>02.06.22</t>
  </si>
  <si>
    <t>Mv.Chad Mama-2</t>
  </si>
  <si>
    <t>MV.AL-NAMERA-4</t>
  </si>
  <si>
    <t>Mv.Minha-1</t>
  </si>
  <si>
    <t>MV.SHILE EMA</t>
  </si>
  <si>
    <t>13.09.22</t>
  </si>
  <si>
    <t>MV.OHIDUR</t>
  </si>
  <si>
    <t>MV. THE SUN</t>
  </si>
  <si>
    <t>MV. AL-SARKI</t>
  </si>
  <si>
    <t>MV. NIL KANTHA-01</t>
  </si>
  <si>
    <t>Mv.Nabil Khan-7</t>
  </si>
  <si>
    <t>Mv. Four B-1</t>
  </si>
  <si>
    <t>Mv.Asad -01</t>
  </si>
  <si>
    <t>Mv.Farhin Adib</t>
  </si>
  <si>
    <t>Mv.Akash-3</t>
  </si>
  <si>
    <t>MV. OREID-1</t>
  </si>
  <si>
    <t>Mv.Kalam Ahona-4</t>
  </si>
  <si>
    <t>MV. MINTI SIMRITI</t>
  </si>
  <si>
    <t>22-09.22</t>
  </si>
  <si>
    <t>Mv Nil Kontha-3</t>
  </si>
  <si>
    <t>MV Shile Ema</t>
  </si>
  <si>
    <t>MV Nil Kontha-1</t>
  </si>
  <si>
    <t>The Sun ,Nabil(100022)</t>
  </si>
  <si>
    <t>01.10.22</t>
  </si>
  <si>
    <t>Mv.D Orcid-01</t>
  </si>
  <si>
    <t>Mv.Minti Smrity</t>
  </si>
  <si>
    <t xml:space="preserve">nabil </t>
  </si>
  <si>
    <t>Nabil Flour Mill</t>
  </si>
  <si>
    <t>29.06.22</t>
  </si>
  <si>
    <t>MV.Ujma</t>
  </si>
  <si>
    <t>MV.South Miami</t>
  </si>
  <si>
    <t>MV.Coast Angel-1</t>
  </si>
  <si>
    <t>30.06.22</t>
  </si>
  <si>
    <t>MV.Red Ocean</t>
  </si>
  <si>
    <t>MV.Taiyabia Taheria Sirikoti</t>
  </si>
  <si>
    <t>01.07.22</t>
  </si>
  <si>
    <t>MV. Anamika Tisha-3</t>
  </si>
  <si>
    <t>MV. RASHEDA AKTER</t>
  </si>
  <si>
    <t>MV.Appollo</t>
  </si>
  <si>
    <t>MV.Al-Sarki</t>
  </si>
  <si>
    <t>MV.SAVVED SULTANA</t>
  </si>
  <si>
    <t>MV.Uniocean-1</t>
  </si>
  <si>
    <t>MV. NIL-KANTHA-01</t>
  </si>
  <si>
    <t>MV. MINTI SRIMITY</t>
  </si>
  <si>
    <t>MV. The sun</t>
  </si>
  <si>
    <t>MV. Taiger of Khulna</t>
  </si>
  <si>
    <t>14.07.22</t>
  </si>
  <si>
    <t>MV.Safat Ullah-2</t>
  </si>
  <si>
    <t>15.07.22</t>
  </si>
  <si>
    <t>MV.Bandhab-1</t>
  </si>
  <si>
    <t>MV. S S M-1</t>
  </si>
  <si>
    <t>MV.Rahman-2</t>
  </si>
  <si>
    <t>Mv Al Sarki</t>
  </si>
  <si>
    <t>MV. R.M-2</t>
  </si>
  <si>
    <t>MV.Jesmin Mehenaj</t>
  </si>
  <si>
    <t>Mv Banglar Adinayak-2</t>
  </si>
  <si>
    <t>MV. NIL KANTHA-3</t>
  </si>
  <si>
    <t>CANADA  Wheat</t>
  </si>
  <si>
    <t>MV. NISHAT LUVNA-3</t>
  </si>
  <si>
    <t>MV.KALAM AHONA-4</t>
  </si>
  <si>
    <t>MV.SOLIDA RITY</t>
  </si>
  <si>
    <t>MV Nirjhor-06</t>
  </si>
  <si>
    <t>02.09.22</t>
  </si>
  <si>
    <t>MV.MONOWARA-2</t>
  </si>
  <si>
    <t xml:space="preserve">MV Nil Giri </t>
  </si>
  <si>
    <t>MV.JAHID-5</t>
  </si>
  <si>
    <t>M.V -ST-01</t>
  </si>
  <si>
    <t>MV. JOY JATRA</t>
  </si>
  <si>
    <t>MV Jasiha</t>
  </si>
  <si>
    <t>Mv Al Maarij</t>
  </si>
  <si>
    <t>09.02.23</t>
  </si>
  <si>
    <t>MV Vst,1083,Agroni,682</t>
  </si>
  <si>
    <t>Hazi Shad Mohammad</t>
  </si>
  <si>
    <t>10.02.23</t>
  </si>
  <si>
    <t>M.V Glory Of Srinagar-09</t>
  </si>
  <si>
    <t>MV. ZAYAN</t>
  </si>
  <si>
    <t>MV Lily -7</t>
  </si>
  <si>
    <t>MV. SHIRIN AKTER</t>
  </si>
  <si>
    <t>MV. SE TRANSPORT</t>
  </si>
  <si>
    <t>MV.HABIBULLAH-1</t>
  </si>
  <si>
    <t>MV. M&amp;F</t>
  </si>
  <si>
    <t>24.02.23</t>
  </si>
  <si>
    <t>01.03.23</t>
  </si>
  <si>
    <t>14.03.23</t>
  </si>
  <si>
    <t>30.03.23</t>
  </si>
  <si>
    <t>Mv.Nillgiri</t>
  </si>
  <si>
    <t>MV.Shuvo Raj-8</t>
  </si>
  <si>
    <t>M.v Jasiha</t>
  </si>
  <si>
    <t>MV.Shongoti</t>
  </si>
  <si>
    <t>M.v N.D.E-1</t>
  </si>
  <si>
    <t>MV.Hudson</t>
  </si>
  <si>
    <t>M.v Fishan Akib -2</t>
  </si>
  <si>
    <t>MV. Shukriya-1</t>
  </si>
  <si>
    <t>MV. NEW TEACK-5</t>
  </si>
  <si>
    <t>15.05.23</t>
  </si>
  <si>
    <t>06.06.23</t>
  </si>
  <si>
    <t>Nabil Auto Flour Mill( Delta)</t>
  </si>
  <si>
    <t>17.06.23</t>
  </si>
  <si>
    <t>Transfar to Sailo-8</t>
  </si>
  <si>
    <t>MV Start Sealine-2</t>
  </si>
  <si>
    <t>MV Hazi Shad Mohammod</t>
  </si>
  <si>
    <t>MV.RT-1</t>
  </si>
  <si>
    <t>MV Raju &amp; Tuhin</t>
  </si>
  <si>
    <t>MV Solida Rity</t>
  </si>
  <si>
    <t>Jesmin Mehenaj</t>
  </si>
  <si>
    <t>03.12.22</t>
  </si>
  <si>
    <t>Mv. G of Srinagar-6</t>
  </si>
  <si>
    <t>MV Jakir Somrat-2</t>
  </si>
  <si>
    <t>MV Noor</t>
  </si>
  <si>
    <t>MV Agroni,170 MT,VSt-476 MT</t>
  </si>
  <si>
    <t>Mv. Nirjhar-01</t>
  </si>
  <si>
    <t>M.v Fishan Akib</t>
  </si>
  <si>
    <t>Mv. Jobair Bepry-4</t>
  </si>
  <si>
    <t>M.v Fishan Akib-2</t>
  </si>
  <si>
    <t>Mv. Nirjhar-07</t>
  </si>
  <si>
    <t>haji Shad mohammod</t>
  </si>
  <si>
    <t>Mv. Nirjhar-06</t>
  </si>
  <si>
    <t>Mv. Nafeez-4</t>
  </si>
  <si>
    <t>Mv. Minha-1</t>
  </si>
  <si>
    <t>16.05.23</t>
  </si>
  <si>
    <t>10.07.23</t>
  </si>
  <si>
    <t>Mujadalah,521MT</t>
  </si>
  <si>
    <t>11.07.23</t>
  </si>
  <si>
    <t>12.07.23</t>
  </si>
  <si>
    <t>15.07.23</t>
  </si>
  <si>
    <t>16.07.23</t>
  </si>
  <si>
    <t>Mujadalah,527500</t>
  </si>
  <si>
    <t>17.07.23</t>
  </si>
  <si>
    <t>18.07.23</t>
  </si>
  <si>
    <t>M.v Fishan Akib-630M Safa Marwa-557.5M</t>
  </si>
  <si>
    <t>20.07.23</t>
  </si>
  <si>
    <t>Mujadalah,1005 MTNED,640MT,Hazi,395MT</t>
  </si>
  <si>
    <t>Received Sailo-6</t>
  </si>
  <si>
    <t>31.07.23</t>
  </si>
  <si>
    <t>Mv NDE-01</t>
  </si>
  <si>
    <t>M.V Fishan Akib 0</t>
  </si>
  <si>
    <t>THE SUN</t>
  </si>
  <si>
    <t>Dust(Dmt- 24-4801)</t>
  </si>
  <si>
    <t>25.05.23</t>
  </si>
  <si>
    <t>H.S-1</t>
  </si>
  <si>
    <t>26.05.23</t>
  </si>
  <si>
    <t>TASNIA-1</t>
  </si>
  <si>
    <t>28.05.23</t>
  </si>
  <si>
    <t>Red Ocean-4</t>
  </si>
  <si>
    <t>29.05.23</t>
  </si>
  <si>
    <t>Yash -3</t>
  </si>
  <si>
    <t>Mujadalah,521MT+J Afroj 586</t>
  </si>
  <si>
    <t>14.07.23</t>
  </si>
  <si>
    <t>Received From Sailo-04</t>
  </si>
  <si>
    <t>closed</t>
  </si>
  <si>
    <t>M.v Safa Marwa</t>
  </si>
  <si>
    <t>04.06.23</t>
  </si>
  <si>
    <t>Raj Merine-26</t>
  </si>
  <si>
    <t>M.v N.D.E-01</t>
  </si>
  <si>
    <t>05.06.23</t>
  </si>
  <si>
    <t>Agro Gami</t>
  </si>
  <si>
    <t>08.06.23</t>
  </si>
  <si>
    <t>Annatoma-2</t>
  </si>
  <si>
    <t>Safinatul Modena</t>
  </si>
  <si>
    <t>03.07.23</t>
  </si>
  <si>
    <t>06.07.23</t>
  </si>
  <si>
    <t>J Afroj 609</t>
  </si>
  <si>
    <t>Transfar To Sailo-02</t>
  </si>
  <si>
    <t>Ukarane  Wheat</t>
  </si>
  <si>
    <t>M.v Nargis Samdani-1</t>
  </si>
  <si>
    <t>M.v Afsa Safin</t>
  </si>
  <si>
    <t>M.v Baitul Aman</t>
  </si>
  <si>
    <t>M.v Odhinayok-5</t>
  </si>
  <si>
    <t>25.04.23</t>
  </si>
  <si>
    <t>M.v Srabon-1</t>
  </si>
  <si>
    <t>Dewan Mehedi-2</t>
  </si>
  <si>
    <t>Mv . Ashia Khatun</t>
  </si>
  <si>
    <t>Mv Fishan Akib 2</t>
  </si>
  <si>
    <t>17.08.23</t>
  </si>
  <si>
    <t>Mv N.D.E 1</t>
  </si>
  <si>
    <t>18.08.23</t>
  </si>
  <si>
    <t>Mv Golap 9</t>
  </si>
  <si>
    <t>Mv Fishan Akib</t>
  </si>
  <si>
    <t>Hazi Shad Mahamud 1</t>
  </si>
  <si>
    <t>zafnun zulfa-2</t>
  </si>
  <si>
    <t>23.08.23</t>
  </si>
  <si>
    <t>Halim Sopon</t>
  </si>
  <si>
    <t>28.08.23</t>
  </si>
  <si>
    <t>Nil Giri</t>
  </si>
  <si>
    <t>5.05.23</t>
  </si>
  <si>
    <t>Dust</t>
  </si>
  <si>
    <t>03.05.23</t>
  </si>
  <si>
    <t>Akash-3</t>
  </si>
  <si>
    <t>Sonia-10</t>
  </si>
  <si>
    <t>04.05.23</t>
  </si>
  <si>
    <t>H.s-1</t>
  </si>
  <si>
    <t>05.05.23</t>
  </si>
  <si>
    <t>A.R-1</t>
  </si>
  <si>
    <t>07.05.23</t>
  </si>
  <si>
    <t>Sajeda Hossain</t>
  </si>
  <si>
    <t>08.05.23</t>
  </si>
  <si>
    <t>Nowrin-2</t>
  </si>
  <si>
    <t>Safinatul Modina-2</t>
  </si>
  <si>
    <t>10.05.23</t>
  </si>
  <si>
    <t>ENANI</t>
  </si>
  <si>
    <t>MASTER RAHAT SAWON-2</t>
  </si>
  <si>
    <t>11.05.23</t>
  </si>
  <si>
    <t>GANIMOT-1</t>
  </si>
  <si>
    <t>01.06.23</t>
  </si>
  <si>
    <t>03.06.23</t>
  </si>
  <si>
    <t>07.06.23</t>
  </si>
  <si>
    <t>12.06.263</t>
  </si>
  <si>
    <t>07.07.23</t>
  </si>
  <si>
    <t>08.07.23</t>
  </si>
  <si>
    <t>09.07.23</t>
  </si>
  <si>
    <t>19.07.23</t>
  </si>
  <si>
    <t>Masud-1</t>
  </si>
  <si>
    <t>22.07.23</t>
  </si>
  <si>
    <t>Sailo 03</t>
  </si>
  <si>
    <t>Dewan Mehedi -2</t>
  </si>
  <si>
    <t>02.06.23</t>
  </si>
  <si>
    <t>Habib Andoli-6</t>
  </si>
  <si>
    <t>wafe</t>
  </si>
  <si>
    <t>Beauty of Narile</t>
  </si>
  <si>
    <t>MV .Arifin Rahaman</t>
  </si>
  <si>
    <t>M.v Hazi Mohammad Shad1</t>
  </si>
  <si>
    <t>24.08.23</t>
  </si>
  <si>
    <t>Uni ocecan-1</t>
  </si>
  <si>
    <t>Fishan Akib 2</t>
  </si>
  <si>
    <t>04.09.23</t>
  </si>
  <si>
    <t xml:space="preserve">Fishan Akib </t>
  </si>
  <si>
    <t>SA Basar</t>
  </si>
  <si>
    <t>yash -3</t>
  </si>
  <si>
    <t>Ukraine  Wheat</t>
  </si>
  <si>
    <t>05.07.23</t>
  </si>
  <si>
    <t>Kalam Ahona-4</t>
  </si>
  <si>
    <t>Elman-1</t>
  </si>
  <si>
    <t>Mihad</t>
  </si>
  <si>
    <t>Southern Star -5</t>
  </si>
  <si>
    <t>05.08.23</t>
  </si>
  <si>
    <t>Samia Mim</t>
  </si>
  <si>
    <t>Zafnun Zulfa</t>
  </si>
  <si>
    <t>nil Giri</t>
  </si>
  <si>
    <t>Fasihan Akib</t>
  </si>
  <si>
    <t>Saved Sultana</t>
  </si>
  <si>
    <t>Kalam ahona-4</t>
  </si>
  <si>
    <t>Dip Shovo</t>
  </si>
  <si>
    <t>Sompod-3</t>
  </si>
  <si>
    <t>02.08.23</t>
  </si>
  <si>
    <t>hoque of Alif</t>
  </si>
  <si>
    <t>Anondo Joyonto</t>
  </si>
  <si>
    <t>Luna-1</t>
  </si>
  <si>
    <t>Nur Sakia</t>
  </si>
  <si>
    <t>okinawa</t>
  </si>
  <si>
    <t>Busra Viva 2</t>
  </si>
  <si>
    <t>khaza baba enyatpuri</t>
  </si>
  <si>
    <t>HPL 1</t>
  </si>
  <si>
    <t>Jalchri 2</t>
  </si>
  <si>
    <t>Dewan Jobayer 1</t>
  </si>
  <si>
    <t>Mahir Faisal</t>
  </si>
  <si>
    <t>RM 2</t>
  </si>
  <si>
    <t>SAMPAD 3</t>
  </si>
  <si>
    <t>Banglar Dwoel</t>
  </si>
  <si>
    <t>Sailo -08</t>
  </si>
  <si>
    <t>Saera Muntaha-1</t>
  </si>
  <si>
    <t>Sagor Bodu-3</t>
  </si>
  <si>
    <t>Tamim</t>
  </si>
  <si>
    <t>Abdul Halim Khan</t>
  </si>
  <si>
    <t>Australia Wheat</t>
  </si>
  <si>
    <t>23.06.21</t>
  </si>
  <si>
    <t>NA-2</t>
  </si>
  <si>
    <t>25.06.21</t>
  </si>
  <si>
    <t>Mihad Hassan</t>
  </si>
  <si>
    <t>26.06.21</t>
  </si>
  <si>
    <t>Rahman Asif+Uni Dcean-1</t>
  </si>
  <si>
    <t>27.06.21</t>
  </si>
  <si>
    <t>Mahmudul Hasan Navid-1</t>
  </si>
  <si>
    <t>23.08.21</t>
  </si>
  <si>
    <t>munshi Dewan</t>
  </si>
  <si>
    <t>24.08.21</t>
  </si>
  <si>
    <t>Munshi Dewan</t>
  </si>
  <si>
    <t>25.08.21</t>
  </si>
  <si>
    <t>Safa Marwa-2</t>
  </si>
  <si>
    <t>26.08.21</t>
  </si>
  <si>
    <t>MV Asad-2</t>
  </si>
  <si>
    <t>27.09.21</t>
  </si>
  <si>
    <t>Abdullah Al Asif-5</t>
  </si>
  <si>
    <t>28.09.21</t>
  </si>
  <si>
    <t>Nousing Hossain (pat)</t>
  </si>
  <si>
    <t>HABIB ULLHA</t>
  </si>
  <si>
    <t>07.09-09.10</t>
  </si>
  <si>
    <t>11.10.21</t>
  </si>
  <si>
    <t>12.10.21</t>
  </si>
  <si>
    <t>13.10.21</t>
  </si>
  <si>
    <t>Closed</t>
  </si>
  <si>
    <t>Mahmudul hasan+Amena aktar-2+Amena Aktar-2</t>
  </si>
  <si>
    <t>28.06.21</t>
  </si>
  <si>
    <t>Abulla Sayed+Saheba munshi+Asefa Princes</t>
  </si>
  <si>
    <t>29.06.21</t>
  </si>
  <si>
    <t>Jharnadara</t>
  </si>
  <si>
    <t>The Sun Pat</t>
  </si>
  <si>
    <t xml:space="preserve">The Sun </t>
  </si>
  <si>
    <t>Sajol Tonmoy-1</t>
  </si>
  <si>
    <t>Al Bahar Mayer Dua-4</t>
  </si>
  <si>
    <t>Asad-2</t>
  </si>
  <si>
    <t>Nil Khontha-3</t>
  </si>
  <si>
    <t>The Sun pat</t>
  </si>
  <si>
    <t>Safa Marwa-2 Pat</t>
  </si>
  <si>
    <t>30.06.21</t>
  </si>
  <si>
    <t>Maria Tasnim-7,Aklas-3,Banflar Adhinayak-5</t>
  </si>
  <si>
    <t>03.07.21</t>
  </si>
  <si>
    <t>Borson-8+Qween Nusrat</t>
  </si>
  <si>
    <t>05.07.21</t>
  </si>
  <si>
    <t>G. of Srinogor-9</t>
  </si>
  <si>
    <t>Raseda Begum</t>
  </si>
  <si>
    <t>Sajol Tanoy-01</t>
  </si>
  <si>
    <t>Sailo 01</t>
  </si>
  <si>
    <t>G. of Srinogor-6</t>
  </si>
  <si>
    <t>06.07.21</t>
  </si>
  <si>
    <t>Mahid Hasan+Rahaman Asif</t>
  </si>
  <si>
    <t>07.07.21</t>
  </si>
  <si>
    <t xml:space="preserve"> Samol Bangla+Oshme Alif-1</t>
  </si>
  <si>
    <t>08.08.21</t>
  </si>
  <si>
    <t>Rolex</t>
  </si>
  <si>
    <t>Jhosiha</t>
  </si>
  <si>
    <t>Rasheda Begum</t>
  </si>
  <si>
    <t>13.12.21</t>
  </si>
  <si>
    <t>The Unicean-1</t>
  </si>
  <si>
    <t>18.12.21</t>
  </si>
  <si>
    <t>12.07.21</t>
  </si>
  <si>
    <t>Saheba Monshi-3,Tamim Ridoy-1</t>
  </si>
  <si>
    <t>01.08.21</t>
  </si>
  <si>
    <t>MV Aklas-3</t>
  </si>
  <si>
    <t>02.08.21</t>
  </si>
  <si>
    <t>Sahajadi Jahan-1</t>
  </si>
  <si>
    <t>05.08.21</t>
  </si>
  <si>
    <t>Abdullah</t>
  </si>
  <si>
    <t>All Sailo</t>
  </si>
  <si>
    <t xml:space="preserve">Westas </t>
  </si>
  <si>
    <t>30.07.21</t>
  </si>
  <si>
    <t>Nabil F M</t>
  </si>
  <si>
    <t>Sailo-6</t>
  </si>
  <si>
    <t>Nabil feed mill</t>
  </si>
  <si>
    <t>Modonpur Godawan</t>
  </si>
  <si>
    <t>10.06.20</t>
  </si>
  <si>
    <t>11.06.20</t>
  </si>
  <si>
    <t>12.06.20</t>
  </si>
  <si>
    <t>13.06.20</t>
  </si>
  <si>
    <t>14.06.20</t>
  </si>
  <si>
    <t>15.06.20</t>
  </si>
  <si>
    <t>16.06.20</t>
  </si>
  <si>
    <t>17.06.20</t>
  </si>
  <si>
    <t>18.06.20</t>
  </si>
  <si>
    <t>19.06.20</t>
  </si>
  <si>
    <t>20.06.20</t>
  </si>
  <si>
    <t>21.06.20</t>
  </si>
  <si>
    <t>26.06.20</t>
  </si>
  <si>
    <t>11.09.20</t>
  </si>
  <si>
    <t>f</t>
  </si>
  <si>
    <t>12.09.20</t>
  </si>
  <si>
    <t>13.09.20</t>
  </si>
  <si>
    <t>Bill OK</t>
  </si>
  <si>
    <t>Reject /Faisal</t>
  </si>
  <si>
    <t>16.09.20</t>
  </si>
  <si>
    <t>17.09.20</t>
  </si>
  <si>
    <t>19.09.20</t>
  </si>
  <si>
    <t>20.09.20</t>
  </si>
  <si>
    <t>21.09.20</t>
  </si>
  <si>
    <t>22.09.20</t>
  </si>
  <si>
    <t>23.09.20</t>
  </si>
  <si>
    <t>24.09.20</t>
  </si>
  <si>
    <t>25.09.20</t>
  </si>
  <si>
    <t>26.09.20</t>
  </si>
  <si>
    <t>29.09.20</t>
  </si>
  <si>
    <t>30.09.20</t>
  </si>
  <si>
    <t>01.10.20</t>
  </si>
  <si>
    <t>37350  Bill Ok</t>
  </si>
  <si>
    <t>02.10.20</t>
  </si>
  <si>
    <t>03.10.20</t>
  </si>
  <si>
    <t>05.10.20</t>
  </si>
  <si>
    <t>06.10.20</t>
  </si>
  <si>
    <t>07.10.20</t>
  </si>
  <si>
    <t>11.10.20</t>
  </si>
  <si>
    <t>jononi</t>
  </si>
  <si>
    <t>12.10.20</t>
  </si>
  <si>
    <t>13.10.20</t>
  </si>
  <si>
    <t>14.10.20</t>
  </si>
  <si>
    <t>15.10.20</t>
  </si>
  <si>
    <t>supping 55000</t>
  </si>
  <si>
    <t>28.10.20</t>
  </si>
  <si>
    <t>Taj</t>
  </si>
  <si>
    <t>29.10.20</t>
  </si>
  <si>
    <t>30.10.20</t>
  </si>
  <si>
    <t>31.10.20</t>
  </si>
  <si>
    <t>01.11.20</t>
  </si>
  <si>
    <t>02.11.20</t>
  </si>
  <si>
    <t>03.11.20</t>
  </si>
  <si>
    <t>05.11.20</t>
  </si>
  <si>
    <t>08.11.20</t>
  </si>
  <si>
    <t>09.11.20</t>
  </si>
  <si>
    <t>4.11.20</t>
  </si>
  <si>
    <t>06.11.20</t>
  </si>
  <si>
    <t>07.11.20</t>
  </si>
  <si>
    <t>10.11.20</t>
  </si>
  <si>
    <t>05.12.20</t>
  </si>
  <si>
    <t>Nuru vai ,Ok</t>
  </si>
  <si>
    <t>11.12.20</t>
  </si>
  <si>
    <t>12.12.20</t>
  </si>
  <si>
    <t>13.12.20</t>
  </si>
  <si>
    <t>14.12.20</t>
  </si>
  <si>
    <t>15.12.20</t>
  </si>
  <si>
    <t>17.12.20</t>
  </si>
  <si>
    <t>18.12.20</t>
  </si>
  <si>
    <t>19.12.20</t>
  </si>
  <si>
    <t>20.12.20</t>
  </si>
  <si>
    <t>21.12.20</t>
  </si>
  <si>
    <t>22.12.20</t>
  </si>
  <si>
    <t>23.12.20</t>
  </si>
  <si>
    <t>24.12.20</t>
  </si>
  <si>
    <t>25.12.20</t>
  </si>
  <si>
    <t>26.12.20</t>
  </si>
  <si>
    <t>27.12.20</t>
  </si>
  <si>
    <t>28.12.20</t>
  </si>
  <si>
    <t>29.12.20</t>
  </si>
  <si>
    <t>30.12.20</t>
  </si>
  <si>
    <t>31.12.20</t>
  </si>
  <si>
    <t>01.01.21</t>
  </si>
  <si>
    <t>02.01.21</t>
  </si>
  <si>
    <t>Received Ucren</t>
  </si>
  <si>
    <t>Ucren Wheat</t>
  </si>
  <si>
    <t>04.11.20</t>
  </si>
  <si>
    <t>Transfar to Russaia</t>
  </si>
  <si>
    <t>DORB</t>
  </si>
  <si>
    <t>12.02.21</t>
  </si>
  <si>
    <t>13.02.21</t>
  </si>
  <si>
    <t>27.02.21</t>
  </si>
  <si>
    <t>01.03.21</t>
  </si>
  <si>
    <t>06.03.21</t>
  </si>
  <si>
    <t>09.03.21</t>
  </si>
  <si>
    <t>16.03.21</t>
  </si>
  <si>
    <t>18.03.21</t>
  </si>
  <si>
    <t>21.03.21</t>
  </si>
  <si>
    <t>Russaia Wheat 11.5%</t>
  </si>
  <si>
    <t>03.01.21</t>
  </si>
  <si>
    <t>04.01.21</t>
  </si>
  <si>
    <t>05.01.21</t>
  </si>
  <si>
    <t>06.01.21</t>
  </si>
  <si>
    <t>07.01.21</t>
  </si>
  <si>
    <t>08.01.21</t>
  </si>
  <si>
    <t>09.01.21</t>
  </si>
  <si>
    <t>10.01.21</t>
  </si>
  <si>
    <t>11.01.21</t>
  </si>
  <si>
    <t>12.01.21</t>
  </si>
  <si>
    <t>27.03.21</t>
  </si>
  <si>
    <t>01.04.21</t>
  </si>
  <si>
    <t>18.04.21</t>
  </si>
  <si>
    <t>03.08.21</t>
  </si>
  <si>
    <t>04.08.21</t>
  </si>
  <si>
    <t>07.08.21</t>
  </si>
  <si>
    <t>10.08.21</t>
  </si>
  <si>
    <t>11.08.21</t>
  </si>
  <si>
    <t>12.08.21</t>
  </si>
  <si>
    <t>13.08.21</t>
  </si>
  <si>
    <t>14.08.21</t>
  </si>
  <si>
    <t>15.08.21</t>
  </si>
  <si>
    <t>16.08.21</t>
  </si>
  <si>
    <t>17.08.21</t>
  </si>
  <si>
    <t>19.08.21</t>
  </si>
  <si>
    <t>20.08.21</t>
  </si>
  <si>
    <t>21.08.21</t>
  </si>
  <si>
    <t>22.08.21</t>
  </si>
  <si>
    <t>27.08.21</t>
  </si>
  <si>
    <t>28.08.21</t>
  </si>
  <si>
    <t>29.08.21</t>
  </si>
  <si>
    <t>30.08.21</t>
  </si>
  <si>
    <t>31.08.21</t>
  </si>
  <si>
    <t>02.09.21</t>
  </si>
  <si>
    <t>04.09.21</t>
  </si>
  <si>
    <t>05.09.21</t>
  </si>
  <si>
    <t>07.09.21</t>
  </si>
  <si>
    <t>08.09.21</t>
  </si>
  <si>
    <t>09.09.21</t>
  </si>
  <si>
    <t>10.09.21</t>
  </si>
  <si>
    <t>11.09.21</t>
  </si>
  <si>
    <t>12.09.21</t>
  </si>
  <si>
    <t>13.09.21</t>
  </si>
  <si>
    <t>15.09.21</t>
  </si>
  <si>
    <t>18.09.21</t>
  </si>
  <si>
    <t>19.09.21</t>
  </si>
  <si>
    <t>20.09.21</t>
  </si>
  <si>
    <t>21.09.21</t>
  </si>
  <si>
    <t>24.09.21</t>
  </si>
  <si>
    <t>25.09.21</t>
  </si>
  <si>
    <t>26.09.21</t>
  </si>
  <si>
    <t>Transfar Argentina</t>
  </si>
  <si>
    <t>Due</t>
  </si>
  <si>
    <t>01.10.21</t>
  </si>
  <si>
    <t>10.10.21</t>
  </si>
  <si>
    <t>14.10.21</t>
  </si>
  <si>
    <t>17.10.21</t>
  </si>
  <si>
    <t>20.10.21</t>
  </si>
  <si>
    <t>Scale Bill 18</t>
  </si>
  <si>
    <t>02.11.21</t>
  </si>
  <si>
    <t>08.11.21</t>
  </si>
  <si>
    <t>10.11.21</t>
  </si>
  <si>
    <t>11.11.21</t>
  </si>
  <si>
    <t>14.09.22</t>
  </si>
  <si>
    <t>29.03.21</t>
  </si>
  <si>
    <t>17.04.21</t>
  </si>
  <si>
    <t>Argentina Wheat</t>
  </si>
  <si>
    <t>30.03.21</t>
  </si>
  <si>
    <t>31.03.21</t>
  </si>
  <si>
    <t>02.04.21</t>
  </si>
  <si>
    <t>03.04.21</t>
  </si>
  <si>
    <t>04.04.21</t>
  </si>
  <si>
    <t>05.04.21</t>
  </si>
  <si>
    <t>06.04.21</t>
  </si>
  <si>
    <t>07.04.21</t>
  </si>
  <si>
    <t>08.04.21</t>
  </si>
  <si>
    <t>09.04.21</t>
  </si>
  <si>
    <t>10.04.21</t>
  </si>
  <si>
    <t>11.04.21</t>
  </si>
  <si>
    <t>12.04.21</t>
  </si>
  <si>
    <t>13.04.21</t>
  </si>
  <si>
    <t>14.04.21</t>
  </si>
  <si>
    <t>15.04.21</t>
  </si>
  <si>
    <t>18.01.21</t>
  </si>
  <si>
    <t>19.04.21</t>
  </si>
  <si>
    <t>20.04.21</t>
  </si>
  <si>
    <t>21.04.21</t>
  </si>
  <si>
    <t>22.04.21</t>
  </si>
  <si>
    <t>23.04.21</t>
  </si>
  <si>
    <t>24.04.21</t>
  </si>
  <si>
    <t>Transfar Rrssia</t>
  </si>
  <si>
    <t>Close</t>
  </si>
  <si>
    <t>Russia Wheat 11.5%</t>
  </si>
  <si>
    <t>16.04.21</t>
  </si>
  <si>
    <t>25.04.21</t>
  </si>
  <si>
    <t>09.06.21</t>
  </si>
  <si>
    <t>13.06.21</t>
  </si>
  <si>
    <t>14.06.21</t>
  </si>
  <si>
    <t>16.06.21</t>
  </si>
  <si>
    <t>19.06.21</t>
  </si>
  <si>
    <t>20.06.21</t>
  </si>
  <si>
    <t>21.06.21</t>
  </si>
  <si>
    <t>24.06.21</t>
  </si>
  <si>
    <t>09.07.21</t>
  </si>
  <si>
    <t>Adjust 30.09.21</t>
  </si>
  <si>
    <t>08.09.22</t>
  </si>
  <si>
    <t>22.11.22</t>
  </si>
  <si>
    <t>23.11.22</t>
  </si>
  <si>
    <t>24.11.22</t>
  </si>
  <si>
    <t>27.11.22</t>
  </si>
  <si>
    <t>28.11.22</t>
  </si>
  <si>
    <t>30.11.22</t>
  </si>
  <si>
    <t>01.12.22</t>
  </si>
  <si>
    <t>02.12.22</t>
  </si>
  <si>
    <t>05.12.22</t>
  </si>
  <si>
    <t>07.12.22</t>
  </si>
  <si>
    <t>08.12.22</t>
  </si>
  <si>
    <t>09.12.22</t>
  </si>
  <si>
    <t>10.12.22</t>
  </si>
  <si>
    <t>11.12.22</t>
  </si>
  <si>
    <t>12.12.22</t>
  </si>
  <si>
    <t>13.12.22</t>
  </si>
  <si>
    <t>22.12.22</t>
  </si>
  <si>
    <t>24.12.22</t>
  </si>
  <si>
    <t>25.12.22</t>
  </si>
  <si>
    <t>26.12.22</t>
  </si>
  <si>
    <t>27.12.22</t>
  </si>
  <si>
    <t>28.12.22</t>
  </si>
  <si>
    <t>29.12.22</t>
  </si>
  <si>
    <t>30.12.22</t>
  </si>
  <si>
    <t>1.1.23</t>
  </si>
  <si>
    <t>06.01.23</t>
  </si>
  <si>
    <t>07.01.23</t>
  </si>
  <si>
    <t>08.01.23</t>
  </si>
  <si>
    <t>09.01.23</t>
  </si>
  <si>
    <t>10.01.23</t>
  </si>
  <si>
    <t>11.01.23</t>
  </si>
  <si>
    <t>13.01.23</t>
  </si>
  <si>
    <t>Lentils(Australia)</t>
  </si>
  <si>
    <t>Transfer from Thana</t>
  </si>
  <si>
    <t>Transfer from Wata</t>
  </si>
  <si>
    <t>30.10.22</t>
  </si>
  <si>
    <t>31.10.22</t>
  </si>
  <si>
    <t>01.11.22</t>
  </si>
  <si>
    <t>02.11.22</t>
  </si>
  <si>
    <t>05.11.22</t>
  </si>
  <si>
    <t>06.11.22</t>
  </si>
  <si>
    <t>07.11.22</t>
  </si>
  <si>
    <t>19.11.22</t>
  </si>
  <si>
    <t>20.11.22</t>
  </si>
  <si>
    <t>21.11.22</t>
  </si>
  <si>
    <t>25.11.22</t>
  </si>
  <si>
    <t>26.11.22</t>
  </si>
  <si>
    <t xml:space="preserve">transfer to aftab </t>
  </si>
  <si>
    <t>Lentils (Canada)</t>
  </si>
  <si>
    <t>27.02.23</t>
  </si>
  <si>
    <t>05.03.23</t>
  </si>
  <si>
    <t>06.03.23</t>
  </si>
  <si>
    <t>09.03.23</t>
  </si>
  <si>
    <t>10.03.23</t>
  </si>
  <si>
    <t>11.03.23</t>
  </si>
  <si>
    <t>12.03.23</t>
  </si>
  <si>
    <t>13.03.23</t>
  </si>
  <si>
    <t>16.03.23</t>
  </si>
  <si>
    <t>20.03.23</t>
  </si>
  <si>
    <t>22.03.23</t>
  </si>
  <si>
    <t>23.03.23</t>
  </si>
  <si>
    <t>24.03.23</t>
  </si>
  <si>
    <t>25.03.23</t>
  </si>
  <si>
    <t>29.03.23</t>
  </si>
  <si>
    <t>01.04.23</t>
  </si>
  <si>
    <t>02.04.23</t>
  </si>
  <si>
    <t>03.04.23</t>
  </si>
  <si>
    <t>12.04.23</t>
  </si>
  <si>
    <t>13.04.23</t>
  </si>
  <si>
    <t>06.05.23</t>
  </si>
  <si>
    <t>09.05.23</t>
  </si>
  <si>
    <t>13.05.23</t>
  </si>
  <si>
    <t>19.05.23</t>
  </si>
  <si>
    <t>21.05.23</t>
  </si>
  <si>
    <t>22.05.23</t>
  </si>
  <si>
    <t>23.05.23</t>
  </si>
  <si>
    <t>30.05.23</t>
  </si>
  <si>
    <t>Wata Godown Transfer</t>
  </si>
  <si>
    <t>09.06.23</t>
  </si>
  <si>
    <t>Gain</t>
  </si>
  <si>
    <t>20.01.23 add</t>
  </si>
  <si>
    <t>28.02.23</t>
  </si>
  <si>
    <t>02.03.23</t>
  </si>
  <si>
    <t>03.03.23</t>
  </si>
  <si>
    <t>04.03.23</t>
  </si>
  <si>
    <t>08.03.23</t>
  </si>
  <si>
    <t>17.03.23</t>
  </si>
  <si>
    <t>18.03.23</t>
  </si>
  <si>
    <t>19.03.23</t>
  </si>
  <si>
    <t>21.03.23</t>
  </si>
  <si>
    <t>06.04.23</t>
  </si>
  <si>
    <t>14.05.23</t>
  </si>
  <si>
    <t>24.05.23</t>
  </si>
  <si>
    <t>27.05.23</t>
  </si>
  <si>
    <t>31.05.23</t>
  </si>
  <si>
    <t>Wheat (Russia)</t>
  </si>
  <si>
    <t>software ope=18410</t>
  </si>
  <si>
    <t>ok</t>
  </si>
  <si>
    <t>wait gain</t>
  </si>
  <si>
    <t>27.01.28</t>
  </si>
  <si>
    <t>31.03.23</t>
  </si>
  <si>
    <t>05.04.23</t>
  </si>
  <si>
    <t>Chickpeas( India)</t>
  </si>
  <si>
    <t>26.03.23</t>
  </si>
  <si>
    <t>27.03.23</t>
  </si>
  <si>
    <t>04.04.23</t>
  </si>
  <si>
    <t>13.07.23</t>
  </si>
  <si>
    <t>21.07.23</t>
  </si>
  <si>
    <t>28.07.23</t>
  </si>
  <si>
    <t>19.08.23</t>
  </si>
  <si>
    <t>20.08.23</t>
  </si>
  <si>
    <t>25.08.23</t>
  </si>
  <si>
    <t>26.08.23</t>
  </si>
  <si>
    <t>27.08.23</t>
  </si>
  <si>
    <t>29.08.23</t>
  </si>
  <si>
    <t>30.08.23</t>
  </si>
  <si>
    <t>31.08.23</t>
  </si>
  <si>
    <t>02.09.23</t>
  </si>
  <si>
    <t>05.09.23</t>
  </si>
  <si>
    <t>06.09.23</t>
  </si>
  <si>
    <t>SBM ( India)</t>
  </si>
  <si>
    <t>LANTILS (AUSTRALIA)</t>
  </si>
  <si>
    <t>02.05.23</t>
  </si>
  <si>
    <t>18.05.23</t>
  </si>
  <si>
    <t>20.05.23</t>
  </si>
  <si>
    <t>Double King Treders</t>
  </si>
  <si>
    <t>03.09.23</t>
  </si>
  <si>
    <t>Canada Wheat/ New</t>
  </si>
  <si>
    <t>munal</t>
  </si>
  <si>
    <t>10.09.23</t>
  </si>
  <si>
    <t>Canada Wheat/ CTG</t>
  </si>
  <si>
    <t>12.05.23</t>
  </si>
  <si>
    <t>NotL: 07.06.23 Ashat Feed Delivery Return 8285KG 32645 Thake Bad deya holo</t>
  </si>
  <si>
    <t>Adjest</t>
  </si>
  <si>
    <t>NotL: 15.07.23 R.R.P AGRO  Delivery 3605 Thake Bad deya holo</t>
  </si>
  <si>
    <t>8285 KG ASTHA FEED NOT POSTING</t>
  </si>
  <si>
    <t>26.06.023</t>
  </si>
  <si>
    <t>27.06.23</t>
  </si>
  <si>
    <t>02.07.23</t>
  </si>
  <si>
    <t>04.07.23</t>
  </si>
  <si>
    <t>R.R.P Not Posting</t>
  </si>
  <si>
    <t>Rejet Cp Bangladesh Ctg</t>
  </si>
  <si>
    <t>Reject Cp Bangladesh cgt</t>
  </si>
  <si>
    <t>Thana Godawon</t>
  </si>
  <si>
    <t>02.11.19</t>
  </si>
  <si>
    <t>04.11.19</t>
  </si>
  <si>
    <t>14.12.19</t>
  </si>
  <si>
    <t>15.12.19</t>
  </si>
  <si>
    <t>03.01.19</t>
  </si>
  <si>
    <t>03.02.20</t>
  </si>
  <si>
    <t>Wheat USA</t>
  </si>
  <si>
    <t>17.02.20</t>
  </si>
  <si>
    <t>18.02.20</t>
  </si>
  <si>
    <t>19.02.20</t>
  </si>
  <si>
    <t>20.02.20</t>
  </si>
  <si>
    <t>21.02.20</t>
  </si>
  <si>
    <t>23.02.20</t>
  </si>
  <si>
    <t>24.02.20</t>
  </si>
  <si>
    <t>25.02.20</t>
  </si>
  <si>
    <t>26.01.20</t>
  </si>
  <si>
    <t>03.03.20</t>
  </si>
  <si>
    <t>04.03.20</t>
  </si>
  <si>
    <t>05.03.20</t>
  </si>
  <si>
    <t>22.03.20</t>
  </si>
  <si>
    <t>23.03.20</t>
  </si>
  <si>
    <t>24.03.20</t>
  </si>
  <si>
    <t>27.04.20</t>
  </si>
  <si>
    <t>30.04.20</t>
  </si>
  <si>
    <t>01.05.20</t>
  </si>
  <si>
    <t>02.05.20</t>
  </si>
  <si>
    <t>03.05.20</t>
  </si>
  <si>
    <t>08.05.20</t>
  </si>
  <si>
    <t>11.05.20</t>
  </si>
  <si>
    <t>12.05.20</t>
  </si>
  <si>
    <t>14.05.20</t>
  </si>
  <si>
    <t>15.05.20</t>
  </si>
  <si>
    <t>16.05.20</t>
  </si>
  <si>
    <t>17.05.20</t>
  </si>
  <si>
    <t>18.05.20</t>
  </si>
  <si>
    <t>19.05.20</t>
  </si>
  <si>
    <t>21.05.20</t>
  </si>
  <si>
    <t>29.05.20</t>
  </si>
  <si>
    <t>30.05.20</t>
  </si>
  <si>
    <t>31.05.20</t>
  </si>
  <si>
    <t>02.06.20</t>
  </si>
  <si>
    <t>Grin</t>
  </si>
  <si>
    <t>Soya Seed Canada</t>
  </si>
  <si>
    <t>Suiping ok</t>
  </si>
  <si>
    <t>27.09.20</t>
  </si>
  <si>
    <t>28.09.20</t>
  </si>
  <si>
    <t>09.10.20</t>
  </si>
  <si>
    <t>F</t>
  </si>
  <si>
    <t>10.10.20</t>
  </si>
  <si>
    <t>Bill Ok</t>
  </si>
  <si>
    <t>14.09.20</t>
  </si>
  <si>
    <t>15.09.20</t>
  </si>
  <si>
    <t>18.09.20</t>
  </si>
  <si>
    <t>23.11.20</t>
  </si>
  <si>
    <t>n84175,y43200</t>
  </si>
  <si>
    <t>24.11.20</t>
  </si>
  <si>
    <t>nipa</t>
  </si>
  <si>
    <t>25.11.20</t>
  </si>
  <si>
    <t>26.11.20</t>
  </si>
  <si>
    <t>27.11.20</t>
  </si>
  <si>
    <t>28.11.20</t>
  </si>
  <si>
    <t>y77730nabil15945</t>
  </si>
  <si>
    <t>29.11.20</t>
  </si>
  <si>
    <t>01.12.20</t>
  </si>
  <si>
    <t>06.12.20</t>
  </si>
  <si>
    <t>08.12.20</t>
  </si>
  <si>
    <t>09.12.20</t>
  </si>
  <si>
    <t>10.12.20</t>
  </si>
  <si>
    <t>05.01.20</t>
  </si>
  <si>
    <t>13.01.21</t>
  </si>
  <si>
    <t>19.01.21</t>
  </si>
  <si>
    <t>04.10.20</t>
  </si>
  <si>
    <t>Damping</t>
  </si>
  <si>
    <t>16.10.20</t>
  </si>
  <si>
    <t>Payel</t>
  </si>
  <si>
    <t>17.10.20</t>
  </si>
  <si>
    <t>22.10.20</t>
  </si>
  <si>
    <t>11.11.20</t>
  </si>
  <si>
    <t>12.11.20</t>
  </si>
  <si>
    <t>16.11.20</t>
  </si>
  <si>
    <t>17.11.20</t>
  </si>
  <si>
    <t>18.11.20</t>
  </si>
  <si>
    <t>19.11.20</t>
  </si>
  <si>
    <t>20.11.20</t>
  </si>
  <si>
    <t>21.11.20</t>
  </si>
  <si>
    <t>22.11.20</t>
  </si>
  <si>
    <t>30.11.20</t>
  </si>
  <si>
    <t>03.12.20</t>
  </si>
  <si>
    <t>04.12.20</t>
  </si>
  <si>
    <t>15.01.21</t>
  </si>
  <si>
    <t>16.01.21</t>
  </si>
  <si>
    <t>24.01.21</t>
  </si>
  <si>
    <t>26.01.21</t>
  </si>
  <si>
    <t>30.01.21</t>
  </si>
  <si>
    <t>02.02.21</t>
  </si>
  <si>
    <t>03.02.21</t>
  </si>
  <si>
    <t>06.02.21</t>
  </si>
  <si>
    <t>07.02.21</t>
  </si>
  <si>
    <t>08.02.21</t>
  </si>
  <si>
    <t>09.02.21</t>
  </si>
  <si>
    <t>10.02.21</t>
  </si>
  <si>
    <t>11.02.21</t>
  </si>
  <si>
    <t>14.02.21</t>
  </si>
  <si>
    <t>15.02.21</t>
  </si>
  <si>
    <t>16.02.21</t>
  </si>
  <si>
    <t>17.02.21</t>
  </si>
  <si>
    <t>20.02.21</t>
  </si>
  <si>
    <t>21.02.21</t>
  </si>
  <si>
    <t>22.02.21</t>
  </si>
  <si>
    <t>23.02.21</t>
  </si>
  <si>
    <t>24.02.21</t>
  </si>
  <si>
    <t>25.02.21</t>
  </si>
  <si>
    <t>18.02.21</t>
  </si>
  <si>
    <t>19.02.21</t>
  </si>
  <si>
    <t>02.03.21</t>
  </si>
  <si>
    <t>13.03.21</t>
  </si>
  <si>
    <t>17.03.21</t>
  </si>
  <si>
    <t>20.03.21</t>
  </si>
  <si>
    <t>23.03.21</t>
  </si>
  <si>
    <t>24.03.21</t>
  </si>
  <si>
    <t>25.03.21</t>
  </si>
  <si>
    <t>26.03.21</t>
  </si>
  <si>
    <t>22.05.21</t>
  </si>
  <si>
    <t>16.09.21</t>
  </si>
  <si>
    <t>17.09.21</t>
  </si>
  <si>
    <t>Transfar</t>
  </si>
  <si>
    <t>Wheat Russia 11.5%</t>
  </si>
  <si>
    <t>11.03.21</t>
  </si>
  <si>
    <t>12.03.21</t>
  </si>
  <si>
    <t>14.03.21</t>
  </si>
  <si>
    <t>15.03.21</t>
  </si>
  <si>
    <t>19.03.21</t>
  </si>
  <si>
    <t>22.03.21</t>
  </si>
  <si>
    <t>27.04.21</t>
  </si>
  <si>
    <t>30.04.21</t>
  </si>
  <si>
    <t>01.05.21</t>
  </si>
  <si>
    <t>02.05.21</t>
  </si>
  <si>
    <t>23.05.21</t>
  </si>
  <si>
    <t>24.05.21</t>
  </si>
  <si>
    <t>25.05.21</t>
  </si>
  <si>
    <t>26.05.21</t>
  </si>
  <si>
    <t>27.05.21</t>
  </si>
  <si>
    <t>14.09.21</t>
  </si>
  <si>
    <t xml:space="preserve">30.09.21 </t>
  </si>
  <si>
    <t>Received</t>
  </si>
  <si>
    <t>04.010.21</t>
  </si>
  <si>
    <t>07.12.21</t>
  </si>
  <si>
    <t>08.12.21</t>
  </si>
  <si>
    <t>12.12.21</t>
  </si>
  <si>
    <t>18.01.22</t>
  </si>
  <si>
    <t>31.03.22</t>
  </si>
  <si>
    <t>01.04.22</t>
  </si>
  <si>
    <t>02.04.22</t>
  </si>
  <si>
    <t>03.04.22</t>
  </si>
  <si>
    <t>07.04.22</t>
  </si>
  <si>
    <t>Russia 12.5% Wheat</t>
  </si>
  <si>
    <t>24.10.22</t>
  </si>
  <si>
    <t>Lentils</t>
  </si>
  <si>
    <t>06.10.022</t>
  </si>
  <si>
    <t>transfer</t>
  </si>
  <si>
    <t>Maize (Brazil)</t>
  </si>
  <si>
    <t>03.11.22</t>
  </si>
  <si>
    <t>04.11.22</t>
  </si>
  <si>
    <t>08.11.22</t>
  </si>
  <si>
    <t>09.11.22</t>
  </si>
  <si>
    <t>10.11.22</t>
  </si>
  <si>
    <t>11.11.22</t>
  </si>
  <si>
    <t>12.11.22</t>
  </si>
  <si>
    <t>13.11.22</t>
  </si>
  <si>
    <t>modonpur</t>
  </si>
  <si>
    <t>Jalkhuri Godawan</t>
  </si>
  <si>
    <t>Morapara</t>
  </si>
  <si>
    <t>18.05.21</t>
  </si>
  <si>
    <t>19.05.21</t>
  </si>
  <si>
    <t>20.05.21</t>
  </si>
  <si>
    <t>21.05.21</t>
  </si>
  <si>
    <t>28.05.21</t>
  </si>
  <si>
    <t>29.05.21</t>
  </si>
  <si>
    <t>30.05.21</t>
  </si>
  <si>
    <t>31.05.21</t>
  </si>
  <si>
    <t>02.06.21</t>
  </si>
  <si>
    <t>03.06.21</t>
  </si>
  <si>
    <t>04.06.21</t>
  </si>
  <si>
    <t>05.06.21</t>
  </si>
  <si>
    <t>06.06.20</t>
  </si>
  <si>
    <t>07.06.21</t>
  </si>
  <si>
    <t>10.06.21</t>
  </si>
  <si>
    <t>11.06.21</t>
  </si>
  <si>
    <t>12.06.21</t>
  </si>
  <si>
    <t>01.07.21</t>
  </si>
  <si>
    <t>02.07.021</t>
  </si>
  <si>
    <t>04.07.21</t>
  </si>
  <si>
    <t>11.07.21</t>
  </si>
  <si>
    <t>09.08.21</t>
  </si>
  <si>
    <t>18.08.21</t>
  </si>
  <si>
    <t>Wheat Argentina</t>
  </si>
  <si>
    <t>Wheat Ucren</t>
  </si>
  <si>
    <t>08.07.21</t>
  </si>
  <si>
    <t>Transfar Russia</t>
  </si>
  <si>
    <t>06.06.21</t>
  </si>
  <si>
    <t>08.06.21</t>
  </si>
  <si>
    <t>15.06.21</t>
  </si>
  <si>
    <t>17.06.21</t>
  </si>
  <si>
    <t>18.06.21</t>
  </si>
  <si>
    <t>22.06.21</t>
  </si>
  <si>
    <t>02.07.21</t>
  </si>
  <si>
    <t>06.08.21</t>
  </si>
  <si>
    <t>01.09.21</t>
  </si>
  <si>
    <t>03.09.21</t>
  </si>
  <si>
    <t>Wheat Australia</t>
  </si>
  <si>
    <t>220175 P.P</t>
  </si>
  <si>
    <t>30.03.22</t>
  </si>
  <si>
    <t>Transfar Ucren</t>
  </si>
  <si>
    <t>22.10.21</t>
  </si>
  <si>
    <t>11.04.22</t>
  </si>
  <si>
    <t>13.04.22</t>
  </si>
  <si>
    <t>28.06.22</t>
  </si>
  <si>
    <t>02.07.22</t>
  </si>
  <si>
    <t>07.07.22</t>
  </si>
  <si>
    <t>14.11.22</t>
  </si>
  <si>
    <t>15.11.22</t>
  </si>
  <si>
    <t>Wheat Russia 12.5%</t>
  </si>
  <si>
    <t>28.03.22</t>
  </si>
  <si>
    <t>16.04.22</t>
  </si>
  <si>
    <t xml:space="preserve">Wheat India </t>
  </si>
  <si>
    <t>adjustment loss</t>
  </si>
  <si>
    <t>Lamapara</t>
  </si>
  <si>
    <t>17.11.22</t>
  </si>
  <si>
    <t>18.11.22</t>
  </si>
  <si>
    <t>20600 sf deli</t>
  </si>
  <si>
    <t>no entry</t>
  </si>
  <si>
    <t>check</t>
  </si>
  <si>
    <t>Quality F Reject</t>
  </si>
  <si>
    <t>Mega F Reje</t>
  </si>
  <si>
    <t>adjust</t>
  </si>
  <si>
    <t>G-b</t>
  </si>
  <si>
    <t>G-b &amp; C</t>
  </si>
  <si>
    <t>Software Adjested</t>
  </si>
  <si>
    <t>Chickpeas (au)</t>
  </si>
  <si>
    <t>07.05.22</t>
  </si>
  <si>
    <t>13 tarik softwara 25 ka kom posting achi</t>
  </si>
  <si>
    <t>16.11.22</t>
  </si>
  <si>
    <t>reject Cp Bangaldesh</t>
  </si>
  <si>
    <t>Reject Astha Feed</t>
  </si>
  <si>
    <t>Adjeat Softwar</t>
  </si>
  <si>
    <t>Reject Danish Feed</t>
  </si>
  <si>
    <t>Lenties CANADA</t>
  </si>
  <si>
    <t>1.1.22</t>
  </si>
  <si>
    <t>5820 Kg Sofware Opening Defarent Achi</t>
  </si>
  <si>
    <t>Wheat (Ukrine)</t>
  </si>
  <si>
    <t>SBM (Indian)</t>
  </si>
  <si>
    <t>Wheat (Canada)</t>
  </si>
  <si>
    <t>4110-dust</t>
  </si>
  <si>
    <t>28.09.23</t>
  </si>
  <si>
    <t>29.09.23</t>
  </si>
  <si>
    <t>Total</t>
  </si>
  <si>
    <t>SBM(india)</t>
  </si>
  <si>
    <t>Wata Godown -2</t>
  </si>
  <si>
    <t>Murapara  Narayangong</t>
  </si>
  <si>
    <t>Wata Godawon</t>
  </si>
  <si>
    <t>28.03.21</t>
  </si>
  <si>
    <t>28.04.21</t>
  </si>
  <si>
    <t>29.04.21</t>
  </si>
  <si>
    <t>03.05.21</t>
  </si>
  <si>
    <t>04.05.21</t>
  </si>
  <si>
    <t>05.05.21</t>
  </si>
  <si>
    <t>06.05.21</t>
  </si>
  <si>
    <t>07.05.21</t>
  </si>
  <si>
    <t>08.05.21</t>
  </si>
  <si>
    <t>09.05.21</t>
  </si>
  <si>
    <t>10.05.21</t>
  </si>
  <si>
    <t>11.05.21</t>
  </si>
  <si>
    <t>29.11.21</t>
  </si>
  <si>
    <t>01.12.21</t>
  </si>
  <si>
    <t>04.12.21</t>
  </si>
  <si>
    <t>05.12.21</t>
  </si>
  <si>
    <t>09.12.21</t>
  </si>
  <si>
    <t>10.12.21</t>
  </si>
  <si>
    <t>11.12.21</t>
  </si>
  <si>
    <t>11.01.22</t>
  </si>
  <si>
    <t>20.01.22</t>
  </si>
  <si>
    <t>23.01.22</t>
  </si>
  <si>
    <t>31.12.21</t>
  </si>
  <si>
    <t>17.01.22</t>
  </si>
  <si>
    <t>19.01.22</t>
  </si>
  <si>
    <t>21.01.22</t>
  </si>
  <si>
    <t>22.01.22</t>
  </si>
  <si>
    <t>Wata Godawon-2</t>
  </si>
  <si>
    <t>d</t>
  </si>
  <si>
    <t>Reject Arman</t>
  </si>
  <si>
    <t>Reject CP Bangla</t>
  </si>
  <si>
    <t>Maize (Barama)</t>
  </si>
  <si>
    <t>Trasnfer</t>
  </si>
  <si>
    <t>Trasnfer to so-2</t>
  </si>
  <si>
    <t>Transfer from Jabeda</t>
  </si>
  <si>
    <t>Transfer from Jatramura</t>
  </si>
  <si>
    <t>old transfar</t>
  </si>
  <si>
    <t>Adjest Softwar</t>
  </si>
  <si>
    <t>Wheat (Canada) old</t>
  </si>
  <si>
    <t>M &amp; F</t>
  </si>
  <si>
    <t>Akbor Hossain-09</t>
  </si>
  <si>
    <t xml:space="preserve">Soya </t>
  </si>
  <si>
    <t>Mega</t>
  </si>
  <si>
    <t>JK Supplar</t>
  </si>
  <si>
    <t>Modina,26100,mega5210</t>
  </si>
  <si>
    <t>Jk Supplar 13070,Modena13090</t>
  </si>
  <si>
    <t>JK Supplar 22450,Modena 39160</t>
  </si>
  <si>
    <t>JK Supplar 22570,Modena 68840</t>
  </si>
  <si>
    <t>JK Supplar 60460,Modena 262180</t>
  </si>
  <si>
    <t>Modena</t>
  </si>
  <si>
    <t>Modena 164630,Jk Supplar,24940</t>
  </si>
  <si>
    <t>Jk 22590,modena ,97530</t>
  </si>
  <si>
    <t>From S/o-2 Godawan Received</t>
  </si>
  <si>
    <t>Maksuda</t>
  </si>
  <si>
    <t>Jononi</t>
  </si>
  <si>
    <t>JK</t>
  </si>
  <si>
    <t>Nabil Feed Mill</t>
  </si>
  <si>
    <t>Received From Jhalkuri</t>
  </si>
  <si>
    <t>CP Bangla</t>
  </si>
  <si>
    <t>Aftab Godawan,89990,CP 13020</t>
  </si>
  <si>
    <t>Aftab Godawan</t>
  </si>
  <si>
    <t>Aftab Godawan 19560, Received From Jhlkuri 281255</t>
  </si>
  <si>
    <t>Quality Feed,</t>
  </si>
  <si>
    <t>Modena,13060 ,Qualitity 15060</t>
  </si>
  <si>
    <t>Modena T</t>
  </si>
  <si>
    <t>Received From Aftab Godown,15060,Shonik Traders (B)67120</t>
  </si>
  <si>
    <t>Three Star</t>
  </si>
  <si>
    <t>Three Star (C)96480 ,Nabil (C)15040</t>
  </si>
  <si>
    <t>Three Star (C)</t>
  </si>
  <si>
    <t>Nabil Feed Mill(B)</t>
  </si>
  <si>
    <t>Momotaj (B)</t>
  </si>
  <si>
    <t>Momotaj (B) 29545,Sholov Traders15280</t>
  </si>
  <si>
    <t>02.1.23</t>
  </si>
  <si>
    <t>weight gain</t>
  </si>
  <si>
    <t>28.03.3</t>
  </si>
  <si>
    <t>modonpur Godown</t>
  </si>
  <si>
    <t>Lentils (Austrilia)</t>
  </si>
  <si>
    <t xml:space="preserve">Wheat Russia </t>
  </si>
  <si>
    <t>Chick Pease</t>
  </si>
  <si>
    <t>Wheat Ukraine</t>
  </si>
  <si>
    <t>Lentiles (Austrilia)</t>
  </si>
  <si>
    <t>IT  Godawon</t>
  </si>
  <si>
    <t>Wheat U</t>
  </si>
  <si>
    <t>03.12.19</t>
  </si>
  <si>
    <t>04.12.19</t>
  </si>
  <si>
    <t>05.12.19</t>
  </si>
  <si>
    <t>06.12.19</t>
  </si>
  <si>
    <t>07.12.19</t>
  </si>
  <si>
    <t>08.12.19</t>
  </si>
  <si>
    <t>07.01.20</t>
  </si>
  <si>
    <t>08.01.20</t>
  </si>
  <si>
    <t>09.01.20</t>
  </si>
  <si>
    <t xml:space="preserve">10.01.20 </t>
  </si>
  <si>
    <t>11.01.20</t>
  </si>
  <si>
    <t>12.01.20</t>
  </si>
  <si>
    <t>13.01.20</t>
  </si>
  <si>
    <t>14.01.20</t>
  </si>
  <si>
    <t>15.01.20</t>
  </si>
  <si>
    <t>16.01.20</t>
  </si>
  <si>
    <t>07.02.20</t>
  </si>
  <si>
    <t>12.02.20</t>
  </si>
  <si>
    <t>12.03.20</t>
  </si>
  <si>
    <t>14.03.20</t>
  </si>
  <si>
    <t>28.03.20</t>
  </si>
  <si>
    <t>30.03.20</t>
  </si>
  <si>
    <t>04.05.20</t>
  </si>
  <si>
    <t>09.02.20</t>
  </si>
  <si>
    <t>14.02.20</t>
  </si>
  <si>
    <t>22.02.20</t>
  </si>
  <si>
    <t>Wheat Rashia</t>
  </si>
  <si>
    <t>10.02.20</t>
  </si>
  <si>
    <t>11.02.20</t>
  </si>
  <si>
    <t>09.03.20</t>
  </si>
  <si>
    <t>10.03.20</t>
  </si>
  <si>
    <t>11.03.20</t>
  </si>
  <si>
    <t>06.03.20</t>
  </si>
  <si>
    <t>15.03.20</t>
  </si>
  <si>
    <t>21.03.20</t>
  </si>
  <si>
    <t>29.04.20</t>
  </si>
  <si>
    <t>05.05.20</t>
  </si>
  <si>
    <t>07.05.20</t>
  </si>
  <si>
    <t>09.05.20</t>
  </si>
  <si>
    <t>10.05.20</t>
  </si>
  <si>
    <t>13.05.20</t>
  </si>
  <si>
    <t>20.05.20</t>
  </si>
  <si>
    <t>01.06.20</t>
  </si>
  <si>
    <t>03.06.20</t>
  </si>
  <si>
    <t>04.06.20</t>
  </si>
  <si>
    <t>05.06.20</t>
  </si>
  <si>
    <t>07.06.20</t>
  </si>
  <si>
    <t>08.06.20</t>
  </si>
  <si>
    <t>21.07.20</t>
  </si>
  <si>
    <t>29.07.20</t>
  </si>
  <si>
    <t>05.08.20</t>
  </si>
  <si>
    <t>11.08.20</t>
  </si>
  <si>
    <t>12.08.20</t>
  </si>
  <si>
    <t>13.08.20</t>
  </si>
  <si>
    <t>14.08.20</t>
  </si>
  <si>
    <t>15.08.20</t>
  </si>
  <si>
    <t>17.08.20</t>
  </si>
  <si>
    <t>18.08.20</t>
  </si>
  <si>
    <t>19.08.20</t>
  </si>
  <si>
    <t>20.08.20</t>
  </si>
  <si>
    <t>21.08.20</t>
  </si>
  <si>
    <t>22.08.20</t>
  </si>
  <si>
    <t>23.08.20</t>
  </si>
  <si>
    <t>24.08.20</t>
  </si>
  <si>
    <t>25.08.20</t>
  </si>
  <si>
    <t>26.08.20</t>
  </si>
  <si>
    <t>27.08.20</t>
  </si>
  <si>
    <t>28.08.20</t>
  </si>
  <si>
    <t>29.08.20</t>
  </si>
  <si>
    <t>06.09.20</t>
  </si>
  <si>
    <t>07.09.20</t>
  </si>
  <si>
    <t>08.09.20</t>
  </si>
  <si>
    <t>09.09.20</t>
  </si>
  <si>
    <t>10.09.20</t>
  </si>
  <si>
    <t>Wheat Russaia</t>
  </si>
  <si>
    <t>02.12.20</t>
  </si>
  <si>
    <t>28.02.21</t>
  </si>
  <si>
    <t>03.03.21</t>
  </si>
  <si>
    <t>04.03.21</t>
  </si>
  <si>
    <t>05.03.21</t>
  </si>
  <si>
    <t>07.03.21</t>
  </si>
  <si>
    <t>08.03.21</t>
  </si>
  <si>
    <t>10.03.21</t>
  </si>
  <si>
    <t>26.04.21</t>
  </si>
  <si>
    <t>Wheat Argintena</t>
  </si>
  <si>
    <t>12.05.21</t>
  </si>
  <si>
    <t>01.06.21</t>
  </si>
  <si>
    <t>06.12.21</t>
  </si>
  <si>
    <t>460 kg different</t>
  </si>
  <si>
    <t>Kutubpur Godown</t>
  </si>
  <si>
    <t>08.07.22</t>
  </si>
  <si>
    <t>Russia ,Reject</t>
  </si>
  <si>
    <t>Grade-C</t>
  </si>
  <si>
    <t>Grade-B</t>
  </si>
  <si>
    <t>A</t>
  </si>
  <si>
    <t>B</t>
  </si>
  <si>
    <t>c</t>
  </si>
  <si>
    <t>C</t>
  </si>
  <si>
    <t>b</t>
  </si>
  <si>
    <t>Aftab Godown</t>
  </si>
  <si>
    <t>Rupganj,Rupshi,  Narayangong</t>
  </si>
  <si>
    <t>Ok</t>
  </si>
  <si>
    <t>OK</t>
  </si>
  <si>
    <t>01.1.23</t>
  </si>
  <si>
    <t>CANADA (WHEAT)</t>
  </si>
  <si>
    <t>LENTILS AUSTRALIA</t>
  </si>
  <si>
    <t>11.05.223</t>
  </si>
  <si>
    <t>Wheat Urkaine</t>
  </si>
  <si>
    <t>Hossain Chemical Godown</t>
  </si>
  <si>
    <t>Fotullah  Narayangong</t>
  </si>
  <si>
    <t>03.10.23</t>
  </si>
  <si>
    <t>04.10.23</t>
  </si>
  <si>
    <t>Fishan akib0</t>
  </si>
  <si>
    <t>05.10.23</t>
  </si>
  <si>
    <t>06.10.23</t>
  </si>
  <si>
    <t>07.10.23</t>
  </si>
  <si>
    <t>08.10.23</t>
  </si>
  <si>
    <t>Samata Sta 03</t>
  </si>
  <si>
    <t>09.10.23</t>
  </si>
  <si>
    <t>10.10.23</t>
  </si>
  <si>
    <t>11.10.23</t>
  </si>
  <si>
    <t>Samata Sta 04</t>
  </si>
  <si>
    <t>Lentils (austrilia)</t>
  </si>
  <si>
    <t>12.10.23</t>
  </si>
  <si>
    <t>Fajlui Haque 5</t>
  </si>
  <si>
    <t>13.10.23</t>
  </si>
  <si>
    <t>Fishan akib</t>
  </si>
  <si>
    <t>14.10.23</t>
  </si>
  <si>
    <t>Momota Maisha 1</t>
  </si>
  <si>
    <t>15.10.23</t>
  </si>
  <si>
    <t>16.10.23</t>
  </si>
  <si>
    <t>1+</t>
  </si>
  <si>
    <t>17.10.23</t>
  </si>
  <si>
    <t>18.10.23</t>
  </si>
  <si>
    <t>19.10.23</t>
  </si>
  <si>
    <t>Argentina Maize</t>
  </si>
  <si>
    <t>20.10.23</t>
  </si>
  <si>
    <t>21.10.23</t>
  </si>
  <si>
    <t>Maize Argentina</t>
  </si>
  <si>
    <t>Gandhabpur Godown-2</t>
  </si>
  <si>
    <t>22.10.23</t>
  </si>
  <si>
    <t>SBM Argentina</t>
  </si>
  <si>
    <t>23.10.23</t>
  </si>
  <si>
    <t>Jolochori -2</t>
  </si>
  <si>
    <t>Akas -3</t>
  </si>
  <si>
    <t>Lentils Austrila</t>
  </si>
  <si>
    <t>Wata Godown 2</t>
  </si>
  <si>
    <t>24.10.23</t>
  </si>
  <si>
    <t>25.10.23</t>
  </si>
  <si>
    <t>26.10.23</t>
  </si>
  <si>
    <t>STS3</t>
  </si>
  <si>
    <t>Sea Cost</t>
  </si>
  <si>
    <t>Maize (Argentina)</t>
  </si>
  <si>
    <t>Tarabo Godown</t>
  </si>
  <si>
    <t>27.10.23</t>
  </si>
  <si>
    <t>warish ahonaf</t>
  </si>
  <si>
    <t>prince arefin</t>
  </si>
  <si>
    <t>28.10.23</t>
  </si>
  <si>
    <t>Gandhabpur Godown-1</t>
  </si>
  <si>
    <t>29.10.23</t>
  </si>
  <si>
    <t>9 Track Delta Agro Food</t>
  </si>
  <si>
    <t>30.10.23</t>
  </si>
  <si>
    <t>31.10.23</t>
  </si>
  <si>
    <t>SBM (Argentina)</t>
  </si>
  <si>
    <t>01.11.23</t>
  </si>
  <si>
    <t>02.11.23</t>
  </si>
  <si>
    <t>Sonali Godown</t>
  </si>
  <si>
    <t>03.11.23</t>
  </si>
  <si>
    <t>04.11.23</t>
  </si>
  <si>
    <t>6 Track Delta Agro Food</t>
  </si>
  <si>
    <t>somuder nir 1</t>
  </si>
  <si>
    <t>softower adjects</t>
  </si>
  <si>
    <t>05.11.23</t>
  </si>
  <si>
    <t>06.11.23</t>
  </si>
  <si>
    <t>07.11.23</t>
  </si>
  <si>
    <t>4 Track Delta Agro Food</t>
  </si>
  <si>
    <t>Damage</t>
  </si>
  <si>
    <t>08.11.23</t>
  </si>
  <si>
    <t>Argentina SBM</t>
  </si>
  <si>
    <t>21 Track Delta Agro Food</t>
  </si>
  <si>
    <t>09.11.23</t>
  </si>
  <si>
    <t>jalkuri</t>
  </si>
  <si>
    <t>10.11.23</t>
  </si>
  <si>
    <t>Yellow Peas Russia</t>
  </si>
  <si>
    <t>11.11.23</t>
  </si>
  <si>
    <t>12.11.23</t>
  </si>
  <si>
    <t>13.11.23</t>
  </si>
  <si>
    <t>14.11.23</t>
  </si>
  <si>
    <t>the sun</t>
  </si>
  <si>
    <t>fishan akib2</t>
  </si>
  <si>
    <t>15.11.23</t>
  </si>
  <si>
    <t>Banglar Odinayak 5</t>
  </si>
  <si>
    <t>banglar Odinayak 5</t>
  </si>
  <si>
    <t>16.11.23</t>
  </si>
  <si>
    <t>289715 -majeda</t>
  </si>
  <si>
    <t>109485 -majeda</t>
  </si>
  <si>
    <t>17.11.23</t>
  </si>
  <si>
    <t>Transfar to Unit-1</t>
  </si>
  <si>
    <t>18.11.23</t>
  </si>
  <si>
    <t>19.11.23</t>
  </si>
  <si>
    <t>fishan akib0</t>
  </si>
  <si>
    <t>Chader ciron</t>
  </si>
  <si>
    <t>Chander ciron</t>
  </si>
  <si>
    <t>20.11.23</t>
  </si>
  <si>
    <t>Haji shad Mahmud</t>
  </si>
  <si>
    <t>Haji Shad Mahmud</t>
  </si>
  <si>
    <t>21.11.23</t>
  </si>
  <si>
    <t>22.11.23</t>
  </si>
  <si>
    <t>33 Track Js Traders</t>
  </si>
  <si>
    <t>79 Track Js Traders</t>
  </si>
  <si>
    <t>23.11.23</t>
  </si>
  <si>
    <t>nishad lubna 3</t>
  </si>
  <si>
    <t>24.11.23</t>
  </si>
  <si>
    <t>25.11.23</t>
  </si>
  <si>
    <t>34 Track Js Traders</t>
  </si>
  <si>
    <t>26.11.23</t>
  </si>
  <si>
    <t>SSM 1</t>
  </si>
  <si>
    <t>27.11.23</t>
  </si>
  <si>
    <t>fishan akib 2</t>
  </si>
  <si>
    <t>28.11.23</t>
  </si>
  <si>
    <t>Uni Ocean 1</t>
  </si>
  <si>
    <t>Russia Yellow Peas</t>
  </si>
  <si>
    <t>29.11.23</t>
  </si>
  <si>
    <t>30.11.23</t>
  </si>
  <si>
    <t>fishan Akib 0</t>
  </si>
  <si>
    <t>fishan akib 0</t>
  </si>
  <si>
    <t>01.12.23</t>
  </si>
  <si>
    <t>Merin Sun</t>
  </si>
  <si>
    <t>02.12.23</t>
  </si>
  <si>
    <t>03.12.23</t>
  </si>
  <si>
    <t>Soya Seed Uruguya</t>
  </si>
  <si>
    <t>04.12.23</t>
  </si>
  <si>
    <t>haji shad mahmud</t>
  </si>
  <si>
    <t>05.12.23</t>
  </si>
  <si>
    <t>Fishan Akib 0</t>
  </si>
  <si>
    <t>06.12.23</t>
  </si>
  <si>
    <t>Merin Sun 2</t>
  </si>
  <si>
    <t>07.12.23</t>
  </si>
  <si>
    <t>08.12.23</t>
  </si>
  <si>
    <t>09.12.23</t>
  </si>
  <si>
    <t>10.12.23</t>
  </si>
  <si>
    <t>11.12.23</t>
  </si>
  <si>
    <t>12.12.23</t>
  </si>
  <si>
    <t>13.12.23</t>
  </si>
  <si>
    <t>14.12.23</t>
  </si>
  <si>
    <t>14.12.023</t>
  </si>
  <si>
    <t>Ocean Link</t>
  </si>
  <si>
    <t>15.12.23</t>
  </si>
  <si>
    <t>16.12.23</t>
  </si>
  <si>
    <t>17.12.23</t>
  </si>
  <si>
    <t>Brazil Maize</t>
  </si>
  <si>
    <t>18.12.23</t>
  </si>
  <si>
    <t>19.12.23</t>
  </si>
  <si>
    <t>Rupshi Godown-2</t>
  </si>
  <si>
    <t>Rupshi Godown-1</t>
  </si>
  <si>
    <t>20.12.23</t>
  </si>
  <si>
    <t>Maize Brazil</t>
  </si>
  <si>
    <t>21.12.23</t>
  </si>
  <si>
    <t>Maize Brazil.</t>
  </si>
  <si>
    <t>22.12.23</t>
  </si>
  <si>
    <t>Marin Sun</t>
  </si>
  <si>
    <t>23.12.23</t>
  </si>
  <si>
    <t>24.12.23</t>
  </si>
  <si>
    <t>25.12.23</t>
  </si>
  <si>
    <t>1 Track Shimul Enterprise</t>
  </si>
  <si>
    <t>26.12.23</t>
  </si>
  <si>
    <t>27.12.23</t>
  </si>
  <si>
    <t>31.12.23</t>
  </si>
  <si>
    <t>adjust Software</t>
  </si>
  <si>
    <t>adjust software</t>
  </si>
  <si>
    <t>28.12.23</t>
  </si>
  <si>
    <t>29.12.23</t>
  </si>
  <si>
    <t>30.12.23</t>
  </si>
  <si>
    <t>Labor,Mahira</t>
  </si>
  <si>
    <t>01.01.24</t>
  </si>
  <si>
    <t>Maize brazil</t>
  </si>
  <si>
    <t>02.01.24</t>
  </si>
  <si>
    <t>03.01.24</t>
  </si>
  <si>
    <t>04.01.24</t>
  </si>
  <si>
    <t>Habib Paper Mill</t>
  </si>
  <si>
    <t>05.01.24</t>
  </si>
  <si>
    <t>06.01.24</t>
  </si>
  <si>
    <t>08.01.24</t>
  </si>
  <si>
    <t>09.01.24</t>
  </si>
  <si>
    <t>10.01.24</t>
  </si>
  <si>
    <t>10.01.24-</t>
  </si>
  <si>
    <t>11.01.24</t>
  </si>
  <si>
    <t>12.01.24</t>
  </si>
  <si>
    <t>Munal 13 Track</t>
  </si>
  <si>
    <t>13.01.24</t>
  </si>
  <si>
    <t>Nirjhar 1</t>
  </si>
  <si>
    <t>Chick Peas (Austrilia)</t>
  </si>
  <si>
    <t>14.01.24</t>
  </si>
  <si>
    <t>Munal 9 Track</t>
  </si>
  <si>
    <t>Munal 3 Track</t>
  </si>
  <si>
    <t>15.01.24</t>
  </si>
  <si>
    <t>Lentils Austrilia</t>
  </si>
  <si>
    <t>Munal 10 Track</t>
  </si>
  <si>
    <t>16.01.24</t>
  </si>
  <si>
    <t>16.05.24</t>
  </si>
  <si>
    <t>munal 16 Track</t>
  </si>
  <si>
    <t>fatema sattar-5</t>
  </si>
  <si>
    <t>17.01.24</t>
  </si>
  <si>
    <t>sea wastren</t>
  </si>
  <si>
    <t>nirjhor-1</t>
  </si>
  <si>
    <t>nirjhor 1</t>
  </si>
  <si>
    <t>18.01.24</t>
  </si>
  <si>
    <t>Rongdhonu Godown</t>
  </si>
  <si>
    <t>19.01.24</t>
  </si>
  <si>
    <t>munal 15 track</t>
  </si>
  <si>
    <t>Fisan Akib</t>
  </si>
  <si>
    <t>20.01.24</t>
  </si>
  <si>
    <t>Mayajol</t>
  </si>
  <si>
    <t>21.01.24</t>
  </si>
  <si>
    <t>Fishan Akib</t>
  </si>
  <si>
    <t>22.01.24</t>
  </si>
  <si>
    <t>Red Ocean 4</t>
  </si>
  <si>
    <t>23.01.24</t>
  </si>
  <si>
    <t>munal 23 track</t>
  </si>
  <si>
    <t>24.01.24</t>
  </si>
  <si>
    <t>Fatema Sattar</t>
  </si>
  <si>
    <t>25.01.24</t>
  </si>
  <si>
    <t>26.01.24</t>
  </si>
  <si>
    <t>27.01.24</t>
  </si>
  <si>
    <t>28.01.24</t>
  </si>
  <si>
    <t>29.01.24</t>
  </si>
  <si>
    <t>munal 12 Track</t>
  </si>
  <si>
    <t>munal 14 track</t>
  </si>
  <si>
    <t>30.01.24</t>
  </si>
  <si>
    <t>31.01.24</t>
  </si>
  <si>
    <t>Glory Of Sreenagar</t>
  </si>
  <si>
    <t>01.02.24</t>
  </si>
  <si>
    <t>01.24.24</t>
  </si>
  <si>
    <t>02.02.24</t>
  </si>
  <si>
    <t>03.02.24</t>
  </si>
  <si>
    <t>04.02.24</t>
  </si>
  <si>
    <t>Nilgiri</t>
  </si>
  <si>
    <t>Wait Loss</t>
  </si>
  <si>
    <t>nilgiri</t>
  </si>
  <si>
    <t>05.02.24</t>
  </si>
  <si>
    <t>Sailo -03</t>
  </si>
  <si>
    <t>Ujma</t>
  </si>
  <si>
    <t>06.02.24</t>
  </si>
  <si>
    <t>prince siyam</t>
  </si>
  <si>
    <t>pothokoli</t>
  </si>
  <si>
    <t>07.02.24</t>
  </si>
  <si>
    <t>rt2</t>
  </si>
  <si>
    <t>nova</t>
  </si>
  <si>
    <t>rupshi 2</t>
  </si>
  <si>
    <t>Blue Tride</t>
  </si>
  <si>
    <t>Sailo -06</t>
  </si>
  <si>
    <t>08.02.24</t>
  </si>
  <si>
    <t>Habib &amp; Oli 6</t>
  </si>
  <si>
    <t>09.02.24</t>
  </si>
  <si>
    <t>10.02.24</t>
  </si>
  <si>
    <t>Rj1</t>
  </si>
  <si>
    <t>Al Aswad 2</t>
  </si>
  <si>
    <t>Al Namera 2</t>
  </si>
  <si>
    <t>11.02.24</t>
  </si>
  <si>
    <t>Delta Agro Food</t>
  </si>
  <si>
    <t>12.02.24</t>
  </si>
  <si>
    <t>mega feed</t>
  </si>
  <si>
    <t>13.02.24</t>
  </si>
  <si>
    <t>14.02.24</t>
  </si>
  <si>
    <t>15.02.24</t>
  </si>
  <si>
    <t>close</t>
  </si>
  <si>
    <t>Yellow Peas Canada</t>
  </si>
  <si>
    <t>16.02.24</t>
  </si>
  <si>
    <t>Transfar -Godown-1</t>
  </si>
  <si>
    <t>17.02.24</t>
  </si>
  <si>
    <t>Damping Godown</t>
  </si>
  <si>
    <t>18.02.24</t>
  </si>
  <si>
    <t>19.02.24</t>
  </si>
  <si>
    <t>CITY SBM</t>
  </si>
  <si>
    <t>Wheat Russia 10.5</t>
  </si>
  <si>
    <t>20.02.24</t>
  </si>
  <si>
    <t>21.02.24</t>
  </si>
  <si>
    <t>Wata</t>
  </si>
  <si>
    <t>22.02.24</t>
  </si>
  <si>
    <t>Dalta Agro Feed (18)</t>
  </si>
  <si>
    <t>23.02.24</t>
  </si>
  <si>
    <t>24.02.24</t>
  </si>
  <si>
    <t>Adjust</t>
  </si>
  <si>
    <t>ajdust</t>
  </si>
  <si>
    <t>25.02.24</t>
  </si>
  <si>
    <t>Sailo -07</t>
  </si>
  <si>
    <t>26.02.24</t>
  </si>
  <si>
    <t>27.02.24</t>
  </si>
  <si>
    <t>old</t>
  </si>
  <si>
    <t>28.02.24</t>
  </si>
  <si>
    <t>Wheat russia</t>
  </si>
  <si>
    <t>29.02.24</t>
  </si>
  <si>
    <t>01.03.24</t>
  </si>
  <si>
    <t>JAREN FAME</t>
  </si>
  <si>
    <t>SAPPHIRE13</t>
  </si>
  <si>
    <t>02.03.24</t>
  </si>
  <si>
    <t>an nafe 6</t>
  </si>
  <si>
    <t>03.03.24</t>
  </si>
  <si>
    <t>Afzal Food</t>
  </si>
  <si>
    <t>03.03.25</t>
  </si>
  <si>
    <t>Wheat Russia 11.5</t>
  </si>
  <si>
    <t>ad</t>
  </si>
  <si>
    <t>04.03.24</t>
  </si>
  <si>
    <t>30.11.24</t>
  </si>
  <si>
    <t>05.03.24</t>
  </si>
  <si>
    <t>GAIN</t>
  </si>
  <si>
    <t>CLOSE</t>
  </si>
  <si>
    <t>LOSS</t>
  </si>
  <si>
    <t>SILO-2</t>
  </si>
  <si>
    <t>SILO-8</t>
  </si>
  <si>
    <t>SILO-9</t>
  </si>
  <si>
    <t>SILO-10</t>
  </si>
  <si>
    <t>ADJUST</t>
  </si>
  <si>
    <t>Transfer New Maize</t>
  </si>
  <si>
    <t>06.03.24</t>
  </si>
  <si>
    <t>busra biva-2</t>
  </si>
  <si>
    <t>pothokoli-1</t>
  </si>
  <si>
    <t>07.03.24</t>
  </si>
  <si>
    <t>Baridhi</t>
  </si>
  <si>
    <t>sangrilla-1</t>
  </si>
  <si>
    <t>Three FRINENDS</t>
  </si>
  <si>
    <t>hjrt siddik saha</t>
  </si>
  <si>
    <t>07.06.24</t>
  </si>
  <si>
    <t>transfer ctg wheat</t>
  </si>
  <si>
    <t>delta wheat</t>
  </si>
  <si>
    <t>Wata Godawon-1</t>
  </si>
  <si>
    <t>08.03.24</t>
  </si>
  <si>
    <t>09.03.24</t>
  </si>
  <si>
    <t>10.03.24</t>
  </si>
  <si>
    <t>afzal food</t>
  </si>
  <si>
    <t>11.03.24</t>
  </si>
  <si>
    <t>12.03.24</t>
  </si>
  <si>
    <t>Wheat Russia  -11.5</t>
  </si>
  <si>
    <t>Wheat Russia -10.5</t>
  </si>
  <si>
    <t>Wheat Russia -11.5</t>
  </si>
  <si>
    <t>Wheat Russia 11.5 delta ferot</t>
  </si>
  <si>
    <t>13.03.24</t>
  </si>
  <si>
    <t>14.03.24</t>
  </si>
  <si>
    <t>15.03.24</t>
  </si>
  <si>
    <t>16.03.24</t>
  </si>
  <si>
    <t>17.03.24</t>
  </si>
  <si>
    <t>18.03.24</t>
  </si>
  <si>
    <t>19.03.24</t>
  </si>
  <si>
    <t>20.03.24</t>
  </si>
  <si>
    <t>21.03.24</t>
  </si>
  <si>
    <t>22.03.24</t>
  </si>
  <si>
    <t>Sonali Godown-3</t>
  </si>
  <si>
    <t>Sonali Godown-4</t>
  </si>
  <si>
    <t>23.03.24</t>
  </si>
  <si>
    <t>24.03.24</t>
  </si>
  <si>
    <t>Sazid Enterprise</t>
  </si>
  <si>
    <t>MV,Shen Ghati,</t>
  </si>
  <si>
    <t>Mv Sha Sundor Antor Baba</t>
  </si>
  <si>
    <t>Mv chakladar 7</t>
  </si>
  <si>
    <t>Mv Barshon 11</t>
  </si>
  <si>
    <t>25.03.24</t>
  </si>
  <si>
    <t>26.03.24</t>
  </si>
  <si>
    <t>27.03.24</t>
  </si>
  <si>
    <t>Hosne ara-2</t>
  </si>
  <si>
    <t>gain</t>
  </si>
  <si>
    <t>28.03.24</t>
  </si>
  <si>
    <t>Silver Fin 4</t>
  </si>
  <si>
    <t>29.03.24</t>
  </si>
  <si>
    <t>30.03.24</t>
  </si>
  <si>
    <t>31.03.24</t>
  </si>
  <si>
    <t>01.04.24</t>
  </si>
  <si>
    <t>02.04.24</t>
  </si>
  <si>
    <t>Wheat Canada New</t>
  </si>
  <si>
    <t>03.04.24</t>
  </si>
  <si>
    <t>04.04.24</t>
  </si>
  <si>
    <t>05.04.24</t>
  </si>
  <si>
    <t>06.04.24</t>
  </si>
  <si>
    <t>06.04.024</t>
  </si>
  <si>
    <t>07.04.24</t>
  </si>
  <si>
    <t>08.04.24</t>
  </si>
  <si>
    <t>fishan Akib</t>
  </si>
  <si>
    <t>11.04.24</t>
  </si>
  <si>
    <t>Silver Fin-3</t>
  </si>
  <si>
    <t>14.04.24</t>
  </si>
  <si>
    <t>transfer 4.6.7</t>
  </si>
  <si>
    <t>silo-3</t>
  </si>
  <si>
    <t>silo-4</t>
  </si>
  <si>
    <t>15.04.24</t>
  </si>
  <si>
    <t>16.04.24</t>
  </si>
  <si>
    <t>17.04.24</t>
  </si>
  <si>
    <t>18.04.24</t>
  </si>
  <si>
    <t>19.04.24</t>
  </si>
  <si>
    <t>Remarks</t>
  </si>
  <si>
    <t>Lighter Name</t>
  </si>
  <si>
    <t>Rmarks</t>
  </si>
  <si>
    <t xml:space="preserve"> Delivary Kg</t>
  </si>
  <si>
    <t>Unload Quantity Kg</t>
  </si>
  <si>
    <t>Closing Stock kg</t>
  </si>
  <si>
    <t>Total Track</t>
  </si>
  <si>
    <t xml:space="preserve"> Delivary  Quantity Kg</t>
  </si>
  <si>
    <t>Unload Lighter Name</t>
  </si>
  <si>
    <t>loss</t>
  </si>
  <si>
    <t>godown 2</t>
  </si>
  <si>
    <t>Lintiles Australia</t>
  </si>
  <si>
    <t>20.04.24</t>
  </si>
  <si>
    <t>dip Ocean-1</t>
  </si>
  <si>
    <t>Lentils Australia</t>
  </si>
  <si>
    <t>Ss Helencha10</t>
  </si>
  <si>
    <t>RT-1</t>
  </si>
  <si>
    <t>Prince Of Shimanto-3</t>
  </si>
  <si>
    <t>21.04.24</t>
  </si>
  <si>
    <t>22.04.24</t>
  </si>
  <si>
    <t>Nirjhar 1/shomuder nir 1</t>
  </si>
  <si>
    <t>Delta Agro Food 27 dum</t>
  </si>
  <si>
    <t>Momtaj Logistic-2</t>
  </si>
  <si>
    <t xml:space="preserve">Jakir Somrat </t>
  </si>
  <si>
    <t>Glory Of Sreenagar 6</t>
  </si>
  <si>
    <t>Pride Of Amanat Shaha</t>
  </si>
  <si>
    <t>Chad Mama-2</t>
  </si>
  <si>
    <t>Monowara-2</t>
  </si>
  <si>
    <t>bappi Newaz-</t>
  </si>
  <si>
    <t>Jubayer Abdullah -6</t>
  </si>
  <si>
    <t>Adrita-2</t>
  </si>
  <si>
    <t>Maria Tasnim-7</t>
  </si>
  <si>
    <t>Bacchu Talukder</t>
  </si>
  <si>
    <t>Water Drive</t>
  </si>
  <si>
    <t>Farnaj Shehtaj</t>
  </si>
  <si>
    <t xml:space="preserve">Wata </t>
  </si>
  <si>
    <t>Shibu Pacific</t>
  </si>
  <si>
    <t>Sheikh Enterpise-2</t>
  </si>
  <si>
    <t>Luzon-2023</t>
  </si>
  <si>
    <t>Izumu Hermes</t>
  </si>
  <si>
    <t>Modonpur</t>
  </si>
  <si>
    <t>YELLOW PEAS Canada</t>
  </si>
  <si>
    <t>Darya Sita</t>
  </si>
  <si>
    <t>Santa Vitoria-22</t>
  </si>
  <si>
    <t>Wata Chamical</t>
  </si>
  <si>
    <t>Jhalkuri</t>
  </si>
  <si>
    <t>SOYA SEED Uruguya</t>
  </si>
  <si>
    <t>Not Founds</t>
  </si>
  <si>
    <t>Songhati</t>
  </si>
  <si>
    <t>Barira-1</t>
  </si>
  <si>
    <t>Atlantic</t>
  </si>
  <si>
    <t>R. Rashid-1</t>
  </si>
  <si>
    <t>Sundorbon Plus-4</t>
  </si>
  <si>
    <t>Athoi</t>
  </si>
  <si>
    <t>Glory Of Sreenagar-6</t>
  </si>
  <si>
    <t>Saveed Hossain-3</t>
  </si>
  <si>
    <t>RITAJ</t>
  </si>
  <si>
    <t>SAFANA-1</t>
  </si>
  <si>
    <t>KHAJA BAB FORIDPURI</t>
  </si>
  <si>
    <t>ANSARI-1</t>
  </si>
  <si>
    <t>NABIL-4</t>
  </si>
  <si>
    <t>AL AIMAN-3</t>
  </si>
  <si>
    <t>AL BALAD</t>
  </si>
  <si>
    <t>GHANDHABPUR</t>
  </si>
  <si>
    <t>FOJLUL HAQ-5</t>
  </si>
  <si>
    <t>NUR E JARIYA</t>
  </si>
  <si>
    <t>HABIB BIN OLI-1</t>
  </si>
  <si>
    <t>ABDULLAH AL ASIF-10</t>
  </si>
  <si>
    <t>HAZRAT KHAJA BAB FORIDPURI</t>
  </si>
  <si>
    <t>FOJLUL HAQUE-5</t>
  </si>
  <si>
    <t>MASTER SOBUJ -9</t>
  </si>
  <si>
    <t>SHAFINATUL MODINA-1</t>
  </si>
  <si>
    <t>HADIZ</t>
  </si>
  <si>
    <t>YA MEHTAR ILLIUS TRANSPORT</t>
  </si>
  <si>
    <t>KALAM AHONA -4</t>
  </si>
  <si>
    <t xml:space="preserve">WATER DRIVE </t>
  </si>
  <si>
    <t>DEWAN MEHEDI-3</t>
  </si>
  <si>
    <t>BISMILLAH NAVIGATION-1</t>
  </si>
  <si>
    <t>DEWAN JUBAYER-1</t>
  </si>
  <si>
    <t>BEGUM LAILA</t>
  </si>
  <si>
    <t>MASTER SANIAT-5</t>
  </si>
  <si>
    <t>SAHARA NUNTAHA-1</t>
  </si>
  <si>
    <t>WATER DRIVE</t>
  </si>
  <si>
    <t>BAPPI RAISA</t>
  </si>
  <si>
    <t>SONIA-2</t>
  </si>
  <si>
    <t>D. ORCHID</t>
  </si>
  <si>
    <t>LATIFA YOUSUF-4</t>
  </si>
  <si>
    <t>UMME KULSUM</t>
  </si>
  <si>
    <t>MAKSUDA</t>
  </si>
  <si>
    <t>DARIN DARSAB</t>
  </si>
  <si>
    <t>AL ASWAD</t>
  </si>
  <si>
    <t>MEHEJABIN</t>
  </si>
  <si>
    <t>SBM INDIA</t>
  </si>
  <si>
    <t>LORENTZOS-23</t>
  </si>
  <si>
    <t>JABAL AR RAWDAH</t>
  </si>
  <si>
    <t>TSL ROSE MARY</t>
  </si>
  <si>
    <t>FENG DE HAI-21</t>
  </si>
  <si>
    <t>KING BATON ROUBE RW</t>
  </si>
  <si>
    <t>DROGBA</t>
  </si>
  <si>
    <t>JOSCO LANZHOU</t>
  </si>
  <si>
    <t>ASIA RUBY-02</t>
  </si>
  <si>
    <t>ILMAN-1</t>
  </si>
  <si>
    <t>OCEAN LINK</t>
  </si>
  <si>
    <t>NIHAR</t>
  </si>
  <si>
    <t>AYAR RIGERL</t>
  </si>
  <si>
    <t>SONIA-10</t>
  </si>
  <si>
    <t>APOLLOW</t>
  </si>
  <si>
    <t>BIBI WAZEDA</t>
  </si>
  <si>
    <t>STAR SEA LINE-1</t>
  </si>
  <si>
    <t>CITI GROUP</t>
  </si>
  <si>
    <t>FISHAN AKIB</t>
  </si>
  <si>
    <t>TAHMINA RAHMAN KHAN-1</t>
  </si>
  <si>
    <t>AMRITA</t>
  </si>
  <si>
    <t>SINKANSEN</t>
  </si>
  <si>
    <t>BONDH SARDER</t>
  </si>
  <si>
    <t>AL MULUK</t>
  </si>
  <si>
    <t>ARAF ABDULLAH-1</t>
  </si>
  <si>
    <t>ARJU BAHAR-2</t>
  </si>
  <si>
    <t>ADVENTURE-2</t>
  </si>
  <si>
    <t>SHANTA RUPA-5</t>
  </si>
  <si>
    <t>FARNAJ SHEHTAJ</t>
  </si>
  <si>
    <t>SIX SISTER-4</t>
  </si>
  <si>
    <t>23.04.24</t>
  </si>
  <si>
    <t>al aiman 4/ shomuder nir-1</t>
  </si>
  <si>
    <t>24.04.24</t>
  </si>
  <si>
    <t>Jubayer Abdullah-6</t>
  </si>
  <si>
    <t>al aiman-4</t>
  </si>
  <si>
    <t>SK SAMAD</t>
  </si>
  <si>
    <t>AL HADI-5</t>
  </si>
  <si>
    <t>YASMIN</t>
  </si>
  <si>
    <t>JUNAYED PARVEZ</t>
  </si>
  <si>
    <t>MUNSI DEWAN</t>
  </si>
  <si>
    <t>TIGER OF EAST BENGAL -2</t>
  </si>
  <si>
    <t>ASFIA MUNTASIR</t>
  </si>
  <si>
    <t>HAJI ABUL HASHEM-1</t>
  </si>
  <si>
    <t>SALMAN SELIM</t>
  </si>
  <si>
    <t>NI TRADERS-2</t>
  </si>
  <si>
    <t>HADDISH</t>
  </si>
  <si>
    <t>RED OCEAN 4</t>
  </si>
  <si>
    <t>ITAMIM</t>
  </si>
  <si>
    <t>KASFUL-2</t>
  </si>
  <si>
    <t>FBA-1</t>
  </si>
  <si>
    <t xml:space="preserve">ADIL IHAN </t>
  </si>
  <si>
    <t>FARDIN-1</t>
  </si>
  <si>
    <t>STAR OF BENGAL 17</t>
  </si>
  <si>
    <t>ILMA-7</t>
  </si>
  <si>
    <t>CHADER KIRON-3</t>
  </si>
  <si>
    <t>Maize ARGENTINA</t>
  </si>
  <si>
    <t>SAYEM AHMED</t>
  </si>
  <si>
    <t>BANGLAR DELU</t>
  </si>
  <si>
    <t>JUBAYER ABDULLAH3</t>
  </si>
  <si>
    <t>TUSHAR ABDULLAH-6</t>
  </si>
  <si>
    <t>GLORY OF SREENAGAR-4</t>
  </si>
  <si>
    <t>SOMUDER NIR 1</t>
  </si>
  <si>
    <t>STAR OF BENGAL  17</t>
  </si>
  <si>
    <t>AMBRIN</t>
  </si>
  <si>
    <t>AL NAMERA 2</t>
  </si>
  <si>
    <t>PRINCE SIAM</t>
  </si>
  <si>
    <t>NOVA</t>
  </si>
  <si>
    <t>BEAUTY OF MULADI-4</t>
  </si>
  <si>
    <t>JUWEL 5</t>
  </si>
  <si>
    <t>KAFELA-2</t>
  </si>
  <si>
    <t>LUZON-23</t>
  </si>
  <si>
    <t>DARYA SITA-23</t>
  </si>
  <si>
    <t>YELLOE PEAS CANADA</t>
  </si>
  <si>
    <t>JAG RADHA-22</t>
  </si>
  <si>
    <t>BERDEN-22</t>
  </si>
  <si>
    <t>ANNITA-22</t>
  </si>
  <si>
    <t>ACRUX-22</t>
  </si>
  <si>
    <t>CN JOURNEY-22</t>
  </si>
  <si>
    <t>CN JOURNEY -22</t>
  </si>
  <si>
    <t>SUMMER SKY-22</t>
  </si>
  <si>
    <t>BULK AQUILA-22</t>
  </si>
  <si>
    <t>AFRICAN BATELEUR-22</t>
  </si>
  <si>
    <t>SANTA VITORIA-22</t>
  </si>
  <si>
    <t>LIBERTY-22</t>
  </si>
  <si>
    <t>MANDARIN CROWN-21</t>
  </si>
  <si>
    <t>PROPEL GRACE-22</t>
  </si>
  <si>
    <t>DO STOCK</t>
  </si>
  <si>
    <t>WATA CHEMICAL</t>
  </si>
  <si>
    <t>SINICA GACAECA-21</t>
  </si>
  <si>
    <t>Australia WHEAT</t>
  </si>
  <si>
    <t>IVY BLUE</t>
  </si>
  <si>
    <t>INCE KASTAMONO</t>
  </si>
  <si>
    <t>OLYMPIC PRIDE</t>
  </si>
  <si>
    <t>FARHIN ADIB</t>
  </si>
  <si>
    <t>KHAN BAHADUR JIAUS SHAMS</t>
  </si>
  <si>
    <t>NOWSIN HOSSAIN-2</t>
  </si>
  <si>
    <t>ALI HAIDER</t>
  </si>
  <si>
    <t>SHANTA RUPA 5</t>
  </si>
  <si>
    <t>FJARIFUL-2</t>
  </si>
  <si>
    <t>ILMAN -1</t>
  </si>
  <si>
    <t>NAJERA -2</t>
  </si>
  <si>
    <t>PANAMA FOREST-2</t>
  </si>
  <si>
    <t>TIGER OF EAST BENGAL-2</t>
  </si>
  <si>
    <t>JUNAYED PARVEJ</t>
  </si>
  <si>
    <t>MUNSHI DEWAN</t>
  </si>
  <si>
    <t>PRINCE OF KALAM-9</t>
  </si>
  <si>
    <t>RAHMAN-2</t>
  </si>
  <si>
    <t>SAFATULLAH-2</t>
  </si>
  <si>
    <t>TLN-40</t>
  </si>
  <si>
    <t>NABIL-40</t>
  </si>
  <si>
    <t>MAGFERAT-3</t>
  </si>
  <si>
    <t>PARABOT-16</t>
  </si>
  <si>
    <t>NURUL ISLAM-2</t>
  </si>
  <si>
    <t>ISAHAK HOSSAIN PATWARI</t>
  </si>
  <si>
    <t>UMME KULSUM-1</t>
  </si>
  <si>
    <t>NH-1</t>
  </si>
  <si>
    <t>MASTER SANIAT-1</t>
  </si>
  <si>
    <t>AMRITO</t>
  </si>
  <si>
    <t>MIHAD</t>
  </si>
  <si>
    <t>SHEIKH ENTERPRISE-2</t>
  </si>
  <si>
    <t>ABRAR HOSSAIN-9</t>
  </si>
  <si>
    <t>AL NAMERA 4</t>
  </si>
  <si>
    <t>ATT-2</t>
  </si>
  <si>
    <t>STAR CENTAURUS</t>
  </si>
  <si>
    <t>Yellow Peas CANADA</t>
  </si>
  <si>
    <t>BANGLAR ODHINAYAK-2</t>
  </si>
  <si>
    <t>ADORSHO-3</t>
  </si>
  <si>
    <t>NIRJHAR 5</t>
  </si>
  <si>
    <t>YASIN ARAFAT-2</t>
  </si>
  <si>
    <t>PORI BANU</t>
  </si>
  <si>
    <t>JUBAYER ABDULLAH-6</t>
  </si>
  <si>
    <t>SHAFINATUL MADINA-2</t>
  </si>
  <si>
    <t>TAHMINA RAHMAN KHAN -</t>
  </si>
  <si>
    <t>ABDUL BAREK-3</t>
  </si>
  <si>
    <t>RR EXPRESS</t>
  </si>
  <si>
    <t>GLORY OF SREENAGAR-9</t>
  </si>
  <si>
    <t>YELLOW LINE-2</t>
  </si>
  <si>
    <t>OSAKA-2</t>
  </si>
  <si>
    <t>ST1</t>
  </si>
  <si>
    <t>SAIF &amp; TASNIM</t>
  </si>
  <si>
    <t>DIP OCEAN-1</t>
  </si>
  <si>
    <t>MONOWARA-2</t>
  </si>
  <si>
    <t>JALCHARI-2</t>
  </si>
  <si>
    <t>HK BAHAUDDIN NAKSH BAND</t>
  </si>
  <si>
    <t>LATIFA YOUSUF-2</t>
  </si>
  <si>
    <t>PANAMA FOREST -2</t>
  </si>
  <si>
    <t>STAR SEALION -2</t>
  </si>
  <si>
    <t>IBRAHIM ALAM REZA</t>
  </si>
  <si>
    <t>SARA MAHMUD</t>
  </si>
  <si>
    <t>SAJEDA HOSSAIN</t>
  </si>
  <si>
    <t>TASMIARA-1</t>
  </si>
  <si>
    <t>RT-2</t>
  </si>
  <si>
    <t>SAHARA &amp; MUNTAHA</t>
  </si>
  <si>
    <t>PARISHA</t>
  </si>
  <si>
    <t>PRIDE OF DOHAR</t>
  </si>
  <si>
    <t>AL MAHI KHAN</t>
  </si>
  <si>
    <t>HAKIKAT</t>
  </si>
  <si>
    <t>HAZRAT GECHUDAR KOLLA SHA</t>
  </si>
  <si>
    <t>SAFA MAROWA</t>
  </si>
  <si>
    <t xml:space="preserve">LAILA RAHMAN </t>
  </si>
  <si>
    <t>RT 1</t>
  </si>
  <si>
    <t>SARENG-6</t>
  </si>
  <si>
    <t>BARIDHI</t>
  </si>
  <si>
    <t>JOY JATRA</t>
  </si>
  <si>
    <t>DEWAN JUBAYER-2</t>
  </si>
  <si>
    <t>MASTER SANIAT-2</t>
  </si>
  <si>
    <t>SHARIN</t>
  </si>
  <si>
    <t>BRIGHTON</t>
  </si>
  <si>
    <t>SOMUDE NIR-1</t>
  </si>
  <si>
    <t>Maize BRAZIL</t>
  </si>
  <si>
    <t>KUTUBPUR GODOWN</t>
  </si>
  <si>
    <t>CL SAPPHIRE</t>
  </si>
  <si>
    <t>25.04.24</t>
  </si>
  <si>
    <t>banglar odinayak-2</t>
  </si>
  <si>
    <t>26.04.24</t>
  </si>
  <si>
    <t>27.04.24</t>
  </si>
  <si>
    <t>reject Aftab</t>
  </si>
  <si>
    <t>28.04.24</t>
  </si>
  <si>
    <t>delta Agro Food 5 dum</t>
  </si>
  <si>
    <t>29.04.24</t>
  </si>
  <si>
    <t>Saved sultana</t>
  </si>
  <si>
    <t>Begum Laila</t>
  </si>
  <si>
    <t>Glory Of Sreenagar 4</t>
  </si>
  <si>
    <t>30.04.24</t>
  </si>
  <si>
    <t>al Aiman -4</t>
  </si>
  <si>
    <t>01.05.24</t>
  </si>
  <si>
    <t>02.05.24</t>
  </si>
  <si>
    <t>03.05.24</t>
  </si>
  <si>
    <t>laser-3</t>
  </si>
  <si>
    <t>jubayer Abdullah-6/ glory of sreenagar 4/ garia</t>
  </si>
  <si>
    <t>ARISH AHMED</t>
  </si>
  <si>
    <t>ARISH AHMED/BANGLAR ODINAYAK-5</t>
  </si>
  <si>
    <t>BANGLAR ODINAYAK-5</t>
  </si>
  <si>
    <t>BANGLAR ODINAYAK-13</t>
  </si>
  <si>
    <t>BANGLAR ODINAYAK-5/ DIP OCEAN 1</t>
  </si>
  <si>
    <t>UMME HABIBA</t>
  </si>
  <si>
    <t>MAHAMUDUL HASAN NABID</t>
  </si>
  <si>
    <t>DN (N.PARA)</t>
  </si>
  <si>
    <t>POROSH (N.PARA)</t>
  </si>
  <si>
    <t>JOINT (N.PARA)</t>
  </si>
  <si>
    <t>BRIGHT (N.PARA)</t>
  </si>
  <si>
    <t>TAHA TALHA -1</t>
  </si>
  <si>
    <t>MUGNI-4</t>
  </si>
  <si>
    <t>STAR SEA LION 2</t>
  </si>
  <si>
    <t>AL NAMERA-2</t>
  </si>
  <si>
    <t>DAMEGE DELTA-4</t>
  </si>
  <si>
    <t>Chick Peas AUSTRALIA</t>
  </si>
  <si>
    <t>GREEN PADMA -2</t>
  </si>
  <si>
    <t>PRINCE OF DIP-1</t>
  </si>
  <si>
    <t>NIRJHAR-6</t>
  </si>
  <si>
    <t>YASIN ARAFAT</t>
  </si>
  <si>
    <t>RED OCEAN-4</t>
  </si>
  <si>
    <t>KASFUL</t>
  </si>
  <si>
    <t>PRINCE OF SAHA AMANAT</t>
  </si>
  <si>
    <t>NIRJHAR-5</t>
  </si>
  <si>
    <t>BORSHON-11</t>
  </si>
  <si>
    <t>MAHADI-3</t>
  </si>
  <si>
    <t>RIVER CAPTAIN</t>
  </si>
  <si>
    <t>GLORY OF SREENAGAR-6</t>
  </si>
  <si>
    <t>SHANTA MARIA-1</t>
  </si>
  <si>
    <t>THANA</t>
  </si>
  <si>
    <t>MODONPUR</t>
  </si>
  <si>
    <t>SONALI</t>
  </si>
  <si>
    <t>CL SAPPHIRE -23</t>
  </si>
  <si>
    <t>XIN HAI TONG-25</t>
  </si>
  <si>
    <t>AFTAB GODOWN</t>
  </si>
  <si>
    <t>IZUMU HERMES</t>
  </si>
  <si>
    <t>SILO (N. GONJ)</t>
  </si>
  <si>
    <t>SOFIA-23</t>
  </si>
  <si>
    <t>EPIC TRADER-23</t>
  </si>
  <si>
    <t>SO-2</t>
  </si>
  <si>
    <t>DAYRIA SITA</t>
  </si>
  <si>
    <t>GOLDEN LOTUS-23</t>
  </si>
  <si>
    <t>ANEMOS-22</t>
  </si>
  <si>
    <t>ATLAS-22</t>
  </si>
  <si>
    <t>ILEKTAAA-22</t>
  </si>
  <si>
    <t>04.05.24</t>
  </si>
  <si>
    <t>asfia muntasie/ banglar odinayak-2</t>
  </si>
  <si>
    <t>Yellowpeas Canada</t>
  </si>
  <si>
    <t>05.05.24</t>
  </si>
  <si>
    <t>Rj-1</t>
  </si>
  <si>
    <t>06.05.24</t>
  </si>
  <si>
    <t>anando joyanto-</t>
  </si>
  <si>
    <t>kafela-1</t>
  </si>
  <si>
    <t>07.05.24</t>
  </si>
  <si>
    <t>asfia muntasir-2</t>
  </si>
  <si>
    <t>08.05.24</t>
  </si>
  <si>
    <t>Marina-1</t>
  </si>
  <si>
    <t>Yellowpeas Russia</t>
  </si>
  <si>
    <t>09.05.24</t>
  </si>
  <si>
    <t>Silver Fin 5</t>
  </si>
  <si>
    <t>10.05.24</t>
  </si>
  <si>
    <t>anando joyanto-/harun talha</t>
  </si>
  <si>
    <t>nh1</t>
  </si>
  <si>
    <t>11.05.24</t>
  </si>
  <si>
    <t>anando joyanto</t>
  </si>
  <si>
    <t>nh1/barira-1</t>
  </si>
  <si>
    <t>12.05.24</t>
  </si>
  <si>
    <t>12..05.24</t>
  </si>
  <si>
    <t xml:space="preserve">Arif Godown </t>
  </si>
  <si>
    <t>se transport-1</t>
  </si>
  <si>
    <t>Glory Of Sreenagar-5</t>
  </si>
  <si>
    <t>barira//marina</t>
  </si>
  <si>
    <t>12.05.214</t>
  </si>
  <si>
    <t>13.05.24</t>
  </si>
  <si>
    <t>13.06.24</t>
  </si>
  <si>
    <t>baria// nh-1</t>
  </si>
  <si>
    <t>14.05.24</t>
  </si>
  <si>
    <t>Harun Talha</t>
  </si>
  <si>
    <t>barira//nh1</t>
  </si>
  <si>
    <t>15.05.24</t>
  </si>
  <si>
    <t>barira/nh 1/tirupoti 2</t>
  </si>
  <si>
    <t>rj2</t>
  </si>
  <si>
    <t>baria Nh1/tiropoti</t>
  </si>
  <si>
    <t>17.05.24</t>
  </si>
  <si>
    <t>18.05.24</t>
  </si>
  <si>
    <t>18.05.242</t>
  </si>
  <si>
    <t>hudson</t>
  </si>
  <si>
    <t>19.05.24</t>
  </si>
  <si>
    <t>appolo</t>
  </si>
  <si>
    <t>20.05.24</t>
  </si>
  <si>
    <t>Halim sopon-2</t>
  </si>
  <si>
    <t>hajera begum plus</t>
  </si>
  <si>
    <t>jafnun julfa</t>
  </si>
  <si>
    <t>nh1/madina es/tiropoti/Halim sopon 2</t>
  </si>
  <si>
    <t>21.05.24</t>
  </si>
  <si>
    <t>Apollo/Banglar Odinayak</t>
  </si>
  <si>
    <t>jafnun julfa/Jariful Hasan 9</t>
  </si>
  <si>
    <t>22.05.24</t>
  </si>
  <si>
    <t>tori tipu/madina-esal /al hasan-2</t>
  </si>
  <si>
    <t>al namera-4</t>
  </si>
  <si>
    <t>hejera beguma plus</t>
  </si>
  <si>
    <t>jahirul hasan 9</t>
  </si>
  <si>
    <t>23.05.24</t>
  </si>
  <si>
    <t>Halim sopon-3</t>
  </si>
  <si>
    <t>jahirul hasan 9/ reject aftab</t>
  </si>
  <si>
    <t>24.05.24</t>
  </si>
  <si>
    <t>att-2</t>
  </si>
  <si>
    <t>Apollo</t>
  </si>
  <si>
    <t>25.05.24</t>
  </si>
  <si>
    <t>apollo</t>
  </si>
  <si>
    <t>25.05.024</t>
  </si>
  <si>
    <t>26.05.24</t>
  </si>
  <si>
    <t>apollp</t>
  </si>
  <si>
    <t>28.05.24</t>
  </si>
  <si>
    <t>27.05.24</t>
  </si>
  <si>
    <t>29.05.24</t>
  </si>
  <si>
    <t>30.05.24</t>
  </si>
  <si>
    <t>31.05.24</t>
  </si>
  <si>
    <t>Arunima</t>
  </si>
  <si>
    <t>reject cp</t>
  </si>
  <si>
    <t>01.06.24</t>
  </si>
  <si>
    <t>Fishan Akib-2</t>
  </si>
  <si>
    <t>02.06.24</t>
  </si>
  <si>
    <t>03.06.24</t>
  </si>
  <si>
    <t>Rex Galary-1</t>
  </si>
  <si>
    <t>04.06.24</t>
  </si>
  <si>
    <t>05.06.24</t>
  </si>
  <si>
    <t>06.06.24</t>
  </si>
  <si>
    <t>08.06.24</t>
  </si>
  <si>
    <t>09.06.24</t>
  </si>
  <si>
    <t>08.09.274</t>
  </si>
  <si>
    <t>10.06.24</t>
  </si>
  <si>
    <t>11.06.24</t>
  </si>
  <si>
    <t>12.06.24</t>
  </si>
  <si>
    <t>Soya Seed USA</t>
  </si>
  <si>
    <t>14.06.24</t>
  </si>
  <si>
    <t>15.06.24</t>
  </si>
  <si>
    <t>19.06.24</t>
  </si>
  <si>
    <t>20.06.24</t>
  </si>
  <si>
    <t>21.06.24</t>
  </si>
  <si>
    <t>22.06.24</t>
  </si>
  <si>
    <t>23.06.24</t>
  </si>
  <si>
    <t>23.06.024</t>
  </si>
  <si>
    <t>24.06.24</t>
  </si>
  <si>
    <t>Gausiya Godown</t>
  </si>
  <si>
    <t>25.06.24</t>
  </si>
  <si>
    <t>25.06.024</t>
  </si>
  <si>
    <t>26.06.24</t>
  </si>
  <si>
    <t>Appolo Ispat Godown</t>
  </si>
  <si>
    <t>27.06.24</t>
  </si>
  <si>
    <t>28.06.24</t>
  </si>
  <si>
    <t>28.09.24</t>
  </si>
  <si>
    <t>29.06.24</t>
  </si>
  <si>
    <t>30.06.24</t>
  </si>
  <si>
    <t>01.07.24</t>
  </si>
  <si>
    <t>01.07.27</t>
  </si>
  <si>
    <t>02.07.24</t>
  </si>
  <si>
    <t>Old</t>
  </si>
  <si>
    <t>03.07.24</t>
  </si>
  <si>
    <t>04.07.24</t>
  </si>
  <si>
    <t>05.07.24</t>
  </si>
  <si>
    <t>06.07.24</t>
  </si>
  <si>
    <t>07.07.24</t>
  </si>
  <si>
    <t>08.07.24</t>
  </si>
  <si>
    <t>Lentils Canada</t>
  </si>
  <si>
    <t>09.07.24</t>
  </si>
  <si>
    <t>10.07.24</t>
  </si>
  <si>
    <t>10.04.24</t>
  </si>
  <si>
    <t>NABIL FLOUR MILL IP</t>
  </si>
  <si>
    <t>DAMAGE</t>
  </si>
  <si>
    <t>11.07.24</t>
  </si>
  <si>
    <t>Soya Seed SUA</t>
  </si>
  <si>
    <t>12.07.24</t>
  </si>
  <si>
    <t>13.07.24</t>
  </si>
  <si>
    <t>14.07.24</t>
  </si>
  <si>
    <t>Chhuya reject</t>
  </si>
  <si>
    <t>15.07.24</t>
  </si>
  <si>
    <t>16.07.24</t>
  </si>
  <si>
    <t>Soya Seed Usa</t>
  </si>
  <si>
    <t>Aulabon Godown</t>
  </si>
  <si>
    <t>17.07.24</t>
  </si>
  <si>
    <t>MEB Glass Factory</t>
  </si>
  <si>
    <t>18.07.24</t>
  </si>
  <si>
    <t>18.07.024</t>
  </si>
  <si>
    <t>19.07.24</t>
  </si>
  <si>
    <t>Rape Seed India</t>
  </si>
  <si>
    <t>20.07.24</t>
  </si>
  <si>
    <t>21.07.24</t>
  </si>
  <si>
    <t>22.07.24</t>
  </si>
  <si>
    <t>23.07.24</t>
  </si>
  <si>
    <t>24.07.24</t>
  </si>
  <si>
    <t>25.07.24</t>
  </si>
  <si>
    <t>26.07.24</t>
  </si>
  <si>
    <t>27.07.24</t>
  </si>
  <si>
    <t>28.07.24</t>
  </si>
  <si>
    <t>28.07.274</t>
  </si>
  <si>
    <t>29.07.24</t>
  </si>
  <si>
    <t>30.07.24</t>
  </si>
  <si>
    <t>31.07.24</t>
  </si>
  <si>
    <t>01.08.24</t>
  </si>
  <si>
    <t>02.08.24</t>
  </si>
  <si>
    <t>03.08.24</t>
  </si>
  <si>
    <t>04.08.24</t>
  </si>
  <si>
    <t>alma reject</t>
  </si>
  <si>
    <t>05.08.24</t>
  </si>
  <si>
    <t>Gandhabpur Godown-4</t>
  </si>
  <si>
    <t>06.08.24</t>
  </si>
  <si>
    <t>sabit hossen-3</t>
  </si>
  <si>
    <t>07.08.24</t>
  </si>
  <si>
    <t>babul-2</t>
  </si>
  <si>
    <t>08.08.24</t>
  </si>
  <si>
    <t>09.08.24</t>
  </si>
  <si>
    <t>10.08.24</t>
  </si>
  <si>
    <t>11.08.24</t>
  </si>
  <si>
    <t>12.08.24</t>
  </si>
  <si>
    <t>13.08.24</t>
  </si>
  <si>
    <t>14.08.24</t>
  </si>
  <si>
    <t>15.08.24</t>
  </si>
  <si>
    <t>abdullah al asif-10</t>
  </si>
  <si>
    <t>16.08.24</t>
  </si>
  <si>
    <t>17.08.24</t>
  </si>
  <si>
    <t>rajmerin, fishan akib, munsi deyan</t>
  </si>
  <si>
    <t>18.08.24</t>
  </si>
  <si>
    <t>Agrogami</t>
  </si>
  <si>
    <t>19.08.24</t>
  </si>
  <si>
    <t>31.06.24</t>
  </si>
  <si>
    <t>20.08.24</t>
  </si>
  <si>
    <t>dattapara-1</t>
  </si>
  <si>
    <t xml:space="preserve">Lentils Australia </t>
  </si>
  <si>
    <t>Golap -4</t>
  </si>
  <si>
    <t>Abdullah Al Asif-10</t>
  </si>
  <si>
    <t>21.08.24</t>
  </si>
  <si>
    <t>new</t>
  </si>
  <si>
    <t>22.08.24</t>
  </si>
  <si>
    <t>somuder nir-1</t>
  </si>
  <si>
    <t>23.08.24</t>
  </si>
  <si>
    <t>Musterd Seed Russia</t>
  </si>
  <si>
    <t>master saniyat-1</t>
  </si>
  <si>
    <t>24.08.24</t>
  </si>
  <si>
    <t>25.08.24</t>
  </si>
  <si>
    <t>delta agro food</t>
  </si>
  <si>
    <t>26.08.24</t>
  </si>
  <si>
    <t>Yellow peas Canada</t>
  </si>
  <si>
    <t>samata sta-1</t>
  </si>
  <si>
    <t>27.08.24</t>
  </si>
  <si>
    <t>prance of jalal uddin -2</t>
  </si>
  <si>
    <t>28.08.24</t>
  </si>
  <si>
    <t>Banglar Doyel -2</t>
  </si>
  <si>
    <t>27.8.24</t>
  </si>
  <si>
    <t>29.08.24</t>
  </si>
  <si>
    <t>29.8.24</t>
  </si>
  <si>
    <t>30.08.24</t>
  </si>
  <si>
    <t>31.08.24</t>
  </si>
  <si>
    <t>01.09.24</t>
  </si>
  <si>
    <t>Rajmerin-568500</t>
  </si>
  <si>
    <t>munsi deyan-524000</t>
  </si>
  <si>
    <t>fishan akib-584000</t>
  </si>
  <si>
    <t>02.09.24</t>
  </si>
  <si>
    <t>03.09.24</t>
  </si>
  <si>
    <t>04.09.24</t>
  </si>
  <si>
    <t>MASTER SANIAT-2 RAJ MERINE-21</t>
  </si>
  <si>
    <t>MASTER SANIAT-2-302000</t>
  </si>
  <si>
    <t>RAJ MARINR-21-1100000</t>
  </si>
  <si>
    <t>MASTER SANIAT-2-1380000</t>
  </si>
  <si>
    <t>RAJ MARINR-21-150000</t>
  </si>
  <si>
    <t>05.09.24</t>
  </si>
  <si>
    <t>06.09.24</t>
  </si>
  <si>
    <t>Fishan akib-</t>
  </si>
  <si>
    <t>fishan akib</t>
  </si>
  <si>
    <t>07.09.24</t>
  </si>
  <si>
    <t>Yellow peas Russia</t>
  </si>
  <si>
    <t>08.09.24</t>
  </si>
  <si>
    <t>09.09.24</t>
  </si>
  <si>
    <t>Wata Godawon-5</t>
  </si>
  <si>
    <t>10.09.24</t>
  </si>
  <si>
    <t>mastersaniyat-1</t>
  </si>
  <si>
    <t>11.09.24</t>
  </si>
  <si>
    <t>Meb Glass Factory</t>
  </si>
  <si>
    <t>12.09.24</t>
  </si>
  <si>
    <t>13.09.24</t>
  </si>
  <si>
    <t>14.09.24</t>
  </si>
  <si>
    <t>aman reject</t>
  </si>
  <si>
    <t>15.09.24</t>
  </si>
  <si>
    <t>16.09.24</t>
  </si>
  <si>
    <t>17.09.24</t>
  </si>
  <si>
    <t>samia mim -2</t>
  </si>
  <si>
    <t>19.09.24</t>
  </si>
  <si>
    <t>18.09.24</t>
  </si>
  <si>
    <t>mastersaniyat</t>
  </si>
  <si>
    <t>master saniyart</t>
  </si>
  <si>
    <t>Wheat Romania</t>
  </si>
  <si>
    <t>fajlul haque-6</t>
  </si>
  <si>
    <t>20.09.24</t>
  </si>
  <si>
    <t>fardin-2</t>
  </si>
  <si>
    <t>21.09.24</t>
  </si>
  <si>
    <t>mihad hasan</t>
  </si>
  <si>
    <t>22.09.24</t>
  </si>
  <si>
    <t>Fishan Akib-</t>
  </si>
  <si>
    <t>23.09.24</t>
  </si>
  <si>
    <t>24.09.24</t>
  </si>
  <si>
    <t>25.09.24</t>
  </si>
  <si>
    <t>Maize argentina</t>
  </si>
  <si>
    <t>maimuna</t>
  </si>
  <si>
    <t>26.09.24</t>
  </si>
  <si>
    <t>27.09.24</t>
  </si>
  <si>
    <t>29.09.24</t>
  </si>
  <si>
    <t>30.09.24</t>
  </si>
  <si>
    <t>01.10.24</t>
  </si>
  <si>
    <t>02.10.24</t>
  </si>
  <si>
    <t>Samata Sta-1</t>
  </si>
  <si>
    <t>03.10.24</t>
  </si>
  <si>
    <t>ritaj</t>
  </si>
  <si>
    <t>04.10.24</t>
  </si>
  <si>
    <t>05.10.24</t>
  </si>
  <si>
    <t>06.10.24</t>
  </si>
  <si>
    <t>Atigram Godown-2</t>
  </si>
  <si>
    <t>07.10.24</t>
  </si>
  <si>
    <t>08.10.24</t>
  </si>
  <si>
    <t>fajlul haque-7</t>
  </si>
  <si>
    <t>09.10.24</t>
  </si>
  <si>
    <t>south bengal -1</t>
  </si>
  <si>
    <t>jhalkuri godown</t>
  </si>
  <si>
    <t>10.10.24</t>
  </si>
  <si>
    <t>Dottapara-1</t>
  </si>
  <si>
    <t>11.10.24</t>
  </si>
  <si>
    <t>Saha Amir-1</t>
  </si>
  <si>
    <t>deep Ocean-1</t>
  </si>
  <si>
    <t>12.10.24</t>
  </si>
  <si>
    <t>13.10.24</t>
  </si>
  <si>
    <t>14.10.24</t>
  </si>
  <si>
    <t>dewan jobayer-1</t>
  </si>
  <si>
    <t>15.10.24</t>
  </si>
  <si>
    <t>16.10.24</t>
  </si>
  <si>
    <t>17.10.24</t>
  </si>
  <si>
    <t>Bangalr delu</t>
  </si>
  <si>
    <t>18.10.24</t>
  </si>
  <si>
    <t>Golap-9</t>
  </si>
  <si>
    <t>19.10.24</t>
  </si>
  <si>
    <t>20.10.24</t>
  </si>
  <si>
    <t>21.10.24</t>
  </si>
  <si>
    <t>22.10.24</t>
  </si>
  <si>
    <t>23.10.24</t>
  </si>
  <si>
    <t>24.10.24</t>
  </si>
  <si>
    <t>25.10.24</t>
  </si>
  <si>
    <t>26.10.24</t>
  </si>
  <si>
    <t>26.10.247</t>
  </si>
  <si>
    <t>27.10.24</t>
  </si>
  <si>
    <t>28.10.24</t>
  </si>
  <si>
    <t>29.10.24</t>
  </si>
  <si>
    <t>30.10.24</t>
  </si>
  <si>
    <t>31.10.24</t>
  </si>
  <si>
    <t>Golap-02</t>
  </si>
  <si>
    <t>1.11.24</t>
  </si>
  <si>
    <t>1.11.10</t>
  </si>
  <si>
    <t>MV aysha Atika</t>
  </si>
  <si>
    <t>2.11.24</t>
  </si>
  <si>
    <t>3.11.24</t>
  </si>
  <si>
    <t>4.11.24</t>
  </si>
  <si>
    <t>5.11.24</t>
  </si>
  <si>
    <t>6.11.24</t>
  </si>
  <si>
    <t>7.11.24</t>
  </si>
  <si>
    <t>8.11.24</t>
  </si>
  <si>
    <t>9.11.24</t>
  </si>
  <si>
    <t>09.11.24</t>
  </si>
  <si>
    <t>Akij</t>
  </si>
  <si>
    <t>Wata Godawon-3</t>
  </si>
  <si>
    <t>10.11.24</t>
  </si>
  <si>
    <t>munal reject</t>
  </si>
  <si>
    <t>10.11.247</t>
  </si>
  <si>
    <t>11.11.24</t>
  </si>
  <si>
    <t>meb</t>
  </si>
  <si>
    <t>nurabedin-2</t>
  </si>
  <si>
    <t>tajim-4</t>
  </si>
  <si>
    <t>12.11.24</t>
  </si>
  <si>
    <t>13.11.24</t>
  </si>
  <si>
    <t>tasnia-1</t>
  </si>
  <si>
    <t>14.11.24</t>
  </si>
  <si>
    <t>15.11.24</t>
  </si>
  <si>
    <t>16.11.24</t>
  </si>
  <si>
    <t>17.11.24</t>
  </si>
  <si>
    <t>18.11.24</t>
  </si>
  <si>
    <t>19.11.24</t>
  </si>
  <si>
    <t>20.11.24</t>
  </si>
  <si>
    <t>Soya Seed Brazil</t>
  </si>
  <si>
    <t>21.11.24</t>
  </si>
  <si>
    <t>22.11.24</t>
  </si>
  <si>
    <t>23.11.24</t>
  </si>
  <si>
    <t>ma trading reject</t>
  </si>
  <si>
    <t>24.11.24</t>
  </si>
  <si>
    <t>UNI OCE</t>
  </si>
  <si>
    <t>9/10.09.24</t>
  </si>
  <si>
    <t>Remaks</t>
  </si>
  <si>
    <t>Closing Stock Quantity</t>
  </si>
  <si>
    <t>Lighter</t>
  </si>
  <si>
    <t>Actrual Unload/Load Quantity</t>
  </si>
  <si>
    <t>Munshi dewan</t>
  </si>
  <si>
    <t>Raj Marine -9</t>
  </si>
  <si>
    <t>Somuder Nir-1</t>
  </si>
  <si>
    <t>Banglar Doyel-2</t>
  </si>
  <si>
    <t>Master Saniyat-2</t>
  </si>
  <si>
    <t>Raj Marine -21</t>
  </si>
  <si>
    <t>Master Saniyat-1</t>
  </si>
  <si>
    <t>Master Saniyat</t>
  </si>
  <si>
    <t>transfer-7</t>
  </si>
  <si>
    <t>Gain-360</t>
  </si>
  <si>
    <t>25.11.24</t>
  </si>
  <si>
    <t>26.11.24</t>
  </si>
  <si>
    <t>27.11.24</t>
  </si>
  <si>
    <t>28.11.24</t>
  </si>
  <si>
    <t>tin vai traders dust</t>
  </si>
  <si>
    <t>transfer silo-4</t>
  </si>
  <si>
    <t>29.11.24</t>
  </si>
  <si>
    <t>01.12.24</t>
  </si>
  <si>
    <t>1.12.24</t>
  </si>
  <si>
    <t>ma trading</t>
  </si>
  <si>
    <t>Wata Godawon-4</t>
  </si>
  <si>
    <t>2.12.24</t>
  </si>
  <si>
    <t>2..12.24</t>
  </si>
  <si>
    <t>Atigram Godown-1</t>
  </si>
  <si>
    <t>Atigram Godown-3</t>
  </si>
  <si>
    <t>02.12.24</t>
  </si>
  <si>
    <t>03.12.24</t>
  </si>
  <si>
    <t>04.12.24</t>
  </si>
  <si>
    <t>05.12.24</t>
  </si>
  <si>
    <t>nourish mondol reject</t>
  </si>
  <si>
    <t>06.12.24</t>
  </si>
  <si>
    <t xml:space="preserve">nourish valuka </t>
  </si>
  <si>
    <t>07.12.24</t>
  </si>
  <si>
    <t>08.12.24</t>
  </si>
  <si>
    <t>09.12.24</t>
  </si>
  <si>
    <t>decota gains reject</t>
  </si>
  <si>
    <t>10.12.24</t>
  </si>
  <si>
    <t>11.12.24</t>
  </si>
  <si>
    <t>12.12.24</t>
  </si>
  <si>
    <t>13.12.24</t>
  </si>
  <si>
    <t>14.12.24</t>
  </si>
  <si>
    <t>15.12.24</t>
  </si>
  <si>
    <t>Yellowpeas Wastage</t>
  </si>
  <si>
    <t>16.12.24</t>
  </si>
  <si>
    <t>Nourish Valuka Reject</t>
  </si>
  <si>
    <t>arman &amp; Diamond Feed Reject</t>
  </si>
  <si>
    <t>17.12.24</t>
  </si>
  <si>
    <t>18.12.24</t>
  </si>
  <si>
    <t>18-12.24</t>
  </si>
  <si>
    <t>19.12.24</t>
  </si>
  <si>
    <t>20.12.24</t>
  </si>
  <si>
    <t>21.12.24</t>
  </si>
  <si>
    <t>21.22.24</t>
  </si>
  <si>
    <t>22.12.24</t>
  </si>
  <si>
    <t>23.12.24</t>
  </si>
  <si>
    <t>24.12.24</t>
  </si>
  <si>
    <t>25.12.24</t>
  </si>
  <si>
    <t>26.12.24</t>
  </si>
  <si>
    <t>27.12.24</t>
  </si>
  <si>
    <t>new khalek reject</t>
  </si>
  <si>
    <t>ali</t>
  </si>
  <si>
    <t>hitu</t>
  </si>
  <si>
    <t>kamunl</t>
  </si>
  <si>
    <t>28.12.24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</si>
</sst>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8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83" fillId="0" borderId="0" applyFont="0" applyFill="0" applyBorder="0" applyAlignment="0" applyProtection="0"/>
  </cellStyleXfs>
  <cellXfs count="712">
    <xf numFmtId="0" fontId="0" fillId="0" borderId="0" xfId="0"/>
    <xf numFmtId="0" fontId="268" fillId="6" borderId="1" xfId="0" applyFont="1" applyFill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7" borderId="1" xfId="1" applyFont="1" applyFill="1" applyBorder="1" applyAlignment="1">
      <alignment horizontal="center" vertical="center"/>
    </xf>
    <xf numFmtId="0" fontId="0" fillId="7" borderId="1" xfId="1" applyNumberFormat="1" applyFont="1" applyFill="1" applyBorder="1" applyAlignment="1">
      <alignment horizontal="center" vertical="center"/>
    </xf>
    <xf numFmtId="43" fontId="0" fillId="8" borderId="1" xfId="1" applyFont="1" applyFill="1" applyBorder="1" applyAlignment="1">
      <alignment horizontal="center" vertical="center"/>
    </xf>
    <xf numFmtId="43" fontId="0" fillId="8" borderId="1" xfId="1" applyFont="1" applyFill="1" applyBorder="1" applyAlignment="1">
      <alignment horizontal="right" vertical="center"/>
    </xf>
    <xf numFmtId="0" fontId="0" fillId="0" borderId="1" xfId="1" applyNumberFormat="1" applyFont="1" applyBorder="1" applyAlignment="1">
      <alignment horizontal="center" vertical="center"/>
    </xf>
    <xf numFmtId="0" fontId="267" fillId="9" borderId="1" xfId="1" applyNumberFormat="1" applyFont="1" applyFill="1" applyBorder="1" applyAlignment="1">
      <alignment horizontal="center" vertical="center"/>
    </xf>
    <xf numFmtId="43" fontId="271" fillId="9" borderId="1" xfId="1" applyFont="1" applyFill="1" applyBorder="1" applyAlignment="1">
      <alignment horizontal="center" vertical="center"/>
    </xf>
    <xf numFmtId="43" fontId="267" fillId="9" borderId="1" xfId="1" applyFont="1" applyFill="1" applyBorder="1" applyAlignment="1">
      <alignment horizontal="center" vertical="center"/>
    </xf>
    <xf numFmtId="43" fontId="0" fillId="7" borderId="1" xfId="1" applyFont="1" applyFill="1" applyBorder="1" applyAlignment="1">
      <alignment horizontal="right" vertical="center"/>
    </xf>
    <xf numFmtId="0" fontId="268" fillId="9" borderId="1" xfId="1" applyNumberFormat="1" applyFont="1" applyFill="1" applyBorder="1" applyAlignment="1">
      <alignment horizontal="center" vertical="center"/>
    </xf>
    <xf numFmtId="43" fontId="268" fillId="9" borderId="1" xfId="1" applyFont="1" applyFill="1" applyBorder="1" applyAlignment="1">
      <alignment horizontal="center" vertical="center"/>
    </xf>
    <xf numFmtId="0" fontId="273" fillId="9" borderId="1" xfId="1" applyNumberFormat="1" applyFont="1" applyFill="1" applyBorder="1" applyAlignment="1">
      <alignment horizontal="center" vertical="center"/>
    </xf>
    <xf numFmtId="43" fontId="273" fillId="9" borderId="1" xfId="1" applyFont="1" applyFill="1" applyBorder="1" applyAlignment="1">
      <alignment horizontal="center" vertical="center"/>
    </xf>
    <xf numFmtId="0" fontId="272" fillId="0" borderId="0" xfId="0" applyFont="1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center" vertical="center"/>
    </xf>
    <xf numFmtId="164" fontId="0" fillId="7" borderId="1" xfId="1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Border="1"/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8" borderId="1" xfId="1" applyNumberFormat="1" applyFont="1" applyFill="1" applyBorder="1" applyAlignment="1">
      <alignment horizontal="center" vertical="center"/>
    </xf>
    <xf numFmtId="0" fontId="270" fillId="9" borderId="2" xfId="0" applyFont="1" applyFill="1" applyBorder="1" applyAlignment="1">
      <alignment horizontal="center" vertical="center"/>
    </xf>
    <xf numFmtId="0" fontId="270" fillId="9" borderId="3" xfId="0" applyFont="1" applyFill="1" applyBorder="1" applyAlignment="1">
      <alignment horizontal="center" vertical="center"/>
    </xf>
    <xf numFmtId="0" fontId="267" fillId="9" borderId="1" xfId="0" applyFont="1" applyFill="1" applyBorder="1" applyAlignment="1">
      <alignment horizontal="center" vertical="center"/>
    </xf>
    <xf numFmtId="164" fontId="267" fillId="9" borderId="1" xfId="1" applyNumberFormat="1" applyFont="1" applyFill="1" applyBorder="1" applyAlignment="1">
      <alignment horizontal="center" vertical="center"/>
    </xf>
    <xf numFmtId="164" fontId="267" fillId="9" borderId="1" xfId="0" applyNumberFormat="1" applyFont="1" applyFill="1" applyBorder="1" applyAlignment="1">
      <alignment horizontal="center" vertical="center"/>
    </xf>
    <xf numFmtId="0" fontId="274" fillId="10" borderId="1" xfId="0" applyFont="1" applyFill="1" applyBorder="1" applyAlignment="1">
      <alignment horizontal="center" vertical="center"/>
    </xf>
    <xf numFmtId="164" fontId="274" fillId="10" borderId="1" xfId="1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0" fillId="7" borderId="0" xfId="0" applyFill="1"/>
    <xf numFmtId="0" fontId="272" fillId="7" borderId="1" xfId="0" applyFont="1" applyFill="1" applyBorder="1" applyAlignment="1">
      <alignment horizontal="center" vertical="center"/>
    </xf>
    <xf numFmtId="0" fontId="272" fillId="8" borderId="1" xfId="0" applyFont="1" applyFill="1" applyBorder="1" applyAlignment="1">
      <alignment horizontal="center" vertical="center"/>
    </xf>
    <xf numFmtId="164" fontId="272" fillId="8" borderId="1" xfId="1" applyNumberFormat="1" applyFont="1" applyFill="1" applyBorder="1" applyAlignment="1">
      <alignment horizontal="right"/>
    </xf>
    <xf numFmtId="0" fontId="0" fillId="8" borderId="1" xfId="0" applyFill="1" applyBorder="1"/>
    <xf numFmtId="0" fontId="275" fillId="9" borderId="3" xfId="0" applyFont="1" applyFill="1" applyBorder="1" applyAlignment="1">
      <alignment horizontal="center" vertical="center"/>
    </xf>
    <xf numFmtId="0" fontId="276" fillId="9" borderId="1" xfId="0" applyFont="1" applyFill="1" applyBorder="1" applyAlignment="1">
      <alignment horizontal="center" vertical="center"/>
    </xf>
    <xf numFmtId="43" fontId="276" fillId="9" borderId="1" xfId="1" applyFont="1" applyFill="1" applyBorder="1" applyAlignment="1">
      <alignment horizontal="center" vertical="center"/>
    </xf>
    <xf numFmtId="164" fontId="276" fillId="9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3" fontId="0" fillId="7" borderId="1" xfId="1" applyNumberFormat="1" applyFont="1" applyFill="1" applyBorder="1" applyAlignment="1">
      <alignment horizontal="center" vertical="center"/>
    </xf>
    <xf numFmtId="3" fontId="0" fillId="0" borderId="0" xfId="0" applyNumberFormat="1"/>
    <xf numFmtId="0" fontId="0" fillId="0" borderId="1" xfId="0" applyBorder="1" applyAlignment="1">
      <alignment horizontal="center"/>
    </xf>
    <xf numFmtId="43" fontId="0" fillId="8" borderId="1" xfId="1" applyFont="1" applyFill="1" applyBorder="1" applyAlignment="1">
      <alignment horizontal="center"/>
    </xf>
    <xf numFmtId="43" fontId="0" fillId="7" borderId="1" xfId="1" applyFont="1" applyFill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8" borderId="0" xfId="0" applyFill="1"/>
    <xf numFmtId="0" fontId="268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8" borderId="1" xfId="0" applyFont="1" applyFill="1" applyBorder="1" applyAlignment="1">
      <alignment horizontal="center" vertical="center"/>
    </xf>
    <xf numFmtId="0" fontId="0" fillId="7" borderId="1" xfId="1" applyNumberFormat="1" applyFont="1" applyFill="1" applyBorder="1" applyAlignment="1">
      <alignment horizontal="center"/>
    </xf>
    <xf numFmtId="43" fontId="0" fillId="8" borderId="5" xfId="1" applyFont="1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right"/>
    </xf>
    <xf numFmtId="43" fontId="0" fillId="11" borderId="1" xfId="1" applyFont="1" applyFill="1" applyBorder="1" applyAlignment="1">
      <alignment horizontal="center" vertical="center"/>
    </xf>
    <xf numFmtId="43" fontId="0" fillId="0" borderId="0" xfId="0" applyNumberFormat="1"/>
    <xf numFmtId="43" fontId="0" fillId="12" borderId="1" xfId="1" applyFont="1" applyFill="1" applyBorder="1" applyAlignment="1">
      <alignment horizontal="center" vertical="center"/>
    </xf>
    <xf numFmtId="43" fontId="0" fillId="8" borderId="1" xfId="1" applyFont="1" applyFill="1" applyBorder="1"/>
    <xf numFmtId="44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1" xfId="1" applyNumberFormat="1" applyFont="1" applyBorder="1"/>
    <xf numFmtId="2" fontId="0" fillId="8" borderId="0" xfId="0" applyNumberFormat="1" applyFill="1" applyAlignment="1">
      <alignment horizontal="right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44" fontId="0" fillId="0" borderId="1" xfId="0" applyNumberFormat="1" applyBorder="1"/>
    <xf numFmtId="2" fontId="0" fillId="8" borderId="1" xfId="0" applyNumberFormat="1" applyFill="1" applyBorder="1" applyAlignment="1"/>
    <xf numFmtId="0" fontId="0" fillId="0" borderId="1" xfId="0" applyBorder="1" applyAlignment="1"/>
    <xf numFmtId="2" fontId="0" fillId="7" borderId="1" xfId="0" applyNumberFormat="1" applyFill="1" applyBorder="1" applyAlignment="1">
      <alignment horizontal="right"/>
    </xf>
    <xf numFmtId="0" fontId="268" fillId="6" borderId="1" xfId="0" applyFont="1" applyFill="1" applyBorder="1" applyAlignment="1">
      <alignment horizontal="center" vertical="center" wrapText="1"/>
    </xf>
    <xf numFmtId="0" fontId="268" fillId="9" borderId="1" xfId="0" applyFont="1" applyFill="1" applyBorder="1" applyAlignment="1">
      <alignment horizontal="center" vertical="center"/>
    </xf>
    <xf numFmtId="164" fontId="268" fillId="9" borderId="1" xfId="0" applyNumberFormat="1" applyFont="1" applyFill="1" applyBorder="1" applyAlignment="1">
      <alignment horizontal="center" vertical="center"/>
    </xf>
    <xf numFmtId="43" fontId="0" fillId="13" borderId="1" xfId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0" fontId="0" fillId="9" borderId="1" xfId="0" applyFill="1" applyBorder="1"/>
    <xf numFmtId="43" fontId="0" fillId="9" borderId="1" xfId="0" applyNumberFormat="1" applyFill="1" applyBorder="1"/>
    <xf numFmtId="2" fontId="0" fillId="0" borderId="1" xfId="0" applyNumberFormat="1" applyBorder="1"/>
    <xf numFmtId="0" fontId="273" fillId="9" borderId="1" xfId="0" applyFont="1" applyFill="1" applyBorder="1"/>
    <xf numFmtId="43" fontId="273" fillId="9" borderId="1" xfId="0" applyNumberFormat="1" applyFont="1" applyFill="1" applyBorder="1"/>
    <xf numFmtId="164" fontId="268" fillId="9" borderId="1" xfId="0" applyNumberFormat="1" applyFont="1" applyFill="1" applyBorder="1" applyAlignment="1">
      <alignment horizontal="left" vertical="center"/>
    </xf>
    <xf numFmtId="2" fontId="272" fillId="7" borderId="1" xfId="0" applyNumberFormat="1" applyFont="1" applyFill="1" applyBorder="1" applyAlignment="1">
      <alignment vertical="center"/>
    </xf>
    <xf numFmtId="0" fontId="0" fillId="7" borderId="5" xfId="0" applyFill="1" applyBorder="1" applyAlignment="1">
      <alignment horizontal="center" vertical="center"/>
    </xf>
    <xf numFmtId="43" fontId="0" fillId="7" borderId="1" xfId="1" applyFont="1" applyFill="1" applyBorder="1" applyAlignment="1">
      <alignment vertical="center"/>
    </xf>
    <xf numFmtId="0" fontId="0" fillId="0" borderId="5" xfId="0" applyFill="1" applyBorder="1"/>
    <xf numFmtId="0" fontId="0" fillId="7" borderId="1" xfId="0" applyFill="1" applyBorder="1" applyAlignment="1">
      <alignment vertical="center"/>
    </xf>
    <xf numFmtId="0" fontId="0" fillId="0" borderId="0" xfId="0" applyAlignment="1">
      <alignment vertical="center"/>
    </xf>
    <xf numFmtId="43" fontId="0" fillId="8" borderId="1" xfId="1" applyFont="1" applyFill="1" applyBorder="1" applyAlignment="1">
      <alignment vertical="center"/>
    </xf>
    <xf numFmtId="43" fontId="277" fillId="7" borderId="1" xfId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277" fillId="8" borderId="1" xfId="0" applyFont="1" applyFill="1" applyBorder="1" applyAlignment="1">
      <alignment horizontal="center" vertical="center"/>
    </xf>
    <xf numFmtId="43" fontId="0" fillId="7" borderId="1" xfId="1" applyFont="1" applyFill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278" fillId="9" borderId="1" xfId="0" applyFont="1" applyFill="1" applyBorder="1"/>
    <xf numFmtId="43" fontId="278" fillId="0" borderId="1" xfId="1" applyFont="1" applyBorder="1"/>
    <xf numFmtId="0" fontId="279" fillId="0" borderId="1" xfId="0" applyFont="1" applyBorder="1"/>
    <xf numFmtId="0" fontId="274" fillId="7" borderId="1" xfId="0" applyFont="1" applyFill="1" applyBorder="1" applyAlignment="1">
      <alignment horizontal="center" vertical="center"/>
    </xf>
    <xf numFmtId="2" fontId="0" fillId="8" borderId="1" xfId="0" applyNumberFormat="1" applyFill="1" applyBorder="1"/>
    <xf numFmtId="2" fontId="0" fillId="7" borderId="1" xfId="0" applyNumberFormat="1" applyFill="1" applyBorder="1"/>
    <xf numFmtId="0" fontId="280" fillId="7" borderId="1" xfId="0" applyFont="1" applyFill="1" applyBorder="1" applyAlignment="1">
      <alignment horizontal="center" vertical="center"/>
    </xf>
    <xf numFmtId="0" fontId="280" fillId="0" borderId="0" xfId="0" applyFont="1"/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 wrapText="1"/>
    </xf>
    <xf numFmtId="0" fontId="272" fillId="9" borderId="1" xfId="0" applyFont="1" applyFill="1" applyBorder="1"/>
    <xf numFmtId="0" fontId="0" fillId="0" borderId="3" xfId="0" applyBorder="1" applyAlignment="1">
      <alignment horizontal="center" vertical="center"/>
    </xf>
    <xf numFmtId="10" fontId="0" fillId="0" borderId="0" xfId="0" applyNumberFormat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9" borderId="1" xfId="0" applyFill="1" applyBorder="1" applyAlignment="1">
      <alignment horizontal="center"/>
    </xf>
    <xf numFmtId="0" fontId="282" fillId="7" borderId="2" xfId="0" applyFont="1" applyFill="1" applyBorder="1" applyAlignment="1">
      <alignment horizontal="center" vertical="center"/>
    </xf>
    <xf numFmtId="0" fontId="0" fillId="9" borderId="3" xfId="0" applyFill="1" applyBorder="1"/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43" fontId="0" fillId="7" borderId="3" xfId="1" applyFont="1" applyFill="1" applyBorder="1" applyAlignment="1">
      <alignment horizontal="center" vertical="center"/>
    </xf>
    <xf numFmtId="43" fontId="0" fillId="8" borderId="2" xfId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3" fontId="0" fillId="7" borderId="0" xfId="1" applyFont="1" applyFill="1" applyBorder="1" applyAlignment="1">
      <alignment horizontal="center" vertical="center"/>
    </xf>
    <xf numFmtId="43" fontId="0" fillId="0" borderId="0" xfId="1" applyFont="1" applyBorder="1"/>
    <xf numFmtId="43" fontId="0" fillId="0" borderId="1" xfId="1" applyFont="1" applyFill="1" applyBorder="1" applyAlignment="1">
      <alignment vertical="center"/>
    </xf>
    <xf numFmtId="43" fontId="0" fillId="8" borderId="1" xfId="1" applyNumberFormat="1" applyFont="1" applyFill="1" applyBorder="1" applyAlignment="1">
      <alignment vertical="center"/>
    </xf>
    <xf numFmtId="164" fontId="272" fillId="7" borderId="1" xfId="1" applyNumberFormat="1" applyFont="1" applyFill="1" applyBorder="1" applyAlignment="1">
      <alignment horizontal="center" vertical="center"/>
    </xf>
    <xf numFmtId="2" fontId="272" fillId="7" borderId="1" xfId="0" applyNumberFormat="1" applyFont="1" applyFill="1" applyBorder="1" applyAlignment="1">
      <alignment horizontal="right" vertical="center"/>
    </xf>
    <xf numFmtId="2" fontId="0" fillId="7" borderId="1" xfId="1" applyNumberFormat="1" applyFont="1" applyFill="1" applyBorder="1" applyAlignment="1">
      <alignment horizontal="right"/>
    </xf>
    <xf numFmtId="0" fontId="272" fillId="7" borderId="5" xfId="0" applyFont="1" applyFill="1" applyBorder="1" applyAlignment="1">
      <alignment horizontal="center" vertical="center"/>
    </xf>
    <xf numFmtId="43" fontId="272" fillId="7" borderId="1" xfId="1" applyFont="1" applyFill="1" applyBorder="1" applyAlignment="1">
      <alignment horizontal="right" vertical="center"/>
    </xf>
    <xf numFmtId="0" fontId="0" fillId="7" borderId="0" xfId="0" applyFill="1" applyBorder="1"/>
    <xf numFmtId="43" fontId="0" fillId="7" borderId="1" xfId="1" applyNumberFormat="1" applyFont="1" applyFill="1" applyBorder="1" applyAlignment="1">
      <alignment vertical="center"/>
    </xf>
    <xf numFmtId="0" fontId="280" fillId="8" borderId="1" xfId="0" applyFont="1" applyFill="1" applyBorder="1" applyAlignment="1">
      <alignment horizontal="center" vertical="center"/>
    </xf>
    <xf numFmtId="0" fontId="275" fillId="0" borderId="0" xfId="0" applyFont="1"/>
    <xf numFmtId="0" fontId="0" fillId="7" borderId="1" xfId="1" applyNumberFormat="1" applyFont="1" applyFill="1" applyBorder="1" applyAlignment="1">
      <alignment vertical="center"/>
    </xf>
    <xf numFmtId="164" fontId="267" fillId="8" borderId="1" xfId="0" applyNumberFormat="1" applyFont="1" applyFill="1" applyBorder="1" applyAlignment="1">
      <alignment horizontal="center" vertical="center"/>
    </xf>
    <xf numFmtId="0" fontId="269" fillId="9" borderId="3" xfId="0" applyFont="1" applyFill="1" applyBorder="1" applyAlignment="1">
      <alignment horizontal="center" vertical="center"/>
    </xf>
    <xf numFmtId="164" fontId="271" fillId="9" borderId="1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270" fillId="9" borderId="2" xfId="0" applyFont="1" applyFill="1" applyBorder="1" applyAlignment="1">
      <alignment horizontal="center" vertical="center"/>
    </xf>
    <xf numFmtId="0" fontId="270" fillId="9" borderId="3" xfId="0" applyFont="1" applyFill="1" applyBorder="1" applyAlignment="1">
      <alignment horizontal="center" vertical="center"/>
    </xf>
    <xf numFmtId="0" fontId="270" fillId="9" borderId="2" xfId="0" applyFont="1" applyFill="1" applyBorder="1" applyAlignment="1">
      <alignment horizontal="center" vertical="center"/>
    </xf>
    <xf numFmtId="0" fontId="270" fillId="9" borderId="3" xfId="0" applyFont="1" applyFill="1" applyBorder="1" applyAlignment="1">
      <alignment horizontal="center" vertical="center"/>
    </xf>
    <xf numFmtId="0" fontId="270" fillId="9" borderId="2" xfId="0" applyFont="1" applyFill="1" applyBorder="1" applyAlignment="1">
      <alignment horizontal="center" vertical="center"/>
    </xf>
    <xf numFmtId="0" fontId="270" fillId="9" borderId="3" xfId="0" applyFont="1" applyFill="1" applyBorder="1" applyAlignment="1">
      <alignment horizontal="center" vertical="center"/>
    </xf>
    <xf numFmtId="0" fontId="270" fillId="9" borderId="2" xfId="0" applyFont="1" applyFill="1" applyBorder="1" applyAlignment="1">
      <alignment horizontal="center" vertical="center"/>
    </xf>
    <xf numFmtId="0" fontId="270" fillId="9" borderId="3" xfId="0" applyFont="1" applyFill="1" applyBorder="1" applyAlignment="1">
      <alignment horizontal="center" vertical="center"/>
    </xf>
    <xf numFmtId="0" fontId="270" fillId="9" borderId="2" xfId="0" applyFont="1" applyFill="1" applyBorder="1" applyAlignment="1">
      <alignment horizontal="center" vertical="center"/>
    </xf>
    <xf numFmtId="0" fontId="270" fillId="9" borderId="3" xfId="0" applyFont="1" applyFill="1" applyBorder="1" applyAlignment="1">
      <alignment horizontal="center" vertical="center"/>
    </xf>
    <xf numFmtId="2" fontId="272" fillId="8" borderId="1" xfId="0" applyNumberFormat="1" applyFont="1" applyFill="1" applyBorder="1" applyAlignment="1">
      <alignment vertical="center"/>
    </xf>
    <xf numFmtId="0" fontId="270" fillId="9" borderId="2" xfId="0" applyFont="1" applyFill="1" applyBorder="1" applyAlignment="1">
      <alignment horizontal="center" vertical="center"/>
    </xf>
    <xf numFmtId="0" fontId="270" fillId="9" borderId="3" xfId="0" applyFont="1" applyFill="1" applyBorder="1" applyAlignment="1">
      <alignment horizontal="center" vertical="center"/>
    </xf>
    <xf numFmtId="43" fontId="268" fillId="7" borderId="1" xfId="1" applyFont="1" applyFill="1" applyBorder="1" applyAlignment="1">
      <alignment horizontal="center" vertical="center"/>
    </xf>
    <xf numFmtId="43" fontId="266" fillId="7" borderId="1" xfId="1" applyFont="1" applyFill="1" applyBorder="1" applyAlignment="1">
      <alignment vertical="center"/>
    </xf>
    <xf numFmtId="0" fontId="266" fillId="7" borderId="1" xfId="0" applyFont="1" applyFill="1" applyBorder="1" applyAlignment="1">
      <alignment horizontal="center" vertical="center"/>
    </xf>
    <xf numFmtId="0" fontId="266" fillId="0" borderId="1" xfId="0" applyFont="1" applyBorder="1" applyAlignment="1">
      <alignment horizontal="center" vertical="center"/>
    </xf>
    <xf numFmtId="43" fontId="266" fillId="0" borderId="1" xfId="1" applyFont="1" applyBorder="1" applyAlignment="1">
      <alignment horizontal="center" vertical="center"/>
    </xf>
    <xf numFmtId="43" fontId="265" fillId="0" borderId="1" xfId="1" applyFont="1" applyBorder="1" applyAlignment="1">
      <alignment horizontal="center" vertical="center"/>
    </xf>
    <xf numFmtId="0" fontId="264" fillId="7" borderId="1" xfId="0" applyFont="1" applyFill="1" applyBorder="1" applyAlignment="1">
      <alignment horizontal="center" vertical="center"/>
    </xf>
    <xf numFmtId="0" fontId="263" fillId="7" borderId="1" xfId="0" applyFont="1" applyFill="1" applyBorder="1" applyAlignment="1">
      <alignment horizontal="center" vertical="center"/>
    </xf>
    <xf numFmtId="43" fontId="263" fillId="0" borderId="1" xfId="1" applyFont="1" applyBorder="1" applyAlignment="1">
      <alignment horizontal="center" vertical="center"/>
    </xf>
    <xf numFmtId="0" fontId="262" fillId="7" borderId="1" xfId="0" applyFont="1" applyFill="1" applyBorder="1" applyAlignment="1">
      <alignment horizontal="center" vertical="center"/>
    </xf>
    <xf numFmtId="0" fontId="261" fillId="7" borderId="1" xfId="0" applyFont="1" applyFill="1" applyBorder="1" applyAlignment="1">
      <alignment horizontal="center" vertical="center"/>
    </xf>
    <xf numFmtId="0" fontId="260" fillId="7" borderId="1" xfId="0" applyFont="1" applyFill="1" applyBorder="1" applyAlignment="1">
      <alignment horizontal="center" vertical="center"/>
    </xf>
    <xf numFmtId="0" fontId="259" fillId="7" borderId="1" xfId="0" applyFont="1" applyFill="1" applyBorder="1" applyAlignment="1">
      <alignment horizontal="center" vertical="center"/>
    </xf>
    <xf numFmtId="0" fontId="258" fillId="7" borderId="1" xfId="0" applyFont="1" applyFill="1" applyBorder="1" applyAlignment="1">
      <alignment horizontal="center" vertical="center"/>
    </xf>
    <xf numFmtId="0" fontId="257" fillId="7" borderId="1" xfId="0" applyFont="1" applyFill="1" applyBorder="1" applyAlignment="1">
      <alignment horizontal="center" vertical="center"/>
    </xf>
    <xf numFmtId="0" fontId="256" fillId="7" borderId="1" xfId="0" applyFont="1" applyFill="1" applyBorder="1" applyAlignment="1">
      <alignment horizontal="center" vertical="center"/>
    </xf>
    <xf numFmtId="0" fontId="255" fillId="7" borderId="1" xfId="0" applyFont="1" applyFill="1" applyBorder="1" applyAlignment="1">
      <alignment horizontal="center" vertical="center"/>
    </xf>
    <xf numFmtId="0" fontId="254" fillId="7" borderId="1" xfId="0" applyFont="1" applyFill="1" applyBorder="1" applyAlignment="1">
      <alignment horizontal="center" vertical="center"/>
    </xf>
    <xf numFmtId="0" fontId="253" fillId="7" borderId="1" xfId="0" applyFont="1" applyFill="1" applyBorder="1" applyAlignment="1">
      <alignment horizontal="center" vertical="center"/>
    </xf>
    <xf numFmtId="0" fontId="252" fillId="7" borderId="1" xfId="0" applyFont="1" applyFill="1" applyBorder="1" applyAlignment="1">
      <alignment horizontal="center" vertical="center"/>
    </xf>
    <xf numFmtId="0" fontId="251" fillId="7" borderId="1" xfId="0" applyFont="1" applyFill="1" applyBorder="1" applyAlignment="1">
      <alignment horizontal="center" vertical="center"/>
    </xf>
    <xf numFmtId="0" fontId="250" fillId="7" borderId="1" xfId="0" applyFont="1" applyFill="1" applyBorder="1" applyAlignment="1">
      <alignment horizontal="center" vertical="center"/>
    </xf>
    <xf numFmtId="0" fontId="249" fillId="7" borderId="1" xfId="0" applyFont="1" applyFill="1" applyBorder="1" applyAlignment="1">
      <alignment horizontal="center" vertical="center"/>
    </xf>
    <xf numFmtId="0" fontId="248" fillId="7" borderId="1" xfId="0" applyFont="1" applyFill="1" applyBorder="1" applyAlignment="1">
      <alignment horizontal="center" vertical="center"/>
    </xf>
    <xf numFmtId="0" fontId="247" fillId="7" borderId="1" xfId="0" applyFont="1" applyFill="1" applyBorder="1" applyAlignment="1">
      <alignment horizontal="center" vertical="center"/>
    </xf>
    <xf numFmtId="0" fontId="270" fillId="7" borderId="0" xfId="0" applyFont="1" applyFill="1" applyBorder="1" applyAlignment="1">
      <alignment horizontal="center" vertical="center"/>
    </xf>
    <xf numFmtId="0" fontId="267" fillId="7" borderId="0" xfId="0" applyFont="1" applyFill="1" applyBorder="1" applyAlignment="1">
      <alignment horizontal="center" vertical="center"/>
    </xf>
    <xf numFmtId="164" fontId="267" fillId="7" borderId="0" xfId="1" applyNumberFormat="1" applyFont="1" applyFill="1" applyBorder="1" applyAlignment="1">
      <alignment horizontal="center" vertical="center"/>
    </xf>
    <xf numFmtId="0" fontId="270" fillId="9" borderId="2" xfId="0" applyFont="1" applyFill="1" applyBorder="1" applyAlignment="1">
      <alignment horizontal="center" vertical="center"/>
    </xf>
    <xf numFmtId="0" fontId="270" fillId="9" borderId="3" xfId="0" applyFont="1" applyFill="1" applyBorder="1" applyAlignment="1">
      <alignment horizontal="center" vertical="center"/>
    </xf>
    <xf numFmtId="0" fontId="246" fillId="7" borderId="1" xfId="0" applyFont="1" applyFill="1" applyBorder="1" applyAlignment="1">
      <alignment horizontal="center" vertical="center"/>
    </xf>
    <xf numFmtId="0" fontId="245" fillId="7" borderId="1" xfId="0" applyFont="1" applyFill="1" applyBorder="1" applyAlignment="1">
      <alignment horizontal="center" vertical="center"/>
    </xf>
    <xf numFmtId="43" fontId="272" fillId="8" borderId="1" xfId="1" applyFont="1" applyFill="1" applyBorder="1" applyAlignment="1">
      <alignment vertical="center"/>
    </xf>
    <xf numFmtId="0" fontId="244" fillId="7" borderId="1" xfId="0" applyFont="1" applyFill="1" applyBorder="1" applyAlignment="1">
      <alignment horizontal="center" vertical="center"/>
    </xf>
    <xf numFmtId="0" fontId="243" fillId="7" borderId="1" xfId="0" applyFont="1" applyFill="1" applyBorder="1" applyAlignment="1">
      <alignment horizontal="center" vertical="center"/>
    </xf>
    <xf numFmtId="0" fontId="242" fillId="7" borderId="1" xfId="0" applyFont="1" applyFill="1" applyBorder="1" applyAlignment="1">
      <alignment horizontal="center" vertical="center"/>
    </xf>
    <xf numFmtId="43" fontId="272" fillId="7" borderId="1" xfId="1" applyFont="1" applyFill="1" applyBorder="1" applyAlignment="1">
      <alignment vertical="center"/>
    </xf>
    <xf numFmtId="0" fontId="241" fillId="7" borderId="1" xfId="0" applyFont="1" applyFill="1" applyBorder="1" applyAlignment="1">
      <alignment horizontal="center" vertical="center"/>
    </xf>
    <xf numFmtId="0" fontId="240" fillId="0" borderId="0" xfId="0" applyFont="1"/>
    <xf numFmtId="0" fontId="275" fillId="7" borderId="0" xfId="0" applyFont="1" applyFill="1" applyBorder="1" applyAlignment="1">
      <alignment horizontal="center" vertical="center"/>
    </xf>
    <xf numFmtId="0" fontId="276" fillId="7" borderId="0" xfId="0" applyFont="1" applyFill="1" applyBorder="1" applyAlignment="1">
      <alignment horizontal="center" vertical="center"/>
    </xf>
    <xf numFmtId="43" fontId="276" fillId="7" borderId="0" xfId="1" applyFont="1" applyFill="1" applyBorder="1" applyAlignment="1">
      <alignment horizontal="center" vertical="center"/>
    </xf>
    <xf numFmtId="164" fontId="276" fillId="7" borderId="0" xfId="0" applyNumberFormat="1" applyFont="1" applyFill="1" applyBorder="1" applyAlignment="1">
      <alignment horizontal="center" vertical="center"/>
    </xf>
    <xf numFmtId="0" fontId="270" fillId="9" borderId="2" xfId="0" applyFont="1" applyFill="1" applyBorder="1" applyAlignment="1">
      <alignment horizontal="center" vertical="center"/>
    </xf>
    <xf numFmtId="0" fontId="270" fillId="9" borderId="3" xfId="0" applyFont="1" applyFill="1" applyBorder="1" applyAlignment="1">
      <alignment horizontal="center" vertical="center"/>
    </xf>
    <xf numFmtId="0" fontId="270" fillId="9" borderId="2" xfId="0" applyFont="1" applyFill="1" applyBorder="1" applyAlignment="1">
      <alignment horizontal="center" vertical="center"/>
    </xf>
    <xf numFmtId="0" fontId="270" fillId="9" borderId="3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43" fontId="0" fillId="7" borderId="5" xfId="1" applyFont="1" applyFill="1" applyBorder="1" applyAlignment="1">
      <alignment horizontal="center" vertical="center"/>
    </xf>
    <xf numFmtId="43" fontId="266" fillId="8" borderId="1" xfId="1" applyFont="1" applyFill="1" applyBorder="1" applyAlignment="1">
      <alignment vertical="center"/>
    </xf>
    <xf numFmtId="43" fontId="0" fillId="0" borderId="1" xfId="0" applyNumberFormat="1" applyBorder="1"/>
    <xf numFmtId="2" fontId="0" fillId="7" borderId="5" xfId="1" applyNumberFormat="1" applyFont="1" applyFill="1" applyBorder="1" applyAlignment="1">
      <alignment horizontal="right"/>
    </xf>
    <xf numFmtId="43" fontId="0" fillId="7" borderId="1" xfId="0" applyNumberFormat="1" applyFill="1" applyBorder="1"/>
    <xf numFmtId="0" fontId="0" fillId="9" borderId="0" xfId="0" applyFill="1"/>
    <xf numFmtId="0" fontId="273" fillId="14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3" fontId="272" fillId="7" borderId="1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277" fillId="0" borderId="1" xfId="0" applyFont="1" applyBorder="1"/>
    <xf numFmtId="0" fontId="0" fillId="7" borderId="1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273" fillId="14" borderId="0" xfId="0" applyFont="1" applyFill="1" applyAlignment="1">
      <alignment horizontal="center" vertical="center"/>
    </xf>
    <xf numFmtId="0" fontId="268" fillId="14" borderId="1" xfId="0" applyFont="1" applyFill="1" applyBorder="1" applyAlignment="1">
      <alignment horizontal="center" vertical="center"/>
    </xf>
    <xf numFmtId="2" fontId="268" fillId="7" borderId="1" xfId="0" applyNumberFormat="1" applyFont="1" applyFill="1" applyBorder="1" applyAlignment="1">
      <alignment horizontal="center" vertical="center"/>
    </xf>
    <xf numFmtId="43" fontId="0" fillId="7" borderId="1" xfId="1" applyNumberFormat="1" applyFont="1" applyFill="1" applyBorder="1" applyAlignment="1">
      <alignment horizontal="center" vertical="center"/>
    </xf>
    <xf numFmtId="43" fontId="268" fillId="7" borderId="1" xfId="0" applyNumberFormat="1" applyFont="1" applyFill="1" applyBorder="1" applyAlignment="1">
      <alignment horizontal="center" vertical="center"/>
    </xf>
    <xf numFmtId="43" fontId="239" fillId="7" borderId="1" xfId="0" applyNumberFormat="1" applyFont="1" applyFill="1" applyBorder="1" applyAlignment="1">
      <alignment horizontal="center" vertical="center"/>
    </xf>
    <xf numFmtId="0" fontId="239" fillId="7" borderId="1" xfId="0" applyFont="1" applyFill="1" applyBorder="1" applyAlignment="1">
      <alignment horizontal="center" vertical="center"/>
    </xf>
    <xf numFmtId="43" fontId="0" fillId="8" borderId="0" xfId="1" applyFont="1" applyFill="1" applyBorder="1" applyAlignment="1">
      <alignment horizontal="center" vertical="center"/>
    </xf>
    <xf numFmtId="43" fontId="0" fillId="7" borderId="7" xfId="1" applyFont="1" applyFill="1" applyBorder="1" applyAlignment="1">
      <alignment horizontal="center" vertical="center"/>
    </xf>
    <xf numFmtId="43" fontId="0" fillId="7" borderId="8" xfId="1" applyFont="1" applyFill="1" applyBorder="1" applyAlignment="1">
      <alignment horizontal="center" vertical="center"/>
    </xf>
    <xf numFmtId="0" fontId="239" fillId="0" borderId="1" xfId="0" applyFont="1" applyBorder="1"/>
    <xf numFmtId="43" fontId="0" fillId="7" borderId="1" xfId="0" applyNumberFormat="1" applyFill="1" applyBorder="1" applyAlignment="1">
      <alignment horizontal="center" vertical="center"/>
    </xf>
    <xf numFmtId="43" fontId="282" fillId="7" borderId="1" xfId="1" applyFont="1" applyFill="1" applyBorder="1" applyAlignment="1">
      <alignment horizontal="center" vertical="center"/>
    </xf>
    <xf numFmtId="43" fontId="280" fillId="7" borderId="1" xfId="1" applyFont="1" applyFill="1" applyBorder="1" applyAlignment="1">
      <alignment horizontal="center" vertical="center"/>
    </xf>
    <xf numFmtId="43" fontId="238" fillId="7" borderId="1" xfId="1" applyFont="1" applyFill="1" applyBorder="1" applyAlignment="1">
      <alignment horizontal="center" vertical="center"/>
    </xf>
    <xf numFmtId="0" fontId="238" fillId="7" borderId="1" xfId="0" applyFont="1" applyFill="1" applyBorder="1" applyAlignment="1">
      <alignment horizontal="center" vertical="center"/>
    </xf>
    <xf numFmtId="0" fontId="238" fillId="0" borderId="1" xfId="0" applyFont="1" applyBorder="1"/>
    <xf numFmtId="43" fontId="272" fillId="7" borderId="1" xfId="1" applyFont="1" applyFill="1" applyBorder="1" applyAlignment="1">
      <alignment horizontal="center" vertical="center"/>
    </xf>
    <xf numFmtId="43" fontId="238" fillId="8" borderId="1" xfId="1" applyFont="1" applyFill="1" applyBorder="1" applyAlignment="1">
      <alignment horizontal="center" vertical="center"/>
    </xf>
    <xf numFmtId="43" fontId="237" fillId="7" borderId="1" xfId="1" applyFont="1" applyFill="1" applyBorder="1" applyAlignment="1">
      <alignment horizontal="center" vertical="center"/>
    </xf>
    <xf numFmtId="0" fontId="270" fillId="9" borderId="2" xfId="0" applyFont="1" applyFill="1" applyBorder="1" applyAlignment="1">
      <alignment horizontal="center" vertical="center"/>
    </xf>
    <xf numFmtId="0" fontId="270" fillId="9" borderId="3" xfId="0" applyFont="1" applyFill="1" applyBorder="1" applyAlignment="1">
      <alignment horizontal="center" vertical="center"/>
    </xf>
    <xf numFmtId="43" fontId="236" fillId="7" borderId="1" xfId="1" applyFont="1" applyFill="1" applyBorder="1" applyAlignment="1">
      <alignment horizontal="center" vertical="center"/>
    </xf>
    <xf numFmtId="43" fontId="236" fillId="0" borderId="1" xfId="1" applyFont="1" applyBorder="1" applyAlignment="1">
      <alignment horizontal="center" vertical="center"/>
    </xf>
    <xf numFmtId="43" fontId="236" fillId="8" borderId="1" xfId="1" applyFont="1" applyFill="1" applyBorder="1" applyAlignment="1">
      <alignment horizontal="center" vertical="center"/>
    </xf>
    <xf numFmtId="0" fontId="236" fillId="0" borderId="1" xfId="0" applyFont="1" applyBorder="1" applyAlignment="1">
      <alignment horizontal="center" vertical="center"/>
    </xf>
    <xf numFmtId="43" fontId="236" fillId="7" borderId="1" xfId="1" applyFont="1" applyFill="1" applyBorder="1" applyAlignment="1">
      <alignment vertical="center"/>
    </xf>
    <xf numFmtId="43" fontId="236" fillId="8" borderId="1" xfId="1" applyFont="1" applyFill="1" applyBorder="1" applyAlignment="1">
      <alignment vertical="center"/>
    </xf>
    <xf numFmtId="0" fontId="236" fillId="0" borderId="1" xfId="0" applyFont="1" applyBorder="1"/>
    <xf numFmtId="164" fontId="236" fillId="7" borderId="1" xfId="1" applyNumberFormat="1" applyFont="1" applyFill="1" applyBorder="1" applyAlignment="1">
      <alignment horizontal="center" vertical="center"/>
    </xf>
    <xf numFmtId="164" fontId="280" fillId="7" borderId="1" xfId="1" applyNumberFormat="1" applyFont="1" applyFill="1" applyBorder="1" applyAlignment="1">
      <alignment horizontal="center" vertical="center"/>
    </xf>
    <xf numFmtId="164" fontId="236" fillId="0" borderId="1" xfId="1" applyNumberFormat="1" applyFont="1" applyBorder="1" applyAlignment="1">
      <alignment horizontal="center" vertical="center"/>
    </xf>
    <xf numFmtId="164" fontId="236" fillId="8" borderId="1" xfId="1" applyNumberFormat="1" applyFont="1" applyFill="1" applyBorder="1" applyAlignment="1">
      <alignment horizontal="center" vertical="center"/>
    </xf>
    <xf numFmtId="0" fontId="236" fillId="7" borderId="1" xfId="0" applyFont="1" applyFill="1" applyBorder="1" applyAlignment="1">
      <alignment horizontal="center" vertical="center"/>
    </xf>
    <xf numFmtId="43" fontId="284" fillId="7" borderId="1" xfId="1" applyFont="1" applyFill="1" applyBorder="1" applyAlignment="1">
      <alignment horizontal="center" vertical="center"/>
    </xf>
    <xf numFmtId="0" fontId="235" fillId="7" borderId="1" xfId="0" applyFont="1" applyFill="1" applyBorder="1" applyAlignment="1">
      <alignment horizontal="center" vertical="center"/>
    </xf>
    <xf numFmtId="43" fontId="235" fillId="7" borderId="1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35" fillId="0" borderId="1" xfId="0" applyFont="1" applyBorder="1" applyAlignment="1">
      <alignment horizontal="center" vertical="center"/>
    </xf>
    <xf numFmtId="43" fontId="234" fillId="7" borderId="1" xfId="1" applyFont="1" applyFill="1" applyBorder="1" applyAlignment="1">
      <alignment horizontal="center" vertical="center"/>
    </xf>
    <xf numFmtId="43" fontId="0" fillId="9" borderId="0" xfId="0" applyNumberFormat="1" applyFill="1"/>
    <xf numFmtId="0" fontId="233" fillId="7" borderId="1" xfId="0" applyFont="1" applyFill="1" applyBorder="1" applyAlignment="1">
      <alignment horizontal="center" vertical="center"/>
    </xf>
    <xf numFmtId="0" fontId="235" fillId="0" borderId="0" xfId="0" applyFont="1" applyAlignment="1">
      <alignment horizontal="center" vertical="center"/>
    </xf>
    <xf numFmtId="43" fontId="285" fillId="7" borderId="1" xfId="1" applyFont="1" applyFill="1" applyBorder="1" applyAlignment="1">
      <alignment horizontal="center" vertical="center"/>
    </xf>
    <xf numFmtId="0" fontId="232" fillId="7" borderId="1" xfId="0" applyFont="1" applyFill="1" applyBorder="1" applyAlignment="1">
      <alignment horizontal="center" vertical="center"/>
    </xf>
    <xf numFmtId="43" fontId="232" fillId="7" borderId="1" xfId="1" applyFont="1" applyFill="1" applyBorder="1" applyAlignment="1">
      <alignment horizontal="center" vertical="center"/>
    </xf>
    <xf numFmtId="43" fontId="231" fillId="7" borderId="1" xfId="1" applyFont="1" applyFill="1" applyBorder="1" applyAlignment="1">
      <alignment horizontal="center" vertical="center"/>
    </xf>
    <xf numFmtId="0" fontId="231" fillId="0" borderId="0" xfId="0" applyFont="1"/>
    <xf numFmtId="0" fontId="231" fillId="7" borderId="1" xfId="0" applyFont="1" applyFill="1" applyBorder="1" applyAlignment="1">
      <alignment horizontal="center" vertical="center"/>
    </xf>
    <xf numFmtId="43" fontId="286" fillId="7" borderId="1" xfId="1" applyFont="1" applyFill="1" applyBorder="1" applyAlignment="1">
      <alignment horizontal="center" vertical="center"/>
    </xf>
    <xf numFmtId="0" fontId="230" fillId="0" borderId="1" xfId="0" applyFont="1" applyBorder="1" applyAlignment="1">
      <alignment horizontal="center" vertical="center"/>
    </xf>
    <xf numFmtId="43" fontId="230" fillId="0" borderId="1" xfId="1" applyFont="1" applyBorder="1" applyAlignment="1">
      <alignment horizontal="center" vertical="center"/>
    </xf>
    <xf numFmtId="0" fontId="230" fillId="7" borderId="1" xfId="0" applyFont="1" applyFill="1" applyBorder="1" applyAlignment="1">
      <alignment horizontal="center" vertical="center"/>
    </xf>
    <xf numFmtId="43" fontId="230" fillId="7" borderId="1" xfId="1" applyFont="1" applyFill="1" applyBorder="1" applyAlignment="1">
      <alignment horizontal="center" vertical="center"/>
    </xf>
    <xf numFmtId="0" fontId="230" fillId="0" borderId="1" xfId="0" applyFont="1" applyBorder="1" applyAlignment="1">
      <alignment horizontal="center"/>
    </xf>
    <xf numFmtId="43" fontId="229" fillId="7" borderId="1" xfId="1" applyFont="1" applyFill="1" applyBorder="1" applyAlignment="1">
      <alignment horizontal="center" vertical="center"/>
    </xf>
    <xf numFmtId="0" fontId="229" fillId="0" borderId="1" xfId="0" applyFont="1" applyBorder="1" applyAlignment="1">
      <alignment horizontal="center" vertical="center"/>
    </xf>
    <xf numFmtId="43" fontId="229" fillId="0" borderId="1" xfId="1" applyFont="1" applyBorder="1" applyAlignment="1">
      <alignment horizontal="center" vertical="center"/>
    </xf>
    <xf numFmtId="0" fontId="229" fillId="7" borderId="1" xfId="0" applyFont="1" applyFill="1" applyBorder="1" applyAlignment="1">
      <alignment horizontal="center" vertical="center"/>
    </xf>
    <xf numFmtId="0" fontId="229" fillId="0" borderId="1" xfId="0" applyFont="1" applyBorder="1" applyAlignment="1">
      <alignment horizontal="center"/>
    </xf>
    <xf numFmtId="0" fontId="270" fillId="9" borderId="2" xfId="0" applyFont="1" applyFill="1" applyBorder="1" applyAlignment="1">
      <alignment horizontal="center" vertical="center"/>
    </xf>
    <xf numFmtId="0" fontId="270" fillId="9" borderId="3" xfId="0" applyFont="1" applyFill="1" applyBorder="1" applyAlignment="1">
      <alignment horizontal="center" vertical="center"/>
    </xf>
    <xf numFmtId="0" fontId="228" fillId="7" borderId="1" xfId="0" applyFont="1" applyFill="1" applyBorder="1" applyAlignment="1">
      <alignment horizontal="center" vertical="center"/>
    </xf>
    <xf numFmtId="0" fontId="228" fillId="0" borderId="1" xfId="0" applyFont="1" applyBorder="1" applyAlignment="1">
      <alignment horizontal="center" vertical="center"/>
    </xf>
    <xf numFmtId="0" fontId="227" fillId="7" borderId="1" xfId="0" applyFont="1" applyFill="1" applyBorder="1" applyAlignment="1">
      <alignment horizontal="center" vertical="center"/>
    </xf>
    <xf numFmtId="0" fontId="227" fillId="0" borderId="1" xfId="0" applyFont="1" applyBorder="1" applyAlignment="1">
      <alignment horizontal="center" vertical="center"/>
    </xf>
    <xf numFmtId="0" fontId="226" fillId="7" borderId="1" xfId="0" applyFont="1" applyFill="1" applyBorder="1" applyAlignment="1">
      <alignment horizontal="center" vertical="center"/>
    </xf>
    <xf numFmtId="0" fontId="226" fillId="0" borderId="1" xfId="0" applyFont="1" applyBorder="1" applyAlignment="1">
      <alignment horizontal="center" vertical="center"/>
    </xf>
    <xf numFmtId="0" fontId="225" fillId="7" borderId="1" xfId="0" applyFont="1" applyFill="1" applyBorder="1" applyAlignment="1">
      <alignment horizontal="center" vertical="center"/>
    </xf>
    <xf numFmtId="0" fontId="225" fillId="0" borderId="1" xfId="0" applyFont="1" applyBorder="1" applyAlignment="1">
      <alignment horizontal="center" vertical="center"/>
    </xf>
    <xf numFmtId="0" fontId="224" fillId="7" borderId="1" xfId="0" applyFont="1" applyFill="1" applyBorder="1" applyAlignment="1">
      <alignment horizontal="center" vertical="center"/>
    </xf>
    <xf numFmtId="43" fontId="224" fillId="7" borderId="1" xfId="1" applyFont="1" applyFill="1" applyBorder="1" applyAlignment="1">
      <alignment horizontal="center" vertical="center"/>
    </xf>
    <xf numFmtId="0" fontId="224" fillId="0" borderId="1" xfId="0" applyFont="1" applyBorder="1" applyAlignment="1">
      <alignment horizontal="center" vertical="center"/>
    </xf>
    <xf numFmtId="164" fontId="224" fillId="7" borderId="1" xfId="1" applyNumberFormat="1" applyFont="1" applyFill="1" applyBorder="1" applyAlignment="1">
      <alignment horizontal="center" vertical="center"/>
    </xf>
    <xf numFmtId="0" fontId="224" fillId="0" borderId="1" xfId="0" applyFont="1" applyBorder="1" applyAlignment="1">
      <alignment horizontal="center"/>
    </xf>
    <xf numFmtId="0" fontId="223" fillId="7" borderId="1" xfId="0" applyFont="1" applyFill="1" applyBorder="1" applyAlignment="1">
      <alignment horizontal="center" vertical="center"/>
    </xf>
    <xf numFmtId="43" fontId="223" fillId="7" borderId="1" xfId="1" applyFont="1" applyFill="1" applyBorder="1" applyAlignment="1">
      <alignment horizontal="center" vertical="center"/>
    </xf>
    <xf numFmtId="0" fontId="223" fillId="0" borderId="1" xfId="0" applyFont="1" applyBorder="1" applyAlignment="1">
      <alignment horizontal="center" vertical="center"/>
    </xf>
    <xf numFmtId="0" fontId="223" fillId="0" borderId="1" xfId="0" applyFont="1" applyBorder="1" applyAlignment="1">
      <alignment horizontal="center"/>
    </xf>
    <xf numFmtId="0" fontId="222" fillId="7" borderId="1" xfId="0" applyFont="1" applyFill="1" applyBorder="1" applyAlignment="1">
      <alignment horizontal="center" vertical="center"/>
    </xf>
    <xf numFmtId="43" fontId="275" fillId="9" borderId="0" xfId="0" applyNumberFormat="1" applyFont="1" applyFill="1"/>
    <xf numFmtId="43" fontId="222" fillId="7" borderId="1" xfId="1" applyFont="1" applyFill="1" applyBorder="1" applyAlignment="1">
      <alignment horizontal="center" vertical="center"/>
    </xf>
    <xf numFmtId="0" fontId="222" fillId="0" borderId="1" xfId="0" applyFont="1" applyBorder="1" applyAlignment="1">
      <alignment horizontal="center"/>
    </xf>
    <xf numFmtId="0" fontId="222" fillId="0" borderId="1" xfId="0" applyFont="1" applyBorder="1" applyAlignment="1">
      <alignment horizontal="center" vertical="center"/>
    </xf>
    <xf numFmtId="0" fontId="221" fillId="7" borderId="1" xfId="0" applyFont="1" applyFill="1" applyBorder="1" applyAlignment="1">
      <alignment horizontal="center" vertical="center"/>
    </xf>
    <xf numFmtId="0" fontId="221" fillId="0" borderId="1" xfId="0" applyFont="1" applyBorder="1" applyAlignment="1">
      <alignment horizontal="center" vertical="center"/>
    </xf>
    <xf numFmtId="0" fontId="221" fillId="0" borderId="1" xfId="0" applyFont="1" applyBorder="1" applyAlignment="1">
      <alignment horizontal="center"/>
    </xf>
    <xf numFmtId="0" fontId="220" fillId="7" borderId="1" xfId="0" applyFont="1" applyFill="1" applyBorder="1" applyAlignment="1">
      <alignment horizontal="center" vertical="center"/>
    </xf>
    <xf numFmtId="0" fontId="220" fillId="0" borderId="1" xfId="0" applyFont="1" applyBorder="1" applyAlignment="1">
      <alignment horizontal="center" vertical="center"/>
    </xf>
    <xf numFmtId="0" fontId="219" fillId="7" borderId="1" xfId="0" applyFont="1" applyFill="1" applyBorder="1" applyAlignment="1">
      <alignment horizontal="center" vertical="center"/>
    </xf>
    <xf numFmtId="0" fontId="219" fillId="0" borderId="1" xfId="0" applyFont="1" applyBorder="1" applyAlignment="1">
      <alignment horizontal="center" vertical="center"/>
    </xf>
    <xf numFmtId="0" fontId="218" fillId="0" borderId="1" xfId="0" applyFont="1" applyBorder="1" applyAlignment="1">
      <alignment horizontal="center" vertical="center"/>
    </xf>
    <xf numFmtId="0" fontId="218" fillId="7" borderId="1" xfId="0" applyFont="1" applyFill="1" applyBorder="1" applyAlignment="1">
      <alignment horizontal="center" vertical="center"/>
    </xf>
    <xf numFmtId="0" fontId="217" fillId="7" borderId="1" xfId="0" applyFont="1" applyFill="1" applyBorder="1" applyAlignment="1">
      <alignment horizontal="center" vertical="center"/>
    </xf>
    <xf numFmtId="0" fontId="217" fillId="0" borderId="1" xfId="0" applyFont="1" applyBorder="1" applyAlignment="1">
      <alignment horizontal="center" vertical="center"/>
    </xf>
    <xf numFmtId="0" fontId="217" fillId="0" borderId="1" xfId="0" applyFont="1" applyBorder="1" applyAlignment="1">
      <alignment horizontal="center"/>
    </xf>
    <xf numFmtId="0" fontId="216" fillId="7" borderId="1" xfId="0" applyFont="1" applyFill="1" applyBorder="1" applyAlignment="1">
      <alignment horizontal="center" vertical="center"/>
    </xf>
    <xf numFmtId="0" fontId="215" fillId="7" borderId="1" xfId="0" applyFont="1" applyFill="1" applyBorder="1" applyAlignment="1">
      <alignment horizontal="center" vertical="center"/>
    </xf>
    <xf numFmtId="0" fontId="215" fillId="0" borderId="1" xfId="0" applyFont="1" applyBorder="1" applyAlignment="1">
      <alignment horizontal="center" vertical="center"/>
    </xf>
    <xf numFmtId="0" fontId="214" fillId="7" borderId="1" xfId="0" applyFont="1" applyFill="1" applyBorder="1" applyAlignment="1">
      <alignment horizontal="center" vertical="center"/>
    </xf>
    <xf numFmtId="0" fontId="214" fillId="0" borderId="1" xfId="0" applyFont="1" applyBorder="1" applyAlignment="1">
      <alignment horizontal="center" vertical="center"/>
    </xf>
    <xf numFmtId="0" fontId="213" fillId="7" borderId="1" xfId="0" applyFont="1" applyFill="1" applyBorder="1" applyAlignment="1">
      <alignment horizontal="center" vertical="center"/>
    </xf>
    <xf numFmtId="0" fontId="213" fillId="0" borderId="1" xfId="0" applyFont="1" applyBorder="1" applyAlignment="1">
      <alignment horizontal="center" vertical="center"/>
    </xf>
    <xf numFmtId="0" fontId="212" fillId="7" borderId="1" xfId="0" applyFont="1" applyFill="1" applyBorder="1" applyAlignment="1">
      <alignment horizontal="center" vertical="center"/>
    </xf>
    <xf numFmtId="0" fontId="212" fillId="0" borderId="1" xfId="0" applyFont="1" applyBorder="1" applyAlignment="1">
      <alignment horizontal="center" vertical="center"/>
    </xf>
    <xf numFmtId="0" fontId="211" fillId="7" borderId="1" xfId="0" applyFont="1" applyFill="1" applyBorder="1" applyAlignment="1">
      <alignment horizontal="center" vertical="center"/>
    </xf>
    <xf numFmtId="0" fontId="211" fillId="0" borderId="1" xfId="0" applyFont="1" applyBorder="1" applyAlignment="1">
      <alignment horizontal="center" vertical="center"/>
    </xf>
    <xf numFmtId="0" fontId="210" fillId="7" borderId="1" xfId="0" applyFont="1" applyFill="1" applyBorder="1" applyAlignment="1">
      <alignment horizontal="center" vertical="center"/>
    </xf>
    <xf numFmtId="0" fontId="210" fillId="0" borderId="1" xfId="0" applyFont="1" applyBorder="1" applyAlignment="1">
      <alignment horizontal="center" vertical="center"/>
    </xf>
    <xf numFmtId="0" fontId="209" fillId="7" borderId="1" xfId="0" applyFont="1" applyFill="1" applyBorder="1" applyAlignment="1">
      <alignment horizontal="center" vertical="center"/>
    </xf>
    <xf numFmtId="0" fontId="209" fillId="0" borderId="1" xfId="0" applyFont="1" applyBorder="1" applyAlignment="1">
      <alignment horizontal="center" vertical="center"/>
    </xf>
    <xf numFmtId="0" fontId="208" fillId="7" borderId="1" xfId="0" applyFont="1" applyFill="1" applyBorder="1" applyAlignment="1">
      <alignment horizontal="center" vertical="center"/>
    </xf>
    <xf numFmtId="0" fontId="208" fillId="0" borderId="1" xfId="0" applyFont="1" applyBorder="1" applyAlignment="1">
      <alignment horizontal="center" vertical="center"/>
    </xf>
    <xf numFmtId="0" fontId="207" fillId="7" borderId="1" xfId="0" applyFont="1" applyFill="1" applyBorder="1" applyAlignment="1">
      <alignment horizontal="center" vertical="center"/>
    </xf>
    <xf numFmtId="0" fontId="207" fillId="0" borderId="1" xfId="0" applyFont="1" applyBorder="1" applyAlignment="1">
      <alignment horizontal="center" vertical="center"/>
    </xf>
    <xf numFmtId="0" fontId="206" fillId="7" borderId="1" xfId="0" applyFont="1" applyFill="1" applyBorder="1" applyAlignment="1">
      <alignment horizontal="center" vertical="center"/>
    </xf>
    <xf numFmtId="0" fontId="206" fillId="0" borderId="1" xfId="0" applyFont="1" applyBorder="1" applyAlignment="1">
      <alignment horizontal="center" vertical="center"/>
    </xf>
    <xf numFmtId="0" fontId="205" fillId="7" borderId="1" xfId="0" applyFont="1" applyFill="1" applyBorder="1" applyAlignment="1">
      <alignment horizontal="center" vertical="center"/>
    </xf>
    <xf numFmtId="0" fontId="205" fillId="0" borderId="1" xfId="0" applyFont="1" applyBorder="1" applyAlignment="1">
      <alignment horizontal="center" vertical="center"/>
    </xf>
    <xf numFmtId="0" fontId="204" fillId="7" borderId="1" xfId="0" applyFont="1" applyFill="1" applyBorder="1" applyAlignment="1">
      <alignment horizontal="center" vertical="center"/>
    </xf>
    <xf numFmtId="0" fontId="204" fillId="0" borderId="1" xfId="0" applyFont="1" applyBorder="1" applyAlignment="1">
      <alignment horizontal="center" vertical="center"/>
    </xf>
    <xf numFmtId="0" fontId="203" fillId="0" borderId="1" xfId="0" applyFont="1" applyBorder="1" applyAlignment="1">
      <alignment horizontal="center" vertical="center"/>
    </xf>
    <xf numFmtId="164" fontId="203" fillId="7" borderId="1" xfId="1" applyNumberFormat="1" applyFont="1" applyFill="1" applyBorder="1" applyAlignment="1">
      <alignment horizontal="center" vertical="center"/>
    </xf>
    <xf numFmtId="0" fontId="203" fillId="7" borderId="1" xfId="0" applyFont="1" applyFill="1" applyBorder="1" applyAlignment="1">
      <alignment horizontal="center" vertical="center"/>
    </xf>
    <xf numFmtId="0" fontId="202" fillId="7" borderId="1" xfId="0" applyFont="1" applyFill="1" applyBorder="1" applyAlignment="1">
      <alignment horizontal="center" vertical="center"/>
    </xf>
    <xf numFmtId="0" fontId="202" fillId="0" borderId="1" xfId="0" applyFont="1" applyBorder="1" applyAlignment="1">
      <alignment horizontal="center" vertical="center"/>
    </xf>
    <xf numFmtId="0" fontId="201" fillId="7" borderId="1" xfId="0" applyFont="1" applyFill="1" applyBorder="1" applyAlignment="1">
      <alignment horizontal="center" vertical="center"/>
    </xf>
    <xf numFmtId="0" fontId="201" fillId="0" borderId="1" xfId="0" applyFont="1" applyBorder="1" applyAlignment="1">
      <alignment horizontal="center" vertical="center"/>
    </xf>
    <xf numFmtId="0" fontId="270" fillId="9" borderId="2" xfId="0" applyFont="1" applyFill="1" applyBorder="1" applyAlignment="1">
      <alignment horizontal="center" vertical="center"/>
    </xf>
    <xf numFmtId="0" fontId="270" fillId="9" borderId="3" xfId="0" applyFont="1" applyFill="1" applyBorder="1" applyAlignment="1">
      <alignment horizontal="center" vertical="center"/>
    </xf>
    <xf numFmtId="0" fontId="200" fillId="7" borderId="1" xfId="0" applyFont="1" applyFill="1" applyBorder="1" applyAlignment="1">
      <alignment horizontal="center" vertical="center"/>
    </xf>
    <xf numFmtId="0" fontId="200" fillId="0" borderId="1" xfId="0" applyFont="1" applyBorder="1" applyAlignment="1">
      <alignment horizontal="center" vertical="center"/>
    </xf>
    <xf numFmtId="0" fontId="199" fillId="7" borderId="1" xfId="0" applyFont="1" applyFill="1" applyBorder="1" applyAlignment="1">
      <alignment horizontal="center" vertical="center"/>
    </xf>
    <xf numFmtId="0" fontId="199" fillId="0" borderId="1" xfId="0" applyFont="1" applyBorder="1" applyAlignment="1">
      <alignment horizontal="center" vertical="center"/>
    </xf>
    <xf numFmtId="0" fontId="198" fillId="7" borderId="1" xfId="0" applyFont="1" applyFill="1" applyBorder="1" applyAlignment="1">
      <alignment horizontal="center" vertical="center"/>
    </xf>
    <xf numFmtId="0" fontId="197" fillId="7" borderId="1" xfId="0" applyFont="1" applyFill="1" applyBorder="1" applyAlignment="1">
      <alignment horizontal="center" vertical="center"/>
    </xf>
    <xf numFmtId="0" fontId="196" fillId="7" borderId="1" xfId="0" applyFont="1" applyFill="1" applyBorder="1" applyAlignment="1">
      <alignment horizontal="center" vertical="center"/>
    </xf>
    <xf numFmtId="0" fontId="195" fillId="7" borderId="1" xfId="0" applyFont="1" applyFill="1" applyBorder="1" applyAlignment="1">
      <alignment horizontal="center" vertical="center"/>
    </xf>
    <xf numFmtId="0" fontId="195" fillId="0" borderId="1" xfId="0" applyFont="1" applyBorder="1" applyAlignment="1">
      <alignment horizontal="center" vertical="center"/>
    </xf>
    <xf numFmtId="0" fontId="194" fillId="7" borderId="1" xfId="0" applyFont="1" applyFill="1" applyBorder="1" applyAlignment="1">
      <alignment horizontal="center" vertical="center"/>
    </xf>
    <xf numFmtId="0" fontId="193" fillId="0" borderId="1" xfId="0" applyFont="1" applyBorder="1" applyAlignment="1">
      <alignment horizontal="center" vertical="center"/>
    </xf>
    <xf numFmtId="0" fontId="273" fillId="7" borderId="1" xfId="0" applyFont="1" applyFill="1" applyBorder="1" applyAlignment="1">
      <alignment horizontal="center" vertical="center"/>
    </xf>
    <xf numFmtId="0" fontId="192" fillId="7" borderId="1" xfId="0" applyFont="1" applyFill="1" applyBorder="1" applyAlignment="1">
      <alignment horizontal="center" vertical="center"/>
    </xf>
    <xf numFmtId="43" fontId="273" fillId="7" borderId="1" xfId="0" applyNumberFormat="1" applyFont="1" applyFill="1" applyBorder="1" applyAlignment="1">
      <alignment horizontal="center" vertical="center"/>
    </xf>
    <xf numFmtId="0" fontId="191" fillId="7" borderId="1" xfId="0" applyFont="1" applyFill="1" applyBorder="1" applyAlignment="1">
      <alignment horizontal="center" vertical="center"/>
    </xf>
    <xf numFmtId="0" fontId="190" fillId="7" borderId="1" xfId="0" applyFont="1" applyFill="1" applyBorder="1" applyAlignment="1">
      <alignment horizontal="center" vertical="center"/>
    </xf>
    <xf numFmtId="0" fontId="189" fillId="7" borderId="1" xfId="0" applyFont="1" applyFill="1" applyBorder="1" applyAlignment="1">
      <alignment horizontal="center" vertical="center"/>
    </xf>
    <xf numFmtId="0" fontId="188" fillId="7" borderId="1" xfId="0" applyFont="1" applyFill="1" applyBorder="1" applyAlignment="1">
      <alignment horizontal="center" vertical="center"/>
    </xf>
    <xf numFmtId="0" fontId="187" fillId="7" borderId="1" xfId="0" applyFont="1" applyFill="1" applyBorder="1" applyAlignment="1">
      <alignment horizontal="center" vertical="center"/>
    </xf>
    <xf numFmtId="0" fontId="186" fillId="0" borderId="1" xfId="0" applyFont="1" applyBorder="1" applyAlignment="1">
      <alignment horizontal="center" vertical="center"/>
    </xf>
    <xf numFmtId="0" fontId="185" fillId="7" borderId="1" xfId="0" applyFont="1" applyFill="1" applyBorder="1" applyAlignment="1">
      <alignment horizontal="center" vertical="center"/>
    </xf>
    <xf numFmtId="0" fontId="184" fillId="7" borderId="1" xfId="0" applyFont="1" applyFill="1" applyBorder="1" applyAlignment="1">
      <alignment horizontal="center" vertical="center"/>
    </xf>
    <xf numFmtId="0" fontId="183" fillId="7" borderId="1" xfId="0" applyFont="1" applyFill="1" applyBorder="1" applyAlignment="1">
      <alignment horizontal="center" vertical="center"/>
    </xf>
    <xf numFmtId="0" fontId="182" fillId="7" borderId="1" xfId="0" applyFont="1" applyFill="1" applyBorder="1" applyAlignment="1">
      <alignment horizontal="center" vertical="center"/>
    </xf>
    <xf numFmtId="0" fontId="181" fillId="7" borderId="1" xfId="0" applyFont="1" applyFill="1" applyBorder="1" applyAlignment="1">
      <alignment horizontal="center" vertical="center"/>
    </xf>
    <xf numFmtId="0" fontId="180" fillId="7" borderId="1" xfId="0" applyFont="1" applyFill="1" applyBorder="1" applyAlignment="1">
      <alignment horizontal="center" vertical="center"/>
    </xf>
    <xf numFmtId="0" fontId="179" fillId="7" borderId="1" xfId="0" applyFont="1" applyFill="1" applyBorder="1" applyAlignment="1">
      <alignment horizontal="center" vertical="center"/>
    </xf>
    <xf numFmtId="0" fontId="178" fillId="7" borderId="1" xfId="0" applyFont="1" applyFill="1" applyBorder="1" applyAlignment="1">
      <alignment horizontal="center" vertical="center"/>
    </xf>
    <xf numFmtId="0" fontId="177" fillId="7" borderId="1" xfId="0" applyFont="1" applyFill="1" applyBorder="1" applyAlignment="1">
      <alignment horizontal="center" vertical="center"/>
    </xf>
    <xf numFmtId="0" fontId="176" fillId="7" borderId="1" xfId="0" applyFont="1" applyFill="1" applyBorder="1" applyAlignment="1">
      <alignment horizontal="center" vertical="center"/>
    </xf>
    <xf numFmtId="0" fontId="175" fillId="7" borderId="1" xfId="0" applyFont="1" applyFill="1" applyBorder="1" applyAlignment="1">
      <alignment horizontal="center" vertical="center"/>
    </xf>
    <xf numFmtId="0" fontId="174" fillId="7" borderId="1" xfId="0" applyFont="1" applyFill="1" applyBorder="1" applyAlignment="1">
      <alignment horizontal="center" vertical="center"/>
    </xf>
    <xf numFmtId="0" fontId="173" fillId="7" borderId="1" xfId="0" applyFont="1" applyFill="1" applyBorder="1" applyAlignment="1">
      <alignment horizontal="center" vertical="center"/>
    </xf>
    <xf numFmtId="0" fontId="172" fillId="7" borderId="1" xfId="0" applyFont="1" applyFill="1" applyBorder="1" applyAlignment="1">
      <alignment horizontal="center" vertical="center"/>
    </xf>
    <xf numFmtId="0" fontId="171" fillId="7" borderId="1" xfId="0" applyFont="1" applyFill="1" applyBorder="1" applyAlignment="1">
      <alignment horizontal="center" vertical="center"/>
    </xf>
    <xf numFmtId="0" fontId="170" fillId="7" borderId="1" xfId="0" applyFont="1" applyFill="1" applyBorder="1" applyAlignment="1">
      <alignment horizontal="center" vertical="center"/>
    </xf>
    <xf numFmtId="0" fontId="169" fillId="7" borderId="1" xfId="0" applyFont="1" applyFill="1" applyBorder="1" applyAlignment="1">
      <alignment horizontal="center" vertical="center"/>
    </xf>
    <xf numFmtId="0" fontId="270" fillId="9" borderId="2" xfId="0" applyFont="1" applyFill="1" applyBorder="1" applyAlignment="1">
      <alignment horizontal="center" vertical="center"/>
    </xf>
    <xf numFmtId="0" fontId="270" fillId="9" borderId="3" xfId="0" applyFont="1" applyFill="1" applyBorder="1" applyAlignment="1">
      <alignment horizontal="center" vertical="center"/>
    </xf>
    <xf numFmtId="0" fontId="168" fillId="7" borderId="1" xfId="0" applyFont="1" applyFill="1" applyBorder="1" applyAlignment="1">
      <alignment horizontal="center" vertical="center"/>
    </xf>
    <xf numFmtId="0" fontId="168" fillId="0" borderId="1" xfId="0" applyFont="1" applyBorder="1" applyAlignment="1">
      <alignment horizontal="center" vertical="center"/>
    </xf>
    <xf numFmtId="0" fontId="167" fillId="7" borderId="1" xfId="0" applyFont="1" applyFill="1" applyBorder="1" applyAlignment="1">
      <alignment horizontal="center" vertical="center"/>
    </xf>
    <xf numFmtId="0" fontId="166" fillId="7" borderId="1" xfId="0" applyFont="1" applyFill="1" applyBorder="1" applyAlignment="1">
      <alignment horizontal="center" vertical="center"/>
    </xf>
    <xf numFmtId="0" fontId="166" fillId="0" borderId="1" xfId="0" applyFont="1" applyBorder="1" applyAlignment="1">
      <alignment horizontal="center" vertical="center"/>
    </xf>
    <xf numFmtId="0" fontId="165" fillId="0" borderId="1" xfId="0" applyFont="1" applyBorder="1" applyAlignment="1">
      <alignment horizontal="center" vertical="center"/>
    </xf>
    <xf numFmtId="0" fontId="165" fillId="7" borderId="1" xfId="0" applyFont="1" applyFill="1" applyBorder="1" applyAlignment="1">
      <alignment horizontal="center" vertical="center"/>
    </xf>
    <xf numFmtId="0" fontId="164" fillId="7" borderId="1" xfId="0" applyFont="1" applyFill="1" applyBorder="1" applyAlignment="1">
      <alignment horizontal="center" vertical="center"/>
    </xf>
    <xf numFmtId="0" fontId="164" fillId="0" borderId="1" xfId="0" applyFont="1" applyBorder="1" applyAlignment="1">
      <alignment horizontal="center" vertical="center"/>
    </xf>
    <xf numFmtId="0" fontId="163" fillId="7" borderId="1" xfId="0" applyFont="1" applyFill="1" applyBorder="1" applyAlignment="1">
      <alignment horizontal="center" vertical="center"/>
    </xf>
    <xf numFmtId="0" fontId="163" fillId="0" borderId="1" xfId="0" applyFont="1" applyBorder="1" applyAlignment="1">
      <alignment horizontal="center" vertical="center"/>
    </xf>
    <xf numFmtId="0" fontId="163" fillId="0" borderId="1" xfId="0" applyFont="1" applyBorder="1" applyAlignment="1">
      <alignment horizontal="center"/>
    </xf>
    <xf numFmtId="0" fontId="162" fillId="0" borderId="1" xfId="0" applyFont="1" applyBorder="1" applyAlignment="1">
      <alignment horizontal="center"/>
    </xf>
    <xf numFmtId="0" fontId="162" fillId="0" borderId="1" xfId="0" applyFont="1" applyBorder="1" applyAlignment="1">
      <alignment horizontal="center" vertical="center"/>
    </xf>
    <xf numFmtId="0" fontId="161" fillId="7" borderId="1" xfId="0" applyFont="1" applyFill="1" applyBorder="1" applyAlignment="1">
      <alignment horizontal="center" vertical="center"/>
    </xf>
    <xf numFmtId="0" fontId="161" fillId="0" borderId="1" xfId="0" applyFont="1" applyBorder="1" applyAlignment="1">
      <alignment horizontal="center" vertical="center"/>
    </xf>
    <xf numFmtId="0" fontId="161" fillId="0" borderId="1" xfId="0" applyFont="1" applyBorder="1" applyAlignment="1">
      <alignment horizontal="center"/>
    </xf>
    <xf numFmtId="0" fontId="270" fillId="9" borderId="2" xfId="0" applyFont="1" applyFill="1" applyBorder="1" applyAlignment="1">
      <alignment horizontal="center" vertical="center"/>
    </xf>
    <xf numFmtId="0" fontId="270" fillId="9" borderId="3" xfId="0" applyFont="1" applyFill="1" applyBorder="1" applyAlignment="1">
      <alignment horizontal="center" vertical="center"/>
    </xf>
    <xf numFmtId="0" fontId="160" fillId="0" borderId="1" xfId="0" applyFont="1" applyBorder="1" applyAlignment="1">
      <alignment horizontal="center" vertical="center"/>
    </xf>
    <xf numFmtId="0" fontId="160" fillId="0" borderId="1" xfId="0" applyFont="1" applyBorder="1" applyAlignment="1">
      <alignment horizontal="center"/>
    </xf>
    <xf numFmtId="0" fontId="160" fillId="7" borderId="1" xfId="0" applyFont="1" applyFill="1" applyBorder="1" applyAlignment="1">
      <alignment horizontal="center" vertical="center"/>
    </xf>
    <xf numFmtId="0" fontId="159" fillId="7" borderId="1" xfId="0" applyFont="1" applyFill="1" applyBorder="1" applyAlignment="1">
      <alignment horizontal="center" vertical="center"/>
    </xf>
    <xf numFmtId="0" fontId="159" fillId="0" borderId="1" xfId="0" applyFont="1" applyBorder="1" applyAlignment="1">
      <alignment horizontal="center"/>
    </xf>
    <xf numFmtId="0" fontId="159" fillId="0" borderId="1" xfId="0" applyFont="1" applyBorder="1" applyAlignment="1">
      <alignment horizontal="center" vertical="center"/>
    </xf>
    <xf numFmtId="0" fontId="158" fillId="0" borderId="1" xfId="0" applyFont="1" applyBorder="1" applyAlignment="1">
      <alignment horizontal="center" vertical="center"/>
    </xf>
    <xf numFmtId="0" fontId="158" fillId="7" borderId="1" xfId="0" applyFont="1" applyFill="1" applyBorder="1" applyAlignment="1">
      <alignment horizontal="center" vertical="center"/>
    </xf>
    <xf numFmtId="0" fontId="158" fillId="0" borderId="1" xfId="0" applyFont="1" applyBorder="1" applyAlignment="1">
      <alignment horizontal="center"/>
    </xf>
    <xf numFmtId="0" fontId="157" fillId="7" borderId="1" xfId="0" applyFont="1" applyFill="1" applyBorder="1" applyAlignment="1">
      <alignment horizontal="center" vertical="center"/>
    </xf>
    <xf numFmtId="0" fontId="156" fillId="0" borderId="1" xfId="0" applyFont="1" applyBorder="1" applyAlignment="1">
      <alignment horizontal="center" vertical="center"/>
    </xf>
    <xf numFmtId="0" fontId="156" fillId="0" borderId="1" xfId="0" applyFont="1" applyBorder="1" applyAlignment="1">
      <alignment horizontal="center"/>
    </xf>
    <xf numFmtId="0" fontId="155" fillId="0" borderId="1" xfId="0" applyFont="1" applyBorder="1" applyAlignment="1">
      <alignment horizontal="center"/>
    </xf>
    <xf numFmtId="0" fontId="155" fillId="7" borderId="1" xfId="0" applyFont="1" applyFill="1" applyBorder="1" applyAlignment="1">
      <alignment horizontal="center" vertical="center"/>
    </xf>
    <xf numFmtId="0" fontId="154" fillId="0" borderId="1" xfId="0" applyFont="1" applyBorder="1" applyAlignment="1">
      <alignment horizontal="center" vertical="center"/>
    </xf>
    <xf numFmtId="0" fontId="153" fillId="7" borderId="1" xfId="0" applyFont="1" applyFill="1" applyBorder="1" applyAlignment="1">
      <alignment horizontal="center" vertical="center"/>
    </xf>
    <xf numFmtId="0" fontId="153" fillId="0" borderId="1" xfId="0" applyFont="1" applyBorder="1" applyAlignment="1">
      <alignment horizontal="center"/>
    </xf>
    <xf numFmtId="0" fontId="152" fillId="0" borderId="1" xfId="0" applyFont="1" applyBorder="1" applyAlignment="1">
      <alignment horizontal="center"/>
    </xf>
    <xf numFmtId="0" fontId="152" fillId="7" borderId="1" xfId="0" applyFont="1" applyFill="1" applyBorder="1" applyAlignment="1">
      <alignment horizontal="center" vertical="center"/>
    </xf>
    <xf numFmtId="0" fontId="151" fillId="7" borderId="1" xfId="0" applyFont="1" applyFill="1" applyBorder="1" applyAlignment="1">
      <alignment horizontal="center" vertical="center"/>
    </xf>
    <xf numFmtId="0" fontId="151" fillId="0" borderId="1" xfId="0" applyFont="1" applyBorder="1" applyAlignment="1">
      <alignment horizontal="center" vertical="center"/>
    </xf>
    <xf numFmtId="0" fontId="151" fillId="0" borderId="1" xfId="0" applyFont="1" applyBorder="1" applyAlignment="1">
      <alignment horizontal="center"/>
    </xf>
    <xf numFmtId="0" fontId="150" fillId="7" borderId="1" xfId="0" applyFont="1" applyFill="1" applyBorder="1" applyAlignment="1">
      <alignment horizontal="center" vertical="center"/>
    </xf>
    <xf numFmtId="0" fontId="149" fillId="7" borderId="1" xfId="0" applyFont="1" applyFill="1" applyBorder="1" applyAlignment="1">
      <alignment horizontal="center" vertical="center"/>
    </xf>
    <xf numFmtId="0" fontId="148" fillId="7" borderId="1" xfId="0" applyFont="1" applyFill="1" applyBorder="1" applyAlignment="1">
      <alignment horizontal="center" vertical="center"/>
    </xf>
    <xf numFmtId="0" fontId="147" fillId="0" borderId="1" xfId="0" applyFont="1" applyBorder="1" applyAlignment="1">
      <alignment horizontal="center"/>
    </xf>
    <xf numFmtId="0" fontId="147" fillId="7" borderId="1" xfId="0" applyFont="1" applyFill="1" applyBorder="1" applyAlignment="1">
      <alignment horizontal="center" vertical="center"/>
    </xf>
    <xf numFmtId="0" fontId="147" fillId="0" borderId="1" xfId="0" applyFont="1" applyBorder="1" applyAlignment="1">
      <alignment horizontal="center" vertical="center"/>
    </xf>
    <xf numFmtId="43" fontId="274" fillId="7" borderId="1" xfId="1" applyFont="1" applyFill="1" applyBorder="1" applyAlignment="1">
      <alignment horizontal="center" vertical="center"/>
    </xf>
    <xf numFmtId="0" fontId="146" fillId="7" borderId="1" xfId="0" applyFont="1" applyFill="1" applyBorder="1" applyAlignment="1">
      <alignment horizontal="center" vertical="center"/>
    </xf>
    <xf numFmtId="0" fontId="145" fillId="7" borderId="1" xfId="0" applyFont="1" applyFill="1" applyBorder="1" applyAlignment="1">
      <alignment horizontal="center" vertical="center"/>
    </xf>
    <xf numFmtId="0" fontId="144" fillId="7" borderId="1" xfId="0" applyFont="1" applyFill="1" applyBorder="1" applyAlignment="1">
      <alignment horizontal="center" vertical="center"/>
    </xf>
    <xf numFmtId="0" fontId="144" fillId="0" borderId="1" xfId="0" applyFont="1" applyBorder="1" applyAlignment="1">
      <alignment horizontal="center"/>
    </xf>
    <xf numFmtId="0" fontId="143" fillId="7" borderId="1" xfId="0" applyFont="1" applyFill="1" applyBorder="1" applyAlignment="1">
      <alignment horizontal="center" vertical="center"/>
    </xf>
    <xf numFmtId="0" fontId="143" fillId="0" borderId="1" xfId="0" applyFont="1" applyBorder="1" applyAlignment="1">
      <alignment horizontal="center"/>
    </xf>
    <xf numFmtId="0" fontId="142" fillId="7" borderId="1" xfId="0" applyFont="1" applyFill="1" applyBorder="1" applyAlignment="1">
      <alignment horizontal="center" vertical="center"/>
    </xf>
    <xf numFmtId="0" fontId="141" fillId="7" borderId="1" xfId="0" applyFont="1" applyFill="1" applyBorder="1" applyAlignment="1">
      <alignment horizontal="center" vertical="center"/>
    </xf>
    <xf numFmtId="0" fontId="140" fillId="7" borderId="1" xfId="0" applyFont="1" applyFill="1" applyBorder="1" applyAlignment="1">
      <alignment horizontal="center" vertical="center"/>
    </xf>
    <xf numFmtId="0" fontId="139" fillId="7" borderId="1" xfId="0" applyFont="1" applyFill="1" applyBorder="1" applyAlignment="1">
      <alignment horizontal="center" vertical="center"/>
    </xf>
    <xf numFmtId="0" fontId="139" fillId="0" borderId="1" xfId="0" applyFont="1" applyBorder="1" applyAlignment="1">
      <alignment horizontal="center"/>
    </xf>
    <xf numFmtId="0" fontId="138" fillId="7" borderId="1" xfId="0" applyFont="1" applyFill="1" applyBorder="1" applyAlignment="1">
      <alignment horizontal="center" vertical="center"/>
    </xf>
    <xf numFmtId="0" fontId="138" fillId="0" borderId="1" xfId="0" applyFont="1" applyBorder="1" applyAlignment="1">
      <alignment horizontal="center"/>
    </xf>
    <xf numFmtId="0" fontId="137" fillId="7" borderId="1" xfId="0" applyFont="1" applyFill="1" applyBorder="1" applyAlignment="1">
      <alignment horizontal="center" vertical="center"/>
    </xf>
    <xf numFmtId="0" fontId="137" fillId="0" borderId="1" xfId="0" applyFont="1" applyBorder="1" applyAlignment="1">
      <alignment horizontal="center"/>
    </xf>
    <xf numFmtId="43" fontId="136" fillId="7" borderId="1" xfId="0" applyNumberFormat="1" applyFont="1" applyFill="1" applyBorder="1" applyAlignment="1">
      <alignment horizontal="center" vertical="center"/>
    </xf>
    <xf numFmtId="0" fontId="135" fillId="7" borderId="1" xfId="0" applyFont="1" applyFill="1" applyBorder="1" applyAlignment="1">
      <alignment horizontal="center" vertical="center"/>
    </xf>
    <xf numFmtId="0" fontId="135" fillId="0" borderId="1" xfId="0" applyFont="1" applyBorder="1" applyAlignment="1">
      <alignment horizontal="center"/>
    </xf>
    <xf numFmtId="0" fontId="134" fillId="7" borderId="1" xfId="0" applyFont="1" applyFill="1" applyBorder="1" applyAlignment="1">
      <alignment horizontal="center" vertical="center"/>
    </xf>
    <xf numFmtId="0" fontId="134" fillId="0" borderId="1" xfId="0" applyFont="1" applyBorder="1" applyAlignment="1">
      <alignment horizontal="center"/>
    </xf>
    <xf numFmtId="0" fontId="133" fillId="7" borderId="1" xfId="0" applyFont="1" applyFill="1" applyBorder="1" applyAlignment="1">
      <alignment horizontal="center" vertical="center"/>
    </xf>
    <xf numFmtId="0" fontId="132" fillId="7" borderId="1" xfId="0" applyFont="1" applyFill="1" applyBorder="1" applyAlignment="1">
      <alignment horizontal="center" vertical="center"/>
    </xf>
    <xf numFmtId="0" fontId="131" fillId="7" borderId="1" xfId="0" applyFont="1" applyFill="1" applyBorder="1" applyAlignment="1">
      <alignment horizontal="center" vertical="center"/>
    </xf>
    <xf numFmtId="0" fontId="131" fillId="0" borderId="1" xfId="0" applyFont="1" applyBorder="1" applyAlignment="1">
      <alignment horizontal="center"/>
    </xf>
    <xf numFmtId="0" fontId="130" fillId="7" borderId="1" xfId="0" applyFont="1" applyFill="1" applyBorder="1" applyAlignment="1">
      <alignment horizontal="center" vertical="center"/>
    </xf>
    <xf numFmtId="0" fontId="130" fillId="0" borderId="1" xfId="0" applyFont="1" applyBorder="1" applyAlignment="1">
      <alignment horizontal="center"/>
    </xf>
    <xf numFmtId="0" fontId="129" fillId="7" borderId="1" xfId="0" applyFont="1" applyFill="1" applyBorder="1" applyAlignment="1">
      <alignment horizontal="center" vertical="center"/>
    </xf>
    <xf numFmtId="0" fontId="129" fillId="0" borderId="1" xfId="0" applyFont="1" applyBorder="1" applyAlignment="1">
      <alignment horizontal="center"/>
    </xf>
    <xf numFmtId="0" fontId="128" fillId="7" borderId="1" xfId="0" applyFont="1" applyFill="1" applyBorder="1" applyAlignment="1">
      <alignment horizontal="center" vertical="center"/>
    </xf>
    <xf numFmtId="0" fontId="127" fillId="7" borderId="1" xfId="0" applyFont="1" applyFill="1" applyBorder="1" applyAlignment="1">
      <alignment horizontal="center" vertical="center"/>
    </xf>
    <xf numFmtId="0" fontId="127" fillId="0" borderId="1" xfId="0" applyFont="1" applyBorder="1" applyAlignment="1">
      <alignment horizontal="center"/>
    </xf>
    <xf numFmtId="43" fontId="126" fillId="7" borderId="1" xfId="1" applyFont="1" applyFill="1" applyBorder="1" applyAlignment="1">
      <alignment horizontal="center" vertical="center"/>
    </xf>
    <xf numFmtId="0" fontId="125" fillId="7" borderId="1" xfId="0" applyFont="1" applyFill="1" applyBorder="1" applyAlignment="1">
      <alignment horizontal="center" vertical="center"/>
    </xf>
    <xf numFmtId="0" fontId="125" fillId="0" borderId="1" xfId="0" applyFont="1" applyBorder="1" applyAlignment="1">
      <alignment horizontal="center"/>
    </xf>
    <xf numFmtId="0" fontId="270" fillId="9" borderId="2" xfId="0" applyFont="1" applyFill="1" applyBorder="1" applyAlignment="1">
      <alignment horizontal="center" vertical="center"/>
    </xf>
    <xf numFmtId="0" fontId="270" fillId="9" borderId="3" xfId="0" applyFont="1" applyFill="1" applyBorder="1" applyAlignment="1">
      <alignment horizontal="center" vertical="center"/>
    </xf>
    <xf numFmtId="0" fontId="124" fillId="7" borderId="1" xfId="0" applyFont="1" applyFill="1" applyBorder="1" applyAlignment="1">
      <alignment horizontal="center" vertical="center"/>
    </xf>
    <xf numFmtId="0" fontId="124" fillId="0" borderId="1" xfId="0" applyFont="1" applyBorder="1" applyAlignment="1">
      <alignment horizontal="center"/>
    </xf>
    <xf numFmtId="0" fontId="123" fillId="7" borderId="1" xfId="0" applyFont="1" applyFill="1" applyBorder="1" applyAlignment="1">
      <alignment horizontal="center" vertical="center"/>
    </xf>
    <xf numFmtId="0" fontId="123" fillId="0" borderId="1" xfId="0" applyFont="1" applyBorder="1" applyAlignment="1">
      <alignment horizontal="center"/>
    </xf>
    <xf numFmtId="0" fontId="122" fillId="7" borderId="1" xfId="0" applyFont="1" applyFill="1" applyBorder="1" applyAlignment="1">
      <alignment horizontal="center" vertical="center"/>
    </xf>
    <xf numFmtId="43" fontId="159" fillId="7" borderId="1" xfId="1" applyFont="1" applyFill="1" applyBorder="1" applyAlignment="1">
      <alignment horizontal="center" vertical="center"/>
    </xf>
    <xf numFmtId="43" fontId="272" fillId="8" borderId="1" xfId="1" applyFont="1" applyFill="1" applyBorder="1" applyAlignment="1">
      <alignment horizontal="center" vertical="center"/>
    </xf>
    <xf numFmtId="0" fontId="122" fillId="0" borderId="1" xfId="0" applyFont="1" applyBorder="1" applyAlignment="1">
      <alignment horizontal="center"/>
    </xf>
    <xf numFmtId="0" fontId="121" fillId="0" borderId="1" xfId="0" applyFont="1" applyBorder="1" applyAlignment="1">
      <alignment horizontal="center"/>
    </xf>
    <xf numFmtId="0" fontId="121" fillId="7" borderId="1" xfId="0" applyFont="1" applyFill="1" applyBorder="1" applyAlignment="1">
      <alignment horizontal="center" vertical="center"/>
    </xf>
    <xf numFmtId="0" fontId="121" fillId="0" borderId="1" xfId="0" applyFont="1" applyBorder="1" applyAlignment="1">
      <alignment horizontal="center" vertical="center"/>
    </xf>
    <xf numFmtId="0" fontId="120" fillId="7" borderId="1" xfId="0" applyFont="1" applyFill="1" applyBorder="1" applyAlignment="1">
      <alignment horizontal="center" vertical="center"/>
    </xf>
    <xf numFmtId="0" fontId="119" fillId="7" borderId="1" xfId="0" applyFont="1" applyFill="1" applyBorder="1" applyAlignment="1">
      <alignment horizontal="center" vertical="center"/>
    </xf>
    <xf numFmtId="0" fontId="119" fillId="0" borderId="1" xfId="0" applyFont="1" applyBorder="1" applyAlignment="1">
      <alignment horizontal="center" vertical="center"/>
    </xf>
    <xf numFmtId="0" fontId="118" fillId="7" borderId="1" xfId="0" applyFont="1" applyFill="1" applyBorder="1" applyAlignment="1">
      <alignment horizontal="center" vertical="center"/>
    </xf>
    <xf numFmtId="0" fontId="117" fillId="7" borderId="1" xfId="0" applyFont="1" applyFill="1" applyBorder="1" applyAlignment="1">
      <alignment horizontal="center" vertical="center"/>
    </xf>
    <xf numFmtId="0" fontId="116" fillId="7" borderId="1" xfId="0" applyFont="1" applyFill="1" applyBorder="1" applyAlignment="1">
      <alignment horizontal="center" vertical="center"/>
    </xf>
    <xf numFmtId="0" fontId="115" fillId="7" borderId="1" xfId="0" applyFont="1" applyFill="1" applyBorder="1" applyAlignment="1">
      <alignment horizontal="center" vertical="center"/>
    </xf>
    <xf numFmtId="0" fontId="114" fillId="7" borderId="1" xfId="0" applyFont="1" applyFill="1" applyBorder="1" applyAlignment="1">
      <alignment horizontal="center" vertical="center"/>
    </xf>
    <xf numFmtId="0" fontId="113" fillId="7" borderId="1" xfId="0" applyFont="1" applyFill="1" applyBorder="1" applyAlignment="1">
      <alignment horizontal="center" vertical="center"/>
    </xf>
    <xf numFmtId="0" fontId="112" fillId="7" borderId="1" xfId="0" applyFont="1" applyFill="1" applyBorder="1" applyAlignment="1">
      <alignment horizontal="center" vertical="center"/>
    </xf>
    <xf numFmtId="43" fontId="111" fillId="7" borderId="1" xfId="0" applyNumberFormat="1" applyFont="1" applyFill="1" applyBorder="1" applyAlignment="1">
      <alignment horizontal="center" vertical="center"/>
    </xf>
    <xf numFmtId="0" fontId="110" fillId="7" borderId="1" xfId="0" applyFont="1" applyFill="1" applyBorder="1" applyAlignment="1">
      <alignment horizontal="center" vertical="center"/>
    </xf>
    <xf numFmtId="0" fontId="109" fillId="7" borderId="1" xfId="0" applyFont="1" applyFill="1" applyBorder="1" applyAlignment="1">
      <alignment horizontal="center" vertical="center"/>
    </xf>
    <xf numFmtId="0" fontId="108" fillId="7" borderId="1" xfId="0" applyFont="1" applyFill="1" applyBorder="1" applyAlignment="1">
      <alignment horizontal="center" vertical="center"/>
    </xf>
    <xf numFmtId="0" fontId="272" fillId="7" borderId="0" xfId="0" applyFont="1" applyFill="1" applyBorder="1" applyAlignment="1">
      <alignment horizontal="center" vertical="center"/>
    </xf>
    <xf numFmtId="0" fontId="159" fillId="7" borderId="0" xfId="0" applyFont="1" applyFill="1" applyBorder="1" applyAlignment="1">
      <alignment horizontal="center" vertical="center"/>
    </xf>
    <xf numFmtId="0" fontId="107" fillId="7" borderId="1" xfId="0" applyFont="1" applyFill="1" applyBorder="1" applyAlignment="1">
      <alignment horizontal="center" vertical="center"/>
    </xf>
    <xf numFmtId="0" fontId="106" fillId="7" borderId="1" xfId="0" applyFont="1" applyFill="1" applyBorder="1" applyAlignment="1">
      <alignment horizontal="center" vertical="center"/>
    </xf>
    <xf numFmtId="0" fontId="106" fillId="0" borderId="1" xfId="0" applyFont="1" applyBorder="1"/>
    <xf numFmtId="0" fontId="106" fillId="0" borderId="1" xfId="0" applyFont="1" applyBorder="1" applyAlignment="1">
      <alignment horizontal="center" vertical="center"/>
    </xf>
    <xf numFmtId="0" fontId="105" fillId="7" borderId="1" xfId="0" applyFont="1" applyFill="1" applyBorder="1" applyAlignment="1">
      <alignment horizontal="center" vertical="center"/>
    </xf>
    <xf numFmtId="0" fontId="104" fillId="7" borderId="1" xfId="0" applyFont="1" applyFill="1" applyBorder="1" applyAlignment="1">
      <alignment horizontal="center" vertical="center"/>
    </xf>
    <xf numFmtId="0" fontId="103" fillId="7" borderId="1" xfId="0" applyFont="1" applyFill="1" applyBorder="1" applyAlignment="1">
      <alignment horizontal="center" vertical="center"/>
    </xf>
    <xf numFmtId="0" fontId="102" fillId="7" borderId="1" xfId="0" applyFont="1" applyFill="1" applyBorder="1" applyAlignment="1">
      <alignment horizontal="center" vertical="center"/>
    </xf>
    <xf numFmtId="0" fontId="101" fillId="7" borderId="1" xfId="0" applyFont="1" applyFill="1" applyBorder="1" applyAlignment="1">
      <alignment horizontal="center" vertical="center"/>
    </xf>
    <xf numFmtId="0" fontId="100" fillId="7" borderId="1" xfId="0" applyFont="1" applyFill="1" applyBorder="1" applyAlignment="1">
      <alignment horizontal="center" vertical="center"/>
    </xf>
    <xf numFmtId="0" fontId="99" fillId="7" borderId="1" xfId="0" applyFont="1" applyFill="1" applyBorder="1" applyAlignment="1">
      <alignment horizontal="center" vertical="center"/>
    </xf>
    <xf numFmtId="0" fontId="98" fillId="7" borderId="1" xfId="0" applyFont="1" applyFill="1" applyBorder="1" applyAlignment="1">
      <alignment horizontal="center" vertical="center"/>
    </xf>
    <xf numFmtId="0" fontId="97" fillId="7" borderId="1" xfId="0" applyFont="1" applyFill="1" applyBorder="1" applyAlignment="1">
      <alignment horizontal="center" vertical="center"/>
    </xf>
    <xf numFmtId="0" fontId="96" fillId="7" borderId="1" xfId="0" applyFont="1" applyFill="1" applyBorder="1" applyAlignment="1">
      <alignment horizontal="center" vertical="center"/>
    </xf>
    <xf numFmtId="0" fontId="95" fillId="7" borderId="1" xfId="0" applyFont="1" applyFill="1" applyBorder="1" applyAlignment="1">
      <alignment horizontal="center" vertical="center"/>
    </xf>
    <xf numFmtId="0" fontId="95" fillId="7" borderId="0" xfId="0" applyFont="1" applyFill="1"/>
    <xf numFmtId="43" fontId="94" fillId="0" borderId="1" xfId="1" applyFont="1" applyBorder="1" applyAlignment="1">
      <alignment horizontal="center" vertical="center"/>
    </xf>
    <xf numFmtId="0" fontId="94" fillId="7" borderId="1" xfId="0" applyFont="1" applyFill="1" applyBorder="1" applyAlignment="1">
      <alignment horizontal="center" vertical="center"/>
    </xf>
    <xf numFmtId="43" fontId="93" fillId="0" borderId="1" xfId="1" applyFont="1" applyBorder="1" applyAlignment="1">
      <alignment horizontal="center" vertical="center"/>
    </xf>
    <xf numFmtId="0" fontId="93" fillId="7" borderId="1" xfId="0" applyFont="1" applyFill="1" applyBorder="1" applyAlignment="1">
      <alignment horizontal="center" vertical="center"/>
    </xf>
    <xf numFmtId="0" fontId="92" fillId="7" borderId="5" xfId="0" applyFont="1" applyFill="1" applyBorder="1" applyAlignment="1">
      <alignment horizontal="center" vertical="center"/>
    </xf>
    <xf numFmtId="0" fontId="91" fillId="7" borderId="1" xfId="0" applyFont="1" applyFill="1" applyBorder="1" applyAlignment="1">
      <alignment horizontal="center" vertical="center"/>
    </xf>
    <xf numFmtId="0" fontId="90" fillId="7" borderId="1" xfId="0" applyFont="1" applyFill="1" applyBorder="1" applyAlignment="1">
      <alignment horizontal="center" vertical="center"/>
    </xf>
    <xf numFmtId="0" fontId="89" fillId="7" borderId="1" xfId="0" applyFont="1" applyFill="1" applyBorder="1" applyAlignment="1">
      <alignment horizontal="center" vertical="center"/>
    </xf>
    <xf numFmtId="43" fontId="88" fillId="7" borderId="1" xfId="1" applyFont="1" applyFill="1" applyBorder="1" applyAlignment="1">
      <alignment horizontal="center" vertical="center"/>
    </xf>
    <xf numFmtId="0" fontId="88" fillId="7" borderId="1" xfId="0" applyFont="1" applyFill="1" applyBorder="1" applyAlignment="1">
      <alignment horizontal="center" vertical="center"/>
    </xf>
    <xf numFmtId="0" fontId="87" fillId="7" borderId="1" xfId="0" applyFont="1" applyFill="1" applyBorder="1" applyAlignment="1">
      <alignment horizontal="center" vertical="center"/>
    </xf>
    <xf numFmtId="0" fontId="86" fillId="7" borderId="1" xfId="0" applyFont="1" applyFill="1" applyBorder="1" applyAlignment="1">
      <alignment horizontal="center" vertical="center"/>
    </xf>
    <xf numFmtId="0" fontId="85" fillId="7" borderId="1" xfId="0" applyFont="1" applyFill="1" applyBorder="1" applyAlignment="1">
      <alignment horizontal="center" vertical="center"/>
    </xf>
    <xf numFmtId="0" fontId="84" fillId="7" borderId="1" xfId="0" applyFont="1" applyFill="1" applyBorder="1" applyAlignment="1">
      <alignment horizontal="center" vertical="center"/>
    </xf>
    <xf numFmtId="0" fontId="83" fillId="7" borderId="1" xfId="0" applyFont="1" applyFill="1" applyBorder="1" applyAlignment="1">
      <alignment horizontal="center" vertical="center"/>
    </xf>
    <xf numFmtId="0" fontId="82" fillId="7" borderId="1" xfId="0" applyFont="1" applyFill="1" applyBorder="1" applyAlignment="1">
      <alignment horizontal="center" vertical="center"/>
    </xf>
    <xf numFmtId="0" fontId="81" fillId="7" borderId="1" xfId="0" applyFont="1" applyFill="1" applyBorder="1" applyAlignment="1">
      <alignment horizontal="center" vertical="center"/>
    </xf>
    <xf numFmtId="0" fontId="80" fillId="7" borderId="1" xfId="0" applyFont="1" applyFill="1" applyBorder="1" applyAlignment="1">
      <alignment horizontal="center" vertical="center"/>
    </xf>
    <xf numFmtId="0" fontId="79" fillId="7" borderId="1" xfId="0" applyFont="1" applyFill="1" applyBorder="1" applyAlignment="1">
      <alignment horizontal="center" vertical="center"/>
    </xf>
    <xf numFmtId="43" fontId="0" fillId="7" borderId="1" xfId="0" applyNumberFormat="1" applyFill="1" applyBorder="1" applyAlignment="1">
      <alignment horizontal="center"/>
    </xf>
    <xf numFmtId="0" fontId="78" fillId="0" borderId="1" xfId="0" applyFont="1" applyBorder="1" applyAlignment="1">
      <alignment horizontal="center" vertical="center"/>
    </xf>
    <xf numFmtId="164" fontId="78" fillId="7" borderId="1" xfId="1" applyNumberFormat="1" applyFont="1" applyFill="1" applyBorder="1" applyAlignment="1">
      <alignment horizontal="center" vertical="center"/>
    </xf>
    <xf numFmtId="0" fontId="77" fillId="7" borderId="1" xfId="0" applyFont="1" applyFill="1" applyBorder="1" applyAlignment="1">
      <alignment horizontal="center" vertical="center"/>
    </xf>
    <xf numFmtId="0" fontId="76" fillId="7" borderId="1" xfId="0" applyFont="1" applyFill="1" applyBorder="1" applyAlignment="1">
      <alignment horizontal="center" vertical="center"/>
    </xf>
    <xf numFmtId="0" fontId="75" fillId="7" borderId="1" xfId="0" applyFont="1" applyFill="1" applyBorder="1" applyAlignment="1">
      <alignment horizontal="center" vertical="center"/>
    </xf>
    <xf numFmtId="0" fontId="74" fillId="7" borderId="1" xfId="0" applyFont="1" applyFill="1" applyBorder="1" applyAlignment="1">
      <alignment horizontal="center" vertical="center"/>
    </xf>
    <xf numFmtId="0" fontId="73" fillId="7" borderId="1" xfId="0" applyFont="1" applyFill="1" applyBorder="1" applyAlignment="1">
      <alignment horizontal="center" vertical="center"/>
    </xf>
    <xf numFmtId="0" fontId="72" fillId="7" borderId="1" xfId="0" applyFont="1" applyFill="1" applyBorder="1" applyAlignment="1">
      <alignment horizontal="center" vertical="center"/>
    </xf>
    <xf numFmtId="0" fontId="71" fillId="7" borderId="1" xfId="0" applyFont="1" applyFill="1" applyBorder="1" applyAlignment="1">
      <alignment horizontal="center" vertical="center"/>
    </xf>
    <xf numFmtId="0" fontId="70" fillId="7" borderId="1" xfId="0" applyFont="1" applyFill="1" applyBorder="1" applyAlignment="1">
      <alignment horizontal="center" vertical="center"/>
    </xf>
    <xf numFmtId="0" fontId="69" fillId="7" borderId="1" xfId="0" applyFont="1" applyFill="1" applyBorder="1" applyAlignment="1">
      <alignment horizontal="center" vertical="center"/>
    </xf>
    <xf numFmtId="0" fontId="68" fillId="7" borderId="1" xfId="0" applyFont="1" applyFill="1" applyBorder="1" applyAlignment="1">
      <alignment horizontal="center" vertical="center"/>
    </xf>
    <xf numFmtId="0" fontId="67" fillId="7" borderId="1" xfId="0" applyFont="1" applyFill="1" applyBorder="1" applyAlignment="1">
      <alignment horizontal="center" vertical="center"/>
    </xf>
    <xf numFmtId="0" fontId="66" fillId="7" borderId="1" xfId="0" applyFont="1" applyFill="1" applyBorder="1" applyAlignment="1">
      <alignment horizontal="center" vertical="center"/>
    </xf>
    <xf numFmtId="0" fontId="65" fillId="7" borderId="1" xfId="0" applyFont="1" applyFill="1" applyBorder="1" applyAlignment="1">
      <alignment horizontal="center" vertical="center"/>
    </xf>
    <xf numFmtId="0" fontId="64" fillId="7" borderId="1" xfId="0" applyFont="1" applyFill="1" applyBorder="1" applyAlignment="1">
      <alignment horizontal="center" vertical="center"/>
    </xf>
    <xf numFmtId="0" fontId="270" fillId="9" borderId="2" xfId="0" applyFont="1" applyFill="1" applyBorder="1" applyAlignment="1">
      <alignment horizontal="center" vertical="center"/>
    </xf>
    <xf numFmtId="0" fontId="270" fillId="9" borderId="3" xfId="0" applyFont="1" applyFill="1" applyBorder="1" applyAlignment="1">
      <alignment horizontal="center" vertical="center"/>
    </xf>
    <xf numFmtId="0" fontId="63" fillId="7" borderId="1" xfId="0" applyFont="1" applyFill="1" applyBorder="1" applyAlignment="1">
      <alignment horizontal="center" vertical="center"/>
    </xf>
    <xf numFmtId="0" fontId="62" fillId="7" borderId="1" xfId="0" applyFont="1" applyFill="1" applyBorder="1" applyAlignment="1">
      <alignment horizontal="center" vertical="center"/>
    </xf>
    <xf numFmtId="0" fontId="61" fillId="7" borderId="1" xfId="0" applyFont="1" applyFill="1" applyBorder="1" applyAlignment="1">
      <alignment horizontal="center" vertical="center"/>
    </xf>
    <xf numFmtId="0" fontId="60" fillId="7" borderId="1" xfId="0" applyFont="1" applyFill="1" applyBorder="1" applyAlignment="1">
      <alignment horizontal="center" vertical="center"/>
    </xf>
    <xf numFmtId="0" fontId="59" fillId="7" borderId="1" xfId="0" applyFont="1" applyFill="1" applyBorder="1" applyAlignment="1">
      <alignment horizontal="center" vertical="center"/>
    </xf>
    <xf numFmtId="0" fontId="58" fillId="7" borderId="1" xfId="0" applyFont="1" applyFill="1" applyBorder="1" applyAlignment="1">
      <alignment horizontal="center" vertical="center"/>
    </xf>
    <xf numFmtId="0" fontId="57" fillId="7" borderId="1" xfId="0" applyFont="1" applyFill="1" applyBorder="1" applyAlignment="1">
      <alignment horizontal="center" vertical="center"/>
    </xf>
    <xf numFmtId="0" fontId="56" fillId="7" borderId="1" xfId="0" applyFont="1" applyFill="1" applyBorder="1" applyAlignment="1">
      <alignment horizontal="center" vertical="center"/>
    </xf>
    <xf numFmtId="0" fontId="55" fillId="7" borderId="1" xfId="0" applyFont="1" applyFill="1" applyBorder="1" applyAlignment="1">
      <alignment horizontal="center" vertical="center"/>
    </xf>
    <xf numFmtId="0" fontId="54" fillId="7" borderId="1" xfId="0" applyFont="1" applyFill="1" applyBorder="1" applyAlignment="1">
      <alignment horizontal="center" vertical="center"/>
    </xf>
    <xf numFmtId="0" fontId="53" fillId="7" borderId="1" xfId="0" applyFont="1" applyFill="1" applyBorder="1" applyAlignment="1">
      <alignment horizontal="center" vertical="center"/>
    </xf>
    <xf numFmtId="0" fontId="52" fillId="7" borderId="1" xfId="0" applyFont="1" applyFill="1" applyBorder="1" applyAlignment="1">
      <alignment horizontal="center" vertical="center"/>
    </xf>
    <xf numFmtId="0" fontId="51" fillId="7" borderId="1" xfId="0" applyFont="1" applyFill="1" applyBorder="1" applyAlignment="1">
      <alignment horizontal="center" vertical="center"/>
    </xf>
    <xf numFmtId="0" fontId="50" fillId="7" borderId="1" xfId="0" applyFont="1" applyFill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/>
    </xf>
    <xf numFmtId="0" fontId="48" fillId="7" borderId="1" xfId="0" applyFont="1" applyFill="1" applyBorder="1" applyAlignment="1">
      <alignment horizontal="center" vertical="center"/>
    </xf>
    <xf numFmtId="0" fontId="47" fillId="7" borderId="1" xfId="0" applyFont="1" applyFill="1" applyBorder="1" applyAlignment="1">
      <alignment horizontal="center" vertical="center"/>
    </xf>
    <xf numFmtId="0" fontId="46" fillId="7" borderId="1" xfId="0" applyFont="1" applyFill="1" applyBorder="1" applyAlignment="1">
      <alignment horizontal="center" vertical="center"/>
    </xf>
    <xf numFmtId="0" fontId="45" fillId="7" borderId="1" xfId="0" applyFont="1" applyFill="1" applyBorder="1" applyAlignment="1">
      <alignment horizontal="center" vertical="center"/>
    </xf>
    <xf numFmtId="0" fontId="44" fillId="7" borderId="1" xfId="0" applyFont="1" applyFill="1" applyBorder="1" applyAlignment="1">
      <alignment horizontal="center" vertical="center"/>
    </xf>
    <xf numFmtId="0" fontId="43" fillId="7" borderId="1" xfId="0" applyFont="1" applyFill="1" applyBorder="1" applyAlignment="1">
      <alignment horizontal="center" vertical="center"/>
    </xf>
    <xf numFmtId="0" fontId="42" fillId="7" borderId="1" xfId="0" applyFont="1" applyFill="1" applyBorder="1" applyAlignment="1">
      <alignment horizontal="center" vertical="center"/>
    </xf>
    <xf numFmtId="0" fontId="41" fillId="7" borderId="1" xfId="0" applyFont="1" applyFill="1" applyBorder="1" applyAlignment="1">
      <alignment horizontal="center" vertical="center"/>
    </xf>
    <xf numFmtId="0" fontId="270" fillId="9" borderId="2" xfId="0" applyFont="1" applyFill="1" applyBorder="1" applyAlignment="1">
      <alignment horizontal="center" vertical="center"/>
    </xf>
    <xf numFmtId="0" fontId="270" fillId="9" borderId="3" xfId="0" applyFont="1" applyFill="1" applyBorder="1" applyAlignment="1">
      <alignment horizontal="center" vertical="center"/>
    </xf>
    <xf numFmtId="0" fontId="40" fillId="7" borderId="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7" borderId="1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center"/>
    </xf>
    <xf numFmtId="0" fontId="267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68" fillId="3" borderId="0" xfId="0" applyFont="1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68" fillId="3" borderId="10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267" fillId="2" borderId="10" xfId="0" applyFont="1" applyFill="1" applyBorder="1" applyAlignment="1">
      <alignment horizontal="center"/>
    </xf>
    <xf numFmtId="0" fontId="273" fillId="14" borderId="0" xfId="0" applyFont="1" applyFill="1" applyBorder="1" applyAlignment="1">
      <alignment horizontal="center" vertical="center"/>
    </xf>
    <xf numFmtId="0" fontId="0" fillId="0" borderId="3" xfId="0" applyBorder="1"/>
    <xf numFmtId="0" fontId="0" fillId="9" borderId="0" xfId="0" applyFill="1" applyBorder="1"/>
    <xf numFmtId="0" fontId="0" fillId="8" borderId="0" xfId="0" applyFill="1" applyBorder="1"/>
    <xf numFmtId="0" fontId="0" fillId="0" borderId="11" xfId="0" applyBorder="1"/>
    <xf numFmtId="43" fontId="0" fillId="0" borderId="3" xfId="1" applyFont="1" applyBorder="1"/>
    <xf numFmtId="0" fontId="277" fillId="0" borderId="0" xfId="0" applyFont="1" applyBorder="1"/>
    <xf numFmtId="43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06" fillId="0" borderId="0" xfId="0" applyFont="1" applyBorder="1"/>
    <xf numFmtId="0" fontId="284" fillId="0" borderId="1" xfId="0" applyFont="1" applyBorder="1"/>
    <xf numFmtId="0" fontId="280" fillId="0" borderId="1" xfId="0" applyFont="1" applyBorder="1"/>
    <xf numFmtId="0" fontId="0" fillId="14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31" fillId="14" borderId="1" xfId="0" applyFont="1" applyFill="1" applyBorder="1" applyAlignment="1">
      <alignment horizontal="center" vertical="center" wrapText="1"/>
    </xf>
    <xf numFmtId="0" fontId="31" fillId="0" borderId="1" xfId="0" applyFont="1" applyBorder="1"/>
    <xf numFmtId="0" fontId="31" fillId="0" borderId="1" xfId="0" applyFont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29" fillId="7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43" fontId="27" fillId="7" borderId="1" xfId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43" fontId="16" fillId="7" borderId="1" xfId="1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0" xfId="0" applyFont="1" applyFill="1"/>
    <xf numFmtId="43" fontId="10" fillId="7" borderId="1" xfId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43" fontId="0" fillId="8" borderId="1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67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69" fillId="9" borderId="2" xfId="0" applyFont="1" applyFill="1" applyBorder="1" applyAlignment="1">
      <alignment horizontal="center" vertical="center"/>
    </xf>
    <xf numFmtId="0" fontId="269" fillId="9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68" fillId="3" borderId="0" xfId="0" applyFont="1" applyFill="1" applyAlignment="1">
      <alignment horizontal="center"/>
    </xf>
    <xf numFmtId="0" fontId="270" fillId="9" borderId="2" xfId="0" applyFont="1" applyFill="1" applyBorder="1" applyAlignment="1">
      <alignment horizontal="center" vertical="center"/>
    </xf>
    <xf numFmtId="0" fontId="270" fillId="9" borderId="3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275" fillId="9" borderId="2" xfId="0" applyFont="1" applyFill="1" applyBorder="1" applyAlignment="1">
      <alignment horizontal="center" vertical="center"/>
    </xf>
    <xf numFmtId="0" fontId="275" fillId="9" borderId="3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268" fillId="3" borderId="10" xfId="0" applyFont="1" applyFill="1" applyBorder="1" applyAlignment="1">
      <alignment horizontal="center"/>
    </xf>
    <xf numFmtId="0" fontId="267" fillId="2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69" fillId="4" borderId="0" xfId="0" applyFont="1" applyFill="1" applyAlignment="1">
      <alignment horizontal="center"/>
    </xf>
    <xf numFmtId="43" fontId="272" fillId="9" borderId="2" xfId="1" applyFont="1" applyFill="1" applyBorder="1" applyAlignment="1">
      <alignment horizontal="center" vertical="center"/>
    </xf>
    <xf numFmtId="43" fontId="272" fillId="9" borderId="3" xfId="1" applyFont="1" applyFill="1" applyBorder="1" applyAlignment="1">
      <alignment horizontal="center" vertical="center"/>
    </xf>
    <xf numFmtId="43" fontId="0" fillId="9" borderId="2" xfId="1" applyFont="1" applyFill="1" applyBorder="1" applyAlignment="1">
      <alignment horizontal="center" vertical="center"/>
    </xf>
    <xf numFmtId="43" fontId="0" fillId="9" borderId="3" xfId="1" applyFont="1" applyFill="1" applyBorder="1" applyAlignment="1">
      <alignment horizontal="center" vertical="center"/>
    </xf>
    <xf numFmtId="43" fontId="270" fillId="9" borderId="2" xfId="1" applyFont="1" applyFill="1" applyBorder="1" applyAlignment="1">
      <alignment horizontal="center" vertical="center"/>
    </xf>
    <xf numFmtId="43" fontId="270" fillId="9" borderId="3" xfId="1" applyFont="1" applyFill="1" applyBorder="1" applyAlignment="1">
      <alignment horizontal="center" vertical="center"/>
    </xf>
    <xf numFmtId="0" fontId="281" fillId="9" borderId="2" xfId="0" applyFont="1" applyFill="1" applyBorder="1" applyAlignment="1">
      <alignment horizontal="center" vertical="center"/>
    </xf>
    <xf numFmtId="0" fontId="281" fillId="9" borderId="3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38" fillId="4" borderId="0" xfId="0" applyFont="1" applyFill="1" applyAlignment="1">
      <alignment horizontal="center"/>
    </xf>
    <xf numFmtId="0" fontId="236" fillId="4" borderId="0" xfId="0" applyFont="1" applyFill="1" applyAlignment="1">
      <alignment horizontal="center"/>
    </xf>
    <xf numFmtId="0" fontId="273" fillId="4" borderId="0" xfId="0" applyFont="1" applyFill="1" applyAlignment="1">
      <alignment horizontal="center"/>
    </xf>
    <xf numFmtId="0" fontId="35" fillId="4" borderId="0" xfId="0" applyFont="1" applyFill="1" applyAlignment="1">
      <alignment horizontal="center"/>
    </xf>
    <xf numFmtId="0" fontId="224" fillId="4" borderId="0" xfId="0" applyFont="1" applyFill="1" applyAlignment="1">
      <alignment horizontal="center"/>
    </xf>
    <xf numFmtId="0" fontId="203" fillId="4" borderId="0" xfId="0" applyFont="1" applyFill="1" applyAlignment="1">
      <alignment horizontal="center"/>
    </xf>
    <xf numFmtId="0" fontId="193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/>
    </xf>
    <xf numFmtId="0" fontId="186" fillId="4" borderId="0" xfId="0" applyFont="1" applyFill="1" applyAlignment="1">
      <alignment horizontal="center"/>
    </xf>
    <xf numFmtId="0" fontId="166" fillId="4" borderId="0" xfId="0" applyFont="1" applyFill="1" applyAlignment="1">
      <alignment horizontal="center"/>
    </xf>
    <xf numFmtId="0" fontId="154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75" fillId="4" borderId="0" xfId="0" applyFont="1" applyFill="1" applyAlignment="1">
      <alignment horizontal="center"/>
    </xf>
    <xf numFmtId="0" fontId="276" fillId="4" borderId="0" xfId="0" applyFont="1" applyFill="1" applyAlignment="1">
      <alignment horizontal="center"/>
    </xf>
    <xf numFmtId="0" fontId="272" fillId="9" borderId="2" xfId="0" applyFont="1" applyFill="1" applyBorder="1" applyAlignment="1">
      <alignment horizontal="center" vertical="center"/>
    </xf>
    <xf numFmtId="0" fontId="272" fillId="9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A2" sqref="A2:F2"/>
    </sheetView>
  </sheetViews>
  <sheetFormatPr defaultColWidth="9" defaultRowHeight="15"/>
  <cols>
    <col min="2" max="2" width="14.85546875" customWidth="1"/>
    <col min="3" max="3" width="10.85546875" customWidth="1"/>
    <col min="4" max="4" width="17.140625" customWidth="1"/>
    <col min="5" max="5" width="17.5703125" customWidth="1"/>
    <col min="6" max="6" width="13.85546875" customWidth="1"/>
    <col min="7" max="7" width="16.85546875" customWidth="1"/>
    <col min="8" max="8" width="12.42578125" customWidth="1"/>
  </cols>
  <sheetData>
    <row r="1" spans="1:6" ht="23.25">
      <c r="A1" s="666" t="s">
        <v>0</v>
      </c>
      <c r="B1" s="666"/>
      <c r="C1" s="666"/>
      <c r="D1" s="666"/>
      <c r="E1" s="666"/>
      <c r="F1" s="666"/>
    </row>
    <row r="2" spans="1:6">
      <c r="A2" s="667" t="s">
        <v>87</v>
      </c>
      <c r="B2" s="667"/>
      <c r="C2" s="667"/>
      <c r="D2" s="667"/>
      <c r="E2" s="667"/>
      <c r="F2" s="667"/>
    </row>
    <row r="3" spans="1:6">
      <c r="A3" s="668" t="s">
        <v>88</v>
      </c>
      <c r="B3" s="668"/>
      <c r="C3" s="668"/>
      <c r="D3" s="668"/>
      <c r="E3" s="668"/>
      <c r="F3" s="668"/>
    </row>
    <row r="4" spans="1:6" ht="15.75">
      <c r="A4" s="1" t="s">
        <v>3</v>
      </c>
      <c r="B4" s="1" t="s">
        <v>4</v>
      </c>
      <c r="C4" s="1" t="s">
        <v>89</v>
      </c>
      <c r="D4" s="1" t="s">
        <v>6</v>
      </c>
      <c r="E4" s="1" t="s">
        <v>7</v>
      </c>
      <c r="F4" s="1" t="s">
        <v>8</v>
      </c>
    </row>
    <row r="5" spans="1:6">
      <c r="A5" s="19"/>
      <c r="B5" s="21" t="s">
        <v>90</v>
      </c>
      <c r="C5" s="21">
        <v>3</v>
      </c>
      <c r="D5" s="3">
        <v>64920</v>
      </c>
      <c r="E5" s="91"/>
      <c r="F5" s="19"/>
    </row>
    <row r="6" spans="1:6">
      <c r="A6" s="19"/>
      <c r="B6" s="21" t="s">
        <v>91</v>
      </c>
      <c r="C6" s="21">
        <v>10</v>
      </c>
      <c r="D6" s="3">
        <v>219675</v>
      </c>
      <c r="E6" s="91"/>
      <c r="F6" s="19"/>
    </row>
    <row r="7" spans="1:6">
      <c r="A7" s="19"/>
      <c r="B7" s="21" t="s">
        <v>92</v>
      </c>
      <c r="C7" s="21">
        <v>11</v>
      </c>
      <c r="D7" s="3">
        <v>236610</v>
      </c>
      <c r="E7" s="91"/>
      <c r="F7" s="19"/>
    </row>
    <row r="8" spans="1:6">
      <c r="A8" s="19"/>
      <c r="B8" s="21" t="s">
        <v>93</v>
      </c>
      <c r="C8" s="21">
        <v>8</v>
      </c>
      <c r="D8" s="3">
        <v>161935</v>
      </c>
      <c r="E8" s="91"/>
      <c r="F8" s="19"/>
    </row>
    <row r="9" spans="1:6">
      <c r="A9" s="19"/>
      <c r="B9" s="21" t="s">
        <v>94</v>
      </c>
      <c r="C9" s="21">
        <v>3</v>
      </c>
      <c r="D9" s="3"/>
      <c r="E9" s="91">
        <v>59650</v>
      </c>
      <c r="F9" s="19"/>
    </row>
    <row r="10" spans="1:6">
      <c r="A10" s="19"/>
      <c r="B10" s="21" t="s">
        <v>95</v>
      </c>
      <c r="C10" s="21">
        <v>5</v>
      </c>
      <c r="D10" s="3"/>
      <c r="E10" s="91">
        <v>110340</v>
      </c>
      <c r="F10" s="19"/>
    </row>
    <row r="11" spans="1:6">
      <c r="A11" s="19"/>
      <c r="B11" s="21" t="s">
        <v>96</v>
      </c>
      <c r="C11" s="21">
        <v>3</v>
      </c>
      <c r="D11" s="3"/>
      <c r="E11" s="91">
        <v>65890</v>
      </c>
      <c r="F11" s="19"/>
    </row>
    <row r="12" spans="1:6">
      <c r="A12" s="19"/>
      <c r="B12" s="21" t="s">
        <v>97</v>
      </c>
      <c r="C12" s="21">
        <v>4</v>
      </c>
      <c r="D12" s="3"/>
      <c r="E12" s="91">
        <v>83495</v>
      </c>
      <c r="F12" s="19"/>
    </row>
    <row r="13" spans="1:6">
      <c r="A13" s="19"/>
      <c r="B13" s="21" t="s">
        <v>98</v>
      </c>
      <c r="C13" s="21">
        <v>2</v>
      </c>
      <c r="D13" s="3"/>
      <c r="E13" s="91">
        <v>42000</v>
      </c>
      <c r="F13" s="19"/>
    </row>
    <row r="14" spans="1:6">
      <c r="A14" s="19"/>
      <c r="B14" s="21" t="s">
        <v>99</v>
      </c>
      <c r="C14" s="21">
        <v>1</v>
      </c>
      <c r="D14" s="3"/>
      <c r="E14" s="91">
        <v>18365</v>
      </c>
      <c r="F14" s="19"/>
    </row>
    <row r="15" spans="1:6">
      <c r="A15" s="19"/>
      <c r="B15" s="21" t="s">
        <v>100</v>
      </c>
      <c r="C15" s="21">
        <v>4</v>
      </c>
      <c r="D15" s="3"/>
      <c r="E15" s="91">
        <v>87075</v>
      </c>
      <c r="F15" s="19"/>
    </row>
    <row r="16" spans="1:6">
      <c r="A16" s="19"/>
      <c r="B16" s="21" t="s">
        <v>101</v>
      </c>
      <c r="C16" s="21">
        <v>3</v>
      </c>
      <c r="D16" s="3"/>
      <c r="E16" s="91">
        <v>70055</v>
      </c>
      <c r="F16" s="19"/>
    </row>
    <row r="17" spans="1:6">
      <c r="A17" s="19"/>
      <c r="B17" s="21" t="s">
        <v>102</v>
      </c>
      <c r="C17" s="21">
        <v>2</v>
      </c>
      <c r="D17" s="3"/>
      <c r="E17" s="91">
        <v>45810</v>
      </c>
      <c r="F17" s="19"/>
    </row>
    <row r="18" spans="1:6">
      <c r="A18" s="19"/>
      <c r="B18" s="21" t="s">
        <v>103</v>
      </c>
      <c r="C18" s="21">
        <v>5</v>
      </c>
      <c r="D18" s="3"/>
      <c r="E18" s="91">
        <v>96520</v>
      </c>
      <c r="F18" s="19"/>
    </row>
    <row r="19" spans="1:6">
      <c r="A19" s="19"/>
      <c r="B19" s="21"/>
      <c r="C19" s="21"/>
      <c r="D19" s="3"/>
      <c r="E19" s="91"/>
      <c r="F19" s="19"/>
    </row>
    <row r="20" spans="1:6">
      <c r="A20" s="17"/>
      <c r="B20" s="19"/>
      <c r="C20" s="19"/>
      <c r="D20" s="2"/>
      <c r="E20" s="2"/>
      <c r="F20" s="19"/>
    </row>
    <row r="21" spans="1:6" ht="30" customHeight="1">
      <c r="A21" s="669" t="s">
        <v>43</v>
      </c>
      <c r="B21" s="670"/>
      <c r="C21" s="141"/>
      <c r="D21" s="9">
        <f>SUM(D5:D20)</f>
        <v>683140</v>
      </c>
      <c r="E21" s="9">
        <f>SUM(E5:E20)</f>
        <v>679200</v>
      </c>
      <c r="F21" s="142">
        <f>D21-E21</f>
        <v>3940</v>
      </c>
    </row>
  </sheetData>
  <mergeCells count="4">
    <mergeCell ref="A1:F1"/>
    <mergeCell ref="A2:F2"/>
    <mergeCell ref="A3:F3"/>
    <mergeCell ref="A21:B2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16"/>
  <sheetViews>
    <sheetView topLeftCell="A96" workbookViewId="0">
      <selection activeCell="E105" sqref="E105"/>
    </sheetView>
  </sheetViews>
  <sheetFormatPr defaultColWidth="9" defaultRowHeight="15"/>
  <cols>
    <col min="2" max="2" width="14.85546875" customWidth="1"/>
    <col min="3" max="3" width="19.28515625" customWidth="1"/>
    <col min="4" max="4" width="25.7109375" customWidth="1"/>
    <col min="5" max="5" width="27.5703125" customWidth="1"/>
    <col min="6" max="6" width="23.7109375" customWidth="1"/>
    <col min="7" max="7" width="23.42578125" customWidth="1"/>
    <col min="8" max="8" width="16.28515625" customWidth="1"/>
  </cols>
  <sheetData>
    <row r="1" spans="1:8" ht="23.25">
      <c r="A1" s="666" t="s">
        <v>0</v>
      </c>
      <c r="B1" s="666"/>
      <c r="C1" s="666"/>
      <c r="D1" s="666"/>
      <c r="E1" s="666"/>
      <c r="F1" s="666"/>
      <c r="G1" s="666"/>
      <c r="H1" s="666"/>
    </row>
    <row r="2" spans="1:8" ht="15.75">
      <c r="A2" s="672" t="s">
        <v>2590</v>
      </c>
      <c r="B2" s="672"/>
      <c r="C2" s="672"/>
      <c r="D2" s="672"/>
      <c r="E2" s="672"/>
      <c r="F2" s="672"/>
      <c r="G2" s="672"/>
      <c r="H2" s="672"/>
    </row>
    <row r="3" spans="1:8">
      <c r="A3" s="667" t="s">
        <v>1893</v>
      </c>
      <c r="B3" s="667"/>
      <c r="C3" s="667"/>
      <c r="D3" s="667"/>
      <c r="E3" s="667"/>
      <c r="F3" s="667"/>
      <c r="G3" s="667"/>
      <c r="H3" s="667"/>
    </row>
    <row r="4" spans="1:8">
      <c r="A4" s="675"/>
      <c r="B4" s="675"/>
      <c r="C4" s="675"/>
      <c r="D4" s="675"/>
      <c r="E4" s="675"/>
      <c r="F4" s="675"/>
      <c r="G4" s="675"/>
      <c r="H4" s="675"/>
    </row>
    <row r="5" spans="1:8" ht="15.75">
      <c r="A5" s="1" t="s">
        <v>3</v>
      </c>
      <c r="B5" s="1" t="s">
        <v>4</v>
      </c>
      <c r="C5" s="211" t="s">
        <v>2245</v>
      </c>
      <c r="D5" s="1" t="s">
        <v>2243</v>
      </c>
      <c r="E5" s="1" t="s">
        <v>2246</v>
      </c>
      <c r="F5" s="211" t="s">
        <v>2244</v>
      </c>
      <c r="G5" s="1" t="s">
        <v>2247</v>
      </c>
      <c r="H5" s="211" t="s">
        <v>2239</v>
      </c>
    </row>
    <row r="6" spans="1:8">
      <c r="A6" s="19"/>
      <c r="B6" s="21" t="s">
        <v>2588</v>
      </c>
      <c r="C6" s="4">
        <v>12</v>
      </c>
      <c r="D6" s="91">
        <v>123455</v>
      </c>
      <c r="E6" s="21"/>
      <c r="F6" s="207">
        <f>D6-E6</f>
        <v>123455</v>
      </c>
      <c r="G6" s="17" t="s">
        <v>2591</v>
      </c>
      <c r="H6" s="17"/>
    </row>
    <row r="7" spans="1:8">
      <c r="A7" s="19"/>
      <c r="B7" s="21" t="s">
        <v>2596</v>
      </c>
      <c r="C7" s="4">
        <v>7</v>
      </c>
      <c r="D7" s="91">
        <v>135560</v>
      </c>
      <c r="E7" s="21"/>
      <c r="F7" s="207">
        <f>F6+D7-E7</f>
        <v>259015</v>
      </c>
      <c r="G7" s="17" t="s">
        <v>2591</v>
      </c>
      <c r="H7" s="17"/>
    </row>
    <row r="8" spans="1:8">
      <c r="A8" s="19"/>
      <c r="B8" s="21" t="s">
        <v>2598</v>
      </c>
      <c r="C8" s="4">
        <v>1</v>
      </c>
      <c r="D8" s="3">
        <v>19615</v>
      </c>
      <c r="E8" s="21"/>
      <c r="F8" s="207">
        <f t="shared" ref="F8:F77" si="0">F7+D8-E8</f>
        <v>278630</v>
      </c>
      <c r="G8" s="17" t="s">
        <v>2591</v>
      </c>
      <c r="H8" s="17"/>
    </row>
    <row r="9" spans="1:8">
      <c r="A9" s="19"/>
      <c r="B9" s="21" t="s">
        <v>2601</v>
      </c>
      <c r="C9" s="4">
        <v>4</v>
      </c>
      <c r="D9" s="3">
        <v>76485</v>
      </c>
      <c r="E9" s="21"/>
      <c r="F9" s="207">
        <f t="shared" si="0"/>
        <v>355115</v>
      </c>
      <c r="G9" s="17" t="s">
        <v>2591</v>
      </c>
      <c r="H9" s="17"/>
    </row>
    <row r="10" spans="1:8">
      <c r="A10" s="19"/>
      <c r="B10" s="21" t="s">
        <v>2051</v>
      </c>
      <c r="C10" s="4">
        <v>2</v>
      </c>
      <c r="D10" s="3">
        <v>37890</v>
      </c>
      <c r="E10" s="21"/>
      <c r="F10" s="207">
        <f t="shared" si="0"/>
        <v>393005</v>
      </c>
      <c r="G10" s="17" t="s">
        <v>2591</v>
      </c>
      <c r="H10" s="17"/>
    </row>
    <row r="11" spans="1:8">
      <c r="A11" s="19"/>
      <c r="B11" s="21" t="s">
        <v>2605</v>
      </c>
      <c r="C11" s="4">
        <v>3</v>
      </c>
      <c r="D11" s="3">
        <v>56965</v>
      </c>
      <c r="E11" s="21"/>
      <c r="F11" s="207">
        <f t="shared" si="0"/>
        <v>449970</v>
      </c>
      <c r="G11" s="17" t="s">
        <v>2591</v>
      </c>
      <c r="H11" s="17"/>
    </row>
    <row r="12" spans="1:8">
      <c r="A12" s="19"/>
      <c r="B12" s="21" t="s">
        <v>2606</v>
      </c>
      <c r="C12" s="4">
        <v>10</v>
      </c>
      <c r="D12" s="3">
        <v>192280</v>
      </c>
      <c r="E12" s="21"/>
      <c r="F12" s="207">
        <f t="shared" si="0"/>
        <v>642250</v>
      </c>
      <c r="G12" s="17" t="s">
        <v>2591</v>
      </c>
      <c r="H12" s="17"/>
    </row>
    <row r="13" spans="1:8">
      <c r="A13" s="19"/>
      <c r="B13" s="21" t="s">
        <v>2609</v>
      </c>
      <c r="C13" s="4">
        <v>8</v>
      </c>
      <c r="D13" s="3">
        <v>140915</v>
      </c>
      <c r="E13" s="21"/>
      <c r="F13" s="207">
        <f t="shared" si="0"/>
        <v>783165</v>
      </c>
      <c r="G13" s="17" t="s">
        <v>2591</v>
      </c>
      <c r="H13" s="17"/>
    </row>
    <row r="14" spans="1:8">
      <c r="A14" s="19"/>
      <c r="B14" s="21" t="s">
        <v>2611</v>
      </c>
      <c r="C14" s="4">
        <v>3</v>
      </c>
      <c r="D14" s="3">
        <v>55240</v>
      </c>
      <c r="E14" s="21"/>
      <c r="F14" s="207">
        <f t="shared" si="0"/>
        <v>838405</v>
      </c>
      <c r="G14" s="17" t="s">
        <v>2613</v>
      </c>
      <c r="H14" s="17"/>
    </row>
    <row r="15" spans="1:8">
      <c r="A15" s="19"/>
      <c r="B15" s="21" t="s">
        <v>2619</v>
      </c>
      <c r="C15" s="4">
        <v>5</v>
      </c>
      <c r="D15" s="3">
        <v>99630</v>
      </c>
      <c r="E15" s="21"/>
      <c r="F15" s="207">
        <f t="shared" si="0"/>
        <v>938035</v>
      </c>
      <c r="G15" s="17" t="s">
        <v>2622</v>
      </c>
      <c r="H15" s="17"/>
    </row>
    <row r="16" spans="1:8">
      <c r="A16" s="19"/>
      <c r="B16" s="21" t="s">
        <v>2624</v>
      </c>
      <c r="C16" s="4">
        <v>7</v>
      </c>
      <c r="D16" s="3">
        <v>141455</v>
      </c>
      <c r="E16" s="21"/>
      <c r="F16" s="207">
        <f t="shared" si="0"/>
        <v>1079490</v>
      </c>
      <c r="G16" s="17" t="s">
        <v>2622</v>
      </c>
      <c r="H16" s="17"/>
    </row>
    <row r="17" spans="1:8">
      <c r="A17" s="19"/>
      <c r="B17" s="21" t="s">
        <v>2627</v>
      </c>
      <c r="C17" s="4">
        <v>3</v>
      </c>
      <c r="D17" s="3">
        <v>58705</v>
      </c>
      <c r="E17" s="21"/>
      <c r="F17" s="207">
        <f t="shared" si="0"/>
        <v>1138195</v>
      </c>
      <c r="G17" s="17" t="s">
        <v>2622</v>
      </c>
      <c r="H17" s="17"/>
    </row>
    <row r="18" spans="1:8">
      <c r="A18" s="19"/>
      <c r="B18" s="21" t="s">
        <v>2630</v>
      </c>
      <c r="C18" s="4">
        <v>2</v>
      </c>
      <c r="D18" s="3">
        <v>40470</v>
      </c>
      <c r="E18" s="21"/>
      <c r="F18" s="207">
        <f t="shared" si="0"/>
        <v>1178665</v>
      </c>
      <c r="G18" s="17" t="s">
        <v>2622</v>
      </c>
      <c r="H18" s="17"/>
    </row>
    <row r="19" spans="1:8">
      <c r="A19" s="19"/>
      <c r="B19" s="21" t="s">
        <v>2633</v>
      </c>
      <c r="C19" s="4">
        <v>4</v>
      </c>
      <c r="D19" s="3">
        <v>81865</v>
      </c>
      <c r="E19" s="21"/>
      <c r="F19" s="207">
        <f t="shared" si="0"/>
        <v>1260530</v>
      </c>
      <c r="G19" s="17" t="s">
        <v>2622</v>
      </c>
      <c r="H19" s="17"/>
    </row>
    <row r="20" spans="1:8">
      <c r="A20" s="19"/>
      <c r="B20" s="21" t="s">
        <v>2635</v>
      </c>
      <c r="C20" s="4">
        <v>7</v>
      </c>
      <c r="D20" s="3">
        <v>143820</v>
      </c>
      <c r="E20" s="21"/>
      <c r="F20" s="207">
        <f t="shared" si="0"/>
        <v>1404350</v>
      </c>
      <c r="G20" s="17" t="s">
        <v>2622</v>
      </c>
      <c r="H20" s="17"/>
    </row>
    <row r="21" spans="1:8">
      <c r="A21" s="19"/>
      <c r="B21" s="21" t="s">
        <v>2635</v>
      </c>
      <c r="C21" s="4">
        <v>2</v>
      </c>
      <c r="D21" s="3"/>
      <c r="E21" s="21">
        <v>31735</v>
      </c>
      <c r="F21" s="207">
        <f t="shared" si="0"/>
        <v>1372615</v>
      </c>
      <c r="G21" s="17"/>
      <c r="H21" s="17"/>
    </row>
    <row r="22" spans="1:8">
      <c r="A22" s="19"/>
      <c r="B22" s="21" t="s">
        <v>2637</v>
      </c>
      <c r="C22" s="4">
        <v>8</v>
      </c>
      <c r="D22" s="3">
        <v>160240</v>
      </c>
      <c r="E22" s="21"/>
      <c r="F22" s="207">
        <f t="shared" si="0"/>
        <v>1532855</v>
      </c>
      <c r="G22" s="17"/>
      <c r="H22" s="17"/>
    </row>
    <row r="23" spans="1:8">
      <c r="A23" s="19"/>
      <c r="B23" s="21" t="s">
        <v>2638</v>
      </c>
      <c r="C23" s="4">
        <v>7</v>
      </c>
      <c r="D23" s="3">
        <v>135420</v>
      </c>
      <c r="E23" s="21"/>
      <c r="F23" s="207">
        <f t="shared" si="0"/>
        <v>1668275</v>
      </c>
      <c r="G23" s="17"/>
      <c r="H23" s="17"/>
    </row>
    <row r="24" spans="1:8">
      <c r="A24" s="19"/>
      <c r="B24" s="21" t="s">
        <v>2639</v>
      </c>
      <c r="C24" s="4">
        <v>5</v>
      </c>
      <c r="D24" s="3">
        <v>97730</v>
      </c>
      <c r="E24" s="21"/>
      <c r="F24" s="207">
        <f t="shared" si="0"/>
        <v>1766005</v>
      </c>
      <c r="G24" s="17"/>
      <c r="H24" s="17"/>
    </row>
    <row r="25" spans="1:8">
      <c r="A25" s="19"/>
      <c r="B25" s="21" t="s">
        <v>2639</v>
      </c>
      <c r="C25" s="4">
        <v>2</v>
      </c>
      <c r="D25" s="3"/>
      <c r="E25" s="21">
        <v>42630</v>
      </c>
      <c r="F25" s="207">
        <f t="shared" si="0"/>
        <v>1723375</v>
      </c>
      <c r="G25" s="17"/>
      <c r="H25" s="17"/>
    </row>
    <row r="26" spans="1:8">
      <c r="A26" s="19"/>
      <c r="B26" s="21" t="s">
        <v>2642</v>
      </c>
      <c r="C26" s="4">
        <v>3</v>
      </c>
      <c r="D26" s="3">
        <v>58770</v>
      </c>
      <c r="E26" s="21"/>
      <c r="F26" s="207">
        <f t="shared" si="0"/>
        <v>1782145</v>
      </c>
      <c r="G26" s="17"/>
      <c r="H26" s="17"/>
    </row>
    <row r="27" spans="1:8">
      <c r="A27" s="19"/>
      <c r="B27" s="21" t="s">
        <v>2642</v>
      </c>
      <c r="C27" s="4">
        <v>1</v>
      </c>
      <c r="D27" s="3"/>
      <c r="E27" s="21">
        <v>20970</v>
      </c>
      <c r="F27" s="207">
        <f t="shared" si="0"/>
        <v>1761175</v>
      </c>
      <c r="G27" s="17"/>
      <c r="H27" s="17"/>
    </row>
    <row r="28" spans="1:8">
      <c r="A28" s="19"/>
      <c r="B28" s="21" t="s">
        <v>2644</v>
      </c>
      <c r="C28" s="4">
        <v>2</v>
      </c>
      <c r="D28" s="3">
        <v>39370</v>
      </c>
      <c r="E28" s="21"/>
      <c r="F28" s="207">
        <f t="shared" si="0"/>
        <v>1800545</v>
      </c>
      <c r="G28" s="17"/>
      <c r="H28" s="17"/>
    </row>
    <row r="29" spans="1:8">
      <c r="A29" s="19"/>
      <c r="B29" s="21" t="s">
        <v>2645</v>
      </c>
      <c r="C29" s="4">
        <v>9</v>
      </c>
      <c r="D29" s="3">
        <v>177720</v>
      </c>
      <c r="E29" s="21"/>
      <c r="F29" s="207">
        <f t="shared" si="0"/>
        <v>1978265</v>
      </c>
      <c r="G29" s="17"/>
      <c r="H29" s="17"/>
    </row>
    <row r="30" spans="1:8">
      <c r="A30" s="19"/>
      <c r="B30" s="21" t="s">
        <v>2647</v>
      </c>
      <c r="C30" s="4">
        <v>5</v>
      </c>
      <c r="D30" s="3">
        <v>100215</v>
      </c>
      <c r="E30" s="21"/>
      <c r="F30" s="207">
        <f t="shared" si="0"/>
        <v>2078480</v>
      </c>
      <c r="G30" s="17"/>
      <c r="H30" s="17"/>
    </row>
    <row r="31" spans="1:8">
      <c r="A31" s="19"/>
      <c r="B31" s="21" t="s">
        <v>2649</v>
      </c>
      <c r="C31" s="4">
        <v>3</v>
      </c>
      <c r="D31" s="3">
        <v>59385</v>
      </c>
      <c r="E31" s="21"/>
      <c r="F31" s="207">
        <f t="shared" si="0"/>
        <v>2137865</v>
      </c>
      <c r="G31" s="17"/>
      <c r="H31" s="17"/>
    </row>
    <row r="32" spans="1:8">
      <c r="A32" s="19"/>
      <c r="B32" s="21" t="s">
        <v>2174</v>
      </c>
      <c r="C32" s="4">
        <v>10</v>
      </c>
      <c r="D32" s="3">
        <v>196500</v>
      </c>
      <c r="E32" s="21"/>
      <c r="F32" s="207">
        <f t="shared" si="0"/>
        <v>2334365</v>
      </c>
      <c r="G32" s="17"/>
      <c r="H32" s="17"/>
    </row>
    <row r="33" spans="1:8">
      <c r="A33" s="19"/>
      <c r="B33" s="21" t="s">
        <v>2653</v>
      </c>
      <c r="C33" s="4">
        <v>10</v>
      </c>
      <c r="D33" s="3"/>
      <c r="E33" s="21">
        <v>192065</v>
      </c>
      <c r="F33" s="207">
        <f t="shared" si="0"/>
        <v>2142300</v>
      </c>
      <c r="G33" s="17"/>
      <c r="H33" s="17"/>
    </row>
    <row r="34" spans="1:8">
      <c r="A34" s="19"/>
      <c r="B34" s="21" t="s">
        <v>2654</v>
      </c>
      <c r="C34" s="4">
        <v>6</v>
      </c>
      <c r="D34" s="3"/>
      <c r="E34" s="21">
        <v>97320</v>
      </c>
      <c r="F34" s="207">
        <f t="shared" si="0"/>
        <v>2044980</v>
      </c>
      <c r="G34" s="17"/>
      <c r="H34" s="17"/>
    </row>
    <row r="35" spans="1:8">
      <c r="A35" s="19"/>
      <c r="B35" s="21" t="s">
        <v>2655</v>
      </c>
      <c r="C35" s="4">
        <v>6</v>
      </c>
      <c r="D35" s="3"/>
      <c r="E35" s="21">
        <v>91145</v>
      </c>
      <c r="F35" s="207">
        <f t="shared" si="0"/>
        <v>1953835</v>
      </c>
      <c r="G35" s="17"/>
      <c r="H35" s="17"/>
    </row>
    <row r="36" spans="1:8">
      <c r="A36" s="19"/>
      <c r="B36" s="21" t="s">
        <v>2596</v>
      </c>
      <c r="C36" s="4">
        <v>1</v>
      </c>
      <c r="D36" s="3"/>
      <c r="E36" s="21">
        <v>13775</v>
      </c>
      <c r="F36" s="207">
        <f t="shared" si="0"/>
        <v>1940060</v>
      </c>
      <c r="G36" s="17"/>
      <c r="H36" s="17"/>
    </row>
    <row r="37" spans="1:8">
      <c r="A37" s="19"/>
      <c r="B37" s="21" t="s">
        <v>2657</v>
      </c>
      <c r="C37" s="4">
        <v>1</v>
      </c>
      <c r="D37" s="3"/>
      <c r="E37" s="21">
        <v>18960</v>
      </c>
      <c r="F37" s="207">
        <f t="shared" si="0"/>
        <v>1921100</v>
      </c>
      <c r="G37" s="17"/>
      <c r="H37" s="17"/>
    </row>
    <row r="38" spans="1:8">
      <c r="A38" s="19"/>
      <c r="B38" s="21" t="s">
        <v>2662</v>
      </c>
      <c r="C38" s="4">
        <v>5</v>
      </c>
      <c r="D38" s="3"/>
      <c r="E38" s="21">
        <v>74990</v>
      </c>
      <c r="F38" s="207">
        <f t="shared" si="0"/>
        <v>1846110</v>
      </c>
      <c r="G38" s="17"/>
      <c r="H38" s="17"/>
    </row>
    <row r="39" spans="1:8">
      <c r="A39" s="19"/>
      <c r="B39" s="21" t="s">
        <v>2665</v>
      </c>
      <c r="C39" s="4">
        <v>3</v>
      </c>
      <c r="D39" s="3">
        <v>60815</v>
      </c>
      <c r="E39" s="21"/>
      <c r="F39" s="207">
        <f t="shared" si="0"/>
        <v>1906925</v>
      </c>
      <c r="G39" s="17"/>
      <c r="H39" s="17"/>
    </row>
    <row r="40" spans="1:8">
      <c r="A40" s="19"/>
      <c r="B40" s="21" t="s">
        <v>2665</v>
      </c>
      <c r="C40" s="4">
        <v>4</v>
      </c>
      <c r="D40" s="3"/>
      <c r="E40" s="21">
        <v>66295</v>
      </c>
      <c r="F40" s="207">
        <f t="shared" si="0"/>
        <v>1840630</v>
      </c>
      <c r="G40" s="17"/>
      <c r="H40" s="17"/>
    </row>
    <row r="41" spans="1:8">
      <c r="A41" s="19"/>
      <c r="B41" s="21" t="s">
        <v>2672</v>
      </c>
      <c r="C41" s="4">
        <v>2</v>
      </c>
      <c r="D41" s="3"/>
      <c r="E41" s="21">
        <v>38660</v>
      </c>
      <c r="F41" s="207">
        <f t="shared" si="0"/>
        <v>1801970</v>
      </c>
      <c r="G41" s="17"/>
      <c r="H41" s="17"/>
    </row>
    <row r="42" spans="1:8">
      <c r="A42" s="19"/>
      <c r="B42" s="21" t="s">
        <v>2676</v>
      </c>
      <c r="C42" s="4">
        <v>3</v>
      </c>
      <c r="D42" s="3"/>
      <c r="E42" s="21">
        <v>53375</v>
      </c>
      <c r="F42" s="207">
        <f t="shared" si="0"/>
        <v>1748595</v>
      </c>
      <c r="G42" s="17"/>
      <c r="H42" s="17"/>
    </row>
    <row r="43" spans="1:8">
      <c r="A43" s="19"/>
      <c r="B43" s="21" t="s">
        <v>2678</v>
      </c>
      <c r="C43" s="4">
        <v>1</v>
      </c>
      <c r="D43" s="3"/>
      <c r="E43" s="21">
        <v>15450</v>
      </c>
      <c r="F43" s="207">
        <f t="shared" si="0"/>
        <v>1733145</v>
      </c>
      <c r="G43" s="17"/>
      <c r="H43" s="17"/>
    </row>
    <row r="44" spans="1:8">
      <c r="A44" s="19"/>
      <c r="B44" s="21" t="s">
        <v>2694</v>
      </c>
      <c r="C44" s="4">
        <v>2</v>
      </c>
      <c r="D44" s="3"/>
      <c r="E44" s="21">
        <v>24100</v>
      </c>
      <c r="F44" s="207">
        <f t="shared" si="0"/>
        <v>1709045</v>
      </c>
      <c r="G44" s="17"/>
      <c r="H44" s="17"/>
    </row>
    <row r="45" spans="1:8">
      <c r="A45" s="19"/>
      <c r="B45" s="21" t="s">
        <v>2695</v>
      </c>
      <c r="C45" s="4">
        <v>1</v>
      </c>
      <c r="D45" s="3"/>
      <c r="E45" s="21">
        <v>16005</v>
      </c>
      <c r="F45" s="207">
        <f t="shared" si="0"/>
        <v>1693040</v>
      </c>
      <c r="G45" s="17"/>
      <c r="H45" s="17"/>
    </row>
    <row r="46" spans="1:8">
      <c r="A46" s="19"/>
      <c r="B46" s="21" t="s">
        <v>2696</v>
      </c>
      <c r="C46" s="4">
        <v>7</v>
      </c>
      <c r="D46" s="3"/>
      <c r="E46" s="21">
        <v>108160</v>
      </c>
      <c r="F46" s="207">
        <f t="shared" si="0"/>
        <v>1584880</v>
      </c>
      <c r="G46" s="17"/>
      <c r="H46" s="17"/>
    </row>
    <row r="47" spans="1:8">
      <c r="A47" s="19"/>
      <c r="B47" s="21" t="s">
        <v>2696</v>
      </c>
      <c r="C47" s="4">
        <v>2</v>
      </c>
      <c r="D47" s="3">
        <v>38650</v>
      </c>
      <c r="E47" s="21"/>
      <c r="F47" s="207">
        <f t="shared" si="0"/>
        <v>1623530</v>
      </c>
      <c r="G47" s="17" t="s">
        <v>2697</v>
      </c>
      <c r="H47" s="17"/>
    </row>
    <row r="48" spans="1:8">
      <c r="A48" s="19"/>
      <c r="B48" s="21" t="s">
        <v>2698</v>
      </c>
      <c r="C48" s="4">
        <v>6</v>
      </c>
      <c r="D48" s="3"/>
      <c r="E48" s="21">
        <v>87650</v>
      </c>
      <c r="F48" s="207">
        <f t="shared" si="0"/>
        <v>1535880</v>
      </c>
      <c r="G48" s="17"/>
      <c r="H48" s="17"/>
    </row>
    <row r="49" spans="1:8">
      <c r="A49" s="19"/>
      <c r="B49" s="21" t="s">
        <v>2699</v>
      </c>
      <c r="C49" s="4">
        <v>8</v>
      </c>
      <c r="D49" s="3">
        <v>585</v>
      </c>
      <c r="E49" s="21">
        <v>119260</v>
      </c>
      <c r="F49" s="207">
        <f t="shared" si="0"/>
        <v>1417205</v>
      </c>
      <c r="G49" s="17"/>
      <c r="H49" s="17"/>
    </row>
    <row r="50" spans="1:8">
      <c r="A50" s="19"/>
      <c r="B50" s="21" t="s">
        <v>2711</v>
      </c>
      <c r="C50" s="4">
        <v>4</v>
      </c>
      <c r="D50" s="3"/>
      <c r="E50" s="21">
        <v>63955</v>
      </c>
      <c r="F50" s="207">
        <f t="shared" si="0"/>
        <v>1353250</v>
      </c>
      <c r="G50" s="17"/>
      <c r="H50" s="17"/>
    </row>
    <row r="51" spans="1:8">
      <c r="A51" s="19"/>
      <c r="B51" s="21" t="s">
        <v>2712</v>
      </c>
      <c r="C51" s="4">
        <v>1</v>
      </c>
      <c r="D51" s="3"/>
      <c r="E51" s="21">
        <v>13000</v>
      </c>
      <c r="F51" s="207">
        <f t="shared" si="0"/>
        <v>1340250</v>
      </c>
      <c r="G51" s="17"/>
      <c r="H51" s="17"/>
    </row>
    <row r="52" spans="1:8">
      <c r="A52" s="19"/>
      <c r="B52" s="21" t="s">
        <v>2713</v>
      </c>
      <c r="C52" s="4">
        <v>1</v>
      </c>
      <c r="D52" s="3"/>
      <c r="E52" s="21">
        <v>13000</v>
      </c>
      <c r="F52" s="207">
        <f t="shared" si="0"/>
        <v>1327250</v>
      </c>
      <c r="G52" s="17"/>
      <c r="H52" s="17"/>
    </row>
    <row r="53" spans="1:8">
      <c r="A53" s="19"/>
      <c r="B53" s="21" t="s">
        <v>2714</v>
      </c>
      <c r="C53" s="4">
        <v>1</v>
      </c>
      <c r="D53" s="3"/>
      <c r="E53" s="21">
        <v>12995</v>
      </c>
      <c r="F53" s="207">
        <f t="shared" si="0"/>
        <v>1314255</v>
      </c>
      <c r="G53" s="17"/>
      <c r="H53" s="17"/>
    </row>
    <row r="54" spans="1:8">
      <c r="A54" s="19"/>
      <c r="B54" s="21" t="s">
        <v>2716</v>
      </c>
      <c r="C54" s="4">
        <v>3</v>
      </c>
      <c r="D54" s="3"/>
      <c r="E54" s="21">
        <v>46090</v>
      </c>
      <c r="F54" s="207">
        <f t="shared" si="0"/>
        <v>1268165</v>
      </c>
      <c r="G54" s="17"/>
      <c r="H54" s="17"/>
    </row>
    <row r="55" spans="1:8">
      <c r="A55" s="19"/>
      <c r="B55" s="21" t="s">
        <v>2718</v>
      </c>
      <c r="C55" s="4">
        <v>2</v>
      </c>
      <c r="D55" s="3"/>
      <c r="E55" s="21">
        <v>29920</v>
      </c>
      <c r="F55" s="207">
        <f t="shared" si="0"/>
        <v>1238245</v>
      </c>
      <c r="G55" s="17"/>
      <c r="H55" s="17"/>
    </row>
    <row r="56" spans="1:8">
      <c r="A56" s="19"/>
      <c r="B56" s="21" t="s">
        <v>2720</v>
      </c>
      <c r="C56" s="4">
        <v>3</v>
      </c>
      <c r="D56" s="3"/>
      <c r="E56" s="21">
        <v>51975</v>
      </c>
      <c r="F56" s="207">
        <f t="shared" si="0"/>
        <v>1186270</v>
      </c>
      <c r="G56" s="17"/>
      <c r="H56" s="17"/>
    </row>
    <row r="57" spans="1:8">
      <c r="A57" s="19"/>
      <c r="B57" s="21" t="s">
        <v>2721</v>
      </c>
      <c r="C57" s="4">
        <v>4</v>
      </c>
      <c r="D57" s="3"/>
      <c r="E57" s="21">
        <v>66740</v>
      </c>
      <c r="F57" s="207">
        <f t="shared" si="0"/>
        <v>1119530</v>
      </c>
      <c r="G57" s="17"/>
      <c r="H57" s="17"/>
    </row>
    <row r="58" spans="1:8">
      <c r="A58" s="19"/>
      <c r="B58" s="432" t="s">
        <v>2722</v>
      </c>
      <c r="C58" s="4">
        <v>3</v>
      </c>
      <c r="D58" s="3"/>
      <c r="E58" s="21">
        <v>61240</v>
      </c>
      <c r="F58" s="207">
        <f t="shared" si="0"/>
        <v>1058290</v>
      </c>
      <c r="G58" s="17"/>
      <c r="H58" s="17"/>
    </row>
    <row r="59" spans="1:8">
      <c r="A59" s="19"/>
      <c r="B59" s="437" t="s">
        <v>2723</v>
      </c>
      <c r="C59" s="4">
        <v>3</v>
      </c>
      <c r="D59" s="3"/>
      <c r="E59" s="21">
        <v>51975</v>
      </c>
      <c r="F59" s="207">
        <f t="shared" si="0"/>
        <v>1006315</v>
      </c>
      <c r="G59" s="17"/>
      <c r="H59" s="17"/>
    </row>
    <row r="60" spans="1:8">
      <c r="A60" s="19"/>
      <c r="B60" s="442" t="s">
        <v>2730</v>
      </c>
      <c r="C60" s="4">
        <v>2</v>
      </c>
      <c r="D60" s="3"/>
      <c r="E60" s="21">
        <v>36225</v>
      </c>
      <c r="F60" s="207">
        <f t="shared" si="0"/>
        <v>970090</v>
      </c>
      <c r="G60" s="17"/>
      <c r="H60" s="17"/>
    </row>
    <row r="61" spans="1:8">
      <c r="A61" s="19"/>
      <c r="B61" s="444" t="s">
        <v>2732</v>
      </c>
      <c r="C61" s="4">
        <v>8</v>
      </c>
      <c r="D61" s="3"/>
      <c r="E61" s="21">
        <v>109180</v>
      </c>
      <c r="F61" s="207">
        <f t="shared" si="0"/>
        <v>860910</v>
      </c>
      <c r="G61" s="17"/>
      <c r="H61" s="17"/>
    </row>
    <row r="62" spans="1:8">
      <c r="A62" s="19"/>
      <c r="B62" s="446" t="s">
        <v>2733</v>
      </c>
      <c r="C62" s="4">
        <v>5</v>
      </c>
      <c r="D62" s="3"/>
      <c r="E62" s="21">
        <v>81655</v>
      </c>
      <c r="F62" s="207">
        <f t="shared" si="0"/>
        <v>779255</v>
      </c>
      <c r="G62" s="17"/>
      <c r="H62" s="17"/>
    </row>
    <row r="63" spans="1:8">
      <c r="A63" s="19"/>
      <c r="B63" s="448" t="s">
        <v>2734</v>
      </c>
      <c r="C63" s="4">
        <v>11</v>
      </c>
      <c r="D63" s="3"/>
      <c r="E63" s="21">
        <v>188065</v>
      </c>
      <c r="F63" s="207">
        <f t="shared" si="0"/>
        <v>591190</v>
      </c>
      <c r="G63" s="17"/>
      <c r="H63" s="17"/>
    </row>
    <row r="64" spans="1:8">
      <c r="A64" s="19"/>
      <c r="B64" s="451" t="s">
        <v>2735</v>
      </c>
      <c r="C64" s="4">
        <v>7</v>
      </c>
      <c r="D64" s="3"/>
      <c r="E64" s="21">
        <v>124895</v>
      </c>
      <c r="F64" s="207">
        <f t="shared" si="0"/>
        <v>466295</v>
      </c>
      <c r="G64" s="17"/>
      <c r="H64" s="17"/>
    </row>
    <row r="65" spans="1:8">
      <c r="A65" s="19"/>
      <c r="B65" s="453" t="s">
        <v>2736</v>
      </c>
      <c r="C65" s="4">
        <v>1</v>
      </c>
      <c r="D65" s="3"/>
      <c r="E65" s="21">
        <v>14825</v>
      </c>
      <c r="F65" s="207">
        <f t="shared" si="0"/>
        <v>451470</v>
      </c>
      <c r="G65" s="17"/>
      <c r="H65" s="17"/>
    </row>
    <row r="66" spans="1:8">
      <c r="A66" s="19"/>
      <c r="B66" s="456" t="s">
        <v>2737</v>
      </c>
      <c r="C66" s="4">
        <v>4</v>
      </c>
      <c r="D66" s="3">
        <v>79830</v>
      </c>
      <c r="E66" s="21"/>
      <c r="F66" s="207">
        <f t="shared" si="0"/>
        <v>531300</v>
      </c>
      <c r="G66" s="17"/>
      <c r="H66" s="17"/>
    </row>
    <row r="67" spans="1:8">
      <c r="A67" s="19"/>
      <c r="B67" s="456" t="s">
        <v>2737</v>
      </c>
      <c r="C67" s="4">
        <v>2</v>
      </c>
      <c r="D67" s="3"/>
      <c r="E67" s="21">
        <v>29765</v>
      </c>
      <c r="F67" s="207">
        <f t="shared" si="0"/>
        <v>501535</v>
      </c>
      <c r="G67" s="17"/>
      <c r="H67" s="17"/>
    </row>
    <row r="68" spans="1:8">
      <c r="A68" s="19"/>
      <c r="B68" s="457" t="s">
        <v>2738</v>
      </c>
      <c r="C68" s="4">
        <v>5</v>
      </c>
      <c r="D68" s="3"/>
      <c r="E68" s="21">
        <v>73725</v>
      </c>
      <c r="F68" s="207">
        <f t="shared" si="0"/>
        <v>427810</v>
      </c>
      <c r="G68" s="17"/>
      <c r="H68" s="17"/>
    </row>
    <row r="69" spans="1:8">
      <c r="A69" s="19"/>
      <c r="B69" s="459" t="s">
        <v>2739</v>
      </c>
      <c r="C69" s="4">
        <v>1</v>
      </c>
      <c r="D69" s="3"/>
      <c r="E69" s="21">
        <v>13040</v>
      </c>
      <c r="F69" s="207">
        <f t="shared" si="0"/>
        <v>414770</v>
      </c>
      <c r="G69" s="17"/>
      <c r="H69" s="17"/>
    </row>
    <row r="70" spans="1:8">
      <c r="A70" s="19"/>
      <c r="B70" s="463" t="s">
        <v>2741</v>
      </c>
      <c r="C70" s="4">
        <v>1</v>
      </c>
      <c r="D70" s="3"/>
      <c r="E70" s="21">
        <v>20305</v>
      </c>
      <c r="F70" s="207">
        <f t="shared" si="0"/>
        <v>394465</v>
      </c>
      <c r="G70" s="17"/>
      <c r="H70" s="17"/>
    </row>
    <row r="71" spans="1:8">
      <c r="A71" s="19"/>
      <c r="B71" s="464" t="s">
        <v>2742</v>
      </c>
      <c r="C71" s="4">
        <v>1</v>
      </c>
      <c r="D71" s="3"/>
      <c r="E71" s="21">
        <v>14895</v>
      </c>
      <c r="F71" s="207">
        <f t="shared" si="0"/>
        <v>379570</v>
      </c>
      <c r="G71" s="17"/>
      <c r="H71" s="17"/>
    </row>
    <row r="72" spans="1:8">
      <c r="A72" s="19"/>
      <c r="B72" s="467" t="s">
        <v>2744</v>
      </c>
      <c r="C72" s="4">
        <v>4</v>
      </c>
      <c r="D72" s="3"/>
      <c r="E72" s="21">
        <v>52705</v>
      </c>
      <c r="F72" s="207">
        <f t="shared" si="0"/>
        <v>326865</v>
      </c>
      <c r="G72" s="17"/>
      <c r="H72" s="17"/>
    </row>
    <row r="73" spans="1:8">
      <c r="A73" s="19"/>
      <c r="B73" s="471" t="s">
        <v>2746</v>
      </c>
      <c r="C73" s="4">
        <v>3</v>
      </c>
      <c r="D73" s="3"/>
      <c r="E73" s="21">
        <v>39250</v>
      </c>
      <c r="F73" s="207">
        <f t="shared" si="0"/>
        <v>287615</v>
      </c>
      <c r="G73" s="17"/>
      <c r="H73" s="17"/>
    </row>
    <row r="74" spans="1:8">
      <c r="A74" s="19"/>
      <c r="B74" s="473" t="s">
        <v>2748</v>
      </c>
      <c r="C74" s="4">
        <v>1</v>
      </c>
      <c r="D74" s="3"/>
      <c r="E74" s="21">
        <v>15455</v>
      </c>
      <c r="F74" s="207">
        <f t="shared" si="0"/>
        <v>272160</v>
      </c>
      <c r="G74" s="17"/>
      <c r="H74" s="17"/>
    </row>
    <row r="75" spans="1:8">
      <c r="A75" s="19"/>
      <c r="B75" s="475" t="s">
        <v>2753</v>
      </c>
      <c r="C75" s="4">
        <v>5</v>
      </c>
      <c r="D75" s="3"/>
      <c r="E75" s="21">
        <v>93025</v>
      </c>
      <c r="F75" s="207">
        <f t="shared" si="0"/>
        <v>179135</v>
      </c>
      <c r="G75" s="17"/>
      <c r="H75" s="17"/>
    </row>
    <row r="76" spans="1:8">
      <c r="A76" s="19"/>
      <c r="B76" s="21" t="s">
        <v>2755</v>
      </c>
      <c r="C76" s="4">
        <v>5</v>
      </c>
      <c r="D76" s="3"/>
      <c r="E76" s="21">
        <v>89905</v>
      </c>
      <c r="F76" s="207">
        <f t="shared" si="0"/>
        <v>89230</v>
      </c>
      <c r="G76" s="17"/>
      <c r="H76" s="17"/>
    </row>
    <row r="77" spans="1:8">
      <c r="A77" s="19"/>
      <c r="B77" s="21" t="s">
        <v>2757</v>
      </c>
      <c r="C77" s="4">
        <v>3</v>
      </c>
      <c r="D77" s="3"/>
      <c r="E77" s="21">
        <v>40635</v>
      </c>
      <c r="F77" s="207">
        <f t="shared" si="0"/>
        <v>48595</v>
      </c>
      <c r="G77" s="17"/>
      <c r="H77" s="17"/>
    </row>
    <row r="78" spans="1:8">
      <c r="A78" s="19"/>
      <c r="B78" s="21" t="s">
        <v>2760</v>
      </c>
      <c r="C78" s="4">
        <v>3</v>
      </c>
      <c r="D78" s="3"/>
      <c r="E78" s="21">
        <v>40570</v>
      </c>
      <c r="F78" s="207">
        <f t="shared" ref="F78:F111" si="1">F77+D78-E78</f>
        <v>8025</v>
      </c>
      <c r="G78" s="17"/>
      <c r="H78" s="17"/>
    </row>
    <row r="79" spans="1:8">
      <c r="A79" s="19"/>
      <c r="B79" s="21" t="s">
        <v>2805</v>
      </c>
      <c r="C79" s="4">
        <v>41</v>
      </c>
      <c r="D79" s="3">
        <v>848750</v>
      </c>
      <c r="E79" s="21"/>
      <c r="F79" s="207">
        <f t="shared" si="1"/>
        <v>856775</v>
      </c>
      <c r="G79" s="17"/>
      <c r="H79" s="17"/>
    </row>
    <row r="80" spans="1:8">
      <c r="A80" s="19"/>
      <c r="B80" s="21" t="s">
        <v>2806</v>
      </c>
      <c r="C80" s="4">
        <v>47</v>
      </c>
      <c r="D80" s="3">
        <v>976365</v>
      </c>
      <c r="E80" s="21"/>
      <c r="F80" s="207">
        <f t="shared" si="1"/>
        <v>1833140</v>
      </c>
      <c r="G80" s="17"/>
      <c r="H80" s="17"/>
    </row>
    <row r="81" spans="1:8">
      <c r="A81" s="19"/>
      <c r="B81" s="21" t="s">
        <v>2809</v>
      </c>
      <c r="C81" s="4">
        <v>22</v>
      </c>
      <c r="D81" s="3">
        <v>439605</v>
      </c>
      <c r="E81" s="21"/>
      <c r="F81" s="207">
        <f t="shared" si="1"/>
        <v>2272745</v>
      </c>
      <c r="G81" s="17"/>
      <c r="H81" s="17"/>
    </row>
    <row r="82" spans="1:8">
      <c r="A82" s="19"/>
      <c r="B82" s="21" t="s">
        <v>2808</v>
      </c>
      <c r="C82" s="4">
        <v>38</v>
      </c>
      <c r="D82" s="3">
        <v>808250</v>
      </c>
      <c r="E82" s="21"/>
      <c r="F82" s="207">
        <f t="shared" si="1"/>
        <v>3080995</v>
      </c>
      <c r="G82" s="17"/>
      <c r="H82" s="17"/>
    </row>
    <row r="83" spans="1:8">
      <c r="A83" s="19"/>
      <c r="B83" s="21" t="s">
        <v>2814</v>
      </c>
      <c r="C83" s="4">
        <v>12</v>
      </c>
      <c r="D83" s="3">
        <v>233355</v>
      </c>
      <c r="E83" s="21"/>
      <c r="F83" s="207">
        <f t="shared" si="1"/>
        <v>3314350</v>
      </c>
      <c r="G83" s="17"/>
      <c r="H83" s="17"/>
    </row>
    <row r="84" spans="1:8">
      <c r="A84" s="19"/>
      <c r="B84" s="21" t="s">
        <v>2816</v>
      </c>
      <c r="C84" s="4">
        <v>44</v>
      </c>
      <c r="D84" s="3">
        <v>916385</v>
      </c>
      <c r="E84" s="21"/>
      <c r="F84" s="207">
        <f t="shared" si="1"/>
        <v>4230735</v>
      </c>
      <c r="G84" s="17"/>
      <c r="H84" s="17"/>
    </row>
    <row r="85" spans="1:8">
      <c r="A85" s="19"/>
      <c r="B85" s="21" t="s">
        <v>2818</v>
      </c>
      <c r="C85" s="4">
        <v>38</v>
      </c>
      <c r="D85" s="3">
        <v>642815</v>
      </c>
      <c r="E85" s="21"/>
      <c r="F85" s="207">
        <f t="shared" si="1"/>
        <v>4873550</v>
      </c>
      <c r="G85" s="17"/>
      <c r="H85" s="17"/>
    </row>
    <row r="86" spans="1:8">
      <c r="A86" s="19"/>
      <c r="B86" s="21" t="s">
        <v>2818</v>
      </c>
      <c r="C86" s="4">
        <v>1</v>
      </c>
      <c r="D86" s="3"/>
      <c r="E86" s="21">
        <v>2295</v>
      </c>
      <c r="F86" s="207">
        <f t="shared" si="1"/>
        <v>4871255</v>
      </c>
      <c r="G86" s="17"/>
      <c r="H86" s="17"/>
    </row>
    <row r="87" spans="1:8">
      <c r="A87" s="19"/>
      <c r="B87" s="21" t="s">
        <v>2820</v>
      </c>
      <c r="C87" s="4">
        <v>14</v>
      </c>
      <c r="D87" s="3">
        <v>313915</v>
      </c>
      <c r="E87" s="21"/>
      <c r="F87" s="207">
        <f t="shared" si="1"/>
        <v>5185170</v>
      </c>
      <c r="G87" s="17"/>
      <c r="H87" s="17"/>
    </row>
    <row r="88" spans="1:8">
      <c r="A88" s="19"/>
      <c r="B88" s="21" t="s">
        <v>2821</v>
      </c>
      <c r="C88" s="4">
        <v>9</v>
      </c>
      <c r="D88" s="3">
        <v>200790</v>
      </c>
      <c r="E88" s="21"/>
      <c r="F88" s="207">
        <f t="shared" si="1"/>
        <v>5385960</v>
      </c>
      <c r="G88" s="17"/>
      <c r="H88" s="17"/>
    </row>
    <row r="89" spans="1:8">
      <c r="A89" s="19"/>
      <c r="B89" s="21" t="s">
        <v>2822</v>
      </c>
      <c r="C89" s="4">
        <v>2</v>
      </c>
      <c r="D89" s="3">
        <v>42025</v>
      </c>
      <c r="E89" s="21"/>
      <c r="F89" s="207">
        <f t="shared" si="1"/>
        <v>5427985</v>
      </c>
      <c r="G89" s="17"/>
      <c r="H89" s="17"/>
    </row>
    <row r="90" spans="1:8">
      <c r="A90" s="19"/>
      <c r="B90" s="21" t="s">
        <v>2826</v>
      </c>
      <c r="C90" s="4">
        <v>12</v>
      </c>
      <c r="D90" s="3">
        <v>268630</v>
      </c>
      <c r="E90" s="21"/>
      <c r="F90" s="207">
        <f t="shared" si="1"/>
        <v>5696615</v>
      </c>
      <c r="G90" s="17"/>
      <c r="H90" s="17"/>
    </row>
    <row r="91" spans="1:8">
      <c r="A91" s="19"/>
      <c r="B91" s="21" t="s">
        <v>2673</v>
      </c>
      <c r="C91" s="4">
        <v>7</v>
      </c>
      <c r="D91" s="3">
        <v>155830</v>
      </c>
      <c r="E91" s="21"/>
      <c r="F91" s="207">
        <f t="shared" si="1"/>
        <v>5852445</v>
      </c>
      <c r="G91" s="17"/>
      <c r="H91" s="17"/>
    </row>
    <row r="92" spans="1:8">
      <c r="A92" s="19"/>
      <c r="B92" s="21" t="s">
        <v>2827</v>
      </c>
      <c r="C92" s="4">
        <v>8</v>
      </c>
      <c r="D92" s="3">
        <v>163705</v>
      </c>
      <c r="E92" s="21"/>
      <c r="F92" s="207">
        <f t="shared" si="1"/>
        <v>6016150</v>
      </c>
      <c r="G92" s="17"/>
      <c r="H92" s="17"/>
    </row>
    <row r="93" spans="1:8">
      <c r="A93" s="19"/>
      <c r="B93" s="21" t="s">
        <v>2851</v>
      </c>
      <c r="C93" s="4">
        <v>6</v>
      </c>
      <c r="D93" s="3"/>
      <c r="E93" s="21">
        <v>125600</v>
      </c>
      <c r="F93" s="207">
        <f t="shared" si="1"/>
        <v>5890550</v>
      </c>
      <c r="G93" s="17"/>
      <c r="H93" s="17"/>
    </row>
    <row r="94" spans="1:8">
      <c r="A94" s="19"/>
      <c r="B94" s="21" t="s">
        <v>2964</v>
      </c>
      <c r="C94" s="4">
        <v>2</v>
      </c>
      <c r="D94" s="3"/>
      <c r="E94" s="21">
        <v>26580</v>
      </c>
      <c r="F94" s="207">
        <f t="shared" si="1"/>
        <v>5863970</v>
      </c>
      <c r="G94" s="17"/>
      <c r="H94" s="17"/>
    </row>
    <row r="95" spans="1:8">
      <c r="A95" s="19"/>
      <c r="B95" s="21" t="s">
        <v>2966</v>
      </c>
      <c r="C95" s="4">
        <v>12</v>
      </c>
      <c r="D95" s="3"/>
      <c r="E95" s="21">
        <v>214705</v>
      </c>
      <c r="F95" s="207">
        <f t="shared" si="1"/>
        <v>5649265</v>
      </c>
      <c r="G95" s="17"/>
      <c r="H95" s="17"/>
    </row>
    <row r="96" spans="1:8">
      <c r="A96" s="19"/>
      <c r="B96" s="21" t="s">
        <v>2967</v>
      </c>
      <c r="C96" s="4">
        <v>6</v>
      </c>
      <c r="D96" s="3"/>
      <c r="E96" s="21">
        <v>102650</v>
      </c>
      <c r="F96" s="207">
        <f t="shared" si="1"/>
        <v>5546615</v>
      </c>
      <c r="G96" s="17"/>
      <c r="H96" s="17"/>
    </row>
    <row r="97" spans="1:8">
      <c r="A97" s="19"/>
      <c r="B97" s="21" t="s">
        <v>2968</v>
      </c>
      <c r="C97" s="4">
        <v>18</v>
      </c>
      <c r="D97" s="3"/>
      <c r="E97" s="21">
        <v>285975</v>
      </c>
      <c r="F97" s="207">
        <f t="shared" si="1"/>
        <v>5260640</v>
      </c>
      <c r="G97" s="17"/>
      <c r="H97" s="17"/>
    </row>
    <row r="98" spans="1:8">
      <c r="A98" s="19"/>
      <c r="B98" s="21" t="s">
        <v>2970</v>
      </c>
      <c r="C98" s="4">
        <v>21</v>
      </c>
      <c r="D98" s="3"/>
      <c r="E98" s="21">
        <v>318275</v>
      </c>
      <c r="F98" s="207">
        <f t="shared" si="1"/>
        <v>4942365</v>
      </c>
      <c r="G98" s="17"/>
      <c r="H98" s="17"/>
    </row>
    <row r="99" spans="1:8">
      <c r="A99" s="19"/>
      <c r="B99" s="21" t="s">
        <v>2971</v>
      </c>
      <c r="C99" s="4">
        <v>25</v>
      </c>
      <c r="D99" s="3"/>
      <c r="E99" s="21">
        <v>370795</v>
      </c>
      <c r="F99" s="207">
        <f t="shared" si="1"/>
        <v>4571570</v>
      </c>
      <c r="G99" s="17"/>
      <c r="H99" s="17"/>
    </row>
    <row r="100" spans="1:8">
      <c r="A100" s="19"/>
      <c r="B100" s="21" t="s">
        <v>2972</v>
      </c>
      <c r="C100" s="4">
        <v>8</v>
      </c>
      <c r="D100" s="3"/>
      <c r="E100" s="21">
        <v>148025</v>
      </c>
      <c r="F100" s="207">
        <f t="shared" si="1"/>
        <v>4423545</v>
      </c>
      <c r="G100" s="17"/>
      <c r="H100" s="17"/>
    </row>
    <row r="101" spans="1:8">
      <c r="A101" s="19"/>
      <c r="B101" s="21" t="s">
        <v>2973</v>
      </c>
      <c r="C101" s="4">
        <v>16</v>
      </c>
      <c r="D101" s="3"/>
      <c r="E101" s="21">
        <v>265785</v>
      </c>
      <c r="F101" s="207">
        <f t="shared" si="1"/>
        <v>4157760</v>
      </c>
      <c r="G101" s="17"/>
      <c r="H101" s="17"/>
    </row>
    <row r="102" spans="1:8">
      <c r="A102" s="19"/>
      <c r="B102" s="21" t="s">
        <v>2974</v>
      </c>
      <c r="C102" s="4">
        <v>11</v>
      </c>
      <c r="D102" s="3"/>
      <c r="E102" s="21">
        <v>183740</v>
      </c>
      <c r="F102" s="207">
        <f t="shared" si="1"/>
        <v>3974020</v>
      </c>
      <c r="G102" s="17"/>
      <c r="H102" s="17"/>
    </row>
    <row r="103" spans="1:8">
      <c r="A103" s="19"/>
      <c r="B103" s="21" t="s">
        <v>2975</v>
      </c>
      <c r="C103" s="4">
        <v>13</v>
      </c>
      <c r="D103" s="3"/>
      <c r="E103" s="21">
        <v>234700</v>
      </c>
      <c r="F103" s="207">
        <f t="shared" si="1"/>
        <v>3739320</v>
      </c>
      <c r="G103" s="17"/>
      <c r="H103" s="17"/>
    </row>
    <row r="104" spans="1:8">
      <c r="A104" s="19"/>
      <c r="B104" s="21" t="s">
        <v>2980</v>
      </c>
      <c r="C104" s="4">
        <v>8</v>
      </c>
      <c r="D104" s="3"/>
      <c r="E104" s="21">
        <v>174030</v>
      </c>
      <c r="F104" s="207">
        <f t="shared" si="1"/>
        <v>3565290</v>
      </c>
      <c r="G104" s="17"/>
      <c r="H104" s="17"/>
    </row>
    <row r="105" spans="1:8">
      <c r="A105" s="19"/>
      <c r="B105" s="21"/>
      <c r="C105" s="4"/>
      <c r="D105" s="3"/>
      <c r="E105" s="21"/>
      <c r="F105" s="207">
        <f t="shared" si="1"/>
        <v>3565290</v>
      </c>
      <c r="G105" s="17"/>
      <c r="H105" s="17"/>
    </row>
    <row r="106" spans="1:8">
      <c r="A106" s="19"/>
      <c r="B106" s="21"/>
      <c r="C106" s="4"/>
      <c r="D106" s="3"/>
      <c r="E106" s="21"/>
      <c r="F106" s="207">
        <f t="shared" si="1"/>
        <v>3565290</v>
      </c>
      <c r="G106" s="17"/>
      <c r="H106" s="17"/>
    </row>
    <row r="107" spans="1:8">
      <c r="A107" s="19"/>
      <c r="B107" s="21"/>
      <c r="C107" s="4"/>
      <c r="D107" s="3"/>
      <c r="E107" s="21"/>
      <c r="F107" s="207">
        <f t="shared" si="1"/>
        <v>3565290</v>
      </c>
      <c r="G107" s="17"/>
      <c r="H107" s="17"/>
    </row>
    <row r="108" spans="1:8">
      <c r="A108" s="19"/>
      <c r="B108" s="21"/>
      <c r="C108" s="4"/>
      <c r="D108" s="3"/>
      <c r="E108" s="21"/>
      <c r="F108" s="207">
        <f t="shared" si="1"/>
        <v>3565290</v>
      </c>
      <c r="G108" s="17"/>
      <c r="H108" s="17"/>
    </row>
    <row r="109" spans="1:8">
      <c r="A109" s="19"/>
      <c r="B109" s="21"/>
      <c r="C109" s="4"/>
      <c r="D109" s="3"/>
      <c r="E109" s="21"/>
      <c r="F109" s="207">
        <f t="shared" si="1"/>
        <v>3565290</v>
      </c>
      <c r="G109" s="17"/>
      <c r="H109" s="17"/>
    </row>
    <row r="110" spans="1:8">
      <c r="A110" s="19"/>
      <c r="B110" s="21"/>
      <c r="C110" s="4"/>
      <c r="D110" s="3"/>
      <c r="E110" s="21"/>
      <c r="F110" s="207">
        <f t="shared" si="1"/>
        <v>3565290</v>
      </c>
      <c r="G110" s="17"/>
      <c r="H110" s="17"/>
    </row>
    <row r="111" spans="1:8">
      <c r="A111" s="17"/>
      <c r="B111" s="17"/>
      <c r="C111" s="55"/>
      <c r="D111" s="18"/>
      <c r="E111" s="17"/>
      <c r="F111" s="207">
        <f t="shared" si="1"/>
        <v>3565290</v>
      </c>
      <c r="G111" s="17"/>
      <c r="H111" s="17"/>
    </row>
    <row r="112" spans="1:8" ht="18.75">
      <c r="A112" s="676" t="s">
        <v>43</v>
      </c>
      <c r="B112" s="677"/>
      <c r="C112" s="42">
        <f>SUM(C6:C111)</f>
        <v>741</v>
      </c>
      <c r="D112" s="42">
        <f>SUM(D6:D111)</f>
        <v>8620000</v>
      </c>
      <c r="E112" s="43">
        <f>SUM(E6:E111)</f>
        <v>5054710</v>
      </c>
      <c r="F112" s="298">
        <f>D112-E112</f>
        <v>3565290</v>
      </c>
      <c r="G112" s="210"/>
      <c r="H112" s="210"/>
    </row>
    <row r="115" spans="1:8" ht="23.25">
      <c r="A115" s="666" t="s">
        <v>0</v>
      </c>
      <c r="B115" s="666"/>
      <c r="C115" s="666"/>
      <c r="D115" s="666"/>
      <c r="E115" s="666"/>
      <c r="F115" s="666"/>
      <c r="G115" s="666"/>
      <c r="H115" s="666"/>
    </row>
    <row r="116" spans="1:8" ht="15.75">
      <c r="A116" s="672" t="s">
        <v>2590</v>
      </c>
      <c r="B116" s="672"/>
      <c r="C116" s="672"/>
      <c r="D116" s="672"/>
      <c r="E116" s="672"/>
      <c r="F116" s="672"/>
      <c r="G116" s="672"/>
      <c r="H116" s="672"/>
    </row>
    <row r="117" spans="1:8">
      <c r="A117" s="667" t="s">
        <v>361</v>
      </c>
      <c r="B117" s="667"/>
      <c r="C117" s="667"/>
      <c r="D117" s="667"/>
      <c r="E117" s="667"/>
      <c r="F117" s="667"/>
      <c r="G117" s="667"/>
      <c r="H117" s="667"/>
    </row>
    <row r="118" spans="1:8">
      <c r="A118" s="675"/>
      <c r="B118" s="675"/>
      <c r="C118" s="675"/>
      <c r="D118" s="675"/>
      <c r="E118" s="675"/>
      <c r="F118" s="675"/>
      <c r="G118" s="675"/>
      <c r="H118" s="675"/>
    </row>
    <row r="119" spans="1:8" ht="15.75">
      <c r="A119" s="1" t="s">
        <v>3</v>
      </c>
      <c r="B119" s="1" t="s">
        <v>4</v>
      </c>
      <c r="C119" s="211" t="s">
        <v>2245</v>
      </c>
      <c r="D119" s="1" t="s">
        <v>2243</v>
      </c>
      <c r="E119" s="1" t="s">
        <v>2246</v>
      </c>
      <c r="F119" s="211" t="s">
        <v>2244</v>
      </c>
      <c r="G119" s="1" t="s">
        <v>2247</v>
      </c>
      <c r="H119" s="211" t="s">
        <v>2239</v>
      </c>
    </row>
    <row r="120" spans="1:8">
      <c r="A120" s="19"/>
      <c r="B120" s="21" t="s">
        <v>2596</v>
      </c>
      <c r="C120" s="4">
        <v>50</v>
      </c>
      <c r="D120" s="91">
        <v>706210</v>
      </c>
      <c r="E120" s="21"/>
      <c r="F120" s="207">
        <f>D120-E120</f>
        <v>706210</v>
      </c>
      <c r="G120" s="17"/>
      <c r="H120" s="17"/>
    </row>
    <row r="121" spans="1:8">
      <c r="A121" s="19"/>
      <c r="B121" s="21" t="s">
        <v>2657</v>
      </c>
      <c r="C121" s="4">
        <v>25</v>
      </c>
      <c r="D121" s="91">
        <v>345195</v>
      </c>
      <c r="E121" s="21"/>
      <c r="F121" s="207">
        <f>F120+D121-E121</f>
        <v>1051405</v>
      </c>
      <c r="G121" s="17"/>
      <c r="H121" s="17"/>
    </row>
    <row r="122" spans="1:8">
      <c r="A122" s="19"/>
      <c r="B122" s="21">
        <v>7.1124000000000001</v>
      </c>
      <c r="C122" s="4">
        <v>2</v>
      </c>
      <c r="D122" s="3"/>
      <c r="E122" s="21">
        <v>49715</v>
      </c>
      <c r="F122" s="207">
        <f t="shared" ref="F122:F132" si="2">F121+D122-E122</f>
        <v>1001690</v>
      </c>
      <c r="G122" s="17"/>
      <c r="H122" s="17"/>
    </row>
    <row r="123" spans="1:8">
      <c r="A123" s="19"/>
      <c r="B123" s="21" t="s">
        <v>2895</v>
      </c>
      <c r="C123" s="4">
        <v>8</v>
      </c>
      <c r="D123" s="3"/>
      <c r="E123" s="21">
        <v>139840</v>
      </c>
      <c r="F123" s="207">
        <f t="shared" si="2"/>
        <v>861850</v>
      </c>
      <c r="G123" s="17"/>
      <c r="H123" s="17"/>
    </row>
    <row r="124" spans="1:8">
      <c r="A124" s="19"/>
      <c r="B124" s="21" t="s">
        <v>2901</v>
      </c>
      <c r="C124" s="4">
        <v>1</v>
      </c>
      <c r="D124" s="3"/>
      <c r="E124" s="21">
        <v>27695</v>
      </c>
      <c r="F124" s="207">
        <f t="shared" si="2"/>
        <v>834155</v>
      </c>
      <c r="G124" s="17"/>
      <c r="H124" s="17"/>
    </row>
    <row r="125" spans="1:8">
      <c r="A125" s="19"/>
      <c r="B125" s="21"/>
      <c r="C125" s="4"/>
      <c r="D125" s="3"/>
      <c r="E125" s="21"/>
      <c r="F125" s="207">
        <f t="shared" si="2"/>
        <v>834155</v>
      </c>
      <c r="G125" s="17"/>
      <c r="H125" s="17"/>
    </row>
    <row r="126" spans="1:8">
      <c r="A126" s="19"/>
      <c r="B126" s="21"/>
      <c r="C126" s="4"/>
      <c r="D126" s="3"/>
      <c r="E126" s="21"/>
      <c r="F126" s="207">
        <f t="shared" si="2"/>
        <v>834155</v>
      </c>
      <c r="G126" s="17"/>
      <c r="H126" s="17"/>
    </row>
    <row r="127" spans="1:8">
      <c r="A127" s="19"/>
      <c r="B127" s="21"/>
      <c r="C127" s="4"/>
      <c r="D127" s="3"/>
      <c r="E127" s="21"/>
      <c r="F127" s="207">
        <f t="shared" si="2"/>
        <v>834155</v>
      </c>
      <c r="G127" s="17"/>
      <c r="H127" s="17"/>
    </row>
    <row r="128" spans="1:8">
      <c r="A128" s="19"/>
      <c r="B128" s="21"/>
      <c r="C128" s="4"/>
      <c r="D128" s="3"/>
      <c r="E128" s="21"/>
      <c r="F128" s="207">
        <f t="shared" si="2"/>
        <v>834155</v>
      </c>
      <c r="G128" s="17"/>
      <c r="H128" s="17"/>
    </row>
    <row r="129" spans="1:8">
      <c r="A129" s="19"/>
      <c r="B129" s="21"/>
      <c r="C129" s="4"/>
      <c r="D129" s="3"/>
      <c r="E129" s="21"/>
      <c r="F129" s="207">
        <f t="shared" si="2"/>
        <v>834155</v>
      </c>
      <c r="G129" s="17"/>
      <c r="H129" s="17"/>
    </row>
    <row r="130" spans="1:8">
      <c r="A130" s="19"/>
      <c r="B130" s="21"/>
      <c r="C130" s="4"/>
      <c r="D130" s="3"/>
      <c r="E130" s="21"/>
      <c r="F130" s="207">
        <f t="shared" si="2"/>
        <v>834155</v>
      </c>
      <c r="G130" s="17"/>
      <c r="H130" s="17"/>
    </row>
    <row r="131" spans="1:8">
      <c r="A131" s="19"/>
      <c r="B131" s="21"/>
      <c r="C131" s="4"/>
      <c r="D131" s="3"/>
      <c r="E131" s="21"/>
      <c r="F131" s="207">
        <f t="shared" si="2"/>
        <v>834155</v>
      </c>
      <c r="G131" s="17"/>
      <c r="H131" s="17"/>
    </row>
    <row r="132" spans="1:8">
      <c r="A132" s="19"/>
      <c r="B132" s="21"/>
      <c r="C132" s="4"/>
      <c r="D132" s="3"/>
      <c r="E132" s="21"/>
      <c r="F132" s="207">
        <f t="shared" si="2"/>
        <v>834155</v>
      </c>
      <c r="G132" s="17"/>
      <c r="H132" s="17"/>
    </row>
    <row r="133" spans="1:8" ht="18.75">
      <c r="A133" s="676" t="s">
        <v>43</v>
      </c>
      <c r="B133" s="677"/>
      <c r="C133" s="42">
        <f>SUM(C120:C132)</f>
        <v>86</v>
      </c>
      <c r="D133" s="42">
        <f>SUM(D120:D132)</f>
        <v>1051405</v>
      </c>
      <c r="E133" s="43">
        <f>SUM(E120:E132)</f>
        <v>217250</v>
      </c>
      <c r="F133" s="298">
        <f>D133-E133</f>
        <v>834155</v>
      </c>
      <c r="G133" s="210"/>
      <c r="H133" s="210"/>
    </row>
    <row r="136" spans="1:8" ht="23.25">
      <c r="A136" s="666" t="s">
        <v>0</v>
      </c>
      <c r="B136" s="666"/>
      <c r="C136" s="666"/>
      <c r="D136" s="666"/>
      <c r="E136" s="666"/>
      <c r="F136" s="666"/>
      <c r="G136" s="666"/>
      <c r="H136" s="666"/>
    </row>
    <row r="137" spans="1:8" ht="15.75">
      <c r="A137" s="672" t="s">
        <v>2590</v>
      </c>
      <c r="B137" s="672"/>
      <c r="C137" s="672"/>
      <c r="D137" s="672"/>
      <c r="E137" s="672"/>
      <c r="F137" s="672"/>
      <c r="G137" s="672"/>
      <c r="H137" s="672"/>
    </row>
    <row r="138" spans="1:8">
      <c r="A138" s="667" t="s">
        <v>2656</v>
      </c>
      <c r="B138" s="667"/>
      <c r="C138" s="667"/>
      <c r="D138" s="667"/>
      <c r="E138" s="667"/>
      <c r="F138" s="667"/>
      <c r="G138" s="667"/>
      <c r="H138" s="667"/>
    </row>
    <row r="139" spans="1:8">
      <c r="A139" s="675"/>
      <c r="B139" s="675"/>
      <c r="C139" s="675"/>
      <c r="D139" s="675"/>
      <c r="E139" s="675"/>
      <c r="F139" s="675"/>
      <c r="G139" s="675"/>
      <c r="H139" s="675"/>
    </row>
    <row r="140" spans="1:8" ht="15.75">
      <c r="A140" s="1" t="s">
        <v>3</v>
      </c>
      <c r="B140" s="1" t="s">
        <v>4</v>
      </c>
      <c r="C140" s="211" t="s">
        <v>2245</v>
      </c>
      <c r="D140" s="1" t="s">
        <v>2243</v>
      </c>
      <c r="E140" s="1" t="s">
        <v>2246</v>
      </c>
      <c r="F140" s="211" t="s">
        <v>2244</v>
      </c>
      <c r="G140" s="1" t="s">
        <v>2247</v>
      </c>
      <c r="H140" s="211" t="s">
        <v>2239</v>
      </c>
    </row>
    <row r="141" spans="1:8">
      <c r="A141" s="19"/>
      <c r="B141" s="21" t="s">
        <v>2709</v>
      </c>
      <c r="C141" s="4">
        <v>3</v>
      </c>
      <c r="D141" s="91">
        <v>75475</v>
      </c>
      <c r="E141" s="21"/>
      <c r="F141" s="207">
        <f>D141-E141</f>
        <v>75475</v>
      </c>
      <c r="G141" s="17"/>
      <c r="H141" s="17"/>
    </row>
    <row r="142" spans="1:8">
      <c r="A142" s="19"/>
      <c r="B142" s="21" t="s">
        <v>2710</v>
      </c>
      <c r="C142" s="4">
        <v>4</v>
      </c>
      <c r="D142" s="91">
        <v>100395</v>
      </c>
      <c r="E142" s="21"/>
      <c r="F142" s="207">
        <f>F141+D142-E142</f>
        <v>175870</v>
      </c>
      <c r="G142" s="17"/>
      <c r="H142" s="17"/>
    </row>
    <row r="143" spans="1:8">
      <c r="A143" s="19"/>
      <c r="B143" s="21" t="s">
        <v>2711</v>
      </c>
      <c r="C143" s="4">
        <v>5</v>
      </c>
      <c r="D143" s="3">
        <v>111740</v>
      </c>
      <c r="E143" s="21"/>
      <c r="F143" s="207">
        <f t="shared" ref="F143:F201" si="3">F142+D143-E143</f>
        <v>287610</v>
      </c>
      <c r="G143" s="17"/>
      <c r="H143" s="17"/>
    </row>
    <row r="144" spans="1:8">
      <c r="A144" s="19"/>
      <c r="B144" s="21" t="s">
        <v>2712</v>
      </c>
      <c r="C144" s="4">
        <v>6</v>
      </c>
      <c r="D144" s="3">
        <v>157920</v>
      </c>
      <c r="E144" s="21"/>
      <c r="F144" s="207">
        <f t="shared" si="3"/>
        <v>445530</v>
      </c>
      <c r="G144" s="17"/>
      <c r="H144" s="17"/>
    </row>
    <row r="145" spans="1:8">
      <c r="A145" s="19"/>
      <c r="B145" s="21" t="s">
        <v>2713</v>
      </c>
      <c r="C145" s="4">
        <v>17</v>
      </c>
      <c r="D145" s="3">
        <v>467815</v>
      </c>
      <c r="E145" s="21"/>
      <c r="F145" s="207">
        <f t="shared" si="3"/>
        <v>913345</v>
      </c>
      <c r="G145" s="17"/>
      <c r="H145" s="17"/>
    </row>
    <row r="146" spans="1:8">
      <c r="A146" s="19"/>
      <c r="B146" s="21" t="s">
        <v>2714</v>
      </c>
      <c r="C146" s="4">
        <v>10</v>
      </c>
      <c r="D146" s="3">
        <v>249935</v>
      </c>
      <c r="E146" s="21"/>
      <c r="F146" s="207">
        <f t="shared" si="3"/>
        <v>1163280</v>
      </c>
      <c r="G146" s="17"/>
      <c r="H146" s="17"/>
    </row>
    <row r="147" spans="1:8">
      <c r="A147" s="19"/>
      <c r="B147" s="21" t="s">
        <v>2715</v>
      </c>
      <c r="C147" s="4">
        <v>25</v>
      </c>
      <c r="D147" s="3">
        <v>623570</v>
      </c>
      <c r="E147" s="21"/>
      <c r="F147" s="207">
        <f t="shared" si="3"/>
        <v>1786850</v>
      </c>
      <c r="G147" s="17"/>
      <c r="H147" s="17"/>
    </row>
    <row r="148" spans="1:8">
      <c r="A148" s="19"/>
      <c r="B148" s="21" t="s">
        <v>2716</v>
      </c>
      <c r="C148" s="4">
        <v>24</v>
      </c>
      <c r="D148" s="3">
        <v>596390</v>
      </c>
      <c r="E148" s="21"/>
      <c r="F148" s="207">
        <f t="shared" si="3"/>
        <v>2383240</v>
      </c>
      <c r="G148" s="17"/>
      <c r="H148" s="17"/>
    </row>
    <row r="149" spans="1:8">
      <c r="A149" s="19"/>
      <c r="B149" s="21" t="s">
        <v>2718</v>
      </c>
      <c r="C149" s="4">
        <v>16</v>
      </c>
      <c r="D149" s="3">
        <v>418140</v>
      </c>
      <c r="E149" s="21"/>
      <c r="F149" s="207">
        <f t="shared" si="3"/>
        <v>2801380</v>
      </c>
      <c r="G149" s="17"/>
      <c r="H149" s="17"/>
    </row>
    <row r="150" spans="1:8">
      <c r="A150" s="19"/>
      <c r="B150" s="21" t="s">
        <v>2719</v>
      </c>
      <c r="C150" s="4">
        <v>6</v>
      </c>
      <c r="D150" s="5">
        <v>73615</v>
      </c>
      <c r="E150" s="21"/>
      <c r="F150" s="207">
        <f t="shared" si="3"/>
        <v>2874995</v>
      </c>
      <c r="G150" s="17"/>
      <c r="H150" s="17"/>
    </row>
    <row r="151" spans="1:8">
      <c r="A151" s="19"/>
      <c r="B151" s="432" t="s">
        <v>2722</v>
      </c>
      <c r="C151" s="4">
        <v>4</v>
      </c>
      <c r="D151" s="3"/>
      <c r="E151" s="21">
        <v>61710</v>
      </c>
      <c r="F151" s="207">
        <f t="shared" si="3"/>
        <v>2813285</v>
      </c>
      <c r="G151" s="17"/>
      <c r="H151" s="17"/>
    </row>
    <row r="152" spans="1:8">
      <c r="A152" s="19"/>
      <c r="B152" s="441" t="s">
        <v>2726</v>
      </c>
      <c r="C152" s="4">
        <v>7</v>
      </c>
      <c r="D152" s="3">
        <v>154070</v>
      </c>
      <c r="E152" s="21"/>
      <c r="F152" s="207">
        <f t="shared" si="3"/>
        <v>2967355</v>
      </c>
      <c r="G152" s="17"/>
      <c r="H152" s="17"/>
    </row>
    <row r="153" spans="1:8">
      <c r="A153" s="19"/>
      <c r="B153" s="442" t="s">
        <v>2730</v>
      </c>
      <c r="C153" s="4">
        <v>1</v>
      </c>
      <c r="D153" s="3">
        <v>13345</v>
      </c>
      <c r="E153" s="21"/>
      <c r="F153" s="207">
        <f t="shared" si="3"/>
        <v>2980700</v>
      </c>
      <c r="G153" s="17"/>
      <c r="H153" s="17"/>
    </row>
    <row r="154" spans="1:8">
      <c r="A154" s="19"/>
      <c r="B154" s="443" t="s">
        <v>2732</v>
      </c>
      <c r="C154" s="4">
        <v>5</v>
      </c>
      <c r="D154" s="3"/>
      <c r="E154" s="21">
        <v>105545</v>
      </c>
      <c r="F154" s="207">
        <f t="shared" si="3"/>
        <v>2875155</v>
      </c>
      <c r="G154" s="17"/>
      <c r="H154" s="17"/>
    </row>
    <row r="155" spans="1:8">
      <c r="A155" s="19"/>
      <c r="B155" s="446" t="s">
        <v>2733</v>
      </c>
      <c r="C155" s="4">
        <v>2</v>
      </c>
      <c r="D155" s="3"/>
      <c r="E155" s="21">
        <v>48245</v>
      </c>
      <c r="F155" s="207">
        <f t="shared" si="3"/>
        <v>2826910</v>
      </c>
      <c r="G155" s="17"/>
      <c r="H155" s="17"/>
    </row>
    <row r="156" spans="1:8">
      <c r="A156" s="19"/>
      <c r="B156" s="448" t="s">
        <v>2734</v>
      </c>
      <c r="C156" s="4">
        <v>6</v>
      </c>
      <c r="D156" s="3"/>
      <c r="E156" s="21">
        <v>129695</v>
      </c>
      <c r="F156" s="207">
        <f t="shared" si="3"/>
        <v>2697215</v>
      </c>
      <c r="G156" s="17"/>
      <c r="H156" s="17"/>
    </row>
    <row r="157" spans="1:8">
      <c r="A157" s="19"/>
      <c r="B157" s="451" t="s">
        <v>2735</v>
      </c>
      <c r="C157" s="4">
        <v>7</v>
      </c>
      <c r="D157" s="3"/>
      <c r="E157" s="21">
        <v>147960</v>
      </c>
      <c r="F157" s="207">
        <f t="shared" si="3"/>
        <v>2549255</v>
      </c>
      <c r="G157" s="17"/>
      <c r="H157" s="17"/>
    </row>
    <row r="158" spans="1:8">
      <c r="A158" s="19"/>
      <c r="B158" s="453" t="s">
        <v>2736</v>
      </c>
      <c r="C158" s="4">
        <v>2</v>
      </c>
      <c r="D158" s="3"/>
      <c r="E158" s="21">
        <v>49330</v>
      </c>
      <c r="F158" s="207">
        <f t="shared" si="3"/>
        <v>2499925</v>
      </c>
      <c r="G158" s="17"/>
      <c r="H158" s="17"/>
    </row>
    <row r="159" spans="1:8">
      <c r="A159" s="19"/>
      <c r="B159" s="457" t="s">
        <v>2738</v>
      </c>
      <c r="C159" s="4">
        <v>1</v>
      </c>
      <c r="D159" s="3"/>
      <c r="E159" s="21">
        <v>27990</v>
      </c>
      <c r="F159" s="207">
        <f t="shared" si="3"/>
        <v>2471935</v>
      </c>
      <c r="G159" s="17"/>
      <c r="H159" s="17"/>
    </row>
    <row r="160" spans="1:8">
      <c r="A160" s="19"/>
      <c r="B160" s="459" t="s">
        <v>2739</v>
      </c>
      <c r="C160" s="4">
        <v>2</v>
      </c>
      <c r="D160" s="3"/>
      <c r="E160" s="21">
        <v>48520</v>
      </c>
      <c r="F160" s="207">
        <f t="shared" si="3"/>
        <v>2423415</v>
      </c>
      <c r="G160" s="17"/>
      <c r="H160" s="17"/>
    </row>
    <row r="161" spans="1:8">
      <c r="A161" s="19"/>
      <c r="B161" s="461" t="s">
        <v>2741</v>
      </c>
      <c r="C161" s="4">
        <v>7</v>
      </c>
      <c r="D161" s="3"/>
      <c r="E161" s="21">
        <v>115985</v>
      </c>
      <c r="F161" s="207">
        <f t="shared" si="3"/>
        <v>2307430</v>
      </c>
      <c r="G161" s="17"/>
      <c r="H161" s="17"/>
    </row>
    <row r="162" spans="1:8">
      <c r="A162" s="19"/>
      <c r="B162" s="467" t="s">
        <v>2744</v>
      </c>
      <c r="C162" s="4">
        <v>17</v>
      </c>
      <c r="D162" s="3">
        <v>397595</v>
      </c>
      <c r="E162" s="21"/>
      <c r="F162" s="207">
        <f t="shared" si="3"/>
        <v>2705025</v>
      </c>
      <c r="G162" s="17"/>
      <c r="H162" s="17"/>
    </row>
    <row r="163" spans="1:8">
      <c r="A163" s="19"/>
      <c r="B163" s="467" t="s">
        <v>2744</v>
      </c>
      <c r="C163" s="4">
        <v>4</v>
      </c>
      <c r="D163" s="3"/>
      <c r="E163" s="21">
        <v>60995</v>
      </c>
      <c r="F163" s="207">
        <f t="shared" si="3"/>
        <v>2644030</v>
      </c>
      <c r="G163" s="17"/>
      <c r="H163" s="17"/>
    </row>
    <row r="164" spans="1:8">
      <c r="A164" s="19"/>
      <c r="B164" s="471" t="s">
        <v>2746</v>
      </c>
      <c r="C164" s="4">
        <v>10</v>
      </c>
      <c r="D164" s="3"/>
      <c r="E164" s="21">
        <v>150735</v>
      </c>
      <c r="F164" s="207">
        <f t="shared" si="3"/>
        <v>2493295</v>
      </c>
      <c r="G164" s="17"/>
      <c r="H164" s="17"/>
    </row>
    <row r="165" spans="1:8">
      <c r="A165" s="19"/>
      <c r="B165" s="471" t="s">
        <v>2746</v>
      </c>
      <c r="C165" s="4">
        <v>24</v>
      </c>
      <c r="D165" s="3">
        <v>581485</v>
      </c>
      <c r="E165" s="21"/>
      <c r="F165" s="207">
        <f t="shared" si="3"/>
        <v>3074780</v>
      </c>
      <c r="G165" s="17"/>
      <c r="H165" s="17"/>
    </row>
    <row r="166" spans="1:8">
      <c r="A166" s="19"/>
      <c r="B166" s="473" t="s">
        <v>2748</v>
      </c>
      <c r="C166" s="4">
        <v>2</v>
      </c>
      <c r="D166" s="3"/>
      <c r="E166" s="21">
        <v>48090</v>
      </c>
      <c r="F166" s="207">
        <f t="shared" si="3"/>
        <v>3026690</v>
      </c>
      <c r="G166" s="17"/>
      <c r="H166" s="17"/>
    </row>
    <row r="167" spans="1:8">
      <c r="A167" s="19"/>
      <c r="B167" s="473" t="s">
        <v>2748</v>
      </c>
      <c r="C167" s="4">
        <v>24</v>
      </c>
      <c r="D167" s="3">
        <v>582745</v>
      </c>
      <c r="E167" s="21"/>
      <c r="F167" s="207">
        <f t="shared" si="3"/>
        <v>3609435</v>
      </c>
      <c r="G167" s="17"/>
      <c r="H167" s="17"/>
    </row>
    <row r="168" spans="1:8">
      <c r="A168" s="19"/>
      <c r="B168" s="475" t="s">
        <v>2753</v>
      </c>
      <c r="C168" s="4">
        <v>5</v>
      </c>
      <c r="D168" s="3">
        <v>121855</v>
      </c>
      <c r="E168" s="21"/>
      <c r="F168" s="207">
        <f t="shared" si="3"/>
        <v>3731290</v>
      </c>
      <c r="G168" s="17"/>
      <c r="H168" s="17"/>
    </row>
    <row r="169" spans="1:8">
      <c r="A169" s="19"/>
      <c r="B169" s="475" t="s">
        <v>2753</v>
      </c>
      <c r="C169" s="4">
        <v>1</v>
      </c>
      <c r="D169" s="3"/>
      <c r="E169" s="21">
        <v>13790</v>
      </c>
      <c r="F169" s="207">
        <f t="shared" si="3"/>
        <v>3717500</v>
      </c>
      <c r="G169" s="17"/>
      <c r="H169" s="17"/>
    </row>
    <row r="170" spans="1:8">
      <c r="A170" s="19"/>
      <c r="B170" s="480" t="s">
        <v>2755</v>
      </c>
      <c r="C170" s="4">
        <v>3</v>
      </c>
      <c r="D170" s="3"/>
      <c r="E170" s="21">
        <v>71110</v>
      </c>
      <c r="F170" s="207">
        <f t="shared" si="3"/>
        <v>3646390</v>
      </c>
      <c r="G170" s="17"/>
      <c r="H170" s="17"/>
    </row>
    <row r="171" spans="1:8">
      <c r="A171" s="19"/>
      <c r="B171" s="482" t="s">
        <v>2757</v>
      </c>
      <c r="C171" s="4">
        <v>17</v>
      </c>
      <c r="D171" s="3">
        <v>420310</v>
      </c>
      <c r="E171" s="21"/>
      <c r="F171" s="207">
        <f t="shared" si="3"/>
        <v>4066700</v>
      </c>
      <c r="G171" s="17"/>
      <c r="H171" s="17"/>
    </row>
    <row r="172" spans="1:8">
      <c r="A172" s="19"/>
      <c r="B172" s="483" t="s">
        <v>2760</v>
      </c>
      <c r="C172" s="4">
        <v>27</v>
      </c>
      <c r="D172" s="3">
        <v>656750</v>
      </c>
      <c r="E172" s="21"/>
      <c r="F172" s="207">
        <f t="shared" si="3"/>
        <v>4723450</v>
      </c>
      <c r="G172" s="17"/>
      <c r="H172" s="17"/>
    </row>
    <row r="173" spans="1:8">
      <c r="A173" s="19"/>
      <c r="B173" s="486" t="s">
        <v>2761</v>
      </c>
      <c r="C173" s="4">
        <v>16</v>
      </c>
      <c r="D173" s="3">
        <v>388490</v>
      </c>
      <c r="E173" s="21"/>
      <c r="F173" s="207">
        <f t="shared" si="3"/>
        <v>5111940</v>
      </c>
      <c r="G173" s="17"/>
      <c r="H173" s="17"/>
    </row>
    <row r="174" spans="1:8">
      <c r="A174" s="19"/>
      <c r="B174" s="486" t="s">
        <v>2761</v>
      </c>
      <c r="C174" s="4">
        <v>5</v>
      </c>
      <c r="D174" s="3"/>
      <c r="E174" s="21">
        <v>125005</v>
      </c>
      <c r="F174" s="207">
        <f t="shared" si="3"/>
        <v>4986935</v>
      </c>
      <c r="G174" s="17"/>
      <c r="H174" s="17"/>
    </row>
    <row r="175" spans="1:8">
      <c r="A175" s="19"/>
      <c r="B175" s="487" t="s">
        <v>2763</v>
      </c>
      <c r="C175" s="4">
        <v>17</v>
      </c>
      <c r="D175" s="3">
        <v>404095</v>
      </c>
      <c r="E175" s="21"/>
      <c r="F175" s="207">
        <f t="shared" si="3"/>
        <v>5391030</v>
      </c>
      <c r="G175" s="17"/>
      <c r="H175" s="17"/>
    </row>
    <row r="176" spans="1:8">
      <c r="A176" s="19"/>
      <c r="B176" s="487" t="s">
        <v>2763</v>
      </c>
      <c r="C176" s="4">
        <v>2</v>
      </c>
      <c r="D176" s="3"/>
      <c r="E176" s="21">
        <v>26260</v>
      </c>
      <c r="F176" s="207">
        <f t="shared" si="3"/>
        <v>5364770</v>
      </c>
      <c r="G176" s="17"/>
      <c r="H176" s="17"/>
    </row>
    <row r="177" spans="1:8">
      <c r="A177" s="19"/>
      <c r="B177" s="488" t="s">
        <v>2766</v>
      </c>
      <c r="C177" s="4">
        <v>9</v>
      </c>
      <c r="D177" s="3">
        <v>219330</v>
      </c>
      <c r="E177" s="21"/>
      <c r="F177" s="207">
        <f t="shared" si="3"/>
        <v>5584100</v>
      </c>
      <c r="G177" s="17"/>
      <c r="H177" s="17"/>
    </row>
    <row r="178" spans="1:8">
      <c r="A178" s="19"/>
      <c r="B178" s="490" t="s">
        <v>2771</v>
      </c>
      <c r="C178" s="4">
        <v>4</v>
      </c>
      <c r="D178" s="3">
        <v>94190</v>
      </c>
      <c r="E178" s="21"/>
      <c r="F178" s="207">
        <f t="shared" si="3"/>
        <v>5678290</v>
      </c>
      <c r="G178" s="17"/>
      <c r="H178" s="17"/>
    </row>
    <row r="179" spans="1:8">
      <c r="A179" s="19"/>
      <c r="B179" s="495" t="s">
        <v>2779</v>
      </c>
      <c r="C179" s="4">
        <v>5</v>
      </c>
      <c r="D179" s="3"/>
      <c r="E179" s="21">
        <v>76665</v>
      </c>
      <c r="F179" s="207">
        <f t="shared" si="3"/>
        <v>5601625</v>
      </c>
      <c r="G179" s="17"/>
      <c r="H179" s="17"/>
    </row>
    <row r="180" spans="1:8">
      <c r="A180" s="19"/>
      <c r="B180" s="498" t="s">
        <v>2780</v>
      </c>
      <c r="C180" s="4">
        <v>19</v>
      </c>
      <c r="D180" s="3"/>
      <c r="E180" s="21">
        <v>294110</v>
      </c>
      <c r="F180" s="207">
        <f t="shared" si="3"/>
        <v>5307515</v>
      </c>
      <c r="G180" s="17"/>
      <c r="H180" s="17"/>
    </row>
    <row r="181" spans="1:8">
      <c r="A181" s="19"/>
      <c r="B181" s="499" t="s">
        <v>2781</v>
      </c>
      <c r="C181" s="4">
        <v>13</v>
      </c>
      <c r="D181" s="3"/>
      <c r="E181" s="21">
        <v>213720</v>
      </c>
      <c r="F181" s="207">
        <f t="shared" si="3"/>
        <v>5093795</v>
      </c>
      <c r="G181" s="17"/>
      <c r="H181" s="17"/>
    </row>
    <row r="182" spans="1:8">
      <c r="A182" s="19"/>
      <c r="B182" s="502" t="s">
        <v>2787</v>
      </c>
      <c r="C182" s="4">
        <v>16</v>
      </c>
      <c r="D182" s="3"/>
      <c r="E182" s="21">
        <v>262410</v>
      </c>
      <c r="F182" s="207">
        <f t="shared" si="3"/>
        <v>4831385</v>
      </c>
      <c r="G182" s="17"/>
      <c r="H182" s="17"/>
    </row>
    <row r="183" spans="1:8">
      <c r="A183" s="19"/>
      <c r="B183" s="503" t="s">
        <v>2788</v>
      </c>
      <c r="C183" s="4">
        <v>35</v>
      </c>
      <c r="D183" s="3"/>
      <c r="E183" s="21">
        <v>572920</v>
      </c>
      <c r="F183" s="207">
        <f t="shared" si="3"/>
        <v>4258465</v>
      </c>
      <c r="G183" s="17"/>
      <c r="H183" s="17"/>
    </row>
    <row r="184" spans="1:8">
      <c r="A184" s="19"/>
      <c r="B184" s="504" t="s">
        <v>2791</v>
      </c>
      <c r="C184" s="4">
        <v>27</v>
      </c>
      <c r="D184" s="3"/>
      <c r="E184" s="53">
        <f>459880-15230-80</f>
        <v>444570</v>
      </c>
      <c r="F184" s="207">
        <f t="shared" si="3"/>
        <v>3813895</v>
      </c>
      <c r="G184" s="17"/>
      <c r="H184" s="17"/>
    </row>
    <row r="185" spans="1:8">
      <c r="A185" s="19"/>
      <c r="B185" s="505" t="s">
        <v>2793</v>
      </c>
      <c r="C185" s="4">
        <v>14</v>
      </c>
      <c r="D185" s="3"/>
      <c r="E185" s="21">
        <v>244555</v>
      </c>
      <c r="F185" s="207">
        <f t="shared" si="3"/>
        <v>3569340</v>
      </c>
      <c r="G185" s="17"/>
      <c r="H185" s="17"/>
    </row>
    <row r="186" spans="1:8">
      <c r="A186" s="19"/>
      <c r="B186" s="507" t="s">
        <v>2794</v>
      </c>
      <c r="C186" s="4">
        <v>12</v>
      </c>
      <c r="D186" s="3"/>
      <c r="E186" s="21">
        <v>185485</v>
      </c>
      <c r="F186" s="207">
        <f t="shared" si="3"/>
        <v>3383855</v>
      </c>
      <c r="G186" s="17"/>
      <c r="H186" s="17"/>
    </row>
    <row r="187" spans="1:8">
      <c r="A187" s="19"/>
      <c r="B187" s="508" t="s">
        <v>2796</v>
      </c>
      <c r="C187" s="4">
        <f>11+1</f>
        <v>12</v>
      </c>
      <c r="D187" s="3"/>
      <c r="E187" s="21">
        <f>186390+4505</f>
        <v>190895</v>
      </c>
      <c r="F187" s="207">
        <f t="shared" si="3"/>
        <v>3192960</v>
      </c>
      <c r="G187" s="17"/>
      <c r="H187" s="17"/>
    </row>
    <row r="188" spans="1:8">
      <c r="A188" s="19"/>
      <c r="B188" s="21" t="s">
        <v>2798</v>
      </c>
      <c r="C188" s="4">
        <v>8</v>
      </c>
      <c r="D188" s="3"/>
      <c r="E188" s="21">
        <v>151280</v>
      </c>
      <c r="F188" s="207">
        <f t="shared" si="3"/>
        <v>3041680</v>
      </c>
      <c r="G188" s="17"/>
      <c r="H188" s="17"/>
    </row>
    <row r="189" spans="1:8">
      <c r="A189" s="19"/>
      <c r="B189" s="21" t="s">
        <v>2800</v>
      </c>
      <c r="C189" s="4">
        <v>14</v>
      </c>
      <c r="D189" s="3"/>
      <c r="E189" s="21">
        <v>331750</v>
      </c>
      <c r="F189" s="207">
        <f t="shared" si="3"/>
        <v>2709930</v>
      </c>
      <c r="G189" s="17"/>
      <c r="H189" s="17"/>
    </row>
    <row r="190" spans="1:8">
      <c r="A190" s="19"/>
      <c r="B190" s="21" t="s">
        <v>2801</v>
      </c>
      <c r="C190" s="4">
        <v>32</v>
      </c>
      <c r="D190" s="3"/>
      <c r="E190" s="21">
        <v>571050</v>
      </c>
      <c r="F190" s="207">
        <f t="shared" si="3"/>
        <v>2138880</v>
      </c>
      <c r="G190" s="17"/>
      <c r="H190" s="17"/>
    </row>
    <row r="191" spans="1:8">
      <c r="A191" s="19"/>
      <c r="B191" s="21" t="s">
        <v>2802</v>
      </c>
      <c r="C191" s="4">
        <v>38</v>
      </c>
      <c r="D191" s="3"/>
      <c r="E191" s="21">
        <v>631940</v>
      </c>
      <c r="F191" s="207">
        <f t="shared" si="3"/>
        <v>1506940</v>
      </c>
      <c r="G191" s="17"/>
      <c r="H191" s="17"/>
    </row>
    <row r="192" spans="1:8">
      <c r="A192" s="19"/>
      <c r="B192" s="21" t="s">
        <v>2804</v>
      </c>
      <c r="C192" s="4">
        <v>34</v>
      </c>
      <c r="D192" s="3"/>
      <c r="E192" s="53">
        <v>561485</v>
      </c>
      <c r="F192" s="207">
        <f t="shared" si="3"/>
        <v>945455</v>
      </c>
      <c r="G192" s="17"/>
      <c r="H192" s="17"/>
    </row>
    <row r="193" spans="1:8">
      <c r="A193" s="19"/>
      <c r="B193" s="21" t="s">
        <v>2805</v>
      </c>
      <c r="C193" s="4">
        <v>22</v>
      </c>
      <c r="D193" s="3"/>
      <c r="E193" s="21">
        <v>350945</v>
      </c>
      <c r="F193" s="207">
        <f t="shared" si="3"/>
        <v>594510</v>
      </c>
      <c r="G193" s="17"/>
      <c r="H193" s="17"/>
    </row>
    <row r="194" spans="1:8">
      <c r="A194" s="19"/>
      <c r="B194" s="21" t="s">
        <v>2806</v>
      </c>
      <c r="C194" s="4">
        <v>16</v>
      </c>
      <c r="D194" s="3"/>
      <c r="E194" s="21">
        <v>246715</v>
      </c>
      <c r="F194" s="207">
        <f t="shared" si="3"/>
        <v>347795</v>
      </c>
      <c r="G194" s="17"/>
      <c r="H194" s="17"/>
    </row>
    <row r="195" spans="1:8">
      <c r="A195" s="19"/>
      <c r="B195" s="21" t="s">
        <v>2809</v>
      </c>
      <c r="C195" s="4">
        <v>14</v>
      </c>
      <c r="D195" s="3"/>
      <c r="E195" s="21">
        <v>218710</v>
      </c>
      <c r="F195" s="207">
        <f t="shared" si="3"/>
        <v>129085</v>
      </c>
      <c r="G195" s="17"/>
      <c r="H195" s="17"/>
    </row>
    <row r="196" spans="1:8">
      <c r="A196" s="19"/>
      <c r="B196" s="21" t="s">
        <v>2808</v>
      </c>
      <c r="C196" s="4">
        <v>7</v>
      </c>
      <c r="D196" s="3"/>
      <c r="E196" s="21">
        <v>124835</v>
      </c>
      <c r="F196" s="207">
        <f t="shared" si="3"/>
        <v>4250</v>
      </c>
      <c r="G196" s="17"/>
      <c r="H196" s="17"/>
    </row>
    <row r="197" spans="1:8">
      <c r="A197" s="19"/>
      <c r="B197" s="21" t="s">
        <v>2821</v>
      </c>
      <c r="C197" s="4">
        <v>1</v>
      </c>
      <c r="D197" s="3"/>
      <c r="E197" s="21">
        <v>3750</v>
      </c>
      <c r="F197" s="207">
        <f t="shared" si="3"/>
        <v>500</v>
      </c>
      <c r="G197" s="17"/>
      <c r="H197" s="17"/>
    </row>
    <row r="198" spans="1:8">
      <c r="A198" s="19"/>
      <c r="B198" s="21"/>
      <c r="C198" s="4"/>
      <c r="D198" s="3"/>
      <c r="E198" s="21"/>
      <c r="F198" s="207">
        <f t="shared" si="3"/>
        <v>500</v>
      </c>
      <c r="G198" s="17"/>
      <c r="H198" s="17"/>
    </row>
    <row r="199" spans="1:8">
      <c r="A199" s="19"/>
      <c r="B199" s="21"/>
      <c r="C199" s="4"/>
      <c r="D199" s="3"/>
      <c r="E199" s="21"/>
      <c r="F199" s="207">
        <f t="shared" si="3"/>
        <v>500</v>
      </c>
      <c r="G199" s="17"/>
      <c r="H199" s="17"/>
    </row>
    <row r="200" spans="1:8">
      <c r="A200" s="19"/>
      <c r="B200" s="21"/>
      <c r="C200" s="4"/>
      <c r="D200" s="3"/>
      <c r="E200" s="21"/>
      <c r="F200" s="207">
        <f t="shared" si="3"/>
        <v>500</v>
      </c>
      <c r="G200" s="17"/>
      <c r="H200" s="17"/>
    </row>
    <row r="201" spans="1:8">
      <c r="A201" s="19"/>
      <c r="B201" s="21"/>
      <c r="C201" s="4"/>
      <c r="D201" s="3"/>
      <c r="E201" s="21"/>
      <c r="F201" s="207">
        <f t="shared" si="3"/>
        <v>500</v>
      </c>
      <c r="G201" s="17"/>
      <c r="H201" s="17"/>
    </row>
    <row r="202" spans="1:8" ht="18.75">
      <c r="A202" s="676" t="s">
        <v>43</v>
      </c>
      <c r="B202" s="677"/>
      <c r="C202" s="42">
        <f>SUM(C141:C201)</f>
        <v>686</v>
      </c>
      <c r="D202" s="42">
        <f>SUM(D141:D201)</f>
        <v>6909255</v>
      </c>
      <c r="E202" s="43">
        <f>SUM(E141:E201)</f>
        <v>6908755</v>
      </c>
      <c r="F202" s="298">
        <f>D202-E202</f>
        <v>500</v>
      </c>
      <c r="G202" s="210"/>
      <c r="H202" s="210"/>
    </row>
    <row r="205" spans="1:8" ht="23.25">
      <c r="A205" s="666" t="s">
        <v>0</v>
      </c>
      <c r="B205" s="666"/>
      <c r="C205" s="666"/>
      <c r="D205" s="666"/>
      <c r="E205" s="666"/>
      <c r="F205" s="666"/>
      <c r="G205" s="666"/>
      <c r="H205" s="666"/>
    </row>
    <row r="206" spans="1:8" ht="15.75">
      <c r="A206" s="672" t="s">
        <v>2590</v>
      </c>
      <c r="B206" s="672"/>
      <c r="C206" s="672"/>
      <c r="D206" s="672"/>
      <c r="E206" s="672"/>
      <c r="F206" s="672"/>
      <c r="G206" s="672"/>
      <c r="H206" s="672"/>
    </row>
    <row r="207" spans="1:8">
      <c r="A207" s="667" t="s">
        <v>2764</v>
      </c>
      <c r="B207" s="667"/>
      <c r="C207" s="667"/>
      <c r="D207" s="667"/>
      <c r="E207" s="667"/>
      <c r="F207" s="667"/>
      <c r="G207" s="667"/>
      <c r="H207" s="667"/>
    </row>
    <row r="208" spans="1:8">
      <c r="A208" s="675"/>
      <c r="B208" s="675"/>
      <c r="C208" s="675"/>
      <c r="D208" s="675"/>
      <c r="E208" s="675"/>
      <c r="F208" s="675"/>
      <c r="G208" s="675"/>
      <c r="H208" s="675"/>
    </row>
    <row r="209" spans="1:8" ht="15.75">
      <c r="A209" s="1" t="s">
        <v>3</v>
      </c>
      <c r="B209" s="1" t="s">
        <v>4</v>
      </c>
      <c r="C209" s="211" t="s">
        <v>2245</v>
      </c>
      <c r="D209" s="1" t="s">
        <v>2243</v>
      </c>
      <c r="E209" s="1" t="s">
        <v>2246</v>
      </c>
      <c r="F209" s="211" t="s">
        <v>2244</v>
      </c>
      <c r="G209" s="1" t="s">
        <v>2247</v>
      </c>
      <c r="H209" s="211" t="s">
        <v>2239</v>
      </c>
    </row>
    <row r="210" spans="1:8">
      <c r="A210" s="19"/>
      <c r="B210" s="21" t="s">
        <v>2763</v>
      </c>
      <c r="C210" s="4">
        <v>1</v>
      </c>
      <c r="D210" s="91">
        <v>10060</v>
      </c>
      <c r="E210" s="21"/>
      <c r="F210" s="207">
        <f>D210-E210</f>
        <v>10060</v>
      </c>
      <c r="G210" s="17" t="s">
        <v>2765</v>
      </c>
      <c r="H210" s="17"/>
    </row>
    <row r="211" spans="1:8">
      <c r="A211" s="19"/>
      <c r="B211" s="21" t="s">
        <v>2910</v>
      </c>
      <c r="C211" s="4">
        <v>1</v>
      </c>
      <c r="D211" s="91">
        <v>360</v>
      </c>
      <c r="E211" s="21">
        <v>10420</v>
      </c>
      <c r="F211" s="207">
        <f>F210+D211-E211</f>
        <v>0</v>
      </c>
      <c r="G211" s="17" t="s">
        <v>2926</v>
      </c>
      <c r="H211" s="17"/>
    </row>
    <row r="212" spans="1:8">
      <c r="A212" s="19"/>
      <c r="B212" s="21"/>
      <c r="C212" s="4"/>
      <c r="D212" s="3"/>
      <c r="E212" s="21"/>
      <c r="F212" s="207">
        <f t="shared" ref="F212:F215" si="4">F211+D212-E212</f>
        <v>0</v>
      </c>
      <c r="G212" s="17"/>
      <c r="H212" s="17"/>
    </row>
    <row r="213" spans="1:8">
      <c r="A213" s="19"/>
      <c r="B213" s="21"/>
      <c r="C213" s="4"/>
      <c r="D213" s="3"/>
      <c r="E213" s="21"/>
      <c r="F213" s="207">
        <f t="shared" si="4"/>
        <v>0</v>
      </c>
      <c r="G213" s="17"/>
      <c r="H213" s="17"/>
    </row>
    <row r="214" spans="1:8">
      <c r="A214" s="19"/>
      <c r="B214" s="21"/>
      <c r="C214" s="4"/>
      <c r="D214" s="3"/>
      <c r="E214" s="21"/>
      <c r="F214" s="207">
        <f t="shared" si="4"/>
        <v>0</v>
      </c>
      <c r="G214" s="17"/>
      <c r="H214" s="17"/>
    </row>
    <row r="215" spans="1:8">
      <c r="A215" s="19"/>
      <c r="B215" s="21"/>
      <c r="C215" s="4"/>
      <c r="D215" s="3"/>
      <c r="E215" s="21"/>
      <c r="F215" s="207">
        <f t="shared" si="4"/>
        <v>0</v>
      </c>
      <c r="G215" s="17"/>
      <c r="H215" s="17"/>
    </row>
    <row r="216" spans="1:8" ht="18.75">
      <c r="A216" s="676" t="s">
        <v>43</v>
      </c>
      <c r="B216" s="677"/>
      <c r="C216" s="42">
        <f>SUM(C210:C215)</f>
        <v>2</v>
      </c>
      <c r="D216" s="42">
        <f>SUM(D210:D215)</f>
        <v>10420</v>
      </c>
      <c r="E216" s="43">
        <f>SUM(E210:E215)</f>
        <v>10420</v>
      </c>
      <c r="F216" s="298">
        <f>D216-E216</f>
        <v>0</v>
      </c>
      <c r="G216" s="210"/>
      <c r="H216" s="210"/>
    </row>
  </sheetData>
  <mergeCells count="20">
    <mergeCell ref="A205:H205"/>
    <mergeCell ref="A206:H206"/>
    <mergeCell ref="A207:H207"/>
    <mergeCell ref="A208:H208"/>
    <mergeCell ref="A216:B216"/>
    <mergeCell ref="A136:H136"/>
    <mergeCell ref="A137:H137"/>
    <mergeCell ref="A138:H138"/>
    <mergeCell ref="A139:H139"/>
    <mergeCell ref="A202:B202"/>
    <mergeCell ref="A115:H115"/>
    <mergeCell ref="A116:H116"/>
    <mergeCell ref="A117:H117"/>
    <mergeCell ref="A118:H118"/>
    <mergeCell ref="A133:B133"/>
    <mergeCell ref="A1:H1"/>
    <mergeCell ref="A112:B112"/>
    <mergeCell ref="A4:H4"/>
    <mergeCell ref="A3:H3"/>
    <mergeCell ref="A2:H2"/>
  </mergeCells>
  <pageMargins left="0.7" right="0.7" top="0.75" bottom="0.75" header="0.3" footer="0.3"/>
  <pageSetup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63"/>
  <sheetViews>
    <sheetView topLeftCell="A146" workbookViewId="0">
      <selection activeCell="E163" sqref="E163"/>
    </sheetView>
  </sheetViews>
  <sheetFormatPr defaultColWidth="9" defaultRowHeight="15"/>
  <cols>
    <col min="2" max="2" width="14.85546875" customWidth="1"/>
    <col min="3" max="3" width="19.28515625" customWidth="1"/>
    <col min="4" max="4" width="25.7109375" customWidth="1"/>
    <col min="5" max="5" width="18.7109375" customWidth="1"/>
    <col min="6" max="6" width="16.85546875" customWidth="1"/>
    <col min="7" max="7" width="12.42578125" customWidth="1"/>
  </cols>
  <sheetData>
    <row r="1" spans="1:5" ht="23.25">
      <c r="A1" s="666" t="s">
        <v>0</v>
      </c>
      <c r="B1" s="666"/>
      <c r="C1" s="666"/>
      <c r="D1" s="666"/>
      <c r="E1" s="666"/>
    </row>
    <row r="2" spans="1:5" ht="15.75">
      <c r="A2" s="672" t="s">
        <v>317</v>
      </c>
      <c r="B2" s="672"/>
      <c r="C2" s="672"/>
      <c r="D2" s="672"/>
      <c r="E2" s="672"/>
    </row>
    <row r="3" spans="1:5">
      <c r="A3" s="667" t="s">
        <v>318</v>
      </c>
      <c r="B3" s="667"/>
      <c r="C3" s="667"/>
      <c r="D3" s="667"/>
      <c r="E3" s="667"/>
    </row>
    <row r="4" spans="1:5">
      <c r="A4" s="668" t="s">
        <v>319</v>
      </c>
      <c r="B4" s="668"/>
      <c r="C4" s="668"/>
      <c r="D4" s="668"/>
      <c r="E4" s="668"/>
    </row>
    <row r="5" spans="1:5" ht="15.75">
      <c r="A5" s="1" t="s">
        <v>3</v>
      </c>
      <c r="B5" s="1" t="s">
        <v>4</v>
      </c>
      <c r="C5" s="1" t="s">
        <v>320</v>
      </c>
      <c r="D5" s="1" t="s">
        <v>7</v>
      </c>
      <c r="E5" s="1" t="s">
        <v>8</v>
      </c>
    </row>
    <row r="6" spans="1:5">
      <c r="A6" s="19"/>
      <c r="B6" s="21" t="s">
        <v>321</v>
      </c>
      <c r="C6" s="91">
        <v>237170</v>
      </c>
      <c r="D6" s="91"/>
      <c r="E6" s="21"/>
    </row>
    <row r="7" spans="1:5">
      <c r="A7" s="19"/>
      <c r="B7" s="21" t="s">
        <v>322</v>
      </c>
      <c r="C7" s="91">
        <v>559935</v>
      </c>
      <c r="D7" s="91"/>
      <c r="E7" s="21"/>
    </row>
    <row r="8" spans="1:5">
      <c r="A8" s="19"/>
      <c r="B8" s="21" t="s">
        <v>323</v>
      </c>
      <c r="C8" s="3">
        <v>375130</v>
      </c>
      <c r="D8" s="3"/>
      <c r="E8" s="21"/>
    </row>
    <row r="9" spans="1:5">
      <c r="A9" s="19"/>
      <c r="B9" s="21" t="s">
        <v>324</v>
      </c>
      <c r="C9" s="3"/>
      <c r="D9" s="3">
        <v>47025</v>
      </c>
      <c r="E9" s="21"/>
    </row>
    <row r="10" spans="1:5">
      <c r="A10" s="19"/>
      <c r="B10" s="21" t="s">
        <v>284</v>
      </c>
      <c r="C10" s="3"/>
      <c r="D10" s="3">
        <v>183265</v>
      </c>
      <c r="E10" s="21"/>
    </row>
    <row r="11" spans="1:5">
      <c r="A11" s="19"/>
      <c r="B11" s="21" t="s">
        <v>285</v>
      </c>
      <c r="C11" s="3"/>
      <c r="D11" s="3">
        <v>70370</v>
      </c>
      <c r="E11" s="21"/>
    </row>
    <row r="12" spans="1:5">
      <c r="A12" s="19"/>
      <c r="B12" s="21" t="s">
        <v>94</v>
      </c>
      <c r="C12" s="3"/>
      <c r="D12" s="3">
        <v>141275</v>
      </c>
      <c r="E12" s="21"/>
    </row>
    <row r="13" spans="1:5">
      <c r="A13" s="19"/>
      <c r="B13" s="21" t="s">
        <v>286</v>
      </c>
      <c r="C13" s="3"/>
      <c r="D13" s="3">
        <v>287105</v>
      </c>
      <c r="E13" s="21"/>
    </row>
    <row r="14" spans="1:5">
      <c r="A14" s="19"/>
      <c r="B14" s="21" t="s">
        <v>95</v>
      </c>
      <c r="C14" s="3"/>
      <c r="D14" s="3">
        <v>318990</v>
      </c>
      <c r="E14" s="21"/>
    </row>
    <row r="15" spans="1:5">
      <c r="A15" s="19"/>
      <c r="B15" s="21" t="s">
        <v>96</v>
      </c>
      <c r="C15" s="3"/>
      <c r="D15" s="3">
        <v>70865</v>
      </c>
      <c r="E15" s="21"/>
    </row>
    <row r="16" spans="1:5">
      <c r="A16" s="19"/>
      <c r="B16" s="21" t="s">
        <v>287</v>
      </c>
      <c r="C16" s="3"/>
      <c r="D16" s="3">
        <v>37145</v>
      </c>
      <c r="E16" s="21"/>
    </row>
    <row r="17" spans="1:6">
      <c r="A17" s="19"/>
      <c r="B17" s="21"/>
      <c r="C17" s="3"/>
      <c r="D17" s="3"/>
      <c r="E17" s="21"/>
    </row>
    <row r="18" spans="1:6">
      <c r="A18" s="17"/>
      <c r="B18" s="17"/>
      <c r="C18" s="18"/>
      <c r="D18" s="18"/>
      <c r="E18" s="17"/>
    </row>
    <row r="19" spans="1:6" ht="18.75">
      <c r="A19" s="676" t="s">
        <v>43</v>
      </c>
      <c r="B19" s="677"/>
      <c r="C19" s="42">
        <f>SUM(C6:C18)</f>
        <v>1172235</v>
      </c>
      <c r="D19" s="42">
        <f>SUM(D6:D18)</f>
        <v>1156040</v>
      </c>
      <c r="E19" s="43">
        <f>C19-D19</f>
        <v>16195</v>
      </c>
      <c r="F19" s="138"/>
    </row>
    <row r="25" spans="1:6" ht="23.25">
      <c r="A25" s="666" t="s">
        <v>0</v>
      </c>
      <c r="B25" s="666"/>
      <c r="C25" s="666"/>
      <c r="D25" s="666"/>
      <c r="E25" s="666"/>
    </row>
    <row r="26" spans="1:6" ht="15.75">
      <c r="A26" s="672" t="s">
        <v>317</v>
      </c>
      <c r="B26" s="672"/>
      <c r="C26" s="672"/>
      <c r="D26" s="672"/>
      <c r="E26" s="672"/>
    </row>
    <row r="27" spans="1:6">
      <c r="A27" s="667" t="s">
        <v>325</v>
      </c>
      <c r="B27" s="667"/>
      <c r="C27" s="667"/>
      <c r="D27" s="667"/>
      <c r="E27" s="667"/>
    </row>
    <row r="28" spans="1:6">
      <c r="A28" s="668" t="s">
        <v>319</v>
      </c>
      <c r="B28" s="668"/>
      <c r="C28" s="668"/>
      <c r="D28" s="668"/>
      <c r="E28" s="668"/>
    </row>
    <row r="29" spans="1:6" ht="15.75">
      <c r="A29" s="1" t="s">
        <v>3</v>
      </c>
      <c r="B29" s="1" t="s">
        <v>4</v>
      </c>
      <c r="C29" s="1" t="s">
        <v>320</v>
      </c>
      <c r="D29" s="1" t="s">
        <v>7</v>
      </c>
      <c r="E29" s="1" t="s">
        <v>8</v>
      </c>
    </row>
    <row r="30" spans="1:6">
      <c r="A30" s="19"/>
      <c r="B30" s="21" t="s">
        <v>323</v>
      </c>
      <c r="C30" s="3"/>
      <c r="D30" s="91">
        <v>4515</v>
      </c>
      <c r="E30" s="21"/>
    </row>
    <row r="31" spans="1:6">
      <c r="A31" s="19"/>
      <c r="B31" s="21"/>
      <c r="C31" s="3"/>
      <c r="D31" s="91"/>
      <c r="E31" s="21"/>
    </row>
    <row r="32" spans="1:6">
      <c r="A32" s="19"/>
      <c r="B32" s="21"/>
      <c r="C32" s="3"/>
      <c r="D32" s="3"/>
      <c r="E32" s="21"/>
    </row>
    <row r="33" spans="1:5">
      <c r="A33" s="19"/>
      <c r="B33" s="21"/>
      <c r="C33" s="3"/>
      <c r="D33" s="3"/>
      <c r="E33" s="21"/>
    </row>
    <row r="34" spans="1:5">
      <c r="A34" s="17"/>
      <c r="B34" s="17"/>
      <c r="C34" s="18"/>
      <c r="D34" s="18"/>
      <c r="E34" s="17"/>
    </row>
    <row r="35" spans="1:5" ht="26.25">
      <c r="A35" s="673" t="s">
        <v>43</v>
      </c>
      <c r="B35" s="674"/>
      <c r="C35" s="10">
        <f>SUM(C30:C34)</f>
        <v>0</v>
      </c>
      <c r="D35" s="10">
        <f>SUM(D30:D34)</f>
        <v>4515</v>
      </c>
      <c r="E35" s="31"/>
    </row>
    <row r="41" spans="1:5" ht="23.25">
      <c r="A41" s="666" t="s">
        <v>0</v>
      </c>
      <c r="B41" s="666"/>
      <c r="C41" s="666"/>
      <c r="D41" s="666"/>
      <c r="E41" s="666"/>
    </row>
    <row r="42" spans="1:5" ht="15.75">
      <c r="A42" s="672" t="s">
        <v>317</v>
      </c>
      <c r="B42" s="672"/>
      <c r="C42" s="672"/>
      <c r="D42" s="672"/>
      <c r="E42" s="672"/>
    </row>
    <row r="43" spans="1:5">
      <c r="A43" s="667" t="s">
        <v>325</v>
      </c>
      <c r="B43" s="667"/>
      <c r="C43" s="667"/>
      <c r="D43" s="667"/>
      <c r="E43" s="667"/>
    </row>
    <row r="44" spans="1:5">
      <c r="A44" s="668" t="s">
        <v>326</v>
      </c>
      <c r="B44" s="668"/>
      <c r="C44" s="668"/>
      <c r="D44" s="668"/>
      <c r="E44" s="668"/>
    </row>
    <row r="45" spans="1:5" ht="15.75">
      <c r="A45" s="1" t="s">
        <v>3</v>
      </c>
      <c r="B45" s="1" t="s">
        <v>4</v>
      </c>
      <c r="C45" s="1" t="s">
        <v>320</v>
      </c>
      <c r="D45" s="1" t="s">
        <v>7</v>
      </c>
      <c r="E45" s="1" t="s">
        <v>8</v>
      </c>
    </row>
    <row r="46" spans="1:5">
      <c r="A46" s="19"/>
      <c r="B46" s="21" t="s">
        <v>327</v>
      </c>
      <c r="C46" s="91">
        <v>12800</v>
      </c>
      <c r="D46" s="91"/>
      <c r="E46" s="21"/>
    </row>
    <row r="47" spans="1:5">
      <c r="A47" s="19"/>
      <c r="B47" s="21" t="s">
        <v>328</v>
      </c>
      <c r="C47" s="3"/>
      <c r="D47" s="91">
        <v>14670</v>
      </c>
      <c r="E47" s="21"/>
    </row>
    <row r="48" spans="1:5">
      <c r="A48" s="19"/>
      <c r="B48" s="21" t="s">
        <v>329</v>
      </c>
      <c r="C48" s="3">
        <v>73920</v>
      </c>
      <c r="D48" s="3"/>
      <c r="E48" s="21"/>
    </row>
    <row r="49" spans="1:5">
      <c r="A49" s="19"/>
      <c r="B49" s="21" t="s">
        <v>330</v>
      </c>
      <c r="C49" s="3"/>
      <c r="D49" s="3">
        <v>89675</v>
      </c>
      <c r="E49" s="21"/>
    </row>
    <row r="50" spans="1:5">
      <c r="A50" s="19"/>
      <c r="B50" s="21" t="s">
        <v>275</v>
      </c>
      <c r="C50" s="3">
        <v>7000</v>
      </c>
      <c r="D50" s="3"/>
      <c r="E50" s="21"/>
    </row>
    <row r="51" spans="1:5">
      <c r="A51" s="19"/>
      <c r="B51" s="21" t="s">
        <v>276</v>
      </c>
      <c r="C51" s="3"/>
      <c r="D51" s="3">
        <v>9900</v>
      </c>
      <c r="E51" s="21"/>
    </row>
    <row r="52" spans="1:5">
      <c r="A52" s="19"/>
      <c r="B52" s="21" t="s">
        <v>331</v>
      </c>
      <c r="C52" s="3">
        <v>6200</v>
      </c>
      <c r="D52" s="3"/>
      <c r="E52" s="21"/>
    </row>
    <row r="53" spans="1:5">
      <c r="A53" s="19"/>
      <c r="B53" s="21" t="s">
        <v>332</v>
      </c>
      <c r="C53" s="3"/>
      <c r="D53" s="3">
        <v>10845</v>
      </c>
      <c r="E53" s="21"/>
    </row>
    <row r="54" spans="1:5">
      <c r="A54" s="19"/>
      <c r="B54" s="21"/>
      <c r="C54" s="3"/>
      <c r="D54" s="3"/>
      <c r="E54" s="21"/>
    </row>
    <row r="55" spans="1:5">
      <c r="A55" s="17"/>
      <c r="B55" s="17"/>
      <c r="C55" s="18"/>
      <c r="D55" s="18"/>
      <c r="E55" s="17"/>
    </row>
    <row r="56" spans="1:5" ht="26.25">
      <c r="A56" s="673" t="s">
        <v>43</v>
      </c>
      <c r="B56" s="674"/>
      <c r="C56" s="10">
        <f>SUM(C46:C55)</f>
        <v>99920</v>
      </c>
      <c r="D56" s="10">
        <f>SUM(D46:D55)</f>
        <v>125090</v>
      </c>
      <c r="E56" s="31">
        <f>C56-D56</f>
        <v>-25170</v>
      </c>
    </row>
    <row r="61" spans="1:5" ht="23.25">
      <c r="A61" s="666" t="s">
        <v>0</v>
      </c>
      <c r="B61" s="666"/>
      <c r="C61" s="666"/>
      <c r="D61" s="666"/>
      <c r="E61" s="666"/>
    </row>
    <row r="62" spans="1:5" ht="15.75">
      <c r="A62" s="672" t="s">
        <v>317</v>
      </c>
      <c r="B62" s="672"/>
      <c r="C62" s="672"/>
      <c r="D62" s="672"/>
      <c r="E62" s="672"/>
    </row>
    <row r="63" spans="1:5">
      <c r="A63" s="667" t="s">
        <v>333</v>
      </c>
      <c r="B63" s="667"/>
      <c r="C63" s="667"/>
      <c r="D63" s="667"/>
      <c r="E63" s="667"/>
    </row>
    <row r="64" spans="1:5">
      <c r="A64" s="668" t="s">
        <v>334</v>
      </c>
      <c r="B64" s="668"/>
      <c r="C64" s="668"/>
      <c r="D64" s="668"/>
      <c r="E64" s="668"/>
    </row>
    <row r="65" spans="1:5" ht="15.75">
      <c r="A65" s="1" t="s">
        <v>3</v>
      </c>
      <c r="B65" s="1" t="s">
        <v>4</v>
      </c>
      <c r="C65" s="1" t="s">
        <v>320</v>
      </c>
      <c r="D65" s="1" t="s">
        <v>7</v>
      </c>
      <c r="E65" s="1" t="s">
        <v>8</v>
      </c>
    </row>
    <row r="66" spans="1:5">
      <c r="A66" s="19"/>
      <c r="B66" s="21" t="s">
        <v>324</v>
      </c>
      <c r="C66" s="3"/>
      <c r="D66" s="91">
        <v>4640</v>
      </c>
      <c r="E66" s="21"/>
    </row>
    <row r="67" spans="1:5">
      <c r="A67" s="19"/>
      <c r="B67" s="21" t="s">
        <v>335</v>
      </c>
      <c r="C67" s="3"/>
      <c r="D67" s="91">
        <v>-4640</v>
      </c>
      <c r="E67" s="21"/>
    </row>
    <row r="68" spans="1:5">
      <c r="A68" s="19"/>
      <c r="B68" s="21" t="s">
        <v>274</v>
      </c>
      <c r="C68" s="3"/>
      <c r="D68" s="3">
        <v>42840</v>
      </c>
      <c r="E68" s="21" t="s">
        <v>336</v>
      </c>
    </row>
    <row r="69" spans="1:5">
      <c r="A69" s="19"/>
      <c r="B69" s="21" t="s">
        <v>337</v>
      </c>
      <c r="C69" s="3"/>
      <c r="D69" s="3">
        <v>-43500</v>
      </c>
      <c r="E69" s="21"/>
    </row>
    <row r="70" spans="1:5">
      <c r="A70" s="17"/>
      <c r="B70" s="47"/>
      <c r="C70" s="18"/>
      <c r="D70" s="18"/>
      <c r="E70" s="17"/>
    </row>
    <row r="71" spans="1:5" ht="26.25">
      <c r="A71" s="673" t="s">
        <v>43</v>
      </c>
      <c r="B71" s="674"/>
      <c r="C71" s="10">
        <f>SUM(C66:C70)</f>
        <v>0</v>
      </c>
      <c r="D71" s="10">
        <f>SUM(D66:D70)</f>
        <v>-660</v>
      </c>
      <c r="E71" s="31"/>
    </row>
    <row r="74" spans="1:5" ht="23.25">
      <c r="A74" s="666" t="s">
        <v>0</v>
      </c>
      <c r="B74" s="666"/>
      <c r="C74" s="666"/>
      <c r="D74" s="666"/>
      <c r="E74" s="666"/>
    </row>
    <row r="75" spans="1:5" ht="15.75">
      <c r="A75" s="672" t="s">
        <v>317</v>
      </c>
      <c r="B75" s="672"/>
      <c r="C75" s="672"/>
      <c r="D75" s="672"/>
      <c r="E75" s="672"/>
    </row>
    <row r="76" spans="1:5">
      <c r="A76" s="667" t="s">
        <v>333</v>
      </c>
      <c r="B76" s="667"/>
      <c r="C76" s="667"/>
      <c r="D76" s="667"/>
      <c r="E76" s="667"/>
    </row>
    <row r="77" spans="1:5">
      <c r="A77" s="668" t="s">
        <v>319</v>
      </c>
      <c r="B77" s="668"/>
      <c r="C77" s="668"/>
      <c r="D77" s="668"/>
      <c r="E77" s="668"/>
    </row>
    <row r="78" spans="1:5" ht="15.75">
      <c r="A78" s="1" t="s">
        <v>3</v>
      </c>
      <c r="B78" s="1" t="s">
        <v>4</v>
      </c>
      <c r="C78" s="1" t="s">
        <v>320</v>
      </c>
      <c r="D78" s="1" t="s">
        <v>7</v>
      </c>
      <c r="E78" s="1" t="s">
        <v>8</v>
      </c>
    </row>
    <row r="79" spans="1:5">
      <c r="A79" s="19"/>
      <c r="B79" s="21" t="s">
        <v>338</v>
      </c>
      <c r="C79" s="139"/>
      <c r="D79" s="49">
        <v>360</v>
      </c>
      <c r="E79" s="21"/>
    </row>
    <row r="80" spans="1:5">
      <c r="A80" s="19"/>
      <c r="B80" s="21" t="s">
        <v>339</v>
      </c>
      <c r="C80" s="4">
        <v>1</v>
      </c>
      <c r="D80" s="49" t="s">
        <v>340</v>
      </c>
      <c r="E80" s="21">
        <v>400</v>
      </c>
    </row>
    <row r="81" spans="1:6">
      <c r="A81" s="19"/>
      <c r="B81" s="21"/>
      <c r="C81" s="4"/>
      <c r="D81" s="49"/>
      <c r="E81" s="21"/>
    </row>
    <row r="82" spans="1:6">
      <c r="A82" s="19"/>
      <c r="B82" s="21"/>
      <c r="C82" s="4"/>
      <c r="D82" s="49"/>
      <c r="E82" s="21"/>
    </row>
    <row r="83" spans="1:6">
      <c r="A83" s="19"/>
      <c r="B83" s="21"/>
      <c r="C83" s="4"/>
      <c r="D83" s="49"/>
      <c r="E83" s="21"/>
    </row>
    <row r="84" spans="1:6">
      <c r="A84" s="19"/>
      <c r="B84" s="21"/>
      <c r="C84" s="4"/>
      <c r="D84" s="49"/>
      <c r="E84" s="21"/>
    </row>
    <row r="85" spans="1:6">
      <c r="A85" s="19"/>
      <c r="B85" s="21"/>
      <c r="C85" s="4"/>
      <c r="D85" s="49"/>
      <c r="E85" s="21"/>
    </row>
    <row r="86" spans="1:6">
      <c r="A86" s="19"/>
      <c r="B86" s="21"/>
      <c r="C86" s="4"/>
      <c r="D86" s="49"/>
      <c r="E86" s="21"/>
    </row>
    <row r="87" spans="1:6">
      <c r="A87" s="19"/>
      <c r="B87" s="21"/>
      <c r="C87" s="4"/>
      <c r="D87" s="49"/>
      <c r="E87" s="21"/>
    </row>
    <row r="88" spans="1:6">
      <c r="A88" s="19"/>
      <c r="B88" s="21"/>
      <c r="C88" s="4"/>
      <c r="D88" s="49"/>
      <c r="E88" s="21"/>
    </row>
    <row r="89" spans="1:6">
      <c r="A89" s="19"/>
      <c r="B89" s="21"/>
      <c r="C89" s="4"/>
      <c r="D89" s="49"/>
      <c r="E89" s="21"/>
    </row>
    <row r="90" spans="1:6">
      <c r="A90" s="19"/>
      <c r="B90" s="21"/>
      <c r="C90" s="4"/>
      <c r="D90" s="49"/>
      <c r="E90" s="21"/>
    </row>
    <row r="91" spans="1:6">
      <c r="A91" s="17"/>
      <c r="B91" s="17"/>
      <c r="C91" s="69"/>
      <c r="D91" s="50"/>
      <c r="E91" s="17"/>
    </row>
    <row r="92" spans="1:6" ht="18.75">
      <c r="A92" s="676" t="s">
        <v>43</v>
      </c>
      <c r="B92" s="677"/>
      <c r="C92" s="42">
        <f>SUM(C79:C91)</f>
        <v>1</v>
      </c>
      <c r="D92" s="42">
        <f>SUM(D79:D91)</f>
        <v>360</v>
      </c>
      <c r="E92" s="43">
        <f>C92-D92</f>
        <v>-359</v>
      </c>
    </row>
    <row r="95" spans="1:6" ht="23.25">
      <c r="A95" s="666" t="s">
        <v>0</v>
      </c>
      <c r="B95" s="666"/>
      <c r="C95" s="666"/>
      <c r="D95" s="666"/>
      <c r="E95" s="666"/>
      <c r="F95" s="666"/>
    </row>
    <row r="96" spans="1:6" ht="15.75">
      <c r="A96" s="672" t="s">
        <v>2122</v>
      </c>
      <c r="B96" s="672"/>
      <c r="C96" s="672"/>
      <c r="D96" s="672"/>
      <c r="E96" s="672"/>
      <c r="F96" s="672"/>
    </row>
    <row r="97" spans="1:6">
      <c r="A97" s="667" t="s">
        <v>342</v>
      </c>
      <c r="B97" s="667"/>
      <c r="C97" s="667"/>
      <c r="D97" s="667"/>
      <c r="E97" s="667"/>
      <c r="F97" s="667"/>
    </row>
    <row r="98" spans="1:6">
      <c r="A98" s="668" t="s">
        <v>2</v>
      </c>
      <c r="B98" s="668"/>
      <c r="C98" s="668"/>
      <c r="D98" s="668"/>
      <c r="E98" s="668"/>
      <c r="F98" s="668"/>
    </row>
    <row r="99" spans="1:6" ht="15.75">
      <c r="A99" s="1" t="s">
        <v>3</v>
      </c>
      <c r="B99" s="1" t="s">
        <v>4</v>
      </c>
      <c r="C99" s="78" t="s">
        <v>5</v>
      </c>
      <c r="D99" s="1" t="s">
        <v>6</v>
      </c>
      <c r="E99" s="1" t="s">
        <v>46</v>
      </c>
      <c r="F99" s="1" t="s">
        <v>8</v>
      </c>
    </row>
    <row r="100" spans="1:6" ht="15.75">
      <c r="A100" s="52"/>
      <c r="B100" s="36" t="s">
        <v>2121</v>
      </c>
      <c r="C100" s="36">
        <v>1</v>
      </c>
      <c r="D100" s="89">
        <v>1575</v>
      </c>
      <c r="E100" s="52"/>
      <c r="F100" s="3"/>
    </row>
    <row r="101" spans="1:6">
      <c r="A101" s="19"/>
      <c r="B101" s="21" t="s">
        <v>2123</v>
      </c>
      <c r="C101" s="21">
        <v>1</v>
      </c>
      <c r="D101" s="3"/>
      <c r="E101" s="3">
        <v>1575</v>
      </c>
      <c r="F101" s="3"/>
    </row>
    <row r="102" spans="1:6" ht="26.25">
      <c r="A102" s="673" t="s">
        <v>43</v>
      </c>
      <c r="B102" s="674"/>
      <c r="C102" s="29">
        <f>SUM(C101:C101)</f>
        <v>1</v>
      </c>
      <c r="D102" s="10">
        <f>SUM(D100:D101)</f>
        <v>1575</v>
      </c>
      <c r="E102" s="10">
        <f>SUM(E100:E101)</f>
        <v>1575</v>
      </c>
      <c r="F102" s="10">
        <f>D102-E102</f>
        <v>0</v>
      </c>
    </row>
    <row r="105" spans="1:6" ht="23.25">
      <c r="A105" s="666" t="s">
        <v>0</v>
      </c>
      <c r="B105" s="666"/>
      <c r="C105" s="666"/>
      <c r="D105" s="666"/>
      <c r="E105" s="666"/>
      <c r="F105" s="666"/>
    </row>
    <row r="106" spans="1:6" ht="15.75">
      <c r="A106" s="672" t="s">
        <v>2122</v>
      </c>
      <c r="B106" s="672"/>
      <c r="C106" s="672"/>
      <c r="D106" s="672"/>
      <c r="E106" s="672"/>
      <c r="F106" s="672"/>
    </row>
    <row r="107" spans="1:6">
      <c r="A107" s="667" t="s">
        <v>342</v>
      </c>
      <c r="B107" s="667"/>
      <c r="C107" s="667"/>
      <c r="D107" s="667"/>
      <c r="E107" s="667"/>
      <c r="F107" s="667"/>
    </row>
    <row r="108" spans="1:6">
      <c r="A108" s="668" t="s">
        <v>2</v>
      </c>
      <c r="B108" s="668"/>
      <c r="C108" s="668"/>
      <c r="D108" s="668"/>
      <c r="E108" s="668"/>
      <c r="F108" s="668"/>
    </row>
    <row r="109" spans="1:6" ht="15.75">
      <c r="A109" s="1" t="s">
        <v>3</v>
      </c>
      <c r="B109" s="1" t="s">
        <v>4</v>
      </c>
      <c r="C109" s="78" t="s">
        <v>5</v>
      </c>
      <c r="D109" s="1" t="s">
        <v>6</v>
      </c>
      <c r="E109" s="1" t="s">
        <v>46</v>
      </c>
      <c r="F109" s="1" t="s">
        <v>8</v>
      </c>
    </row>
    <row r="110" spans="1:6" ht="15.75">
      <c r="A110" s="52"/>
      <c r="B110" s="36" t="s">
        <v>2676</v>
      </c>
      <c r="C110" s="36">
        <v>1</v>
      </c>
      <c r="D110" s="89">
        <v>930</v>
      </c>
      <c r="E110" s="52"/>
      <c r="F110" s="3"/>
    </row>
    <row r="111" spans="1:6">
      <c r="A111" s="19"/>
      <c r="B111" s="21" t="s">
        <v>2678</v>
      </c>
      <c r="C111" s="21">
        <v>1</v>
      </c>
      <c r="D111" s="3"/>
      <c r="E111" s="3">
        <v>930</v>
      </c>
      <c r="F111" s="3"/>
    </row>
    <row r="112" spans="1:6" ht="26.25">
      <c r="A112" s="673" t="s">
        <v>43</v>
      </c>
      <c r="B112" s="674"/>
      <c r="C112" s="29">
        <f>SUM(C111:C111)</f>
        <v>1</v>
      </c>
      <c r="D112" s="10">
        <f>SUM(D110:D111)</f>
        <v>930</v>
      </c>
      <c r="E112" s="10">
        <f>SUM(E110:E111)</f>
        <v>930</v>
      </c>
      <c r="F112" s="10">
        <f>D112-E112</f>
        <v>0</v>
      </c>
    </row>
    <row r="115" spans="1:6" ht="23.25">
      <c r="A115" s="666" t="s">
        <v>0</v>
      </c>
      <c r="B115" s="666"/>
      <c r="C115" s="666"/>
      <c r="D115" s="666"/>
      <c r="E115" s="666"/>
      <c r="F115" s="666"/>
    </row>
    <row r="116" spans="1:6" ht="15.75">
      <c r="A116" s="672" t="s">
        <v>2122</v>
      </c>
      <c r="B116" s="672"/>
      <c r="C116" s="672"/>
      <c r="D116" s="672"/>
      <c r="E116" s="672"/>
      <c r="F116" s="672"/>
    </row>
    <row r="117" spans="1:6">
      <c r="A117" s="667" t="s">
        <v>2792</v>
      </c>
      <c r="B117" s="667"/>
      <c r="C117" s="667"/>
      <c r="D117" s="667"/>
      <c r="E117" s="667"/>
      <c r="F117" s="667"/>
    </row>
    <row r="118" spans="1:6">
      <c r="A118" s="668" t="s">
        <v>2</v>
      </c>
      <c r="B118" s="668"/>
      <c r="C118" s="668"/>
      <c r="D118" s="668"/>
      <c r="E118" s="668"/>
      <c r="F118" s="668"/>
    </row>
    <row r="119" spans="1:6" ht="15.75">
      <c r="A119" s="1" t="s">
        <v>3</v>
      </c>
      <c r="B119" s="1" t="s">
        <v>4</v>
      </c>
      <c r="C119" s="78" t="s">
        <v>5</v>
      </c>
      <c r="D119" s="1" t="s">
        <v>6</v>
      </c>
      <c r="E119" s="1" t="s">
        <v>46</v>
      </c>
      <c r="F119" s="1" t="s">
        <v>8</v>
      </c>
    </row>
    <row r="120" spans="1:6" ht="15.75">
      <c r="A120" s="52"/>
      <c r="B120" s="36" t="s">
        <v>2791</v>
      </c>
      <c r="C120" s="36">
        <v>1</v>
      </c>
      <c r="D120" s="89">
        <v>5460</v>
      </c>
      <c r="E120" s="52"/>
      <c r="F120" s="3"/>
    </row>
    <row r="121" spans="1:6">
      <c r="A121" s="19"/>
      <c r="B121" s="21"/>
      <c r="C121" s="21"/>
      <c r="D121" s="3"/>
      <c r="E121" s="3"/>
      <c r="F121" s="3"/>
    </row>
    <row r="122" spans="1:6" ht="26.25">
      <c r="A122" s="673" t="s">
        <v>43</v>
      </c>
      <c r="B122" s="674"/>
      <c r="C122" s="29">
        <f>SUM(C121:C121)</f>
        <v>0</v>
      </c>
      <c r="D122" s="10">
        <f>SUM(D120:D121)</f>
        <v>5460</v>
      </c>
      <c r="E122" s="10">
        <f>SUM(E120:E121)</f>
        <v>0</v>
      </c>
      <c r="F122" s="10">
        <f>D122-E122</f>
        <v>5460</v>
      </c>
    </row>
    <row r="125" spans="1:6" ht="23.25">
      <c r="A125" s="666" t="s">
        <v>0</v>
      </c>
      <c r="B125" s="666"/>
      <c r="C125" s="666"/>
      <c r="D125" s="666"/>
      <c r="E125" s="666"/>
      <c r="F125" s="666"/>
    </row>
    <row r="126" spans="1:6" ht="15.75">
      <c r="A126" s="672" t="s">
        <v>2122</v>
      </c>
      <c r="B126" s="672"/>
      <c r="C126" s="672"/>
      <c r="D126" s="672"/>
      <c r="E126" s="672"/>
      <c r="F126" s="672"/>
    </row>
    <row r="127" spans="1:6">
      <c r="A127" s="667" t="s">
        <v>342</v>
      </c>
      <c r="B127" s="667"/>
      <c r="C127" s="667"/>
      <c r="D127" s="667"/>
      <c r="E127" s="667"/>
      <c r="F127" s="667"/>
    </row>
    <row r="128" spans="1:6">
      <c r="A128" s="668" t="s">
        <v>2</v>
      </c>
      <c r="B128" s="668"/>
      <c r="C128" s="668"/>
      <c r="D128" s="668"/>
      <c r="E128" s="668"/>
      <c r="F128" s="668"/>
    </row>
    <row r="129" spans="1:6" ht="15.75">
      <c r="A129" s="1" t="s">
        <v>3</v>
      </c>
      <c r="B129" s="1" t="s">
        <v>4</v>
      </c>
      <c r="C129" s="78" t="s">
        <v>5</v>
      </c>
      <c r="D129" s="1" t="s">
        <v>6</v>
      </c>
      <c r="E129" s="1" t="s">
        <v>46</v>
      </c>
      <c r="F129" s="1" t="s">
        <v>8</v>
      </c>
    </row>
    <row r="130" spans="1:6" ht="15.75">
      <c r="A130" s="52"/>
      <c r="B130" s="36" t="s">
        <v>2832</v>
      </c>
      <c r="C130" s="36">
        <v>1</v>
      </c>
      <c r="D130" s="89">
        <v>11955</v>
      </c>
      <c r="E130" s="52"/>
      <c r="F130" s="3"/>
    </row>
    <row r="131" spans="1:6">
      <c r="A131" s="19"/>
      <c r="B131" s="21" t="s">
        <v>2836</v>
      </c>
      <c r="C131" s="21">
        <v>1</v>
      </c>
      <c r="D131" s="3"/>
      <c r="E131" s="3">
        <v>11955</v>
      </c>
      <c r="F131" s="3"/>
    </row>
    <row r="132" spans="1:6" ht="26.25">
      <c r="A132" s="673" t="s">
        <v>43</v>
      </c>
      <c r="B132" s="674"/>
      <c r="C132" s="29">
        <f>SUM(C131:C131)</f>
        <v>1</v>
      </c>
      <c r="D132" s="10">
        <f>SUM(D130:D131)</f>
        <v>11955</v>
      </c>
      <c r="E132" s="10">
        <f>SUM(E130:E131)</f>
        <v>11955</v>
      </c>
      <c r="F132" s="10">
        <f>D132-E132</f>
        <v>0</v>
      </c>
    </row>
    <row r="135" spans="1:6" ht="23.25">
      <c r="A135" s="666" t="s">
        <v>0</v>
      </c>
      <c r="B135" s="666"/>
      <c r="C135" s="666"/>
      <c r="D135" s="666"/>
      <c r="E135" s="666"/>
      <c r="F135" s="666"/>
    </row>
    <row r="136" spans="1:6" ht="15.75">
      <c r="A136" s="672" t="s">
        <v>2122</v>
      </c>
      <c r="B136" s="672"/>
      <c r="C136" s="672"/>
      <c r="D136" s="672"/>
      <c r="E136" s="672"/>
      <c r="F136" s="672"/>
    </row>
    <row r="137" spans="1:6">
      <c r="A137" s="667" t="s">
        <v>2008</v>
      </c>
      <c r="B137" s="667"/>
      <c r="C137" s="667"/>
      <c r="D137" s="667"/>
      <c r="E137" s="667"/>
      <c r="F137" s="667"/>
    </row>
    <row r="138" spans="1:6">
      <c r="A138" s="668" t="s">
        <v>2</v>
      </c>
      <c r="B138" s="668"/>
      <c r="C138" s="668"/>
      <c r="D138" s="668"/>
      <c r="E138" s="668"/>
      <c r="F138" s="668"/>
    </row>
    <row r="139" spans="1:6" ht="15.75">
      <c r="A139" s="1" t="s">
        <v>3</v>
      </c>
      <c r="B139" s="1" t="s">
        <v>4</v>
      </c>
      <c r="C139" s="78" t="s">
        <v>5</v>
      </c>
      <c r="D139" s="1" t="s">
        <v>6</v>
      </c>
      <c r="E139" s="1" t="s">
        <v>46</v>
      </c>
      <c r="F139" s="1" t="s">
        <v>8</v>
      </c>
    </row>
    <row r="140" spans="1:6" ht="15.75">
      <c r="A140" s="52"/>
      <c r="B140" s="36" t="s">
        <v>2908</v>
      </c>
      <c r="C140" s="36">
        <v>1</v>
      </c>
      <c r="D140" s="89">
        <v>500</v>
      </c>
      <c r="E140" s="52"/>
      <c r="F140" s="3"/>
    </row>
    <row r="141" spans="1:6">
      <c r="A141" s="19"/>
      <c r="B141" s="21" t="s">
        <v>2910</v>
      </c>
      <c r="C141" s="21">
        <v>1</v>
      </c>
      <c r="D141" s="3"/>
      <c r="E141" s="3">
        <v>500</v>
      </c>
      <c r="F141" s="3"/>
    </row>
    <row r="142" spans="1:6" ht="26.25">
      <c r="A142" s="673" t="s">
        <v>43</v>
      </c>
      <c r="B142" s="674"/>
      <c r="C142" s="29">
        <f>SUM(C141:C141)</f>
        <v>1</v>
      </c>
      <c r="D142" s="10">
        <f>SUM(D140:D141)</f>
        <v>500</v>
      </c>
      <c r="E142" s="10">
        <f>SUM(E140:E141)</f>
        <v>500</v>
      </c>
      <c r="F142" s="10">
        <f>D142-E142</f>
        <v>0</v>
      </c>
    </row>
    <row r="145" spans="1:6" ht="23.25">
      <c r="A145" s="666" t="s">
        <v>0</v>
      </c>
      <c r="B145" s="666"/>
      <c r="C145" s="666"/>
      <c r="D145" s="666"/>
      <c r="E145" s="666"/>
      <c r="F145" s="666"/>
    </row>
    <row r="146" spans="1:6" ht="15.75">
      <c r="A146" s="672" t="s">
        <v>2122</v>
      </c>
      <c r="B146" s="672"/>
      <c r="C146" s="672"/>
      <c r="D146" s="672"/>
      <c r="E146" s="672"/>
      <c r="F146" s="672"/>
    </row>
    <row r="147" spans="1:6">
      <c r="A147" s="667" t="s">
        <v>2008</v>
      </c>
      <c r="B147" s="667"/>
      <c r="C147" s="667"/>
      <c r="D147" s="667"/>
      <c r="E147" s="667"/>
      <c r="F147" s="667"/>
    </row>
    <row r="148" spans="1:6">
      <c r="A148" s="668" t="s">
        <v>2</v>
      </c>
      <c r="B148" s="668"/>
      <c r="C148" s="668"/>
      <c r="D148" s="668"/>
      <c r="E148" s="668"/>
      <c r="F148" s="668"/>
    </row>
    <row r="149" spans="1:6" ht="15.75">
      <c r="A149" s="1" t="s">
        <v>3</v>
      </c>
      <c r="B149" s="1" t="s">
        <v>4</v>
      </c>
      <c r="C149" s="78" t="s">
        <v>5</v>
      </c>
      <c r="D149" s="1" t="s">
        <v>6</v>
      </c>
      <c r="E149" s="1" t="s">
        <v>46</v>
      </c>
      <c r="F149" s="1" t="s">
        <v>8</v>
      </c>
    </row>
    <row r="150" spans="1:6" ht="15.75">
      <c r="A150" s="52"/>
      <c r="B150" s="36" t="s">
        <v>2949</v>
      </c>
      <c r="C150" s="36">
        <v>1</v>
      </c>
      <c r="D150" s="89">
        <v>1880</v>
      </c>
      <c r="E150" s="52"/>
      <c r="F150" s="3"/>
    </row>
    <row r="151" spans="1:6">
      <c r="A151" s="19"/>
      <c r="B151" s="21" t="s">
        <v>2951</v>
      </c>
      <c r="C151" s="21">
        <v>1</v>
      </c>
      <c r="D151" s="3"/>
      <c r="E151" s="3">
        <v>1880</v>
      </c>
      <c r="F151" s="3"/>
    </row>
    <row r="152" spans="1:6" ht="26.25">
      <c r="A152" s="673" t="s">
        <v>43</v>
      </c>
      <c r="B152" s="674"/>
      <c r="C152" s="29">
        <f>SUM(C151:C151)</f>
        <v>1</v>
      </c>
      <c r="D152" s="10">
        <f>SUM(D150:D151)</f>
        <v>1880</v>
      </c>
      <c r="E152" s="10">
        <f>SUM(E150:E151)</f>
        <v>1880</v>
      </c>
      <c r="F152" s="10">
        <f>D152-E152</f>
        <v>0</v>
      </c>
    </row>
    <row r="156" spans="1:6" ht="23.25">
      <c r="A156" s="666" t="s">
        <v>0</v>
      </c>
      <c r="B156" s="666"/>
      <c r="C156" s="666"/>
      <c r="D156" s="666"/>
      <c r="E156" s="666"/>
      <c r="F156" s="666"/>
    </row>
    <row r="157" spans="1:6" ht="15.75">
      <c r="A157" s="672" t="s">
        <v>2122</v>
      </c>
      <c r="B157" s="672"/>
      <c r="C157" s="672"/>
      <c r="D157" s="672"/>
      <c r="E157" s="672"/>
      <c r="F157" s="672"/>
    </row>
    <row r="158" spans="1:6">
      <c r="A158" s="667" t="s">
        <v>2008</v>
      </c>
      <c r="B158" s="667"/>
      <c r="C158" s="667"/>
      <c r="D158" s="667"/>
      <c r="E158" s="667"/>
      <c r="F158" s="667"/>
    </row>
    <row r="159" spans="1:6">
      <c r="A159" s="668" t="s">
        <v>2</v>
      </c>
      <c r="B159" s="668"/>
      <c r="C159" s="668"/>
      <c r="D159" s="668"/>
      <c r="E159" s="668"/>
      <c r="F159" s="668"/>
    </row>
    <row r="160" spans="1:6" ht="15.75">
      <c r="A160" s="1" t="s">
        <v>3</v>
      </c>
      <c r="B160" s="1" t="s">
        <v>4</v>
      </c>
      <c r="C160" s="78" t="s">
        <v>5</v>
      </c>
      <c r="D160" s="1" t="s">
        <v>6</v>
      </c>
      <c r="E160" s="1" t="s">
        <v>46</v>
      </c>
      <c r="F160" s="1" t="s">
        <v>8</v>
      </c>
    </row>
    <row r="161" spans="1:6" ht="15.75">
      <c r="A161" s="52"/>
      <c r="B161" s="36" t="s">
        <v>2968</v>
      </c>
      <c r="C161" s="36">
        <v>1</v>
      </c>
      <c r="D161" s="89">
        <v>17770</v>
      </c>
      <c r="E161" s="52"/>
      <c r="F161" s="3"/>
    </row>
    <row r="162" spans="1:6">
      <c r="A162" s="19"/>
      <c r="B162" s="21" t="s">
        <v>2971</v>
      </c>
      <c r="C162" s="21">
        <v>1</v>
      </c>
      <c r="D162" s="3"/>
      <c r="E162" s="3">
        <v>17770</v>
      </c>
      <c r="F162" s="3"/>
    </row>
    <row r="163" spans="1:6" ht="26.25">
      <c r="A163" s="673" t="s">
        <v>43</v>
      </c>
      <c r="B163" s="674"/>
      <c r="C163" s="29">
        <f>SUM(C162:C162)</f>
        <v>1</v>
      </c>
      <c r="D163" s="10">
        <f>SUM(D161:D162)</f>
        <v>17770</v>
      </c>
      <c r="E163" s="10">
        <f>SUM(E161:E162)</f>
        <v>17770</v>
      </c>
      <c r="F163" s="10">
        <f>D163-E163</f>
        <v>0</v>
      </c>
    </row>
  </sheetData>
  <mergeCells count="60">
    <mergeCell ref="A145:F145"/>
    <mergeCell ref="A146:F146"/>
    <mergeCell ref="A147:F147"/>
    <mergeCell ref="A148:F148"/>
    <mergeCell ref="A152:B152"/>
    <mergeCell ref="A135:F135"/>
    <mergeCell ref="A136:F136"/>
    <mergeCell ref="A137:F137"/>
    <mergeCell ref="A138:F138"/>
    <mergeCell ref="A142:B142"/>
    <mergeCell ref="A125:F125"/>
    <mergeCell ref="A126:F126"/>
    <mergeCell ref="A127:F127"/>
    <mergeCell ref="A128:F128"/>
    <mergeCell ref="A132:B132"/>
    <mergeCell ref="A1:E1"/>
    <mergeCell ref="A2:E2"/>
    <mergeCell ref="A3:E3"/>
    <mergeCell ref="A4:E4"/>
    <mergeCell ref="A19:B19"/>
    <mergeCell ref="A25:E25"/>
    <mergeCell ref="A26:E26"/>
    <mergeCell ref="A27:E27"/>
    <mergeCell ref="A28:E28"/>
    <mergeCell ref="A35:B35"/>
    <mergeCell ref="A41:E41"/>
    <mergeCell ref="A42:E42"/>
    <mergeCell ref="A43:E43"/>
    <mergeCell ref="A44:E44"/>
    <mergeCell ref="A56:B56"/>
    <mergeCell ref="A61:E61"/>
    <mergeCell ref="A62:E62"/>
    <mergeCell ref="A63:E63"/>
    <mergeCell ref="A64:E64"/>
    <mergeCell ref="A71:B71"/>
    <mergeCell ref="A74:E74"/>
    <mergeCell ref="A75:E75"/>
    <mergeCell ref="A76:E76"/>
    <mergeCell ref="A77:E77"/>
    <mergeCell ref="A92:B92"/>
    <mergeCell ref="A95:F95"/>
    <mergeCell ref="A96:F96"/>
    <mergeCell ref="A97:F97"/>
    <mergeCell ref="A98:F98"/>
    <mergeCell ref="A102:B102"/>
    <mergeCell ref="A105:F105"/>
    <mergeCell ref="A106:F106"/>
    <mergeCell ref="A107:F107"/>
    <mergeCell ref="A108:F108"/>
    <mergeCell ref="A112:B112"/>
    <mergeCell ref="A115:F115"/>
    <mergeCell ref="A116:F116"/>
    <mergeCell ref="A117:F117"/>
    <mergeCell ref="A118:F118"/>
    <mergeCell ref="A122:B122"/>
    <mergeCell ref="A156:F156"/>
    <mergeCell ref="A157:F157"/>
    <mergeCell ref="A158:F158"/>
    <mergeCell ref="A159:F159"/>
    <mergeCell ref="A163:B16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029"/>
  <sheetViews>
    <sheetView topLeftCell="B983" workbookViewId="0">
      <selection activeCell="F993" sqref="F993"/>
    </sheetView>
  </sheetViews>
  <sheetFormatPr defaultColWidth="9" defaultRowHeight="15"/>
  <cols>
    <col min="2" max="2" width="14.85546875" customWidth="1"/>
    <col min="3" max="3" width="23.140625" customWidth="1"/>
    <col min="4" max="5" width="22.7109375" customWidth="1"/>
    <col min="6" max="6" width="31.140625" customWidth="1"/>
    <col min="7" max="7" width="20.42578125" customWidth="1"/>
    <col min="8" max="9" width="15.5703125" customWidth="1"/>
    <col min="10" max="10" width="19.42578125" customWidth="1"/>
    <col min="11" max="11" width="14.7109375" customWidth="1"/>
    <col min="12" max="12" width="12.5703125" customWidth="1"/>
    <col min="13" max="13" width="13.5703125" customWidth="1"/>
  </cols>
  <sheetData>
    <row r="1" spans="1:12" ht="23.25">
      <c r="A1" s="666" t="s">
        <v>0</v>
      </c>
      <c r="B1" s="666"/>
      <c r="C1" s="666"/>
      <c r="D1" s="666"/>
      <c r="E1" s="666"/>
      <c r="F1" s="666"/>
      <c r="G1" s="666"/>
      <c r="H1" s="586"/>
      <c r="I1" s="586"/>
    </row>
    <row r="2" spans="1:12" ht="15.75">
      <c r="A2" s="672" t="s">
        <v>582</v>
      </c>
      <c r="B2" s="672"/>
      <c r="C2" s="672"/>
      <c r="D2" s="672"/>
      <c r="E2" s="672"/>
      <c r="F2" s="672"/>
      <c r="G2" s="672"/>
      <c r="H2" s="588"/>
      <c r="I2" s="588"/>
    </row>
    <row r="3" spans="1:12">
      <c r="A3" s="667" t="s">
        <v>318</v>
      </c>
      <c r="B3" s="667"/>
      <c r="C3" s="667"/>
      <c r="D3" s="667"/>
      <c r="E3" s="667"/>
      <c r="F3" s="667"/>
      <c r="G3" s="667"/>
      <c r="H3" s="587"/>
      <c r="I3" s="587"/>
    </row>
    <row r="4" spans="1:12">
      <c r="A4" s="675" t="s">
        <v>2</v>
      </c>
      <c r="B4" s="675"/>
      <c r="C4" s="675"/>
      <c r="D4" s="675"/>
      <c r="E4" s="675"/>
      <c r="F4" s="675"/>
      <c r="G4" s="675"/>
      <c r="H4" s="589"/>
      <c r="I4" s="589"/>
    </row>
    <row r="5" spans="1:12" ht="15.75">
      <c r="A5" s="1" t="s">
        <v>3</v>
      </c>
      <c r="B5" s="1" t="s">
        <v>4</v>
      </c>
      <c r="C5" s="1" t="s">
        <v>2243</v>
      </c>
      <c r="D5" s="1" t="s">
        <v>2242</v>
      </c>
      <c r="E5" s="211" t="s">
        <v>2244</v>
      </c>
      <c r="F5" s="1" t="s">
        <v>2240</v>
      </c>
      <c r="G5" s="211" t="s">
        <v>2241</v>
      </c>
      <c r="H5" s="594"/>
      <c r="I5" s="594"/>
    </row>
    <row r="6" spans="1:12">
      <c r="A6" s="19"/>
      <c r="B6" s="21" t="s">
        <v>583</v>
      </c>
      <c r="C6" s="3">
        <v>1225000</v>
      </c>
      <c r="D6" s="91"/>
      <c r="E6" s="207">
        <f>C6-D6</f>
        <v>1225000</v>
      </c>
      <c r="F6" s="3" t="s">
        <v>584</v>
      </c>
      <c r="G6" s="17"/>
      <c r="H6" s="22"/>
      <c r="I6" s="22"/>
    </row>
    <row r="7" spans="1:12">
      <c r="A7" s="19"/>
      <c r="B7" s="21" t="s">
        <v>583</v>
      </c>
      <c r="C7" s="3">
        <v>1143000</v>
      </c>
      <c r="D7" s="91"/>
      <c r="E7" s="207">
        <f>E6+C7-D7</f>
        <v>2368000</v>
      </c>
      <c r="F7" s="21" t="s">
        <v>585</v>
      </c>
      <c r="G7" s="17"/>
      <c r="H7" s="22"/>
      <c r="I7" s="22"/>
    </row>
    <row r="8" spans="1:12">
      <c r="A8" s="19"/>
      <c r="B8" s="21" t="s">
        <v>583</v>
      </c>
      <c r="C8" s="3">
        <v>2517000</v>
      </c>
      <c r="D8" s="91"/>
      <c r="E8" s="207">
        <f t="shared" ref="E8:E18" si="0">E7+C8-D8</f>
        <v>4885000</v>
      </c>
      <c r="F8" s="21" t="s">
        <v>586</v>
      </c>
      <c r="G8" s="17"/>
      <c r="H8" s="595"/>
      <c r="I8" s="595"/>
      <c r="J8" s="217" t="s">
        <v>587</v>
      </c>
      <c r="K8" s="117" t="s">
        <v>588</v>
      </c>
      <c r="L8" s="117" t="s">
        <v>589</v>
      </c>
    </row>
    <row r="9" spans="1:12">
      <c r="A9" s="19"/>
      <c r="B9" s="21" t="s">
        <v>391</v>
      </c>
      <c r="C9" s="3">
        <v>1430000</v>
      </c>
      <c r="D9" s="91"/>
      <c r="E9" s="207">
        <f t="shared" si="0"/>
        <v>6315000</v>
      </c>
      <c r="F9" s="21" t="s">
        <v>590</v>
      </c>
      <c r="G9" s="17"/>
      <c r="H9" s="595"/>
      <c r="I9" s="595"/>
      <c r="J9" s="121" t="s">
        <v>591</v>
      </c>
      <c r="K9" s="91">
        <v>860000</v>
      </c>
    </row>
    <row r="10" spans="1:12">
      <c r="A10" s="19"/>
      <c r="B10" s="21" t="s">
        <v>392</v>
      </c>
      <c r="C10" s="3">
        <v>1890000</v>
      </c>
      <c r="D10" s="91"/>
      <c r="E10" s="207">
        <f t="shared" si="0"/>
        <v>8205000</v>
      </c>
      <c r="F10" s="53" t="s">
        <v>592</v>
      </c>
      <c r="G10" s="17"/>
      <c r="H10" s="595"/>
      <c r="I10" s="595"/>
      <c r="J10" s="121" t="s">
        <v>593</v>
      </c>
      <c r="K10" s="3">
        <v>530000</v>
      </c>
    </row>
    <row r="11" spans="1:12">
      <c r="A11" s="19"/>
      <c r="B11" s="21" t="s">
        <v>393</v>
      </c>
      <c r="C11" s="3">
        <v>62000</v>
      </c>
      <c r="D11" s="91"/>
      <c r="E11" s="207">
        <f t="shared" si="0"/>
        <v>8267000</v>
      </c>
      <c r="F11" s="53" t="s">
        <v>594</v>
      </c>
      <c r="G11" s="17"/>
      <c r="H11" s="595"/>
      <c r="I11" s="595"/>
      <c r="J11" s="121" t="s">
        <v>595</v>
      </c>
      <c r="K11" s="3">
        <v>1300000</v>
      </c>
    </row>
    <row r="12" spans="1:12">
      <c r="A12" s="19"/>
      <c r="B12" s="21" t="s">
        <v>196</v>
      </c>
      <c r="C12" s="3"/>
      <c r="D12" s="3">
        <v>860000</v>
      </c>
      <c r="E12" s="207">
        <f t="shared" si="0"/>
        <v>7407000</v>
      </c>
      <c r="F12" s="53" t="s">
        <v>591</v>
      </c>
      <c r="G12" s="47">
        <v>851232</v>
      </c>
      <c r="H12" s="101"/>
      <c r="I12" s="101"/>
      <c r="J12" s="121" t="s">
        <v>596</v>
      </c>
      <c r="K12" s="3">
        <v>1126000</v>
      </c>
    </row>
    <row r="13" spans="1:12">
      <c r="A13" s="19"/>
      <c r="B13" s="21" t="s">
        <v>196</v>
      </c>
      <c r="C13" s="3"/>
      <c r="D13" s="3">
        <v>1650000</v>
      </c>
      <c r="E13" s="207">
        <f t="shared" si="0"/>
        <v>5757000</v>
      </c>
      <c r="F13" s="53" t="s">
        <v>597</v>
      </c>
      <c r="G13" s="47">
        <v>516559</v>
      </c>
      <c r="H13" s="101"/>
      <c r="I13" s="101"/>
      <c r="J13" s="121" t="s">
        <v>597</v>
      </c>
      <c r="K13" s="3">
        <v>1650000</v>
      </c>
    </row>
    <row r="14" spans="1:12">
      <c r="A14" s="19"/>
      <c r="B14" s="21" t="s">
        <v>453</v>
      </c>
      <c r="C14" s="3"/>
      <c r="D14" s="3">
        <v>530000</v>
      </c>
      <c r="E14" s="207">
        <f t="shared" si="0"/>
        <v>5227000</v>
      </c>
      <c r="F14" s="53" t="s">
        <v>593</v>
      </c>
      <c r="G14" s="47">
        <v>1302012</v>
      </c>
      <c r="H14" s="101"/>
      <c r="I14" s="101"/>
      <c r="J14" s="121" t="s">
        <v>598</v>
      </c>
      <c r="K14" s="3">
        <v>1220000</v>
      </c>
    </row>
    <row r="15" spans="1:12">
      <c r="A15" s="19"/>
      <c r="B15" s="21" t="s">
        <v>599</v>
      </c>
      <c r="C15" s="3"/>
      <c r="D15" s="3">
        <v>1300000</v>
      </c>
      <c r="E15" s="207">
        <f t="shared" si="0"/>
        <v>3927000</v>
      </c>
      <c r="F15" s="53" t="s">
        <v>595</v>
      </c>
      <c r="G15" s="47">
        <v>1120000</v>
      </c>
      <c r="H15" s="101"/>
      <c r="I15" s="101"/>
      <c r="J15" s="121" t="s">
        <v>600</v>
      </c>
      <c r="K15" s="3">
        <v>1480000</v>
      </c>
    </row>
    <row r="16" spans="1:12">
      <c r="A16" s="19"/>
      <c r="B16" s="21" t="s">
        <v>599</v>
      </c>
      <c r="C16" s="3"/>
      <c r="D16" s="3">
        <v>1220000</v>
      </c>
      <c r="E16" s="207">
        <f t="shared" si="0"/>
        <v>2707000</v>
      </c>
      <c r="F16" s="53" t="s">
        <v>598</v>
      </c>
      <c r="G16" s="47">
        <v>1638443</v>
      </c>
      <c r="H16" s="101"/>
      <c r="I16" s="101"/>
      <c r="J16" s="121"/>
      <c r="K16" s="3"/>
      <c r="L16" s="47"/>
    </row>
    <row r="17" spans="1:12">
      <c r="A17" s="19"/>
      <c r="B17" s="21" t="s">
        <v>601</v>
      </c>
      <c r="C17" s="3"/>
      <c r="D17" s="3">
        <v>1126000</v>
      </c>
      <c r="E17" s="207">
        <f t="shared" si="0"/>
        <v>1581000</v>
      </c>
      <c r="F17" s="53" t="s">
        <v>596</v>
      </c>
      <c r="G17" s="47">
        <v>1192958</v>
      </c>
      <c r="H17" s="101"/>
      <c r="I17" s="101"/>
      <c r="J17" s="121"/>
      <c r="K17" s="3"/>
      <c r="L17" s="47"/>
    </row>
    <row r="18" spans="1:12">
      <c r="A18" s="19"/>
      <c r="B18" s="21" t="s">
        <v>602</v>
      </c>
      <c r="C18" s="3"/>
      <c r="D18" s="3">
        <v>1480000</v>
      </c>
      <c r="E18" s="207">
        <f t="shared" si="0"/>
        <v>101000</v>
      </c>
      <c r="F18" s="53" t="s">
        <v>600</v>
      </c>
      <c r="G18" s="47">
        <v>1485560</v>
      </c>
      <c r="H18" s="101"/>
      <c r="I18" s="101"/>
      <c r="J18" s="121"/>
      <c r="K18" s="3"/>
      <c r="L18" s="47"/>
    </row>
    <row r="19" spans="1:12">
      <c r="A19" s="19"/>
      <c r="B19" s="21"/>
      <c r="C19" s="3"/>
      <c r="D19" s="3"/>
      <c r="E19" s="17"/>
      <c r="F19" s="3"/>
      <c r="G19" s="17"/>
      <c r="H19" s="595"/>
      <c r="I19" s="595"/>
      <c r="J19" s="121"/>
      <c r="K19" s="3"/>
      <c r="L19" s="47"/>
    </row>
    <row r="20" spans="1:12">
      <c r="A20" s="19"/>
      <c r="B20" s="21"/>
      <c r="C20" s="3"/>
      <c r="D20" s="3"/>
      <c r="E20" s="3"/>
      <c r="F20" s="21"/>
      <c r="G20" s="17"/>
      <c r="H20" s="595"/>
      <c r="I20" s="595"/>
      <c r="J20" s="121"/>
      <c r="K20" s="3"/>
      <c r="L20" s="47"/>
    </row>
    <row r="21" spans="1:12">
      <c r="A21" s="17"/>
      <c r="B21" s="17"/>
      <c r="C21" s="18"/>
      <c r="D21" s="18"/>
      <c r="E21" s="18"/>
      <c r="F21" s="17"/>
      <c r="G21" s="17"/>
      <c r="H21" s="595"/>
      <c r="I21" s="595"/>
      <c r="J21" s="121"/>
      <c r="K21" s="3">
        <f>SUM(K9:K20)</f>
        <v>8166000</v>
      </c>
      <c r="L21" s="47">
        <f>SUM(L9:L20)</f>
        <v>0</v>
      </c>
    </row>
    <row r="22" spans="1:12" ht="26.25">
      <c r="A22" s="673" t="s">
        <v>43</v>
      </c>
      <c r="B22" s="674"/>
      <c r="C22" s="10">
        <f>SUM(C6:C21)</f>
        <v>8267000</v>
      </c>
      <c r="D22" s="10">
        <f>SUM(D6:D21)</f>
        <v>8166000</v>
      </c>
      <c r="E22" s="10">
        <f>C22-D22</f>
        <v>101000</v>
      </c>
      <c r="F22" s="31"/>
      <c r="G22" s="83"/>
      <c r="H22" s="596"/>
      <c r="I22" s="596"/>
    </row>
    <row r="26" spans="1:12" ht="23.25">
      <c r="A26" s="666" t="s">
        <v>0</v>
      </c>
      <c r="B26" s="666"/>
      <c r="C26" s="666"/>
      <c r="D26" s="666"/>
      <c r="E26" s="666"/>
      <c r="F26" s="666"/>
      <c r="G26" s="666"/>
      <c r="H26" s="586"/>
      <c r="I26" s="586"/>
      <c r="J26" s="63">
        <f>C22+C47+C71+C97+C126</f>
        <v>40743000</v>
      </c>
    </row>
    <row r="27" spans="1:12" ht="15.75">
      <c r="A27" s="672" t="s">
        <v>603</v>
      </c>
      <c r="B27" s="672"/>
      <c r="C27" s="672"/>
      <c r="D27" s="672"/>
      <c r="E27" s="672"/>
      <c r="F27" s="672"/>
      <c r="G27" s="672"/>
      <c r="H27" s="588"/>
      <c r="I27" s="588"/>
      <c r="J27" s="63">
        <f>D22+D47+D71+D97+D126</f>
        <v>40188000</v>
      </c>
    </row>
    <row r="28" spans="1:12">
      <c r="A28" s="667" t="s">
        <v>318</v>
      </c>
      <c r="B28" s="667"/>
      <c r="C28" s="667"/>
      <c r="D28" s="667"/>
      <c r="E28" s="667"/>
      <c r="F28" s="667"/>
      <c r="G28" s="667"/>
      <c r="H28" s="587"/>
      <c r="I28" s="587"/>
      <c r="K28" s="63">
        <f>J26-J27</f>
        <v>555000</v>
      </c>
    </row>
    <row r="29" spans="1:12">
      <c r="A29" s="675" t="s">
        <v>2</v>
      </c>
      <c r="B29" s="675"/>
      <c r="C29" s="675"/>
      <c r="D29" s="675"/>
      <c r="E29" s="675"/>
      <c r="F29" s="675"/>
      <c r="G29" s="675"/>
      <c r="H29" s="589"/>
      <c r="I29" s="589"/>
    </row>
    <row r="30" spans="1:12" ht="15.75">
      <c r="A30" s="1" t="s">
        <v>3</v>
      </c>
      <c r="B30" s="1" t="s">
        <v>4</v>
      </c>
      <c r="C30" s="1" t="s">
        <v>2243</v>
      </c>
      <c r="D30" s="1" t="s">
        <v>2242</v>
      </c>
      <c r="E30" s="211" t="s">
        <v>2244</v>
      </c>
      <c r="F30" s="1" t="s">
        <v>2240</v>
      </c>
      <c r="G30" s="211" t="s">
        <v>2241</v>
      </c>
      <c r="H30" s="594"/>
      <c r="I30" s="594"/>
    </row>
    <row r="31" spans="1:12">
      <c r="A31" s="19">
        <v>1</v>
      </c>
      <c r="B31" s="21" t="s">
        <v>392</v>
      </c>
      <c r="C31" s="3">
        <v>1960000</v>
      </c>
      <c r="D31" s="91"/>
      <c r="E31" s="207">
        <f>C31-D31</f>
        <v>1960000</v>
      </c>
      <c r="F31" s="5" t="s">
        <v>604</v>
      </c>
    </row>
    <row r="32" spans="1:12">
      <c r="A32" s="19">
        <v>2</v>
      </c>
      <c r="B32" s="21" t="s">
        <v>393</v>
      </c>
      <c r="C32" s="3">
        <v>1920000</v>
      </c>
      <c r="D32" s="91"/>
      <c r="E32" s="207">
        <f>E31+C32-D32</f>
        <v>3880000</v>
      </c>
      <c r="F32" s="53" t="s">
        <v>605</v>
      </c>
    </row>
    <row r="33" spans="1:12">
      <c r="A33" s="19">
        <v>3</v>
      </c>
      <c r="B33" s="21" t="s">
        <v>393</v>
      </c>
      <c r="C33" s="3">
        <f>1210000-62000</f>
        <v>1148000</v>
      </c>
      <c r="D33" s="91"/>
      <c r="E33" s="207">
        <f t="shared" ref="E33:E43" si="1">E32+C33-D33</f>
        <v>5028000</v>
      </c>
      <c r="F33" s="53" t="s">
        <v>594</v>
      </c>
      <c r="G33" t="s">
        <v>606</v>
      </c>
    </row>
    <row r="34" spans="1:12">
      <c r="A34" s="19">
        <v>4</v>
      </c>
      <c r="B34" s="21" t="s">
        <v>607</v>
      </c>
      <c r="C34" s="3">
        <v>2033000</v>
      </c>
      <c r="D34" s="91"/>
      <c r="E34" s="207">
        <f t="shared" si="1"/>
        <v>7061000</v>
      </c>
      <c r="F34" s="53" t="s">
        <v>608</v>
      </c>
    </row>
    <row r="35" spans="1:12">
      <c r="A35" s="19">
        <v>5</v>
      </c>
      <c r="B35" s="21" t="s">
        <v>414</v>
      </c>
      <c r="C35" s="3">
        <f>2000000-400000</f>
        <v>1600000</v>
      </c>
      <c r="D35" s="91"/>
      <c r="E35" s="207">
        <f t="shared" si="1"/>
        <v>8661000</v>
      </c>
      <c r="F35" s="53" t="s">
        <v>609</v>
      </c>
    </row>
    <row r="36" spans="1:12">
      <c r="A36" s="19"/>
      <c r="B36" s="21" t="s">
        <v>439</v>
      </c>
      <c r="C36" s="3"/>
      <c r="D36" s="91">
        <v>790000</v>
      </c>
      <c r="E36" s="207">
        <f t="shared" si="1"/>
        <v>7871000</v>
      </c>
      <c r="F36" s="53" t="s">
        <v>610</v>
      </c>
      <c r="G36" s="47">
        <v>668267</v>
      </c>
      <c r="H36" s="47"/>
      <c r="I36" s="47"/>
      <c r="J36" s="117" t="s">
        <v>587</v>
      </c>
      <c r="K36" s="117" t="s">
        <v>588</v>
      </c>
      <c r="L36" s="117" t="s">
        <v>589</v>
      </c>
    </row>
    <row r="37" spans="1:12">
      <c r="A37" s="19"/>
      <c r="B37" s="21" t="s">
        <v>439</v>
      </c>
      <c r="C37" s="3"/>
      <c r="D37" s="91">
        <v>700000</v>
      </c>
      <c r="E37" s="207">
        <f t="shared" si="1"/>
        <v>7171000</v>
      </c>
      <c r="F37" s="53" t="s">
        <v>611</v>
      </c>
      <c r="G37" s="47">
        <v>768014</v>
      </c>
      <c r="H37" s="47"/>
      <c r="I37" s="47"/>
      <c r="J37" s="21" t="s">
        <v>611</v>
      </c>
      <c r="K37" s="91">
        <v>700000</v>
      </c>
    </row>
    <row r="38" spans="1:12">
      <c r="A38" s="19"/>
      <c r="B38" s="21" t="s">
        <v>187</v>
      </c>
      <c r="C38" s="3"/>
      <c r="D38" s="91">
        <v>1325000</v>
      </c>
      <c r="E38" s="207">
        <f t="shared" si="1"/>
        <v>5846000</v>
      </c>
      <c r="F38" s="53" t="s">
        <v>612</v>
      </c>
      <c r="G38" s="47">
        <v>1121121</v>
      </c>
      <c r="H38" s="47"/>
      <c r="I38" s="47"/>
      <c r="J38" s="21" t="s">
        <v>610</v>
      </c>
      <c r="K38" s="91">
        <v>790000</v>
      </c>
    </row>
    <row r="39" spans="1:12">
      <c r="A39" s="19"/>
      <c r="B39" s="21" t="s">
        <v>187</v>
      </c>
      <c r="C39" s="3"/>
      <c r="D39" s="91">
        <v>1810000</v>
      </c>
      <c r="E39" s="207">
        <f t="shared" si="1"/>
        <v>4036000</v>
      </c>
      <c r="F39" s="53" t="s">
        <v>613</v>
      </c>
      <c r="G39" s="47">
        <v>1811396</v>
      </c>
      <c r="H39" s="47"/>
      <c r="I39" s="47"/>
      <c r="J39" s="21" t="s">
        <v>614</v>
      </c>
      <c r="K39" s="3">
        <v>1130000</v>
      </c>
    </row>
    <row r="40" spans="1:12">
      <c r="A40" s="19"/>
      <c r="B40" s="21" t="s">
        <v>190</v>
      </c>
      <c r="C40" s="3"/>
      <c r="D40" s="91">
        <v>1130000</v>
      </c>
      <c r="E40" s="207">
        <f t="shared" si="1"/>
        <v>2906000</v>
      </c>
      <c r="F40" s="53" t="s">
        <v>614</v>
      </c>
      <c r="G40" s="47">
        <v>1268427</v>
      </c>
      <c r="H40" s="47"/>
      <c r="I40" s="47"/>
      <c r="J40" s="21" t="s">
        <v>613</v>
      </c>
      <c r="K40" s="91">
        <v>1810000</v>
      </c>
    </row>
    <row r="41" spans="1:12">
      <c r="A41" s="19"/>
      <c r="B41" s="21" t="s">
        <v>194</v>
      </c>
      <c r="C41" s="3"/>
      <c r="D41" s="91">
        <v>1125000</v>
      </c>
      <c r="E41" s="207">
        <f t="shared" si="1"/>
        <v>1781000</v>
      </c>
      <c r="F41" s="53" t="s">
        <v>615</v>
      </c>
      <c r="G41" s="47">
        <v>1095382</v>
      </c>
      <c r="H41" s="47"/>
      <c r="I41" s="47"/>
      <c r="J41" s="21" t="s">
        <v>612</v>
      </c>
      <c r="K41" s="91">
        <v>1325000</v>
      </c>
    </row>
    <row r="42" spans="1:12">
      <c r="A42" s="19"/>
      <c r="B42" s="21" t="s">
        <v>195</v>
      </c>
      <c r="C42" s="3"/>
      <c r="D42" s="91">
        <v>1350000</v>
      </c>
      <c r="E42" s="207">
        <f t="shared" si="1"/>
        <v>431000</v>
      </c>
      <c r="F42" s="53" t="s">
        <v>616</v>
      </c>
      <c r="G42" s="47">
        <v>1346435</v>
      </c>
      <c r="H42" s="47"/>
      <c r="I42" s="47"/>
      <c r="J42" s="21" t="s">
        <v>615</v>
      </c>
      <c r="K42" s="91">
        <v>1125000</v>
      </c>
    </row>
    <row r="43" spans="1:12">
      <c r="A43" s="19"/>
      <c r="B43" s="21" t="s">
        <v>196</v>
      </c>
      <c r="C43" s="3"/>
      <c r="D43" s="91">
        <v>190000</v>
      </c>
      <c r="E43" s="207">
        <f t="shared" si="1"/>
        <v>241000</v>
      </c>
      <c r="F43" s="53" t="s">
        <v>591</v>
      </c>
      <c r="G43" s="47">
        <v>188123</v>
      </c>
      <c r="H43" s="47"/>
      <c r="I43" s="47"/>
      <c r="J43" s="21" t="s">
        <v>616</v>
      </c>
      <c r="K43" s="3">
        <v>1350000</v>
      </c>
    </row>
    <row r="44" spans="1:12">
      <c r="A44" s="19"/>
      <c r="B44" s="21"/>
      <c r="C44" s="3"/>
      <c r="D44" s="3"/>
      <c r="E44" s="17"/>
      <c r="F44" s="21"/>
      <c r="J44" s="21" t="s">
        <v>591</v>
      </c>
      <c r="K44" s="3">
        <v>190000</v>
      </c>
    </row>
    <row r="45" spans="1:12">
      <c r="A45" s="19"/>
      <c r="B45" s="21"/>
      <c r="C45" s="3"/>
      <c r="D45" s="3"/>
      <c r="E45" s="3"/>
      <c r="F45" s="21"/>
      <c r="J45" s="21"/>
      <c r="K45" s="3"/>
      <c r="L45" s="47"/>
    </row>
    <row r="46" spans="1:12">
      <c r="A46" s="19"/>
      <c r="B46" s="17"/>
      <c r="C46" s="18"/>
      <c r="D46" s="18"/>
      <c r="E46" s="18"/>
      <c r="F46" s="17"/>
      <c r="J46" s="21"/>
      <c r="K46" s="3"/>
      <c r="L46" s="47"/>
    </row>
    <row r="47" spans="1:12" ht="26.25">
      <c r="A47" s="673" t="s">
        <v>43</v>
      </c>
      <c r="B47" s="674"/>
      <c r="C47" s="10">
        <f>SUM(C31:C46)</f>
        <v>8661000</v>
      </c>
      <c r="D47" s="10">
        <f>SUM(D31:D46)</f>
        <v>8420000</v>
      </c>
      <c r="E47" s="10">
        <f>C47-D47</f>
        <v>241000</v>
      </c>
      <c r="F47" s="31"/>
      <c r="G47" s="210"/>
      <c r="H47" s="210"/>
      <c r="I47" s="210"/>
      <c r="J47" s="21"/>
      <c r="K47" s="3"/>
      <c r="L47" s="47"/>
    </row>
    <row r="48" spans="1:12">
      <c r="J48" s="21"/>
      <c r="K48" s="3"/>
      <c r="L48" s="47"/>
    </row>
    <row r="49" spans="1:12">
      <c r="J49" s="21"/>
      <c r="K49" s="3">
        <f>SUM(K37:K48)</f>
        <v>8420000</v>
      </c>
      <c r="L49" s="47">
        <f>SUM(L37:L48)</f>
        <v>0</v>
      </c>
    </row>
    <row r="51" spans="1:12" ht="23.25">
      <c r="A51" s="666" t="s">
        <v>0</v>
      </c>
      <c r="B51" s="666"/>
      <c r="C51" s="666"/>
      <c r="D51" s="666"/>
      <c r="E51" s="666"/>
      <c r="F51" s="666"/>
      <c r="G51" s="666"/>
      <c r="H51" s="586"/>
      <c r="I51" s="586"/>
    </row>
    <row r="52" spans="1:12" ht="15.75">
      <c r="A52" s="672" t="s">
        <v>617</v>
      </c>
      <c r="B52" s="672"/>
      <c r="C52" s="672"/>
      <c r="D52" s="672"/>
      <c r="E52" s="672"/>
      <c r="F52" s="672"/>
      <c r="G52" s="672"/>
      <c r="H52" s="588"/>
      <c r="I52" s="588"/>
    </row>
    <row r="53" spans="1:12">
      <c r="A53" s="667" t="s">
        <v>318</v>
      </c>
      <c r="B53" s="667"/>
      <c r="C53" s="667"/>
      <c r="D53" s="667"/>
      <c r="E53" s="667"/>
      <c r="F53" s="667"/>
      <c r="G53" s="667"/>
      <c r="H53" s="587"/>
      <c r="I53" s="587"/>
    </row>
    <row r="54" spans="1:12">
      <c r="A54" s="675" t="s">
        <v>2</v>
      </c>
      <c r="B54" s="675"/>
      <c r="C54" s="675"/>
      <c r="D54" s="675"/>
      <c r="E54" s="675"/>
      <c r="F54" s="675"/>
      <c r="G54" s="675"/>
      <c r="H54" s="589"/>
      <c r="I54" s="589"/>
    </row>
    <row r="55" spans="1:12" ht="15.75">
      <c r="A55" s="1" t="s">
        <v>3</v>
      </c>
      <c r="B55" s="1" t="s">
        <v>4</v>
      </c>
      <c r="C55" s="1" t="s">
        <v>2243</v>
      </c>
      <c r="D55" s="1" t="s">
        <v>2242</v>
      </c>
      <c r="E55" s="211" t="s">
        <v>2244</v>
      </c>
      <c r="F55" s="1" t="s">
        <v>2240</v>
      </c>
      <c r="G55" s="211" t="s">
        <v>2241</v>
      </c>
      <c r="H55" s="594"/>
      <c r="I55" s="594"/>
    </row>
    <row r="56" spans="1:12">
      <c r="A56" s="19"/>
      <c r="B56" s="21" t="s">
        <v>415</v>
      </c>
      <c r="C56" s="3">
        <v>1118000</v>
      </c>
      <c r="D56" s="91"/>
      <c r="E56" s="207">
        <f>C56-D56</f>
        <v>1118000</v>
      </c>
      <c r="F56" s="5" t="s">
        <v>618</v>
      </c>
      <c r="G56" s="17"/>
      <c r="H56" s="22"/>
      <c r="I56" s="22"/>
    </row>
    <row r="57" spans="1:12">
      <c r="A57" s="19"/>
      <c r="B57" s="21" t="s">
        <v>415</v>
      </c>
      <c r="C57" s="3">
        <v>2130000</v>
      </c>
      <c r="D57" s="91"/>
      <c r="E57" s="207">
        <f>E56+C57-D57</f>
        <v>3248000</v>
      </c>
      <c r="F57" s="53" t="s">
        <v>619</v>
      </c>
      <c r="G57" s="17"/>
      <c r="H57" s="22"/>
      <c r="I57" s="22"/>
    </row>
    <row r="58" spans="1:12">
      <c r="A58" s="19"/>
      <c r="B58" s="21" t="s">
        <v>414</v>
      </c>
      <c r="C58" s="3">
        <v>400000</v>
      </c>
      <c r="D58" s="91"/>
      <c r="E58" s="207">
        <f t="shared" ref="E58:E67" si="2">E57+C58-D58</f>
        <v>3648000</v>
      </c>
      <c r="F58" s="53" t="s">
        <v>609</v>
      </c>
      <c r="G58" s="17"/>
      <c r="H58" s="595"/>
      <c r="I58" s="595"/>
      <c r="J58" s="217" t="s">
        <v>587</v>
      </c>
      <c r="K58" s="117" t="s">
        <v>588</v>
      </c>
      <c r="L58" s="117" t="s">
        <v>589</v>
      </c>
    </row>
    <row r="59" spans="1:12">
      <c r="A59" s="19"/>
      <c r="B59" s="21" t="s">
        <v>620</v>
      </c>
      <c r="C59" s="3">
        <v>1970000</v>
      </c>
      <c r="D59" s="91"/>
      <c r="E59" s="207">
        <f t="shared" si="2"/>
        <v>5618000</v>
      </c>
      <c r="F59" s="53" t="s">
        <v>621</v>
      </c>
      <c r="G59" s="17"/>
      <c r="H59" s="595"/>
      <c r="I59" s="595"/>
      <c r="J59" s="121" t="s">
        <v>622</v>
      </c>
      <c r="K59" s="47">
        <v>1925000</v>
      </c>
    </row>
    <row r="60" spans="1:12">
      <c r="A60" s="19"/>
      <c r="B60" s="21" t="s">
        <v>620</v>
      </c>
      <c r="C60" s="3">
        <v>1607000</v>
      </c>
      <c r="D60" s="91"/>
      <c r="E60" s="207">
        <f t="shared" si="2"/>
        <v>7225000</v>
      </c>
      <c r="F60" s="53" t="s">
        <v>623</v>
      </c>
      <c r="G60" s="17"/>
      <c r="H60" s="595"/>
      <c r="I60" s="595"/>
      <c r="J60" s="121" t="s">
        <v>624</v>
      </c>
      <c r="K60" s="3">
        <f>1115000</f>
        <v>1115000</v>
      </c>
    </row>
    <row r="61" spans="1:12">
      <c r="A61" s="19"/>
      <c r="B61" s="21" t="s">
        <v>323</v>
      </c>
      <c r="C61" s="3">
        <v>490000</v>
      </c>
      <c r="D61" s="91"/>
      <c r="E61" s="207">
        <f t="shared" si="2"/>
        <v>7715000</v>
      </c>
      <c r="F61" s="53" t="s">
        <v>625</v>
      </c>
      <c r="G61" s="17"/>
      <c r="H61" s="595"/>
      <c r="I61" s="595"/>
      <c r="J61" s="121" t="s">
        <v>626</v>
      </c>
      <c r="K61" s="3">
        <v>1170000</v>
      </c>
    </row>
    <row r="62" spans="1:12">
      <c r="A62" s="19"/>
      <c r="B62" s="21" t="s">
        <v>627</v>
      </c>
      <c r="C62" s="3"/>
      <c r="D62" s="91">
        <v>1925000</v>
      </c>
      <c r="E62" s="207">
        <f t="shared" si="2"/>
        <v>5790000</v>
      </c>
      <c r="F62" s="53" t="s">
        <v>622</v>
      </c>
      <c r="G62" s="47">
        <v>1849549</v>
      </c>
      <c r="H62" s="101"/>
      <c r="I62" s="101"/>
      <c r="J62" s="121" t="s">
        <v>628</v>
      </c>
      <c r="K62" s="3">
        <v>868000</v>
      </c>
    </row>
    <row r="63" spans="1:12">
      <c r="A63" s="19"/>
      <c r="B63" s="21" t="s">
        <v>629</v>
      </c>
      <c r="C63" s="3"/>
      <c r="D63" s="91">
        <v>2159000</v>
      </c>
      <c r="E63" s="207">
        <f t="shared" si="2"/>
        <v>3631000</v>
      </c>
      <c r="F63" s="53" t="s">
        <v>630</v>
      </c>
      <c r="G63" s="47">
        <v>1088568</v>
      </c>
      <c r="H63" s="101"/>
      <c r="I63" s="101"/>
      <c r="J63" s="121" t="s">
        <v>630</v>
      </c>
      <c r="K63" s="91">
        <v>2159000</v>
      </c>
    </row>
    <row r="64" spans="1:12">
      <c r="A64" s="19"/>
      <c r="B64" s="21" t="s">
        <v>155</v>
      </c>
      <c r="C64" s="3"/>
      <c r="D64" s="3">
        <v>790000</v>
      </c>
      <c r="E64" s="207">
        <f t="shared" si="2"/>
        <v>2841000</v>
      </c>
      <c r="F64" s="53" t="s">
        <v>631</v>
      </c>
      <c r="G64" s="47">
        <v>1151631</v>
      </c>
      <c r="H64" s="101"/>
      <c r="I64" s="101"/>
      <c r="J64" s="121" t="s">
        <v>631</v>
      </c>
      <c r="K64" s="3">
        <v>790000</v>
      </c>
    </row>
    <row r="65" spans="1:12">
      <c r="A65" s="19"/>
      <c r="B65" s="21" t="s">
        <v>156</v>
      </c>
      <c r="C65" s="3"/>
      <c r="D65" s="3">
        <v>1170000</v>
      </c>
      <c r="E65" s="207">
        <f t="shared" si="2"/>
        <v>1671000</v>
      </c>
      <c r="F65" s="53" t="s">
        <v>626</v>
      </c>
      <c r="G65" s="47">
        <v>840532</v>
      </c>
      <c r="H65" s="101"/>
      <c r="I65" s="101"/>
      <c r="J65" s="121"/>
      <c r="K65" s="3"/>
    </row>
    <row r="66" spans="1:12">
      <c r="A66" s="19"/>
      <c r="B66" s="21" t="s">
        <v>157</v>
      </c>
      <c r="C66" s="3"/>
      <c r="D66" s="3">
        <v>868000</v>
      </c>
      <c r="E66" s="207">
        <f t="shared" si="2"/>
        <v>803000</v>
      </c>
      <c r="F66" s="53" t="s">
        <v>628</v>
      </c>
      <c r="G66" s="47">
        <v>2153089</v>
      </c>
      <c r="H66" s="101"/>
      <c r="I66" s="101"/>
      <c r="J66" s="121"/>
      <c r="K66" s="3"/>
      <c r="L66" s="47"/>
    </row>
    <row r="67" spans="1:12">
      <c r="A67" s="19"/>
      <c r="B67" s="21" t="s">
        <v>160</v>
      </c>
      <c r="C67" s="3"/>
      <c r="D67" s="3">
        <f>1115000</f>
        <v>1115000</v>
      </c>
      <c r="E67" s="207">
        <f t="shared" si="2"/>
        <v>-312000</v>
      </c>
      <c r="F67" s="53" t="s">
        <v>624</v>
      </c>
      <c r="G67" s="47">
        <v>810668</v>
      </c>
      <c r="H67" s="101"/>
      <c r="I67" s="101"/>
      <c r="J67" s="121"/>
      <c r="K67" s="3"/>
      <c r="L67" s="47"/>
    </row>
    <row r="68" spans="1:12">
      <c r="A68" s="19"/>
      <c r="B68" s="21"/>
      <c r="C68" s="3"/>
      <c r="D68" s="3"/>
      <c r="E68" s="17"/>
      <c r="F68" s="3"/>
      <c r="G68" s="47"/>
      <c r="H68" s="101"/>
      <c r="I68" s="101"/>
      <c r="J68" s="121"/>
      <c r="K68" s="3"/>
      <c r="L68" s="47"/>
    </row>
    <row r="69" spans="1:12">
      <c r="A69" s="19"/>
      <c r="B69" s="21"/>
      <c r="C69" s="3"/>
      <c r="D69" s="3"/>
      <c r="E69" s="3"/>
      <c r="F69" s="21"/>
      <c r="G69" s="17"/>
      <c r="H69" s="595"/>
      <c r="I69" s="595"/>
      <c r="J69" s="121"/>
      <c r="K69" s="3"/>
      <c r="L69" s="47"/>
    </row>
    <row r="70" spans="1:12">
      <c r="A70" s="17"/>
      <c r="B70" s="17"/>
      <c r="C70" s="18"/>
      <c r="D70" s="18"/>
      <c r="E70" s="18"/>
      <c r="F70" s="17"/>
      <c r="G70" s="17"/>
      <c r="H70" s="595"/>
      <c r="I70" s="595"/>
      <c r="J70" s="121"/>
      <c r="K70" s="3">
        <f>SUM(K59:K69)</f>
        <v>8027000</v>
      </c>
      <c r="L70" s="47">
        <f>SUM(L59:L69)</f>
        <v>0</v>
      </c>
    </row>
    <row r="71" spans="1:12" ht="26.25">
      <c r="A71" s="673" t="s">
        <v>43</v>
      </c>
      <c r="B71" s="674"/>
      <c r="C71" s="10">
        <f>SUM(C56:C70)</f>
        <v>7715000</v>
      </c>
      <c r="D71" s="10">
        <f>SUM(D56:D70)</f>
        <v>8027000</v>
      </c>
      <c r="E71" s="10">
        <f>C71-D71</f>
        <v>-312000</v>
      </c>
      <c r="F71" s="31"/>
      <c r="G71" s="83"/>
      <c r="H71" s="596"/>
      <c r="I71" s="596"/>
    </row>
    <row r="75" spans="1:12" ht="23.25">
      <c r="A75" s="666" t="s">
        <v>0</v>
      </c>
      <c r="B75" s="666"/>
      <c r="C75" s="666"/>
      <c r="D75" s="666"/>
      <c r="E75" s="666"/>
      <c r="F75" s="666"/>
      <c r="G75" s="666"/>
      <c r="H75" s="586"/>
      <c r="I75" s="586"/>
    </row>
    <row r="76" spans="1:12" ht="15.75">
      <c r="A76" s="672" t="s">
        <v>632</v>
      </c>
      <c r="B76" s="672"/>
      <c r="C76" s="672"/>
      <c r="D76" s="672"/>
      <c r="E76" s="672"/>
      <c r="F76" s="672"/>
      <c r="G76" s="672"/>
      <c r="H76" s="588"/>
      <c r="I76" s="588"/>
    </row>
    <row r="77" spans="1:12">
      <c r="A77" s="667" t="s">
        <v>318</v>
      </c>
      <c r="B77" s="667"/>
      <c r="C77" s="667"/>
      <c r="D77" s="667"/>
      <c r="E77" s="667"/>
      <c r="F77" s="667"/>
      <c r="G77" s="667"/>
      <c r="H77" s="587"/>
      <c r="I77" s="587"/>
    </row>
    <row r="78" spans="1:12">
      <c r="A78" s="675" t="s">
        <v>2</v>
      </c>
      <c r="B78" s="675"/>
      <c r="C78" s="675"/>
      <c r="D78" s="675"/>
      <c r="E78" s="675"/>
      <c r="F78" s="675"/>
      <c r="G78" s="675"/>
      <c r="H78" s="589"/>
      <c r="I78" s="589"/>
    </row>
    <row r="79" spans="1:12" ht="15.75">
      <c r="A79" s="1" t="s">
        <v>3</v>
      </c>
      <c r="B79" s="1" t="s">
        <v>4</v>
      </c>
      <c r="C79" s="1" t="s">
        <v>2243</v>
      </c>
      <c r="D79" s="1" t="s">
        <v>2242</v>
      </c>
      <c r="E79" s="211" t="s">
        <v>2244</v>
      </c>
      <c r="F79" s="1" t="s">
        <v>2240</v>
      </c>
      <c r="G79" s="211" t="s">
        <v>2241</v>
      </c>
      <c r="H79" s="594"/>
      <c r="I79" s="594"/>
    </row>
    <row r="80" spans="1:12">
      <c r="A80" s="19"/>
      <c r="B80" s="21" t="s">
        <v>633</v>
      </c>
      <c r="C80" s="3">
        <v>1790000</v>
      </c>
      <c r="D80" s="91"/>
      <c r="E80" s="91">
        <f>C80-D80</f>
        <v>1790000</v>
      </c>
      <c r="F80" s="5" t="s">
        <v>634</v>
      </c>
      <c r="G80" s="17"/>
      <c r="H80" s="22"/>
      <c r="I80" s="22"/>
    </row>
    <row r="81" spans="1:12">
      <c r="A81" s="19"/>
      <c r="B81" s="21" t="s">
        <v>633</v>
      </c>
      <c r="C81" s="3">
        <v>1230000</v>
      </c>
      <c r="D81" s="91"/>
      <c r="E81" s="91">
        <f>E80+C81-D81</f>
        <v>3020000</v>
      </c>
      <c r="F81" s="53" t="s">
        <v>635</v>
      </c>
      <c r="G81" s="17"/>
      <c r="H81" s="22"/>
      <c r="I81" s="22"/>
    </row>
    <row r="82" spans="1:12">
      <c r="A82" s="19"/>
      <c r="B82" s="21" t="s">
        <v>636</v>
      </c>
      <c r="C82" s="3">
        <v>2080000</v>
      </c>
      <c r="D82" s="91"/>
      <c r="E82" s="91">
        <f t="shared" ref="E82:E92" si="3">E81+C82-D82</f>
        <v>5100000</v>
      </c>
      <c r="F82" s="53" t="s">
        <v>637</v>
      </c>
      <c r="G82" s="17"/>
      <c r="H82" s="595"/>
      <c r="I82" s="595"/>
      <c r="J82" s="217" t="s">
        <v>587</v>
      </c>
      <c r="K82" s="117" t="s">
        <v>588</v>
      </c>
      <c r="L82" s="117" t="s">
        <v>589</v>
      </c>
    </row>
    <row r="83" spans="1:12">
      <c r="A83" s="19"/>
      <c r="B83" s="21" t="s">
        <v>636</v>
      </c>
      <c r="C83" s="3">
        <v>1210000</v>
      </c>
      <c r="D83" s="91"/>
      <c r="E83" s="91">
        <f t="shared" si="3"/>
        <v>6310000</v>
      </c>
      <c r="F83" s="53" t="s">
        <v>638</v>
      </c>
      <c r="G83" s="17"/>
      <c r="H83" s="595"/>
      <c r="I83" s="595"/>
      <c r="J83" s="121" t="s">
        <v>639</v>
      </c>
      <c r="K83" s="91">
        <v>1070000</v>
      </c>
    </row>
    <row r="84" spans="1:12">
      <c r="A84" s="19"/>
      <c r="B84" s="21" t="s">
        <v>640</v>
      </c>
      <c r="C84" s="3">
        <v>1107000</v>
      </c>
      <c r="D84" s="91"/>
      <c r="E84" s="91">
        <f t="shared" si="3"/>
        <v>7417000</v>
      </c>
      <c r="F84" s="53" t="s">
        <v>641</v>
      </c>
      <c r="G84" s="17"/>
      <c r="H84" s="595"/>
      <c r="I84" s="595"/>
      <c r="J84" s="121" t="s">
        <v>642</v>
      </c>
      <c r="K84" s="91">
        <v>905000</v>
      </c>
    </row>
    <row r="85" spans="1:12">
      <c r="A85" s="19"/>
      <c r="B85" s="21" t="s">
        <v>323</v>
      </c>
      <c r="C85" s="3">
        <v>340000</v>
      </c>
      <c r="D85" s="91"/>
      <c r="E85" s="91">
        <f t="shared" si="3"/>
        <v>7757000</v>
      </c>
      <c r="F85" s="53" t="s">
        <v>643</v>
      </c>
      <c r="G85" s="17"/>
      <c r="H85" s="595"/>
      <c r="I85" s="595"/>
      <c r="J85" s="121" t="s">
        <v>644</v>
      </c>
      <c r="K85" s="91">
        <v>726000</v>
      </c>
    </row>
    <row r="86" spans="1:12">
      <c r="A86" s="19"/>
      <c r="B86" s="21" t="s">
        <v>175</v>
      </c>
      <c r="C86" s="3"/>
      <c r="D86" s="91">
        <v>355000</v>
      </c>
      <c r="E86" s="91">
        <f t="shared" si="3"/>
        <v>7402000</v>
      </c>
      <c r="F86" s="53" t="s">
        <v>645</v>
      </c>
      <c r="G86" s="47">
        <v>1113145</v>
      </c>
      <c r="H86" s="101"/>
      <c r="I86" s="101"/>
      <c r="J86" s="121" t="s">
        <v>645</v>
      </c>
      <c r="K86" s="91">
        <v>355000</v>
      </c>
    </row>
    <row r="87" spans="1:12">
      <c r="A87" s="19"/>
      <c r="B87" s="21" t="s">
        <v>176</v>
      </c>
      <c r="C87" s="3"/>
      <c r="D87" s="91">
        <v>1070000</v>
      </c>
      <c r="E87" s="91">
        <f t="shared" si="3"/>
        <v>6332000</v>
      </c>
      <c r="F87" s="53" t="s">
        <v>639</v>
      </c>
      <c r="G87" s="47">
        <v>869348</v>
      </c>
      <c r="H87" s="101"/>
      <c r="I87" s="101"/>
      <c r="J87" s="121" t="s">
        <v>646</v>
      </c>
      <c r="K87" s="91">
        <v>1050000</v>
      </c>
    </row>
    <row r="88" spans="1:12">
      <c r="A88" s="19"/>
      <c r="B88" s="21" t="s">
        <v>437</v>
      </c>
      <c r="C88" s="3"/>
      <c r="D88" s="91">
        <v>1050000</v>
      </c>
      <c r="E88" s="91">
        <f t="shared" si="3"/>
        <v>5282000</v>
      </c>
      <c r="F88" s="53" t="s">
        <v>646</v>
      </c>
      <c r="G88" s="47">
        <v>716699</v>
      </c>
      <c r="H88" s="101"/>
      <c r="I88" s="101"/>
      <c r="J88" s="121" t="s">
        <v>647</v>
      </c>
      <c r="K88" s="91">
        <v>1230000</v>
      </c>
    </row>
    <row r="89" spans="1:12">
      <c r="A89" s="19"/>
      <c r="B89" s="21" t="s">
        <v>397</v>
      </c>
      <c r="C89" s="3"/>
      <c r="D89" s="91">
        <v>905000</v>
      </c>
      <c r="E89" s="91">
        <f t="shared" si="3"/>
        <v>4377000</v>
      </c>
      <c r="F89" s="53" t="s">
        <v>642</v>
      </c>
      <c r="G89" s="47">
        <v>342713</v>
      </c>
      <c r="H89" s="101"/>
      <c r="I89" s="101"/>
      <c r="J89" s="121" t="s">
        <v>648</v>
      </c>
      <c r="K89" s="91">
        <v>2180000</v>
      </c>
    </row>
    <row r="90" spans="1:12">
      <c r="A90" s="19"/>
      <c r="B90" s="21" t="s">
        <v>397</v>
      </c>
      <c r="C90" s="3"/>
      <c r="D90" s="91">
        <v>1230000</v>
      </c>
      <c r="E90" s="91">
        <f t="shared" si="3"/>
        <v>3147000</v>
      </c>
      <c r="F90" s="53" t="s">
        <v>647</v>
      </c>
      <c r="G90" s="47">
        <v>1019724</v>
      </c>
      <c r="H90" s="101"/>
      <c r="I90" s="101"/>
      <c r="J90" s="121"/>
      <c r="K90" s="3"/>
      <c r="L90" s="47"/>
    </row>
    <row r="91" spans="1:12">
      <c r="A91" s="19"/>
      <c r="B91" s="21" t="s">
        <v>180</v>
      </c>
      <c r="C91" s="3"/>
      <c r="D91" s="91">
        <v>2180000</v>
      </c>
      <c r="E91" s="91">
        <f t="shared" si="3"/>
        <v>967000</v>
      </c>
      <c r="F91" s="53" t="s">
        <v>648</v>
      </c>
      <c r="G91" s="47">
        <v>1201014</v>
      </c>
      <c r="H91" s="101"/>
      <c r="I91" s="101"/>
      <c r="J91" s="121"/>
      <c r="K91" s="3"/>
      <c r="L91" s="47"/>
    </row>
    <row r="92" spans="1:12">
      <c r="A92" s="19"/>
      <c r="B92" s="21" t="s">
        <v>439</v>
      </c>
      <c r="C92" s="3"/>
      <c r="D92" s="91">
        <v>726000</v>
      </c>
      <c r="E92" s="91">
        <f t="shared" si="3"/>
        <v>241000</v>
      </c>
      <c r="F92" s="53" t="s">
        <v>644</v>
      </c>
      <c r="G92" s="47">
        <v>2143167</v>
      </c>
      <c r="H92" s="101"/>
      <c r="I92" s="101"/>
      <c r="J92" s="121"/>
      <c r="K92" s="3"/>
      <c r="L92" s="47"/>
    </row>
    <row r="93" spans="1:12">
      <c r="A93" s="19"/>
      <c r="B93" s="21"/>
      <c r="C93" s="3"/>
      <c r="D93" s="91"/>
      <c r="E93" s="91"/>
      <c r="F93" s="21"/>
      <c r="G93" s="17"/>
      <c r="H93" s="595"/>
      <c r="I93" s="595"/>
      <c r="J93" s="121"/>
      <c r="K93" s="3"/>
      <c r="L93" s="47"/>
    </row>
    <row r="94" spans="1:12">
      <c r="A94" s="19"/>
      <c r="B94" s="21"/>
      <c r="C94" s="3"/>
      <c r="D94" s="3"/>
      <c r="E94" s="3"/>
      <c r="F94" s="21"/>
      <c r="G94" s="17"/>
      <c r="H94" s="595"/>
      <c r="I94" s="595"/>
      <c r="J94" s="121"/>
      <c r="K94" s="3">
        <f>SUM(K83:K93)</f>
        <v>7516000</v>
      </c>
      <c r="L94" s="47">
        <f>SUM(L83:L93)</f>
        <v>0</v>
      </c>
    </row>
    <row r="95" spans="1:12">
      <c r="A95" s="19"/>
      <c r="B95" s="21"/>
      <c r="C95" s="3"/>
      <c r="D95" s="3"/>
      <c r="E95" s="3"/>
      <c r="F95" s="21"/>
      <c r="G95" s="17"/>
      <c r="H95" s="22"/>
      <c r="I95" s="22"/>
    </row>
    <row r="96" spans="1:12">
      <c r="A96" s="17"/>
      <c r="B96" s="17"/>
      <c r="C96" s="18"/>
      <c r="D96" s="18"/>
      <c r="E96" s="18"/>
      <c r="F96" s="17"/>
      <c r="G96" s="17"/>
      <c r="H96" s="22"/>
      <c r="I96" s="22"/>
    </row>
    <row r="97" spans="1:9" ht="26.25">
      <c r="A97" s="673" t="s">
        <v>43</v>
      </c>
      <c r="B97" s="674"/>
      <c r="C97" s="10">
        <f>SUM(C80:C96)</f>
        <v>7757000</v>
      </c>
      <c r="D97" s="10">
        <f>SUM(D80:D96)</f>
        <v>7516000</v>
      </c>
      <c r="E97" s="10">
        <f>C97-D97</f>
        <v>241000</v>
      </c>
      <c r="F97" s="31"/>
      <c r="G97" s="83"/>
      <c r="H97" s="596"/>
      <c r="I97" s="596"/>
    </row>
    <row r="104" spans="1:9" ht="23.25">
      <c r="A104" s="666" t="s">
        <v>0</v>
      </c>
      <c r="B104" s="666"/>
      <c r="C104" s="666"/>
      <c r="D104" s="666"/>
      <c r="E104" s="666"/>
      <c r="F104" s="666"/>
      <c r="G104" s="666"/>
      <c r="H104" s="586"/>
      <c r="I104" s="586"/>
    </row>
    <row r="105" spans="1:9" ht="15.75">
      <c r="A105" s="672" t="s">
        <v>649</v>
      </c>
      <c r="B105" s="672"/>
      <c r="C105" s="672"/>
      <c r="D105" s="672"/>
      <c r="E105" s="672"/>
      <c r="F105" s="672"/>
      <c r="G105" s="672"/>
      <c r="H105" s="588"/>
      <c r="I105" s="588"/>
    </row>
    <row r="106" spans="1:9">
      <c r="A106" s="667" t="s">
        <v>318</v>
      </c>
      <c r="B106" s="667"/>
      <c r="C106" s="667"/>
      <c r="D106" s="667"/>
      <c r="E106" s="667"/>
      <c r="F106" s="667"/>
      <c r="G106" s="667"/>
      <c r="H106" s="587"/>
      <c r="I106" s="587"/>
    </row>
    <row r="107" spans="1:9">
      <c r="A107" s="675" t="s">
        <v>2</v>
      </c>
      <c r="B107" s="675"/>
      <c r="C107" s="675"/>
      <c r="D107" s="675"/>
      <c r="E107" s="675"/>
      <c r="F107" s="675"/>
      <c r="G107" s="675"/>
      <c r="H107" s="589"/>
      <c r="I107" s="589"/>
    </row>
    <row r="108" spans="1:9" ht="15.75">
      <c r="A108" s="1" t="s">
        <v>3</v>
      </c>
      <c r="B108" s="1" t="s">
        <v>4</v>
      </c>
      <c r="C108" s="1" t="s">
        <v>2243</v>
      </c>
      <c r="D108" s="1" t="s">
        <v>2242</v>
      </c>
      <c r="E108" s="211" t="s">
        <v>2244</v>
      </c>
      <c r="F108" s="1" t="s">
        <v>2240</v>
      </c>
      <c r="G108" s="211" t="s">
        <v>2241</v>
      </c>
      <c r="H108" s="594"/>
      <c r="I108" s="594"/>
    </row>
    <row r="109" spans="1:9">
      <c r="A109" s="19"/>
      <c r="B109" s="21" t="s">
        <v>356</v>
      </c>
      <c r="C109" s="3">
        <v>1246000</v>
      </c>
      <c r="D109" s="91"/>
      <c r="E109" s="91">
        <f>C109-D109</f>
        <v>1246000</v>
      </c>
      <c r="F109" s="3" t="s">
        <v>650</v>
      </c>
      <c r="G109" s="17"/>
      <c r="H109" s="22"/>
      <c r="I109" s="22"/>
    </row>
    <row r="110" spans="1:9">
      <c r="A110" s="19"/>
      <c r="B110" s="21" t="s">
        <v>356</v>
      </c>
      <c r="C110" s="3">
        <v>1149000</v>
      </c>
      <c r="D110" s="91"/>
      <c r="E110" s="91">
        <f>E109+C110-D110</f>
        <v>2395000</v>
      </c>
      <c r="F110" s="21" t="s">
        <v>651</v>
      </c>
      <c r="G110" s="17"/>
      <c r="H110" s="22"/>
      <c r="I110" s="22"/>
    </row>
    <row r="111" spans="1:9">
      <c r="A111" s="19"/>
      <c r="B111" s="21" t="s">
        <v>356</v>
      </c>
      <c r="C111" s="3">
        <v>1725000</v>
      </c>
      <c r="D111" s="91"/>
      <c r="E111" s="91">
        <f t="shared" ref="E111:E122" si="4">E110+C111-D111</f>
        <v>4120000</v>
      </c>
      <c r="F111" s="21" t="s">
        <v>652</v>
      </c>
      <c r="G111" s="17"/>
      <c r="H111" s="22"/>
      <c r="I111" s="22"/>
    </row>
    <row r="112" spans="1:9">
      <c r="A112" s="19"/>
      <c r="B112" s="21" t="s">
        <v>653</v>
      </c>
      <c r="C112" s="3">
        <v>2085000</v>
      </c>
      <c r="D112" s="91"/>
      <c r="E112" s="91">
        <f t="shared" si="4"/>
        <v>6205000</v>
      </c>
      <c r="F112" s="21" t="s">
        <v>654</v>
      </c>
      <c r="G112" s="17"/>
      <c r="H112" s="22"/>
      <c r="I112" s="22"/>
    </row>
    <row r="113" spans="1:12">
      <c r="A113" s="19"/>
      <c r="B113" s="21" t="s">
        <v>655</v>
      </c>
      <c r="C113" s="3">
        <v>1010000</v>
      </c>
      <c r="D113" s="91"/>
      <c r="E113" s="91">
        <f t="shared" si="4"/>
        <v>7215000</v>
      </c>
      <c r="F113" s="53" t="s">
        <v>656</v>
      </c>
      <c r="G113" s="39"/>
      <c r="H113" s="597"/>
      <c r="I113" s="597"/>
    </row>
    <row r="114" spans="1:12">
      <c r="A114" s="19"/>
      <c r="B114" s="21" t="s">
        <v>655</v>
      </c>
      <c r="C114" s="3">
        <v>1128000</v>
      </c>
      <c r="D114" s="91"/>
      <c r="E114" s="91">
        <f t="shared" si="4"/>
        <v>8343000</v>
      </c>
      <c r="F114" s="53" t="s">
        <v>657</v>
      </c>
      <c r="G114" s="17"/>
      <c r="H114" s="22"/>
      <c r="I114" s="22"/>
    </row>
    <row r="115" spans="1:12">
      <c r="A115" s="19"/>
      <c r="B115" s="21" t="s">
        <v>160</v>
      </c>
      <c r="C115" s="3"/>
      <c r="D115" s="91">
        <v>760000</v>
      </c>
      <c r="E115" s="91">
        <f t="shared" si="4"/>
        <v>7583000</v>
      </c>
      <c r="F115" s="53" t="s">
        <v>610</v>
      </c>
      <c r="G115" s="47">
        <v>516516</v>
      </c>
      <c r="H115" s="101"/>
      <c r="I115" s="101"/>
      <c r="J115" s="217" t="s">
        <v>587</v>
      </c>
      <c r="K115" s="117" t="s">
        <v>588</v>
      </c>
      <c r="L115" s="117" t="s">
        <v>589</v>
      </c>
    </row>
    <row r="116" spans="1:12">
      <c r="A116" s="19"/>
      <c r="B116" s="21" t="s">
        <v>160</v>
      </c>
      <c r="C116" s="3"/>
      <c r="D116" s="91">
        <v>529000</v>
      </c>
      <c r="E116" s="91">
        <f t="shared" si="4"/>
        <v>7054000</v>
      </c>
      <c r="F116" s="53" t="s">
        <v>658</v>
      </c>
      <c r="G116" s="47">
        <v>775853</v>
      </c>
      <c r="H116" s="101"/>
      <c r="I116" s="101"/>
      <c r="J116" s="121"/>
      <c r="K116" s="91"/>
      <c r="L116" s="47"/>
    </row>
    <row r="117" spans="1:12">
      <c r="A117" s="19"/>
      <c r="B117" s="21" t="s">
        <v>161</v>
      </c>
      <c r="C117" s="3"/>
      <c r="D117" s="91">
        <v>1200000</v>
      </c>
      <c r="E117" s="91">
        <f t="shared" si="4"/>
        <v>5854000</v>
      </c>
      <c r="F117" s="53" t="s">
        <v>659</v>
      </c>
      <c r="G117" s="47">
        <v>1179140</v>
      </c>
      <c r="H117" s="101"/>
      <c r="I117" s="101"/>
      <c r="J117" s="121" t="s">
        <v>658</v>
      </c>
      <c r="K117" s="91">
        <v>529000</v>
      </c>
    </row>
    <row r="118" spans="1:12">
      <c r="A118" s="19"/>
      <c r="B118" s="21" t="s">
        <v>162</v>
      </c>
      <c r="C118" s="3"/>
      <c r="D118" s="91">
        <v>1130000</v>
      </c>
      <c r="E118" s="91">
        <f t="shared" si="4"/>
        <v>4724000</v>
      </c>
      <c r="F118" s="53" t="s">
        <v>660</v>
      </c>
      <c r="G118" s="47">
        <v>1429767</v>
      </c>
      <c r="H118" s="101"/>
      <c r="I118" s="101"/>
      <c r="J118" s="121" t="s">
        <v>610</v>
      </c>
      <c r="K118" s="91">
        <v>760000</v>
      </c>
    </row>
    <row r="119" spans="1:12">
      <c r="A119" s="19"/>
      <c r="B119" s="21" t="s">
        <v>162</v>
      </c>
      <c r="C119" s="3"/>
      <c r="D119" s="91">
        <v>1280000</v>
      </c>
      <c r="E119" s="91">
        <f t="shared" si="4"/>
        <v>3444000</v>
      </c>
      <c r="F119" s="53" t="s">
        <v>661</v>
      </c>
      <c r="G119" s="47">
        <v>1109679</v>
      </c>
      <c r="H119" s="101"/>
      <c r="I119" s="101"/>
      <c r="J119" s="121" t="s">
        <v>659</v>
      </c>
      <c r="K119" s="91">
        <v>1200000</v>
      </c>
    </row>
    <row r="120" spans="1:12">
      <c r="A120" s="19"/>
      <c r="B120" s="21" t="s">
        <v>163</v>
      </c>
      <c r="C120" s="3"/>
      <c r="D120" s="91">
        <v>1443000</v>
      </c>
      <c r="E120" s="91">
        <f t="shared" si="4"/>
        <v>2001000</v>
      </c>
      <c r="F120" s="53" t="s">
        <v>662</v>
      </c>
      <c r="G120" s="47">
        <v>1248917</v>
      </c>
      <c r="H120" s="101"/>
      <c r="I120" s="101"/>
      <c r="J120" s="121" t="s">
        <v>662</v>
      </c>
      <c r="K120" s="91">
        <v>1443000</v>
      </c>
    </row>
    <row r="121" spans="1:12">
      <c r="A121" s="19"/>
      <c r="B121" s="21" t="s">
        <v>165</v>
      </c>
      <c r="C121" s="3"/>
      <c r="D121" s="91">
        <v>1530000</v>
      </c>
      <c r="E121" s="91">
        <f t="shared" si="4"/>
        <v>471000</v>
      </c>
      <c r="F121" s="53" t="s">
        <v>663</v>
      </c>
      <c r="G121" s="47">
        <v>180513</v>
      </c>
      <c r="H121" s="101"/>
      <c r="I121" s="101"/>
      <c r="J121" s="121" t="s">
        <v>660</v>
      </c>
      <c r="K121" s="91">
        <v>1130000</v>
      </c>
    </row>
    <row r="122" spans="1:12">
      <c r="A122" s="19"/>
      <c r="B122" s="21" t="s">
        <v>175</v>
      </c>
      <c r="C122" s="3"/>
      <c r="D122" s="91">
        <v>187000</v>
      </c>
      <c r="E122" s="91">
        <f t="shared" si="4"/>
        <v>284000</v>
      </c>
      <c r="F122" s="53" t="s">
        <v>645</v>
      </c>
      <c r="G122" s="47">
        <v>1507142</v>
      </c>
      <c r="H122" s="101"/>
      <c r="I122" s="101"/>
      <c r="J122" s="121" t="s">
        <v>661</v>
      </c>
      <c r="K122" s="91">
        <v>1280000</v>
      </c>
    </row>
    <row r="123" spans="1:12">
      <c r="A123" s="19"/>
      <c r="B123" s="21"/>
      <c r="C123" s="3"/>
      <c r="D123" s="3"/>
      <c r="E123" s="3"/>
      <c r="F123" s="21"/>
      <c r="G123" s="17"/>
      <c r="H123" s="595"/>
      <c r="I123" s="595"/>
      <c r="J123" s="121" t="s">
        <v>645</v>
      </c>
      <c r="K123" s="91">
        <v>187000</v>
      </c>
    </row>
    <row r="124" spans="1:12">
      <c r="A124" s="19"/>
      <c r="B124" s="21"/>
      <c r="C124" s="3"/>
      <c r="D124" s="3"/>
      <c r="E124" s="3"/>
      <c r="F124" s="21"/>
      <c r="G124" s="17"/>
      <c r="H124" s="595"/>
      <c r="I124" s="595"/>
      <c r="J124" s="121" t="s">
        <v>663</v>
      </c>
      <c r="K124" s="91">
        <v>1530000</v>
      </c>
    </row>
    <row r="125" spans="1:12">
      <c r="A125" s="17"/>
      <c r="B125" s="17"/>
      <c r="C125" s="18"/>
      <c r="D125" s="18"/>
      <c r="E125" s="18"/>
      <c r="F125" s="17"/>
      <c r="G125" s="17"/>
      <c r="H125" s="595"/>
      <c r="I125" s="595"/>
      <c r="J125" s="121"/>
      <c r="K125" s="3"/>
      <c r="L125" s="47"/>
    </row>
    <row r="126" spans="1:12" ht="26.25">
      <c r="A126" s="673" t="s">
        <v>43</v>
      </c>
      <c r="B126" s="674"/>
      <c r="C126" s="10">
        <f>SUM(C109:C125)</f>
        <v>8343000</v>
      </c>
      <c r="D126" s="10">
        <f>SUM(D109:D125)</f>
        <v>8059000</v>
      </c>
      <c r="E126" s="10">
        <f>C126-D126</f>
        <v>284000</v>
      </c>
      <c r="F126" s="31"/>
      <c r="G126" s="83"/>
      <c r="H126" s="119"/>
      <c r="I126" s="119"/>
      <c r="J126" s="121"/>
      <c r="K126" s="3"/>
      <c r="L126" s="47"/>
    </row>
    <row r="127" spans="1:12">
      <c r="J127" s="21"/>
      <c r="K127" s="3">
        <f>SUM(K117:K126)</f>
        <v>8059000</v>
      </c>
      <c r="L127" s="47">
        <f>SUM(L116:L126)</f>
        <v>0</v>
      </c>
    </row>
    <row r="130" spans="1:12">
      <c r="G130" s="63"/>
      <c r="H130" s="63"/>
      <c r="I130" s="63"/>
    </row>
    <row r="133" spans="1:12" ht="23.25">
      <c r="A133" s="666" t="s">
        <v>0</v>
      </c>
      <c r="B133" s="666"/>
      <c r="C133" s="666"/>
      <c r="D133" s="666"/>
      <c r="E133" s="666"/>
      <c r="F133" s="666"/>
      <c r="G133" s="666"/>
      <c r="H133" s="586"/>
      <c r="I133" s="586"/>
    </row>
    <row r="134" spans="1:12" ht="15.75">
      <c r="A134" s="672" t="s">
        <v>664</v>
      </c>
      <c r="B134" s="672"/>
      <c r="C134" s="672"/>
      <c r="D134" s="672"/>
      <c r="E134" s="672"/>
      <c r="F134" s="672"/>
      <c r="G134" s="672"/>
      <c r="H134" s="588"/>
      <c r="I134" s="588"/>
    </row>
    <row r="135" spans="1:12">
      <c r="A135" s="667" t="s">
        <v>234</v>
      </c>
      <c r="B135" s="667"/>
      <c r="C135" s="667"/>
      <c r="D135" s="667"/>
      <c r="E135" s="667"/>
      <c r="F135" s="667"/>
      <c r="G135" s="667"/>
      <c r="H135" s="587"/>
      <c r="I135" s="587"/>
    </row>
    <row r="136" spans="1:12">
      <c r="A136" s="675" t="s">
        <v>2</v>
      </c>
      <c r="B136" s="675"/>
      <c r="C136" s="675"/>
      <c r="D136" s="675"/>
      <c r="E136" s="675"/>
      <c r="F136" s="675"/>
      <c r="G136" s="675"/>
      <c r="H136" s="589"/>
      <c r="I136" s="589"/>
    </row>
    <row r="137" spans="1:12" ht="15.75">
      <c r="A137" s="1" t="s">
        <v>3</v>
      </c>
      <c r="B137" s="1" t="s">
        <v>4</v>
      </c>
      <c r="C137" s="1" t="s">
        <v>2243</v>
      </c>
      <c r="D137" s="1" t="s">
        <v>2242</v>
      </c>
      <c r="E137" s="211" t="s">
        <v>2244</v>
      </c>
      <c r="F137" s="1" t="s">
        <v>2240</v>
      </c>
      <c r="G137" s="211" t="s">
        <v>2241</v>
      </c>
      <c r="H137" s="594"/>
      <c r="I137" s="594"/>
    </row>
    <row r="138" spans="1:12">
      <c r="A138" s="19"/>
      <c r="B138" s="21" t="s">
        <v>321</v>
      </c>
      <c r="C138" s="91">
        <v>1412000</v>
      </c>
      <c r="D138" s="91"/>
      <c r="E138" s="91">
        <f>C138-D138</f>
        <v>1412000</v>
      </c>
      <c r="F138" s="3" t="s">
        <v>665</v>
      </c>
      <c r="G138" s="17"/>
      <c r="H138" s="22"/>
      <c r="I138" s="22"/>
    </row>
    <row r="139" spans="1:12">
      <c r="A139" s="19"/>
      <c r="B139" s="21" t="s">
        <v>322</v>
      </c>
      <c r="C139" s="91">
        <v>1947000</v>
      </c>
      <c r="D139" s="91"/>
      <c r="E139" s="91">
        <f>E138+C139-D139</f>
        <v>3359000</v>
      </c>
      <c r="F139" s="21" t="s">
        <v>666</v>
      </c>
      <c r="G139" s="17"/>
      <c r="H139" s="22"/>
      <c r="I139" s="22"/>
    </row>
    <row r="140" spans="1:12">
      <c r="A140" s="19"/>
      <c r="B140" s="21" t="s">
        <v>323</v>
      </c>
      <c r="C140" s="91">
        <v>1340000</v>
      </c>
      <c r="D140" s="91"/>
      <c r="E140" s="91">
        <f t="shared" ref="E140:E153" si="5">E139+C140-D140</f>
        <v>4699000</v>
      </c>
      <c r="F140" s="21" t="s">
        <v>667</v>
      </c>
      <c r="G140" s="17"/>
      <c r="H140" s="22"/>
      <c r="I140" s="22"/>
    </row>
    <row r="141" spans="1:12">
      <c r="A141" s="19"/>
      <c r="B141" s="21" t="s">
        <v>327</v>
      </c>
      <c r="C141" s="91">
        <v>1325000</v>
      </c>
      <c r="D141" s="91"/>
      <c r="E141" s="91">
        <f t="shared" si="5"/>
        <v>6024000</v>
      </c>
      <c r="F141" s="21" t="s">
        <v>668</v>
      </c>
      <c r="G141" s="17"/>
      <c r="H141" s="22"/>
      <c r="I141" s="22"/>
    </row>
    <row r="142" spans="1:12">
      <c r="A142" s="19"/>
      <c r="B142" s="21" t="s">
        <v>328</v>
      </c>
      <c r="C142" s="91">
        <v>1745000</v>
      </c>
      <c r="D142" s="91"/>
      <c r="E142" s="91">
        <f t="shared" si="5"/>
        <v>7769000</v>
      </c>
      <c r="F142" s="118" t="s">
        <v>669</v>
      </c>
      <c r="G142" s="17"/>
      <c r="H142" s="595"/>
      <c r="I142" s="595"/>
      <c r="J142" s="119" t="s">
        <v>587</v>
      </c>
      <c r="K142" s="83" t="s">
        <v>588</v>
      </c>
      <c r="L142" s="83" t="s">
        <v>589</v>
      </c>
    </row>
    <row r="143" spans="1:12">
      <c r="A143" s="19"/>
      <c r="B143" s="21" t="s">
        <v>352</v>
      </c>
      <c r="C143" s="3">
        <f>1276000-81000</f>
        <v>1195000</v>
      </c>
      <c r="D143" s="91"/>
      <c r="E143" s="91">
        <f t="shared" si="5"/>
        <v>8964000</v>
      </c>
      <c r="F143" s="120" t="s">
        <v>670</v>
      </c>
      <c r="G143" s="17"/>
      <c r="H143" s="595"/>
      <c r="I143" s="595"/>
      <c r="J143" s="121" t="s">
        <v>671</v>
      </c>
      <c r="K143" s="17">
        <v>777000</v>
      </c>
    </row>
    <row r="144" spans="1:12">
      <c r="A144" s="19"/>
      <c r="B144" s="21" t="s">
        <v>128</v>
      </c>
      <c r="C144" s="3"/>
      <c r="D144" s="91">
        <v>777000</v>
      </c>
      <c r="E144" s="91">
        <f t="shared" si="5"/>
        <v>8187000</v>
      </c>
      <c r="F144" s="122" t="s">
        <v>671</v>
      </c>
      <c r="G144" s="17">
        <v>875964</v>
      </c>
      <c r="H144" s="595"/>
      <c r="I144" s="595"/>
      <c r="J144" s="121" t="s">
        <v>672</v>
      </c>
      <c r="K144" s="91">
        <v>910000</v>
      </c>
    </row>
    <row r="145" spans="1:12">
      <c r="A145" s="19"/>
      <c r="B145" s="21" t="s">
        <v>168</v>
      </c>
      <c r="C145" s="3"/>
      <c r="D145" s="91">
        <v>1060000</v>
      </c>
      <c r="E145" s="91">
        <f t="shared" si="5"/>
        <v>7127000</v>
      </c>
      <c r="F145" s="122" t="s">
        <v>673</v>
      </c>
      <c r="G145" s="17">
        <v>917518</v>
      </c>
      <c r="H145" s="595"/>
      <c r="I145" s="595"/>
      <c r="J145" s="121" t="s">
        <v>674</v>
      </c>
      <c r="K145" s="17">
        <v>480000</v>
      </c>
    </row>
    <row r="146" spans="1:12">
      <c r="A146" s="19"/>
      <c r="B146" s="21" t="s">
        <v>226</v>
      </c>
      <c r="C146" s="3"/>
      <c r="D146" s="91">
        <v>505000</v>
      </c>
      <c r="E146" s="91">
        <f t="shared" si="5"/>
        <v>6622000</v>
      </c>
      <c r="F146" s="122" t="s">
        <v>675</v>
      </c>
      <c r="G146" s="17">
        <v>489785</v>
      </c>
      <c r="H146" s="595"/>
      <c r="I146" s="595"/>
      <c r="J146" s="121" t="s">
        <v>673</v>
      </c>
      <c r="K146" s="3">
        <v>1060000</v>
      </c>
    </row>
    <row r="147" spans="1:12">
      <c r="A147" s="19"/>
      <c r="B147" s="21" t="s">
        <v>226</v>
      </c>
      <c r="C147" s="3"/>
      <c r="D147" s="3">
        <v>500000</v>
      </c>
      <c r="E147" s="91">
        <f t="shared" si="5"/>
        <v>6122000</v>
      </c>
      <c r="F147" s="122" t="s">
        <v>676</v>
      </c>
      <c r="G147" s="17">
        <v>1062396</v>
      </c>
      <c r="H147" s="595"/>
      <c r="I147" s="595"/>
      <c r="J147" s="123" t="s">
        <v>677</v>
      </c>
      <c r="K147" s="3">
        <v>2190000</v>
      </c>
    </row>
    <row r="148" spans="1:12">
      <c r="A148" s="19"/>
      <c r="B148" s="21" t="s">
        <v>227</v>
      </c>
      <c r="C148" s="3"/>
      <c r="D148" s="3">
        <v>910000</v>
      </c>
      <c r="E148" s="91">
        <f t="shared" si="5"/>
        <v>5212000</v>
      </c>
      <c r="F148" s="122" t="s">
        <v>672</v>
      </c>
      <c r="G148" s="17">
        <v>2080652</v>
      </c>
      <c r="H148" s="595"/>
      <c r="I148" s="595"/>
      <c r="J148" s="121" t="s">
        <v>678</v>
      </c>
      <c r="K148" s="3">
        <v>515000</v>
      </c>
    </row>
    <row r="149" spans="1:12">
      <c r="A149" s="19"/>
      <c r="B149" s="21" t="s">
        <v>679</v>
      </c>
      <c r="C149" s="3"/>
      <c r="D149" s="3">
        <v>2190000</v>
      </c>
      <c r="E149" s="91">
        <f t="shared" si="5"/>
        <v>3022000</v>
      </c>
      <c r="F149" s="124" t="s">
        <v>677</v>
      </c>
      <c r="G149" s="17">
        <v>508357</v>
      </c>
      <c r="H149" s="595"/>
      <c r="I149" s="595"/>
      <c r="J149" s="121" t="s">
        <v>680</v>
      </c>
      <c r="K149" s="3">
        <v>930000</v>
      </c>
    </row>
    <row r="150" spans="1:12">
      <c r="A150" s="19"/>
      <c r="B150" s="21" t="s">
        <v>679</v>
      </c>
      <c r="C150" s="3"/>
      <c r="D150" s="3">
        <v>930000</v>
      </c>
      <c r="E150" s="91">
        <f t="shared" si="5"/>
        <v>2092000</v>
      </c>
      <c r="F150" s="122" t="s">
        <v>680</v>
      </c>
      <c r="G150" s="17">
        <v>898439</v>
      </c>
      <c r="H150" s="595"/>
      <c r="I150" s="595"/>
      <c r="J150" s="121" t="s">
        <v>681</v>
      </c>
      <c r="K150" s="3">
        <v>1156000</v>
      </c>
    </row>
    <row r="151" spans="1:12">
      <c r="A151" s="19"/>
      <c r="B151" s="21" t="s">
        <v>280</v>
      </c>
      <c r="C151" s="3"/>
      <c r="D151" s="3">
        <v>480000</v>
      </c>
      <c r="E151" s="91">
        <f t="shared" si="5"/>
        <v>1612000</v>
      </c>
      <c r="F151" s="53" t="s">
        <v>674</v>
      </c>
      <c r="G151" s="17">
        <v>1127195</v>
      </c>
      <c r="H151" s="598"/>
      <c r="I151" s="598"/>
      <c r="J151" s="216" t="s">
        <v>675</v>
      </c>
      <c r="K151" s="3">
        <v>505000</v>
      </c>
    </row>
    <row r="152" spans="1:12">
      <c r="A152" s="19"/>
      <c r="B152" s="21" t="s">
        <v>281</v>
      </c>
      <c r="C152" s="3"/>
      <c r="D152" s="3">
        <v>1156000</v>
      </c>
      <c r="E152" s="91">
        <f t="shared" si="5"/>
        <v>456000</v>
      </c>
      <c r="F152" s="53" t="s">
        <v>681</v>
      </c>
      <c r="G152" s="17">
        <v>490765</v>
      </c>
      <c r="H152" s="598"/>
      <c r="I152" s="598"/>
      <c r="J152" s="216" t="s">
        <v>676</v>
      </c>
      <c r="K152" s="3">
        <v>500000</v>
      </c>
    </row>
    <row r="153" spans="1:12">
      <c r="A153" s="19"/>
      <c r="B153" s="21" t="s">
        <v>286</v>
      </c>
      <c r="C153" s="3"/>
      <c r="D153" s="3">
        <v>515000</v>
      </c>
      <c r="E153" s="91">
        <f t="shared" si="5"/>
        <v>-59000</v>
      </c>
      <c r="F153" s="53" t="s">
        <v>678</v>
      </c>
      <c r="G153" s="17">
        <v>498948</v>
      </c>
      <c r="H153" s="595"/>
      <c r="I153" s="595"/>
      <c r="J153" s="121"/>
      <c r="K153" s="3"/>
    </row>
    <row r="154" spans="1:12">
      <c r="A154" s="19"/>
      <c r="B154" s="21"/>
      <c r="C154" s="3"/>
      <c r="D154" s="3"/>
      <c r="E154" s="3"/>
      <c r="F154" s="21"/>
      <c r="G154" s="17"/>
      <c r="H154" s="595"/>
      <c r="I154" s="595"/>
      <c r="J154" s="121"/>
      <c r="K154" s="3">
        <f>SUM(K143:K153)</f>
        <v>9023000</v>
      </c>
      <c r="L154" s="17">
        <f>SUM(G144:G154)</f>
        <v>8950019</v>
      </c>
    </row>
    <row r="155" spans="1:12">
      <c r="A155" s="19"/>
      <c r="B155" s="21"/>
      <c r="C155" s="3"/>
      <c r="D155" s="3"/>
      <c r="E155" s="3"/>
      <c r="F155" s="21"/>
      <c r="G155" s="17"/>
      <c r="H155" s="22"/>
      <c r="I155" s="22"/>
    </row>
    <row r="156" spans="1:12">
      <c r="A156" s="17"/>
      <c r="B156" s="17"/>
      <c r="C156" s="18"/>
      <c r="D156" s="18"/>
      <c r="E156" s="18"/>
      <c r="F156" s="17"/>
      <c r="G156" s="17"/>
      <c r="H156" s="22"/>
      <c r="I156" s="22"/>
    </row>
    <row r="157" spans="1:12" ht="26.25">
      <c r="A157" s="673" t="s">
        <v>43</v>
      </c>
      <c r="B157" s="674"/>
      <c r="C157" s="10">
        <f>SUM(C138:C156)</f>
        <v>8964000</v>
      </c>
      <c r="D157" s="10">
        <f>SUM(D138:D156)</f>
        <v>9023000</v>
      </c>
      <c r="E157" s="10">
        <f>C157-D157</f>
        <v>-59000</v>
      </c>
      <c r="F157" s="31"/>
      <c r="G157" s="83"/>
      <c r="H157" s="596"/>
      <c r="I157" s="596"/>
    </row>
    <row r="162" spans="1:13" ht="23.25">
      <c r="A162" s="666" t="s">
        <v>0</v>
      </c>
      <c r="B162" s="666"/>
      <c r="C162" s="666"/>
      <c r="D162" s="666"/>
      <c r="E162" s="666"/>
      <c r="F162" s="666"/>
      <c r="G162" s="666"/>
      <c r="H162" s="586"/>
      <c r="I162" s="586"/>
    </row>
    <row r="163" spans="1:13" ht="15.75">
      <c r="A163" s="672" t="s">
        <v>682</v>
      </c>
      <c r="B163" s="672"/>
      <c r="C163" s="672"/>
      <c r="D163" s="672"/>
      <c r="E163" s="672"/>
      <c r="F163" s="672"/>
      <c r="G163" s="672"/>
      <c r="H163" s="588"/>
      <c r="I163" s="588"/>
    </row>
    <row r="164" spans="1:13">
      <c r="A164" s="667" t="s">
        <v>234</v>
      </c>
      <c r="B164" s="667"/>
      <c r="C164" s="667"/>
      <c r="D164" s="667"/>
      <c r="E164" s="667"/>
      <c r="F164" s="667"/>
      <c r="G164" s="667"/>
      <c r="H164" s="587"/>
      <c r="I164" s="587"/>
    </row>
    <row r="165" spans="1:13">
      <c r="A165" s="675" t="s">
        <v>2</v>
      </c>
      <c r="B165" s="675"/>
      <c r="C165" s="675"/>
      <c r="D165" s="675"/>
      <c r="E165" s="675"/>
      <c r="F165" s="675"/>
      <c r="G165" s="675"/>
      <c r="H165" s="589"/>
      <c r="I165" s="589"/>
    </row>
    <row r="166" spans="1:13" ht="15.75">
      <c r="A166" s="1" t="s">
        <v>3</v>
      </c>
      <c r="B166" s="1" t="s">
        <v>4</v>
      </c>
      <c r="C166" s="1" t="s">
        <v>2243</v>
      </c>
      <c r="D166" s="1" t="s">
        <v>2242</v>
      </c>
      <c r="E166" s="211" t="s">
        <v>2244</v>
      </c>
      <c r="F166" s="1" t="s">
        <v>2240</v>
      </c>
      <c r="G166" s="211" t="s">
        <v>2241</v>
      </c>
      <c r="H166" s="594"/>
      <c r="I166" s="594"/>
    </row>
    <row r="167" spans="1:13">
      <c r="A167" s="19"/>
      <c r="B167" s="21" t="s">
        <v>352</v>
      </c>
      <c r="C167" s="91">
        <v>1349000</v>
      </c>
      <c r="D167" s="91"/>
      <c r="E167" s="91">
        <f>C167-D167</f>
        <v>1349000</v>
      </c>
      <c r="F167" s="3" t="s">
        <v>683</v>
      </c>
      <c r="G167" s="17"/>
      <c r="H167" s="22"/>
      <c r="I167" s="22"/>
    </row>
    <row r="168" spans="1:13">
      <c r="A168" s="19"/>
      <c r="B168" s="21" t="s">
        <v>353</v>
      </c>
      <c r="C168" s="3">
        <v>4790000</v>
      </c>
      <c r="D168" s="91"/>
      <c r="E168" s="91">
        <f>E167+C168-D168</f>
        <v>6139000</v>
      </c>
      <c r="F168" s="21" t="s">
        <v>684</v>
      </c>
      <c r="G168" s="17"/>
      <c r="H168" s="22"/>
      <c r="I168" s="22"/>
    </row>
    <row r="169" spans="1:13">
      <c r="A169" s="19"/>
      <c r="B169" s="21" t="s">
        <v>354</v>
      </c>
      <c r="C169" s="3">
        <v>1875000</v>
      </c>
      <c r="D169" s="91"/>
      <c r="E169" s="91">
        <f t="shared" ref="E169:E179" si="6">E168+C169-D169</f>
        <v>8014000</v>
      </c>
      <c r="F169" s="21" t="s">
        <v>685</v>
      </c>
      <c r="G169" s="17"/>
      <c r="H169" s="22"/>
      <c r="I169" s="22"/>
    </row>
    <row r="170" spans="1:13">
      <c r="A170" s="19"/>
      <c r="B170" s="21" t="s">
        <v>352</v>
      </c>
      <c r="C170" s="3">
        <v>81000</v>
      </c>
      <c r="D170" s="91"/>
      <c r="E170" s="91">
        <f t="shared" si="6"/>
        <v>8095000</v>
      </c>
      <c r="F170" s="21" t="s">
        <v>670</v>
      </c>
      <c r="G170" s="17"/>
      <c r="H170" s="595"/>
      <c r="I170" s="595"/>
      <c r="J170" s="119" t="s">
        <v>587</v>
      </c>
      <c r="K170" s="83" t="s">
        <v>588</v>
      </c>
      <c r="L170" s="83" t="s">
        <v>589</v>
      </c>
    </row>
    <row r="171" spans="1:13">
      <c r="A171" s="19"/>
      <c r="B171" s="21" t="s">
        <v>324</v>
      </c>
      <c r="C171" s="3">
        <v>1127000</v>
      </c>
      <c r="D171" s="91"/>
      <c r="E171" s="91">
        <f t="shared" si="6"/>
        <v>9222000</v>
      </c>
      <c r="F171" s="21" t="s">
        <v>686</v>
      </c>
      <c r="G171" s="17"/>
      <c r="H171" s="595"/>
      <c r="I171" s="595"/>
      <c r="J171" s="121" t="s">
        <v>687</v>
      </c>
      <c r="K171" s="17">
        <v>1075000</v>
      </c>
    </row>
    <row r="172" spans="1:13">
      <c r="A172" s="19"/>
      <c r="B172" s="21"/>
      <c r="C172" s="3"/>
      <c r="D172" s="91"/>
      <c r="E172" s="91">
        <f t="shared" si="6"/>
        <v>9222000</v>
      </c>
      <c r="F172" s="21"/>
      <c r="G172" s="17"/>
      <c r="H172" s="595"/>
      <c r="I172" s="595"/>
      <c r="J172" s="121" t="s">
        <v>673</v>
      </c>
      <c r="K172" s="91">
        <v>1654000</v>
      </c>
    </row>
    <row r="173" spans="1:13">
      <c r="A173" s="19"/>
      <c r="B173" s="21" t="s">
        <v>688</v>
      </c>
      <c r="C173" s="3"/>
      <c r="D173" s="91">
        <v>778000</v>
      </c>
      <c r="E173" s="91">
        <f t="shared" si="6"/>
        <v>8444000</v>
      </c>
      <c r="F173" s="53" t="s">
        <v>689</v>
      </c>
      <c r="G173" s="17">
        <v>1047226</v>
      </c>
      <c r="H173" s="595"/>
      <c r="I173" s="595"/>
      <c r="J173" s="121" t="s">
        <v>671</v>
      </c>
      <c r="K173" s="17">
        <v>157000</v>
      </c>
      <c r="M173" s="114"/>
    </row>
    <row r="174" spans="1:13">
      <c r="A174" s="19"/>
      <c r="B174" s="21" t="s">
        <v>108</v>
      </c>
      <c r="C174" s="3"/>
      <c r="D174" s="91">
        <v>1654000</v>
      </c>
      <c r="E174" s="91">
        <f t="shared" si="6"/>
        <v>6790000</v>
      </c>
      <c r="F174" s="53" t="s">
        <v>673</v>
      </c>
      <c r="G174" s="17">
        <v>1672399</v>
      </c>
      <c r="H174" s="595"/>
      <c r="I174" s="595"/>
      <c r="J174" s="121" t="s">
        <v>690</v>
      </c>
      <c r="K174" s="3">
        <v>1160000</v>
      </c>
    </row>
    <row r="175" spans="1:13">
      <c r="A175" s="19"/>
      <c r="B175" s="21" t="s">
        <v>108</v>
      </c>
      <c r="C175" s="3"/>
      <c r="D175" s="91">
        <v>1075000</v>
      </c>
      <c r="E175" s="91">
        <f t="shared" si="6"/>
        <v>5715000</v>
      </c>
      <c r="F175" s="53" t="s">
        <v>687</v>
      </c>
      <c r="G175" s="17">
        <v>156900</v>
      </c>
      <c r="H175" s="595"/>
      <c r="I175" s="595"/>
      <c r="J175" s="121" t="s">
        <v>691</v>
      </c>
      <c r="K175" s="3">
        <v>2235000</v>
      </c>
    </row>
    <row r="176" spans="1:13">
      <c r="A176" s="19"/>
      <c r="B176" s="21" t="s">
        <v>110</v>
      </c>
      <c r="C176" s="3"/>
      <c r="D176" s="3">
        <v>2235000</v>
      </c>
      <c r="E176" s="91">
        <f t="shared" si="6"/>
        <v>3480000</v>
      </c>
      <c r="F176" s="53" t="s">
        <v>691</v>
      </c>
      <c r="G176" s="17">
        <v>1181601</v>
      </c>
      <c r="H176" s="595"/>
      <c r="I176" s="595"/>
      <c r="J176" s="121" t="s">
        <v>689</v>
      </c>
      <c r="K176" s="3">
        <v>778000</v>
      </c>
      <c r="M176" s="114"/>
    </row>
    <row r="177" spans="1:12">
      <c r="A177" s="19"/>
      <c r="B177" s="21" t="s">
        <v>126</v>
      </c>
      <c r="C177" s="3"/>
      <c r="D177" s="3">
        <v>1600000</v>
      </c>
      <c r="E177" s="91">
        <f t="shared" si="6"/>
        <v>1880000</v>
      </c>
      <c r="F177" s="53" t="s">
        <v>692</v>
      </c>
      <c r="G177" s="17">
        <v>2239848</v>
      </c>
      <c r="H177" s="595"/>
      <c r="I177" s="595"/>
      <c r="J177" s="121" t="s">
        <v>692</v>
      </c>
      <c r="K177" s="3">
        <v>1600000</v>
      </c>
    </row>
    <row r="178" spans="1:12">
      <c r="A178" s="19"/>
      <c r="B178" s="21" t="s">
        <v>127</v>
      </c>
      <c r="C178" s="3"/>
      <c r="D178" s="3">
        <v>1160000</v>
      </c>
      <c r="E178" s="91">
        <f t="shared" si="6"/>
        <v>720000</v>
      </c>
      <c r="F178" s="53" t="s">
        <v>690</v>
      </c>
      <c r="G178" s="17">
        <v>769601</v>
      </c>
      <c r="H178" s="595"/>
      <c r="I178" s="595"/>
      <c r="J178" s="121"/>
      <c r="K178" s="3"/>
      <c r="L178" s="17"/>
    </row>
    <row r="179" spans="1:12">
      <c r="A179" s="19"/>
      <c r="B179" s="21" t="s">
        <v>128</v>
      </c>
      <c r="C179" s="3"/>
      <c r="D179" s="3">
        <v>157000</v>
      </c>
      <c r="E179" s="91">
        <f t="shared" si="6"/>
        <v>563000</v>
      </c>
      <c r="F179" s="53" t="s">
        <v>671</v>
      </c>
      <c r="G179" s="17">
        <v>1597519</v>
      </c>
      <c r="H179" s="595"/>
      <c r="I179" s="595"/>
      <c r="J179" s="121"/>
      <c r="K179" s="3">
        <f>SUM(K171:K178)</f>
        <v>8659000</v>
      </c>
      <c r="L179" s="17">
        <f>SUM(L171:L178)</f>
        <v>0</v>
      </c>
    </row>
    <row r="180" spans="1:12">
      <c r="A180" s="17"/>
      <c r="B180" s="19"/>
      <c r="C180" s="2"/>
      <c r="D180" s="3"/>
      <c r="E180" s="3"/>
      <c r="F180" s="19"/>
      <c r="G180" s="17"/>
      <c r="H180" s="22"/>
      <c r="I180" s="22"/>
    </row>
    <row r="181" spans="1:12">
      <c r="A181" s="17"/>
      <c r="B181" s="19"/>
      <c r="C181" s="2"/>
      <c r="D181" s="3"/>
      <c r="E181" s="3"/>
      <c r="F181" s="19"/>
      <c r="G181" s="17"/>
      <c r="H181" s="22"/>
      <c r="I181" s="22"/>
    </row>
    <row r="182" spans="1:12">
      <c r="A182" s="17"/>
      <c r="B182" s="19"/>
      <c r="C182" s="2"/>
      <c r="D182" s="3"/>
      <c r="E182" s="3"/>
      <c r="F182" s="19"/>
      <c r="G182" s="17"/>
      <c r="H182" s="22"/>
      <c r="I182" s="22"/>
    </row>
    <row r="183" spans="1:12" ht="26.25">
      <c r="A183" s="673" t="s">
        <v>43</v>
      </c>
      <c r="B183" s="674"/>
      <c r="C183" s="10">
        <f>SUM(C167:C179)</f>
        <v>9222000</v>
      </c>
      <c r="D183" s="10">
        <f>SUM(D167:D181)</f>
        <v>8659000</v>
      </c>
      <c r="E183" s="10">
        <f>C183-D183</f>
        <v>563000</v>
      </c>
      <c r="F183" s="31"/>
      <c r="G183" s="83"/>
      <c r="H183" s="596"/>
      <c r="I183" s="596"/>
    </row>
    <row r="188" spans="1:12" ht="23.25">
      <c r="A188" s="666" t="s">
        <v>0</v>
      </c>
      <c r="B188" s="666"/>
      <c r="C188" s="666"/>
      <c r="D188" s="666"/>
      <c r="E188" s="666"/>
      <c r="F188" s="666"/>
      <c r="G188" s="666"/>
      <c r="H188" s="586"/>
      <c r="I188" s="586"/>
    </row>
    <row r="189" spans="1:12" ht="15.75">
      <c r="A189" s="672" t="s">
        <v>693</v>
      </c>
      <c r="B189" s="672"/>
      <c r="C189" s="672"/>
      <c r="D189" s="672"/>
      <c r="E189" s="672"/>
      <c r="F189" s="672"/>
      <c r="G189" s="672"/>
      <c r="H189" s="588"/>
      <c r="I189" s="588"/>
    </row>
    <row r="190" spans="1:12">
      <c r="A190" s="667" t="s">
        <v>234</v>
      </c>
      <c r="B190" s="667"/>
      <c r="C190" s="667"/>
      <c r="D190" s="667"/>
      <c r="E190" s="667"/>
      <c r="F190" s="667"/>
      <c r="G190" s="667"/>
      <c r="H190" s="587"/>
      <c r="I190" s="587"/>
    </row>
    <row r="191" spans="1:12">
      <c r="A191" s="675" t="s">
        <v>2</v>
      </c>
      <c r="B191" s="675"/>
      <c r="C191" s="675"/>
      <c r="D191" s="675"/>
      <c r="E191" s="675"/>
      <c r="F191" s="675"/>
      <c r="G191" s="675"/>
      <c r="H191" s="589"/>
      <c r="I191" s="589"/>
    </row>
    <row r="192" spans="1:12" ht="15.75">
      <c r="A192" s="1" t="s">
        <v>3</v>
      </c>
      <c r="B192" s="1" t="s">
        <v>4</v>
      </c>
      <c r="C192" s="1" t="s">
        <v>2243</v>
      </c>
      <c r="D192" s="1" t="s">
        <v>2242</v>
      </c>
      <c r="E192" s="211" t="s">
        <v>2244</v>
      </c>
      <c r="F192" s="1" t="s">
        <v>2240</v>
      </c>
      <c r="G192" s="211" t="s">
        <v>2241</v>
      </c>
      <c r="H192" s="594"/>
      <c r="I192" s="594"/>
    </row>
    <row r="193" spans="1:13">
      <c r="A193" s="19"/>
      <c r="B193" s="21" t="s">
        <v>354</v>
      </c>
      <c r="C193" s="91">
        <v>2230000</v>
      </c>
      <c r="D193" s="91"/>
      <c r="E193" s="91">
        <f>C193-D193</f>
        <v>2230000</v>
      </c>
      <c r="F193" s="3" t="s">
        <v>694</v>
      </c>
      <c r="G193" s="17"/>
      <c r="H193" s="22"/>
      <c r="I193" s="22"/>
    </row>
    <row r="194" spans="1:13">
      <c r="A194" s="19"/>
      <c r="B194" s="21" t="s">
        <v>324</v>
      </c>
      <c r="C194" s="91">
        <v>732000</v>
      </c>
      <c r="D194" s="91"/>
      <c r="E194" s="91">
        <f>E193+C194-D194</f>
        <v>2962000</v>
      </c>
      <c r="F194" s="21" t="s">
        <v>695</v>
      </c>
      <c r="G194" s="17"/>
      <c r="H194" s="595"/>
      <c r="I194" s="595"/>
      <c r="J194" s="119" t="s">
        <v>587</v>
      </c>
      <c r="K194" s="83" t="s">
        <v>588</v>
      </c>
      <c r="L194" s="83" t="s">
        <v>589</v>
      </c>
    </row>
    <row r="195" spans="1:13">
      <c r="A195" s="19"/>
      <c r="B195" s="21" t="s">
        <v>324</v>
      </c>
      <c r="C195" s="3">
        <v>2230000</v>
      </c>
      <c r="D195" s="91"/>
      <c r="E195" s="91">
        <f t="shared" ref="E195:E203" si="7">E194+C195-D195</f>
        <v>5192000</v>
      </c>
      <c r="F195" s="21" t="s">
        <v>696</v>
      </c>
      <c r="G195" s="17"/>
      <c r="H195" s="595"/>
      <c r="I195" s="595"/>
      <c r="J195" s="121" t="s">
        <v>697</v>
      </c>
      <c r="K195" s="17">
        <v>1170000</v>
      </c>
    </row>
    <row r="196" spans="1:13">
      <c r="A196" s="19"/>
      <c r="B196" s="21" t="s">
        <v>324</v>
      </c>
      <c r="C196" s="3">
        <v>1720000</v>
      </c>
      <c r="D196" s="91"/>
      <c r="E196" s="91">
        <f t="shared" si="7"/>
        <v>6912000</v>
      </c>
      <c r="F196" s="21" t="s">
        <v>698</v>
      </c>
      <c r="G196" s="17"/>
      <c r="H196" s="595"/>
      <c r="I196" s="595"/>
      <c r="J196" s="121" t="s">
        <v>699</v>
      </c>
      <c r="K196" s="91">
        <v>810000</v>
      </c>
    </row>
    <row r="197" spans="1:13">
      <c r="A197" s="19"/>
      <c r="B197" s="21" t="s">
        <v>653</v>
      </c>
      <c r="C197" s="3">
        <v>1194000</v>
      </c>
      <c r="D197" s="91"/>
      <c r="E197" s="91">
        <f t="shared" si="7"/>
        <v>8106000</v>
      </c>
      <c r="F197" s="21" t="s">
        <v>700</v>
      </c>
      <c r="G197" s="17"/>
      <c r="H197" s="595"/>
      <c r="I197" s="595"/>
      <c r="J197" s="121" t="s">
        <v>691</v>
      </c>
      <c r="K197" s="17">
        <v>2205000</v>
      </c>
    </row>
    <row r="198" spans="1:13">
      <c r="A198" s="19"/>
      <c r="B198" s="21" t="s">
        <v>277</v>
      </c>
      <c r="C198" s="3"/>
      <c r="D198" s="91">
        <v>810000</v>
      </c>
      <c r="E198" s="91">
        <f t="shared" si="7"/>
        <v>7296000</v>
      </c>
      <c r="F198" s="53" t="s">
        <v>699</v>
      </c>
      <c r="G198" s="17">
        <v>1203814</v>
      </c>
      <c r="H198" s="595"/>
      <c r="I198" s="595"/>
      <c r="J198" s="121" t="s">
        <v>697</v>
      </c>
      <c r="K198" s="3">
        <v>817000</v>
      </c>
    </row>
    <row r="199" spans="1:13">
      <c r="A199" s="19"/>
      <c r="B199" s="21" t="s">
        <v>278</v>
      </c>
      <c r="C199" s="3"/>
      <c r="D199" s="91">
        <v>2205000</v>
      </c>
      <c r="E199" s="91">
        <f t="shared" si="7"/>
        <v>5091000</v>
      </c>
      <c r="F199" s="53" t="s">
        <v>691</v>
      </c>
      <c r="G199" s="17">
        <v>831303</v>
      </c>
      <c r="H199" s="595"/>
      <c r="I199" s="595"/>
      <c r="J199" s="121" t="s">
        <v>701</v>
      </c>
      <c r="K199" s="3">
        <v>2140000</v>
      </c>
    </row>
    <row r="200" spans="1:13">
      <c r="A200" s="19"/>
      <c r="B200" s="21" t="s">
        <v>279</v>
      </c>
      <c r="C200" s="3"/>
      <c r="D200" s="3">
        <v>2140000</v>
      </c>
      <c r="E200" s="91">
        <f t="shared" si="7"/>
        <v>2951000</v>
      </c>
      <c r="F200" s="53" t="s">
        <v>701</v>
      </c>
      <c r="G200" s="17">
        <v>2200670</v>
      </c>
      <c r="H200" s="595"/>
      <c r="I200" s="595"/>
      <c r="J200" s="121" t="s">
        <v>689</v>
      </c>
      <c r="K200" s="3">
        <v>1260000</v>
      </c>
      <c r="M200" s="114"/>
    </row>
    <row r="201" spans="1:13">
      <c r="A201" s="19"/>
      <c r="B201" s="21" t="s">
        <v>332</v>
      </c>
      <c r="C201" s="3"/>
      <c r="D201" s="3">
        <v>1170000</v>
      </c>
      <c r="E201" s="91">
        <f t="shared" si="7"/>
        <v>1781000</v>
      </c>
      <c r="F201" s="53" t="s">
        <v>697</v>
      </c>
      <c r="G201" s="17">
        <v>806999</v>
      </c>
      <c r="H201" s="595"/>
      <c r="I201" s="595"/>
      <c r="J201" s="121"/>
      <c r="K201" s="3"/>
    </row>
    <row r="202" spans="1:13">
      <c r="A202" s="19"/>
      <c r="B202" s="21" t="s">
        <v>358</v>
      </c>
      <c r="C202" s="3"/>
      <c r="D202" s="3">
        <v>817000</v>
      </c>
      <c r="E202" s="91">
        <f t="shared" si="7"/>
        <v>964000</v>
      </c>
      <c r="F202" s="53" t="s">
        <v>697</v>
      </c>
      <c r="G202" s="17">
        <v>2169574</v>
      </c>
      <c r="H202" s="595"/>
      <c r="I202" s="595"/>
      <c r="J202" s="121"/>
      <c r="K202" s="3"/>
      <c r="L202" s="17"/>
    </row>
    <row r="203" spans="1:13">
      <c r="A203" s="19"/>
      <c r="B203" s="21" t="s">
        <v>688</v>
      </c>
      <c r="C203" s="3"/>
      <c r="D203" s="3">
        <v>1260000</v>
      </c>
      <c r="E203" s="91">
        <f t="shared" si="7"/>
        <v>-296000</v>
      </c>
      <c r="F203" s="53" t="s">
        <v>689</v>
      </c>
      <c r="G203" s="17">
        <v>1245600</v>
      </c>
      <c r="H203" s="595"/>
      <c r="I203" s="595"/>
      <c r="J203" s="121"/>
      <c r="K203" s="3"/>
      <c r="L203" s="17"/>
    </row>
    <row r="204" spans="1:13">
      <c r="A204" s="19"/>
      <c r="B204" s="21"/>
      <c r="C204" s="3"/>
      <c r="D204" s="3"/>
      <c r="E204" s="3"/>
      <c r="F204" s="21"/>
      <c r="G204" s="17"/>
      <c r="H204" s="595"/>
      <c r="I204" s="595"/>
      <c r="J204" s="121"/>
      <c r="K204" s="3">
        <f>SUM(K195:K203)</f>
        <v>8402000</v>
      </c>
      <c r="L204" s="17">
        <f>SUM(L195:L203)</f>
        <v>0</v>
      </c>
    </row>
    <row r="205" spans="1:13">
      <c r="A205" s="19"/>
      <c r="B205" s="21"/>
      <c r="C205" s="3"/>
      <c r="D205" s="3"/>
      <c r="E205" s="3"/>
      <c r="F205" s="21"/>
      <c r="G205" s="17"/>
      <c r="H205" s="22"/>
      <c r="I205" s="22"/>
    </row>
    <row r="206" spans="1:13">
      <c r="A206" s="17"/>
      <c r="B206" s="17"/>
      <c r="C206" s="18"/>
      <c r="D206" s="18"/>
      <c r="E206" s="18"/>
      <c r="F206" s="17"/>
      <c r="G206" s="17"/>
      <c r="H206" s="22"/>
      <c r="I206" s="22"/>
    </row>
    <row r="207" spans="1:13" ht="26.25">
      <c r="A207" s="673" t="s">
        <v>43</v>
      </c>
      <c r="B207" s="674"/>
      <c r="C207" s="10">
        <f>SUM(C193:C206)</f>
        <v>8106000</v>
      </c>
      <c r="D207" s="10">
        <f>SUM(D193:D206)</f>
        <v>8402000</v>
      </c>
      <c r="E207" s="10">
        <f>C207-D207</f>
        <v>-296000</v>
      </c>
      <c r="F207" s="31"/>
      <c r="G207" s="83"/>
      <c r="H207" s="596"/>
      <c r="I207" s="596"/>
    </row>
    <row r="214" spans="1:12" ht="23.25">
      <c r="A214" s="666" t="s">
        <v>0</v>
      </c>
      <c r="B214" s="666"/>
      <c r="C214" s="666"/>
      <c r="D214" s="666"/>
      <c r="E214" s="666"/>
      <c r="F214" s="666"/>
      <c r="G214" s="666"/>
      <c r="H214" s="586"/>
      <c r="I214" s="586"/>
    </row>
    <row r="215" spans="1:12" ht="15.75">
      <c r="A215" s="672" t="s">
        <v>617</v>
      </c>
      <c r="B215" s="672"/>
      <c r="C215" s="672"/>
      <c r="D215" s="672"/>
      <c r="E215" s="672"/>
      <c r="F215" s="672"/>
      <c r="G215" s="672"/>
      <c r="H215" s="588"/>
      <c r="I215" s="588"/>
    </row>
    <row r="216" spans="1:12">
      <c r="A216" s="667" t="s">
        <v>702</v>
      </c>
      <c r="B216" s="667"/>
      <c r="C216" s="667"/>
      <c r="D216" s="667"/>
      <c r="E216" s="667"/>
      <c r="F216" s="667"/>
      <c r="G216" s="667"/>
      <c r="H216" s="587"/>
      <c r="I216" s="587"/>
    </row>
    <row r="217" spans="1:12">
      <c r="A217" s="675" t="s">
        <v>2</v>
      </c>
      <c r="B217" s="675"/>
      <c r="C217" s="675"/>
      <c r="D217" s="675"/>
      <c r="E217" s="675"/>
      <c r="F217" s="675"/>
      <c r="G217" s="675"/>
      <c r="H217" s="589"/>
      <c r="I217" s="589"/>
    </row>
    <row r="218" spans="1:12" ht="15.75">
      <c r="A218" s="1" t="s">
        <v>3</v>
      </c>
      <c r="B218" s="1" t="s">
        <v>4</v>
      </c>
      <c r="C218" s="1" t="s">
        <v>2243</v>
      </c>
      <c r="D218" s="1" t="s">
        <v>2242</v>
      </c>
      <c r="E218" s="211" t="s">
        <v>2244</v>
      </c>
      <c r="F218" s="1" t="s">
        <v>2240</v>
      </c>
      <c r="G218" s="211" t="s">
        <v>2241</v>
      </c>
      <c r="H218" s="594"/>
      <c r="I218" s="594"/>
    </row>
    <row r="219" spans="1:12">
      <c r="A219" s="19"/>
      <c r="B219" s="21" t="s">
        <v>177</v>
      </c>
      <c r="C219" s="3">
        <v>2310000</v>
      </c>
      <c r="D219" s="91"/>
      <c r="E219" s="91">
        <f>C219-D220</f>
        <v>2310000</v>
      </c>
      <c r="F219" s="3" t="s">
        <v>703</v>
      </c>
      <c r="G219" s="17"/>
      <c r="H219" s="22"/>
      <c r="I219" s="22"/>
    </row>
    <row r="220" spans="1:12">
      <c r="A220" s="19"/>
      <c r="B220" s="21" t="s">
        <v>315</v>
      </c>
      <c r="C220" s="3">
        <v>2095000</v>
      </c>
      <c r="D220" s="91"/>
      <c r="E220" s="91">
        <f>E219+C220-D220</f>
        <v>4405000</v>
      </c>
      <c r="F220" s="21" t="s">
        <v>704</v>
      </c>
      <c r="G220" s="17"/>
      <c r="H220" s="22"/>
      <c r="I220" s="22"/>
    </row>
    <row r="221" spans="1:12">
      <c r="A221" s="19"/>
      <c r="B221" s="21" t="s">
        <v>315</v>
      </c>
      <c r="C221" s="3">
        <v>1030000</v>
      </c>
      <c r="D221" s="91"/>
      <c r="E221" s="91">
        <f t="shared" ref="E221:E232" si="8">E220+C221-D221</f>
        <v>5435000</v>
      </c>
      <c r="F221" s="21" t="s">
        <v>705</v>
      </c>
      <c r="G221" s="17"/>
      <c r="H221" s="22"/>
      <c r="I221" s="22"/>
    </row>
    <row r="222" spans="1:12">
      <c r="A222" s="19"/>
      <c r="B222" s="21" t="s">
        <v>178</v>
      </c>
      <c r="C222" s="3">
        <v>1955000</v>
      </c>
      <c r="D222" s="91"/>
      <c r="E222" s="91">
        <f t="shared" si="8"/>
        <v>7390000</v>
      </c>
      <c r="F222" s="21" t="s">
        <v>706</v>
      </c>
      <c r="G222" s="17"/>
      <c r="H222" s="22"/>
      <c r="I222" s="22"/>
    </row>
    <row r="223" spans="1:12">
      <c r="A223" s="19"/>
      <c r="B223" s="21" t="s">
        <v>179</v>
      </c>
      <c r="C223" s="3">
        <v>1100000</v>
      </c>
      <c r="D223" s="91"/>
      <c r="E223" s="91">
        <f t="shared" si="8"/>
        <v>8490000</v>
      </c>
      <c r="F223" s="21" t="s">
        <v>707</v>
      </c>
      <c r="G223" s="17"/>
      <c r="H223" s="595"/>
      <c r="I223" s="595"/>
      <c r="J223" s="119" t="s">
        <v>587</v>
      </c>
      <c r="K223" s="83" t="s">
        <v>588</v>
      </c>
      <c r="L223" s="83" t="s">
        <v>589</v>
      </c>
    </row>
    <row r="224" spans="1:12">
      <c r="A224" s="19"/>
      <c r="B224" s="21" t="s">
        <v>137</v>
      </c>
      <c r="C224" s="3"/>
      <c r="D224" s="91">
        <v>220000</v>
      </c>
      <c r="E224" s="91">
        <f t="shared" si="8"/>
        <v>8270000</v>
      </c>
      <c r="F224" s="53" t="s">
        <v>708</v>
      </c>
      <c r="G224" s="17">
        <v>790883</v>
      </c>
      <c r="H224" s="595"/>
      <c r="I224" s="595"/>
      <c r="J224" s="121" t="s">
        <v>709</v>
      </c>
      <c r="K224" s="91">
        <v>818000</v>
      </c>
    </row>
    <row r="225" spans="1:12">
      <c r="A225" s="19"/>
      <c r="B225" s="21" t="s">
        <v>138</v>
      </c>
      <c r="C225" s="3"/>
      <c r="D225" s="91">
        <v>1277000</v>
      </c>
      <c r="E225" s="91">
        <f t="shared" si="8"/>
        <v>6993000</v>
      </c>
      <c r="F225" s="53" t="s">
        <v>710</v>
      </c>
      <c r="G225" s="17">
        <v>223296</v>
      </c>
      <c r="H225" s="595"/>
      <c r="I225" s="595"/>
      <c r="J225" s="121" t="s">
        <v>708</v>
      </c>
      <c r="K225" s="91">
        <v>220000</v>
      </c>
    </row>
    <row r="226" spans="1:12">
      <c r="A226" s="19"/>
      <c r="B226" s="21" t="s">
        <v>140</v>
      </c>
      <c r="C226" s="3"/>
      <c r="D226" s="91">
        <v>1200000</v>
      </c>
      <c r="E226" s="91">
        <f t="shared" si="8"/>
        <v>5793000</v>
      </c>
      <c r="F226" s="53" t="s">
        <v>711</v>
      </c>
      <c r="G226" s="17">
        <v>999658</v>
      </c>
      <c r="H226" s="595"/>
      <c r="I226" s="595"/>
      <c r="J226" s="121" t="s">
        <v>712</v>
      </c>
      <c r="K226" s="91">
        <v>1000000</v>
      </c>
    </row>
    <row r="227" spans="1:12">
      <c r="A227" s="19"/>
      <c r="B227" s="21" t="s">
        <v>141</v>
      </c>
      <c r="C227" s="3"/>
      <c r="D227" s="91">
        <v>818000</v>
      </c>
      <c r="E227" s="91">
        <f t="shared" si="8"/>
        <v>4975000</v>
      </c>
      <c r="F227" s="53" t="s">
        <v>709</v>
      </c>
      <c r="G227" s="17">
        <v>696841</v>
      </c>
      <c r="H227" s="595"/>
      <c r="I227" s="595"/>
      <c r="J227" s="121" t="s">
        <v>713</v>
      </c>
      <c r="K227" s="91">
        <v>705000</v>
      </c>
    </row>
    <row r="228" spans="1:12">
      <c r="A228" s="19"/>
      <c r="B228" s="21" t="s">
        <v>141</v>
      </c>
      <c r="C228" s="3"/>
      <c r="D228" s="91">
        <v>1000000</v>
      </c>
      <c r="E228" s="91">
        <f t="shared" si="8"/>
        <v>3975000</v>
      </c>
      <c r="F228" s="53" t="s">
        <v>712</v>
      </c>
      <c r="G228" s="17">
        <v>1158440</v>
      </c>
      <c r="H228" s="595"/>
      <c r="I228" s="595"/>
      <c r="J228" s="121" t="s">
        <v>711</v>
      </c>
      <c r="K228" s="91">
        <v>1200000</v>
      </c>
    </row>
    <row r="229" spans="1:12">
      <c r="A229" s="19"/>
      <c r="B229" s="21" t="s">
        <v>141</v>
      </c>
      <c r="C229" s="3"/>
      <c r="D229" s="91">
        <v>722000</v>
      </c>
      <c r="E229" s="91">
        <f t="shared" si="8"/>
        <v>3253000</v>
      </c>
      <c r="F229" s="53" t="s">
        <v>714</v>
      </c>
      <c r="G229" s="17">
        <v>1282991</v>
      </c>
      <c r="H229" s="595"/>
      <c r="I229" s="595"/>
      <c r="J229" s="121" t="s">
        <v>710</v>
      </c>
      <c r="K229" s="91">
        <v>1277000</v>
      </c>
    </row>
    <row r="230" spans="1:12">
      <c r="A230" s="19"/>
      <c r="B230" s="21" t="s">
        <v>142</v>
      </c>
      <c r="C230" s="3"/>
      <c r="D230" s="91">
        <v>1224000</v>
      </c>
      <c r="E230" s="91">
        <f t="shared" si="8"/>
        <v>2029000</v>
      </c>
      <c r="F230" s="53" t="s">
        <v>715</v>
      </c>
      <c r="G230" s="17">
        <v>1233154</v>
      </c>
      <c r="H230" s="595"/>
      <c r="I230" s="595"/>
      <c r="J230" s="121" t="s">
        <v>715</v>
      </c>
      <c r="K230" s="91">
        <v>1224000</v>
      </c>
    </row>
    <row r="231" spans="1:12">
      <c r="A231" s="19"/>
      <c r="B231" s="21" t="s">
        <v>142</v>
      </c>
      <c r="C231" s="3"/>
      <c r="D231" s="91">
        <v>705000</v>
      </c>
      <c r="E231" s="91">
        <f t="shared" si="8"/>
        <v>1324000</v>
      </c>
      <c r="F231" s="53" t="s">
        <v>713</v>
      </c>
      <c r="G231" s="17">
        <v>707875</v>
      </c>
      <c r="H231" s="595"/>
      <c r="I231" s="595"/>
      <c r="J231" s="121" t="s">
        <v>714</v>
      </c>
      <c r="K231" s="91">
        <v>722000</v>
      </c>
    </row>
    <row r="232" spans="1:12">
      <c r="A232" s="19"/>
      <c r="B232" s="21" t="s">
        <v>456</v>
      </c>
      <c r="C232" s="3"/>
      <c r="D232" s="91">
        <v>1235000</v>
      </c>
      <c r="E232" s="91">
        <f t="shared" si="8"/>
        <v>89000</v>
      </c>
      <c r="F232" s="53" t="s">
        <v>716</v>
      </c>
      <c r="G232" s="17">
        <v>1238694</v>
      </c>
      <c r="H232" s="595"/>
      <c r="I232" s="595"/>
      <c r="J232" s="121" t="s">
        <v>716</v>
      </c>
      <c r="K232" s="91">
        <v>1235000</v>
      </c>
    </row>
    <row r="233" spans="1:12">
      <c r="A233" s="19"/>
      <c r="B233" s="21"/>
      <c r="C233" s="3"/>
      <c r="D233" s="91"/>
      <c r="E233" s="91"/>
      <c r="F233" s="21"/>
      <c r="G233" s="17"/>
      <c r="H233" s="595"/>
      <c r="I233" s="595"/>
      <c r="J233" s="121"/>
      <c r="K233" s="3">
        <f>SUM(K224:K232)</f>
        <v>8401000</v>
      </c>
      <c r="L233" s="17">
        <f>SUM(G224:G232)</f>
        <v>8331832</v>
      </c>
    </row>
    <row r="234" spans="1:12">
      <c r="A234" s="19"/>
      <c r="B234" s="21"/>
      <c r="C234" s="3"/>
      <c r="D234" s="91"/>
      <c r="E234" s="91"/>
      <c r="F234" s="21"/>
      <c r="G234" s="17"/>
      <c r="H234" s="22"/>
      <c r="I234" s="22"/>
    </row>
    <row r="235" spans="1:12">
      <c r="A235" s="19"/>
      <c r="B235" s="21"/>
      <c r="C235" s="3"/>
      <c r="D235" s="91"/>
      <c r="E235" s="91"/>
      <c r="F235" s="21"/>
      <c r="G235" s="17"/>
      <c r="H235" s="22"/>
      <c r="I235" s="22"/>
    </row>
    <row r="236" spans="1:12">
      <c r="A236" s="19"/>
      <c r="B236" s="21"/>
      <c r="C236" s="3"/>
      <c r="D236" s="3"/>
      <c r="E236" s="3"/>
      <c r="F236" s="21"/>
      <c r="G236" s="17"/>
      <c r="H236" s="22"/>
      <c r="I236" s="22"/>
    </row>
    <row r="237" spans="1:12">
      <c r="A237" s="19"/>
      <c r="B237" s="21"/>
      <c r="C237" s="3"/>
      <c r="D237" s="3"/>
      <c r="E237" s="3"/>
      <c r="F237" s="21"/>
      <c r="G237" s="17"/>
      <c r="H237" s="22"/>
      <c r="I237" s="22"/>
    </row>
    <row r="238" spans="1:12">
      <c r="A238" s="17"/>
      <c r="B238" s="17"/>
      <c r="C238" s="18"/>
      <c r="D238" s="18"/>
      <c r="E238" s="18"/>
      <c r="F238" s="17"/>
      <c r="G238" s="17"/>
      <c r="H238" s="22"/>
      <c r="I238" s="22"/>
    </row>
    <row r="239" spans="1:12" ht="26.25">
      <c r="A239" s="673" t="s">
        <v>43</v>
      </c>
      <c r="B239" s="674"/>
      <c r="C239" s="10">
        <f>SUM(C219:C238)</f>
        <v>8490000</v>
      </c>
      <c r="D239" s="10">
        <f>SUM(D219:D238)</f>
        <v>8401000</v>
      </c>
      <c r="E239" s="10">
        <f>C239-D239</f>
        <v>89000</v>
      </c>
      <c r="F239" s="31"/>
      <c r="G239" s="83"/>
      <c r="H239" s="596"/>
      <c r="I239" s="596"/>
    </row>
    <row r="245" spans="1:12" ht="23.25">
      <c r="A245" s="666" t="s">
        <v>0</v>
      </c>
      <c r="B245" s="666"/>
      <c r="C245" s="666"/>
      <c r="D245" s="666"/>
      <c r="E245" s="666"/>
      <c r="F245" s="666"/>
      <c r="G245" s="666"/>
      <c r="H245" s="586"/>
      <c r="I245" s="586"/>
    </row>
    <row r="246" spans="1:12" ht="15.75">
      <c r="A246" s="672" t="s">
        <v>649</v>
      </c>
      <c r="B246" s="672"/>
      <c r="C246" s="672"/>
      <c r="D246" s="672"/>
      <c r="E246" s="672"/>
      <c r="F246" s="672"/>
      <c r="G246" s="672"/>
      <c r="H246" s="588"/>
      <c r="I246" s="588"/>
    </row>
    <row r="247" spans="1:12">
      <c r="A247" s="667" t="s">
        <v>702</v>
      </c>
      <c r="B247" s="667"/>
      <c r="C247" s="667"/>
      <c r="D247" s="667"/>
      <c r="E247" s="667"/>
      <c r="F247" s="667"/>
      <c r="G247" s="667"/>
      <c r="H247" s="587"/>
      <c r="I247" s="587"/>
    </row>
    <row r="248" spans="1:12">
      <c r="A248" s="675" t="s">
        <v>2</v>
      </c>
      <c r="B248" s="675"/>
      <c r="C248" s="675"/>
      <c r="D248" s="675"/>
      <c r="E248" s="675"/>
      <c r="F248" s="675"/>
      <c r="G248" s="675"/>
      <c r="H248" s="589"/>
      <c r="I248" s="589"/>
    </row>
    <row r="249" spans="1:12" ht="15.75">
      <c r="A249" s="1" t="s">
        <v>3</v>
      </c>
      <c r="B249" s="1" t="s">
        <v>4</v>
      </c>
      <c r="C249" s="1" t="s">
        <v>2243</v>
      </c>
      <c r="D249" s="1" t="s">
        <v>2242</v>
      </c>
      <c r="E249" s="211" t="s">
        <v>2244</v>
      </c>
      <c r="F249" s="1" t="s">
        <v>2240</v>
      </c>
      <c r="G249" s="211" t="s">
        <v>2241</v>
      </c>
      <c r="H249" s="594"/>
      <c r="I249" s="594"/>
    </row>
    <row r="250" spans="1:12">
      <c r="A250" s="19"/>
      <c r="B250" s="21" t="s">
        <v>396</v>
      </c>
      <c r="C250" s="3">
        <v>1620000</v>
      </c>
      <c r="D250" s="91"/>
      <c r="E250" s="91">
        <f>C250-D250</f>
        <v>1620000</v>
      </c>
      <c r="F250" s="3" t="s">
        <v>717</v>
      </c>
      <c r="G250" s="17"/>
      <c r="H250" s="22"/>
      <c r="I250" s="22"/>
    </row>
    <row r="251" spans="1:12">
      <c r="A251" s="19"/>
      <c r="B251" s="21" t="s">
        <v>179</v>
      </c>
      <c r="C251" s="3">
        <v>615000</v>
      </c>
      <c r="D251" s="91"/>
      <c r="E251" s="91">
        <f>E250+C251-D251</f>
        <v>2235000</v>
      </c>
      <c r="F251" s="21" t="s">
        <v>707</v>
      </c>
      <c r="G251" s="17"/>
      <c r="H251" s="22"/>
      <c r="I251" s="22"/>
    </row>
    <row r="252" spans="1:12">
      <c r="A252" s="19"/>
      <c r="B252" s="21" t="s">
        <v>179</v>
      </c>
      <c r="C252" s="3">
        <v>1188000</v>
      </c>
      <c r="D252" s="91"/>
      <c r="E252" s="91">
        <f t="shared" ref="E252:E262" si="9">E251+C252-D252</f>
        <v>3423000</v>
      </c>
      <c r="F252" s="21" t="s">
        <v>718</v>
      </c>
      <c r="G252" s="17"/>
      <c r="H252" s="595"/>
      <c r="I252" s="595"/>
      <c r="J252" s="119" t="s">
        <v>587</v>
      </c>
      <c r="K252" s="83" t="s">
        <v>588</v>
      </c>
      <c r="L252" s="83" t="s">
        <v>589</v>
      </c>
    </row>
    <row r="253" spans="1:12">
      <c r="A253" s="19"/>
      <c r="B253" s="21" t="s">
        <v>397</v>
      </c>
      <c r="C253" s="3">
        <v>2009250</v>
      </c>
      <c r="D253" s="91"/>
      <c r="E253" s="91">
        <f t="shared" si="9"/>
        <v>5432250</v>
      </c>
      <c r="F253" s="21" t="s">
        <v>719</v>
      </c>
      <c r="G253" s="17"/>
      <c r="H253" s="595"/>
      <c r="I253" s="595"/>
      <c r="J253" s="121" t="s">
        <v>720</v>
      </c>
      <c r="K253" s="91">
        <v>1260000</v>
      </c>
    </row>
    <row r="254" spans="1:12">
      <c r="A254" s="19"/>
      <c r="B254" s="21" t="s">
        <v>721</v>
      </c>
      <c r="C254" s="3">
        <v>1080750</v>
      </c>
      <c r="D254" s="91"/>
      <c r="E254" s="91">
        <f t="shared" si="9"/>
        <v>6513000</v>
      </c>
      <c r="F254" s="21" t="s">
        <v>722</v>
      </c>
      <c r="G254" s="17"/>
      <c r="H254" s="595"/>
      <c r="I254" s="595"/>
      <c r="J254" s="121" t="s">
        <v>723</v>
      </c>
      <c r="K254" s="91">
        <v>1625000</v>
      </c>
    </row>
    <row r="255" spans="1:12">
      <c r="A255" s="19"/>
      <c r="B255" s="21" t="s">
        <v>398</v>
      </c>
      <c r="C255" s="3">
        <v>1902000</v>
      </c>
      <c r="D255" s="91"/>
      <c r="E255" s="91">
        <f t="shared" si="9"/>
        <v>8415000</v>
      </c>
      <c r="F255" s="21" t="s">
        <v>724</v>
      </c>
      <c r="G255" s="17"/>
      <c r="H255" s="595"/>
      <c r="I255" s="595"/>
      <c r="J255" s="121" t="s">
        <v>725</v>
      </c>
      <c r="K255" s="3">
        <v>810000</v>
      </c>
    </row>
    <row r="256" spans="1:12">
      <c r="A256" s="19"/>
      <c r="B256" s="21" t="s">
        <v>726</v>
      </c>
      <c r="C256" s="3"/>
      <c r="D256" s="91">
        <v>1260000</v>
      </c>
      <c r="E256" s="91">
        <f t="shared" si="9"/>
        <v>7155000</v>
      </c>
      <c r="F256" s="53" t="s">
        <v>720</v>
      </c>
      <c r="G256" s="18">
        <v>1251038</v>
      </c>
      <c r="H256" s="599"/>
      <c r="I256" s="599"/>
      <c r="J256" s="121" t="s">
        <v>727</v>
      </c>
      <c r="K256" s="3">
        <v>2050000</v>
      </c>
    </row>
    <row r="257" spans="1:12">
      <c r="A257" s="19"/>
      <c r="B257" s="21" t="s">
        <v>456</v>
      </c>
      <c r="C257" s="3"/>
      <c r="D257" s="91">
        <v>1625000</v>
      </c>
      <c r="E257" s="91">
        <f t="shared" si="9"/>
        <v>5530000</v>
      </c>
      <c r="F257" s="53" t="s">
        <v>723</v>
      </c>
      <c r="G257" s="18">
        <v>1606252</v>
      </c>
      <c r="H257" s="599"/>
      <c r="I257" s="599"/>
      <c r="J257" s="121" t="s">
        <v>728</v>
      </c>
      <c r="K257" s="3">
        <v>1860000</v>
      </c>
    </row>
    <row r="258" spans="1:12">
      <c r="A258" s="19"/>
      <c r="B258" s="21" t="s">
        <v>443</v>
      </c>
      <c r="C258" s="3"/>
      <c r="D258" s="3">
        <v>810000</v>
      </c>
      <c r="E258" s="91">
        <f t="shared" si="9"/>
        <v>4720000</v>
      </c>
      <c r="F258" s="53" t="s">
        <v>725</v>
      </c>
      <c r="G258" s="18">
        <v>804232</v>
      </c>
      <c r="H258" s="599"/>
      <c r="I258" s="599"/>
      <c r="J258" s="121" t="s">
        <v>729</v>
      </c>
      <c r="K258" s="3">
        <v>352000</v>
      </c>
    </row>
    <row r="259" spans="1:12">
      <c r="A259" s="19"/>
      <c r="B259" s="21" t="s">
        <v>306</v>
      </c>
      <c r="C259" s="3"/>
      <c r="D259" s="3">
        <v>2050000</v>
      </c>
      <c r="E259" s="91">
        <f t="shared" si="9"/>
        <v>2670000</v>
      </c>
      <c r="F259" s="53" t="s">
        <v>727</v>
      </c>
      <c r="G259" s="18">
        <v>1981834</v>
      </c>
      <c r="H259" s="599"/>
      <c r="I259" s="599"/>
      <c r="J259" s="121" t="s">
        <v>730</v>
      </c>
      <c r="K259" s="3">
        <v>580000</v>
      </c>
    </row>
    <row r="260" spans="1:12">
      <c r="A260" s="19"/>
      <c r="B260" s="21" t="s">
        <v>307</v>
      </c>
      <c r="C260" s="3"/>
      <c r="D260" s="3">
        <v>1860000</v>
      </c>
      <c r="E260" s="91">
        <f t="shared" si="9"/>
        <v>810000</v>
      </c>
      <c r="F260" s="53" t="s">
        <v>728</v>
      </c>
      <c r="G260" s="18">
        <v>1859390</v>
      </c>
      <c r="H260" s="599"/>
      <c r="I260" s="599"/>
      <c r="J260" s="121"/>
      <c r="K260" s="3"/>
    </row>
    <row r="261" spans="1:12">
      <c r="A261" s="19"/>
      <c r="B261" s="21" t="s">
        <v>309</v>
      </c>
      <c r="C261" s="3"/>
      <c r="D261" s="3">
        <v>352000</v>
      </c>
      <c r="E261" s="91">
        <f t="shared" si="9"/>
        <v>458000</v>
      </c>
      <c r="F261" s="53" t="s">
        <v>729</v>
      </c>
      <c r="G261" s="18">
        <v>347484</v>
      </c>
      <c r="H261" s="599"/>
      <c r="I261" s="599"/>
      <c r="J261" s="121"/>
      <c r="K261" s="3"/>
      <c r="L261" s="18"/>
    </row>
    <row r="262" spans="1:12">
      <c r="A262" s="19"/>
      <c r="B262" s="21" t="s">
        <v>309</v>
      </c>
      <c r="C262" s="3"/>
      <c r="D262" s="3">
        <v>580000</v>
      </c>
      <c r="E262" s="91">
        <f t="shared" si="9"/>
        <v>-122000</v>
      </c>
      <c r="F262" s="53" t="s">
        <v>730</v>
      </c>
      <c r="G262" s="18">
        <v>591925</v>
      </c>
      <c r="H262" s="599"/>
      <c r="I262" s="599"/>
      <c r="J262" s="121"/>
      <c r="K262" s="3"/>
      <c r="L262" s="18"/>
    </row>
    <row r="263" spans="1:12">
      <c r="A263" s="19"/>
      <c r="B263" s="21"/>
      <c r="C263" s="3"/>
      <c r="D263" s="3"/>
      <c r="E263" s="3"/>
      <c r="F263" s="21"/>
      <c r="G263" s="18"/>
      <c r="H263" s="599"/>
      <c r="I263" s="599"/>
      <c r="J263" s="121"/>
      <c r="K263" s="3"/>
      <c r="L263" s="18"/>
    </row>
    <row r="264" spans="1:12">
      <c r="A264" s="17"/>
      <c r="B264" s="17"/>
      <c r="C264" s="18"/>
      <c r="D264" s="18"/>
      <c r="E264" s="18"/>
      <c r="F264" s="17"/>
      <c r="G264" s="17"/>
      <c r="H264" s="22"/>
      <c r="I264" s="22"/>
    </row>
    <row r="265" spans="1:12" ht="26.25">
      <c r="A265" s="673" t="s">
        <v>43</v>
      </c>
      <c r="B265" s="674"/>
      <c r="C265" s="10">
        <f>SUM(C250:C264)</f>
        <v>8415000</v>
      </c>
      <c r="D265" s="10">
        <f>SUM(D250:D264)</f>
        <v>8537000</v>
      </c>
      <c r="E265" s="10">
        <f>C265-D265</f>
        <v>-122000</v>
      </c>
      <c r="F265" s="31">
        <f>C265-D265</f>
        <v>-122000</v>
      </c>
      <c r="G265" s="83"/>
      <c r="H265" s="596"/>
      <c r="I265" s="596"/>
    </row>
    <row r="269" spans="1:12">
      <c r="J269" s="63">
        <f>D261+D282</f>
        <v>706000</v>
      </c>
    </row>
    <row r="270" spans="1:12" ht="23.25">
      <c r="A270" s="666" t="s">
        <v>0</v>
      </c>
      <c r="B270" s="666"/>
      <c r="C270" s="666"/>
      <c r="D270" s="666"/>
      <c r="E270" s="666"/>
      <c r="F270" s="666"/>
      <c r="G270" s="666"/>
      <c r="H270" s="586"/>
      <c r="I270" s="586"/>
    </row>
    <row r="271" spans="1:12" ht="15.75">
      <c r="A271" s="672" t="s">
        <v>632</v>
      </c>
      <c r="B271" s="672"/>
      <c r="C271" s="672"/>
      <c r="D271" s="672"/>
      <c r="E271" s="672"/>
      <c r="F271" s="672"/>
      <c r="G271" s="672"/>
      <c r="H271" s="588"/>
      <c r="I271" s="588"/>
    </row>
    <row r="272" spans="1:12">
      <c r="A272" s="667" t="s">
        <v>702</v>
      </c>
      <c r="B272" s="667"/>
      <c r="C272" s="667"/>
      <c r="D272" s="667"/>
      <c r="E272" s="667"/>
      <c r="F272" s="667"/>
      <c r="G272" s="667"/>
      <c r="H272" s="587"/>
      <c r="I272" s="587"/>
    </row>
    <row r="273" spans="1:12">
      <c r="A273" s="675" t="s">
        <v>2</v>
      </c>
      <c r="B273" s="675"/>
      <c r="C273" s="675"/>
      <c r="D273" s="675"/>
      <c r="E273" s="675"/>
      <c r="F273" s="675"/>
      <c r="G273" s="675"/>
      <c r="H273" s="589"/>
      <c r="I273" s="589"/>
    </row>
    <row r="274" spans="1:12" ht="15.75">
      <c r="A274" s="1" t="s">
        <v>3</v>
      </c>
      <c r="B274" s="1" t="s">
        <v>4</v>
      </c>
      <c r="C274" s="1" t="s">
        <v>2243</v>
      </c>
      <c r="D274" s="1" t="s">
        <v>2242</v>
      </c>
      <c r="E274" s="211" t="s">
        <v>2244</v>
      </c>
      <c r="F274" s="1" t="s">
        <v>2240</v>
      </c>
      <c r="G274" s="211" t="s">
        <v>2241</v>
      </c>
      <c r="H274" s="594"/>
      <c r="I274" s="594"/>
    </row>
    <row r="275" spans="1:12">
      <c r="A275" s="19"/>
      <c r="B275" s="21" t="s">
        <v>183</v>
      </c>
      <c r="C275" s="3">
        <v>1386000</v>
      </c>
      <c r="D275" s="91"/>
      <c r="E275" s="91">
        <f>C275-D275</f>
        <v>1386000</v>
      </c>
      <c r="F275" s="3" t="s">
        <v>731</v>
      </c>
      <c r="G275" s="17"/>
      <c r="H275" s="22"/>
      <c r="I275" s="22"/>
    </row>
    <row r="276" spans="1:12">
      <c r="A276" s="19"/>
      <c r="B276" s="21" t="s">
        <v>184</v>
      </c>
      <c r="C276" s="3">
        <v>1520000</v>
      </c>
      <c r="D276" s="91"/>
      <c r="E276" s="91">
        <f>E275+C276-D276</f>
        <v>2906000</v>
      </c>
      <c r="F276" s="21" t="s">
        <v>732</v>
      </c>
      <c r="G276" s="17"/>
      <c r="H276" s="22"/>
      <c r="I276" s="22"/>
    </row>
    <row r="277" spans="1:12">
      <c r="A277" s="19"/>
      <c r="B277" s="21" t="s">
        <v>185</v>
      </c>
      <c r="C277" s="3">
        <v>1160000</v>
      </c>
      <c r="D277" s="91"/>
      <c r="E277" s="91">
        <f t="shared" ref="E277:E291" si="10">E276+C277-D277</f>
        <v>4066000</v>
      </c>
      <c r="F277" s="21" t="s">
        <v>733</v>
      </c>
      <c r="G277" s="215">
        <v>1205000</v>
      </c>
      <c r="H277" s="600"/>
      <c r="I277" s="600"/>
    </row>
    <row r="278" spans="1:12">
      <c r="A278" s="19"/>
      <c r="B278" s="21" t="s">
        <v>185</v>
      </c>
      <c r="C278" s="3">
        <v>1372000</v>
      </c>
      <c r="D278" s="91"/>
      <c r="E278" s="91">
        <f t="shared" si="10"/>
        <v>5438000</v>
      </c>
      <c r="F278" s="21" t="s">
        <v>734</v>
      </c>
      <c r="G278" s="17"/>
      <c r="H278" s="595"/>
      <c r="I278" s="595"/>
      <c r="J278" s="119" t="s">
        <v>587</v>
      </c>
      <c r="K278" s="83" t="s">
        <v>588</v>
      </c>
      <c r="L278" s="83" t="s">
        <v>589</v>
      </c>
    </row>
    <row r="279" spans="1:12">
      <c r="A279" s="19"/>
      <c r="B279" s="21" t="s">
        <v>185</v>
      </c>
      <c r="C279" s="3">
        <v>1531000</v>
      </c>
      <c r="D279" s="91"/>
      <c r="E279" s="91">
        <f t="shared" si="10"/>
        <v>6969000</v>
      </c>
      <c r="F279" s="21" t="s">
        <v>735</v>
      </c>
      <c r="G279" s="17"/>
      <c r="H279" s="595"/>
      <c r="I279" s="595"/>
      <c r="J279" s="121" t="s">
        <v>736</v>
      </c>
      <c r="K279" s="91">
        <v>1220000</v>
      </c>
    </row>
    <row r="280" spans="1:12">
      <c r="A280" s="19"/>
      <c r="B280" s="21" t="s">
        <v>185</v>
      </c>
      <c r="C280" s="3">
        <v>1660000</v>
      </c>
      <c r="D280" s="91"/>
      <c r="E280" s="91">
        <f t="shared" si="10"/>
        <v>8629000</v>
      </c>
      <c r="F280" s="21" t="s">
        <v>737</v>
      </c>
      <c r="G280" s="17"/>
      <c r="H280" s="595"/>
      <c r="I280" s="595"/>
      <c r="J280" s="121" t="s">
        <v>729</v>
      </c>
      <c r="K280" s="91">
        <v>354000</v>
      </c>
    </row>
    <row r="281" spans="1:12">
      <c r="A281" s="19"/>
      <c r="B281" s="21" t="s">
        <v>309</v>
      </c>
      <c r="C281" s="3"/>
      <c r="D281" s="91">
        <v>1220000</v>
      </c>
      <c r="E281" s="91">
        <f t="shared" si="10"/>
        <v>7409000</v>
      </c>
      <c r="F281" s="53" t="s">
        <v>736</v>
      </c>
      <c r="G281" s="18">
        <v>1186733</v>
      </c>
      <c r="H281" s="599"/>
      <c r="I281" s="599"/>
      <c r="J281" s="121" t="s">
        <v>738</v>
      </c>
      <c r="K281" s="3">
        <v>715000</v>
      </c>
    </row>
    <row r="282" spans="1:12">
      <c r="A282" s="19"/>
      <c r="B282" s="21" t="s">
        <v>739</v>
      </c>
      <c r="C282" s="3"/>
      <c r="D282" s="91">
        <v>354000</v>
      </c>
      <c r="E282" s="91">
        <f t="shared" si="10"/>
        <v>7055000</v>
      </c>
      <c r="F282" s="53" t="s">
        <v>729</v>
      </c>
      <c r="G282" s="18">
        <v>349575</v>
      </c>
      <c r="H282" s="599"/>
      <c r="I282" s="599"/>
      <c r="J282" s="121" t="s">
        <v>740</v>
      </c>
      <c r="K282" s="3">
        <v>1255000</v>
      </c>
    </row>
    <row r="283" spans="1:12">
      <c r="A283" s="19"/>
      <c r="B283" s="21" t="s">
        <v>446</v>
      </c>
      <c r="C283" s="3"/>
      <c r="D283" s="3">
        <v>715000</v>
      </c>
      <c r="E283" s="91">
        <f t="shared" si="10"/>
        <v>6340000</v>
      </c>
      <c r="F283" s="53" t="s">
        <v>738</v>
      </c>
      <c r="G283" s="18">
        <v>729292</v>
      </c>
      <c r="H283" s="599"/>
      <c r="I283" s="599"/>
      <c r="J283" s="121" t="s">
        <v>741</v>
      </c>
      <c r="K283" s="3">
        <v>816000</v>
      </c>
    </row>
    <row r="284" spans="1:12">
      <c r="A284" s="19"/>
      <c r="B284" s="21" t="s">
        <v>511</v>
      </c>
      <c r="C284" s="3"/>
      <c r="D284" s="3">
        <v>1255000</v>
      </c>
      <c r="E284" s="91">
        <f t="shared" si="10"/>
        <v>5085000</v>
      </c>
      <c r="F284" s="53" t="s">
        <v>740</v>
      </c>
      <c r="G284" s="18">
        <v>1265310</v>
      </c>
      <c r="H284" s="599"/>
      <c r="I284" s="599"/>
      <c r="J284" s="121" t="s">
        <v>742</v>
      </c>
      <c r="K284" s="3">
        <v>640000</v>
      </c>
    </row>
    <row r="285" spans="1:12">
      <c r="A285" s="19"/>
      <c r="B285" s="21" t="s">
        <v>511</v>
      </c>
      <c r="C285" s="3"/>
      <c r="D285" s="3">
        <v>816000</v>
      </c>
      <c r="E285" s="91">
        <f t="shared" si="10"/>
        <v>4269000</v>
      </c>
      <c r="F285" s="53" t="s">
        <v>741</v>
      </c>
      <c r="G285" s="18">
        <v>802092</v>
      </c>
      <c r="H285" s="599"/>
      <c r="I285" s="599"/>
      <c r="J285" s="121" t="s">
        <v>743</v>
      </c>
      <c r="K285" s="3">
        <v>1976022</v>
      </c>
    </row>
    <row r="286" spans="1:12">
      <c r="A286" s="19"/>
      <c r="B286" s="21" t="s">
        <v>744</v>
      </c>
      <c r="C286" s="3"/>
      <c r="D286" s="3">
        <v>640000</v>
      </c>
      <c r="E286" s="91">
        <f t="shared" si="10"/>
        <v>3629000</v>
      </c>
      <c r="F286" s="53" t="s">
        <v>742</v>
      </c>
      <c r="G286" s="18">
        <v>634436</v>
      </c>
      <c r="H286" s="599"/>
      <c r="I286" s="599"/>
      <c r="J286" s="121" t="s">
        <v>745</v>
      </c>
      <c r="K286" s="3">
        <v>1225000</v>
      </c>
    </row>
    <row r="287" spans="1:12">
      <c r="A287" s="19"/>
      <c r="B287" s="21" t="s">
        <v>460</v>
      </c>
      <c r="C287" s="3"/>
      <c r="D287" s="3">
        <v>1876000</v>
      </c>
      <c r="E287" s="91">
        <f t="shared" si="10"/>
        <v>1753000</v>
      </c>
      <c r="F287" s="53" t="s">
        <v>673</v>
      </c>
      <c r="G287" s="18">
        <v>1902930</v>
      </c>
      <c r="H287" s="599"/>
      <c r="I287" s="599"/>
      <c r="J287" s="101" t="s">
        <v>746</v>
      </c>
      <c r="K287" s="18">
        <v>540000</v>
      </c>
    </row>
    <row r="288" spans="1:12">
      <c r="A288" s="19"/>
      <c r="B288" s="21" t="s">
        <v>463</v>
      </c>
      <c r="C288" s="3"/>
      <c r="D288" s="3">
        <v>1225000</v>
      </c>
      <c r="E288" s="91">
        <f t="shared" si="10"/>
        <v>528000</v>
      </c>
      <c r="F288" s="53" t="s">
        <v>745</v>
      </c>
      <c r="G288" s="18">
        <v>1190356</v>
      </c>
      <c r="H288" s="599"/>
      <c r="I288" s="599"/>
      <c r="J288" s="101" t="s">
        <v>747</v>
      </c>
      <c r="K288" s="18">
        <v>6140</v>
      </c>
    </row>
    <row r="289" spans="1:12">
      <c r="A289" s="19"/>
      <c r="B289" s="47" t="s">
        <v>378</v>
      </c>
      <c r="C289" s="18"/>
      <c r="D289" s="18">
        <v>540000</v>
      </c>
      <c r="E289" s="91">
        <f t="shared" si="10"/>
        <v>-12000</v>
      </c>
      <c r="F289" s="60" t="s">
        <v>746</v>
      </c>
      <c r="G289" s="18">
        <v>532984</v>
      </c>
      <c r="H289" s="599"/>
      <c r="I289" s="599"/>
      <c r="J289" s="214" t="s">
        <v>748</v>
      </c>
      <c r="K289" s="18">
        <v>100022</v>
      </c>
    </row>
    <row r="290" spans="1:12">
      <c r="A290" s="19"/>
      <c r="B290" s="47" t="s">
        <v>460</v>
      </c>
      <c r="C290" s="18"/>
      <c r="D290" s="18">
        <v>100022</v>
      </c>
      <c r="E290" s="91">
        <f t="shared" si="10"/>
        <v>-112022</v>
      </c>
      <c r="F290" s="60" t="s">
        <v>748</v>
      </c>
      <c r="G290" s="18">
        <v>6140</v>
      </c>
      <c r="H290" s="127"/>
      <c r="I290" s="127"/>
      <c r="J290" s="125"/>
      <c r="K290" s="126"/>
      <c r="L290" s="127"/>
    </row>
    <row r="291" spans="1:12">
      <c r="A291" s="17"/>
      <c r="B291" s="47" t="s">
        <v>464</v>
      </c>
      <c r="C291" s="18"/>
      <c r="D291" s="18">
        <v>6140</v>
      </c>
      <c r="E291" s="91">
        <f t="shared" si="10"/>
        <v>-118162</v>
      </c>
      <c r="F291" s="60" t="s">
        <v>747</v>
      </c>
      <c r="G291" s="18">
        <v>100022</v>
      </c>
      <c r="H291" s="127"/>
      <c r="I291" s="127"/>
    </row>
    <row r="292" spans="1:12" ht="26.25">
      <c r="A292" s="673" t="s">
        <v>43</v>
      </c>
      <c r="B292" s="674"/>
      <c r="C292" s="10">
        <f>SUM(C275:C291)</f>
        <v>8629000</v>
      </c>
      <c r="D292" s="10">
        <f>SUM(D275:D291)</f>
        <v>8747162</v>
      </c>
      <c r="E292" s="10">
        <f>C292-D292</f>
        <v>-118162</v>
      </c>
      <c r="F292" s="31"/>
      <c r="G292" s="83"/>
      <c r="H292" s="596"/>
      <c r="I292" s="596"/>
    </row>
    <row r="296" spans="1:12" ht="23.25">
      <c r="A296" s="666" t="s">
        <v>0</v>
      </c>
      <c r="B296" s="666"/>
      <c r="C296" s="666"/>
      <c r="D296" s="666"/>
      <c r="E296" s="666"/>
      <c r="F296" s="666"/>
      <c r="G296" s="666"/>
      <c r="H296" s="586"/>
      <c r="I296" s="586"/>
    </row>
    <row r="297" spans="1:12" ht="15.75">
      <c r="A297" s="672" t="s">
        <v>603</v>
      </c>
      <c r="B297" s="672"/>
      <c r="C297" s="672"/>
      <c r="D297" s="672"/>
      <c r="E297" s="672"/>
      <c r="F297" s="672"/>
      <c r="G297" s="672"/>
      <c r="H297" s="588"/>
      <c r="I297" s="588"/>
    </row>
    <row r="298" spans="1:12">
      <c r="A298" s="667" t="s">
        <v>702</v>
      </c>
      <c r="B298" s="667"/>
      <c r="C298" s="667"/>
      <c r="D298" s="667"/>
      <c r="E298" s="667"/>
      <c r="F298" s="667"/>
      <c r="G298" s="667"/>
      <c r="H298" s="587"/>
      <c r="I298" s="587"/>
    </row>
    <row r="299" spans="1:12">
      <c r="A299" s="675" t="s">
        <v>2</v>
      </c>
      <c r="B299" s="675"/>
      <c r="C299" s="675"/>
      <c r="D299" s="675"/>
      <c r="E299" s="675"/>
      <c r="F299" s="675"/>
      <c r="G299" s="675"/>
      <c r="H299" s="589"/>
      <c r="I299" s="589"/>
    </row>
    <row r="300" spans="1:12" ht="15.75">
      <c r="A300" s="1" t="s">
        <v>3</v>
      </c>
      <c r="B300" s="1" t="s">
        <v>4</v>
      </c>
      <c r="C300" s="1" t="s">
        <v>2243</v>
      </c>
      <c r="D300" s="1" t="s">
        <v>2242</v>
      </c>
      <c r="E300" s="211" t="s">
        <v>2244</v>
      </c>
      <c r="F300" s="1" t="s">
        <v>2240</v>
      </c>
      <c r="G300" s="211" t="s">
        <v>2241</v>
      </c>
      <c r="H300" s="594"/>
      <c r="I300" s="594"/>
    </row>
    <row r="301" spans="1:12">
      <c r="A301" s="19"/>
      <c r="B301" s="21" t="s">
        <v>749</v>
      </c>
      <c r="C301" s="3">
        <v>1190000</v>
      </c>
      <c r="D301" s="91"/>
      <c r="E301" s="91">
        <f>C301-D301</f>
        <v>1190000</v>
      </c>
      <c r="F301" s="3" t="s">
        <v>750</v>
      </c>
      <c r="G301" s="17"/>
      <c r="H301" s="595"/>
      <c r="I301" s="595"/>
      <c r="J301" s="119" t="s">
        <v>587</v>
      </c>
      <c r="K301" s="83" t="s">
        <v>588</v>
      </c>
      <c r="L301" s="83" t="s">
        <v>589</v>
      </c>
    </row>
    <row r="302" spans="1:12">
      <c r="A302" s="19"/>
      <c r="B302" s="21" t="s">
        <v>749</v>
      </c>
      <c r="C302" s="3">
        <v>1940000</v>
      </c>
      <c r="D302" s="91"/>
      <c r="E302" s="91">
        <f>E301+C302-D302</f>
        <v>3130000</v>
      </c>
      <c r="F302" s="21" t="s">
        <v>751</v>
      </c>
      <c r="G302" s="17"/>
      <c r="H302" s="595"/>
      <c r="I302" s="595"/>
      <c r="J302" s="121" t="s">
        <v>752</v>
      </c>
      <c r="K302" s="3">
        <v>995000</v>
      </c>
    </row>
    <row r="303" spans="1:12">
      <c r="A303" s="19"/>
      <c r="B303" s="21" t="s">
        <v>753</v>
      </c>
      <c r="C303" s="3">
        <v>2032000</v>
      </c>
      <c r="D303" s="91"/>
      <c r="E303" s="91">
        <f t="shared" ref="E303:E315" si="11">E302+C303-D303</f>
        <v>5162000</v>
      </c>
      <c r="F303" s="21" t="s">
        <v>754</v>
      </c>
      <c r="G303" s="17"/>
      <c r="H303" s="595"/>
      <c r="I303" s="595"/>
      <c r="J303" s="121" t="s">
        <v>755</v>
      </c>
      <c r="K303" s="3">
        <v>1805000</v>
      </c>
    </row>
    <row r="304" spans="1:12">
      <c r="A304" s="19"/>
      <c r="B304" s="21" t="s">
        <v>756</v>
      </c>
      <c r="C304" s="3">
        <v>1184000</v>
      </c>
      <c r="D304" s="91"/>
      <c r="E304" s="91">
        <f t="shared" si="11"/>
        <v>6346000</v>
      </c>
      <c r="F304" s="21" t="s">
        <v>757</v>
      </c>
      <c r="G304" s="17"/>
      <c r="H304" s="595"/>
      <c r="I304" s="595"/>
      <c r="J304" s="121" t="s">
        <v>758</v>
      </c>
      <c r="K304" s="91">
        <v>830000</v>
      </c>
    </row>
    <row r="305" spans="1:12">
      <c r="A305" s="19"/>
      <c r="B305" s="21" t="s">
        <v>756</v>
      </c>
      <c r="C305" s="3">
        <v>2160000</v>
      </c>
      <c r="D305" s="91"/>
      <c r="E305" s="91">
        <f t="shared" si="11"/>
        <v>8506000</v>
      </c>
      <c r="F305" s="21" t="s">
        <v>759</v>
      </c>
      <c r="G305" s="17"/>
      <c r="H305" s="595"/>
      <c r="I305" s="595"/>
      <c r="J305" s="121" t="s">
        <v>760</v>
      </c>
      <c r="K305" s="3">
        <v>730000</v>
      </c>
    </row>
    <row r="306" spans="1:12">
      <c r="A306" s="19"/>
      <c r="B306" s="21" t="s">
        <v>443</v>
      </c>
      <c r="C306" s="3"/>
      <c r="D306" s="91">
        <v>252000</v>
      </c>
      <c r="E306" s="91">
        <f t="shared" si="11"/>
        <v>8254000</v>
      </c>
      <c r="F306" s="53" t="s">
        <v>761</v>
      </c>
      <c r="G306" s="18">
        <v>993325</v>
      </c>
      <c r="H306" s="599"/>
      <c r="I306" s="599"/>
      <c r="J306" s="121" t="s">
        <v>762</v>
      </c>
      <c r="K306" s="3">
        <v>202000</v>
      </c>
    </row>
    <row r="307" spans="1:12">
      <c r="A307" s="19"/>
      <c r="B307" s="21" t="s">
        <v>443</v>
      </c>
      <c r="C307" s="3"/>
      <c r="D307" s="91">
        <v>830000</v>
      </c>
      <c r="E307" s="91">
        <f t="shared" si="11"/>
        <v>7424000</v>
      </c>
      <c r="F307" s="53" t="s">
        <v>758</v>
      </c>
      <c r="G307" s="18">
        <v>1739813</v>
      </c>
      <c r="H307" s="599"/>
      <c r="I307" s="599"/>
      <c r="J307" s="121" t="s">
        <v>763</v>
      </c>
      <c r="K307" s="3">
        <v>325000</v>
      </c>
    </row>
    <row r="308" spans="1:12">
      <c r="A308" s="19"/>
      <c r="B308" s="21" t="s">
        <v>120</v>
      </c>
      <c r="C308" s="3"/>
      <c r="D308" s="91">
        <v>690000</v>
      </c>
      <c r="E308" s="91">
        <f t="shared" si="11"/>
        <v>6734000</v>
      </c>
      <c r="F308" s="53" t="s">
        <v>764</v>
      </c>
      <c r="G308" s="18">
        <v>815450</v>
      </c>
      <c r="H308" s="599"/>
      <c r="I308" s="599"/>
      <c r="J308" s="121" t="s">
        <v>765</v>
      </c>
      <c r="K308" s="3">
        <v>1720000</v>
      </c>
    </row>
    <row r="309" spans="1:12">
      <c r="A309" s="19"/>
      <c r="B309" s="21" t="s">
        <v>122</v>
      </c>
      <c r="C309" s="3"/>
      <c r="D309" s="3">
        <v>1805000</v>
      </c>
      <c r="E309" s="91">
        <f t="shared" si="11"/>
        <v>4929000</v>
      </c>
      <c r="F309" s="53" t="s">
        <v>755</v>
      </c>
      <c r="G309" s="18">
        <v>711002</v>
      </c>
      <c r="H309" s="599"/>
      <c r="I309" s="599"/>
      <c r="J309" s="121" t="s">
        <v>766</v>
      </c>
      <c r="K309" s="3">
        <v>1015000</v>
      </c>
    </row>
    <row r="310" spans="1:12">
      <c r="A310" s="19"/>
      <c r="B310" s="21" t="s">
        <v>122</v>
      </c>
      <c r="C310" s="3"/>
      <c r="D310" s="3">
        <v>730000</v>
      </c>
      <c r="E310" s="91">
        <f t="shared" si="11"/>
        <v>4199000</v>
      </c>
      <c r="F310" s="53" t="s">
        <v>760</v>
      </c>
      <c r="G310" s="18">
        <v>202758</v>
      </c>
      <c r="H310" s="599"/>
      <c r="I310" s="599"/>
      <c r="J310" s="121" t="s">
        <v>764</v>
      </c>
      <c r="K310" s="91">
        <v>690000</v>
      </c>
    </row>
    <row r="311" spans="1:12">
      <c r="A311" s="19"/>
      <c r="B311" s="21" t="s">
        <v>122</v>
      </c>
      <c r="C311" s="3"/>
      <c r="D311" s="3">
        <v>1015000</v>
      </c>
      <c r="E311" s="91">
        <f t="shared" si="11"/>
        <v>3184000</v>
      </c>
      <c r="F311" s="53" t="s">
        <v>766</v>
      </c>
      <c r="G311" s="18">
        <v>334944</v>
      </c>
      <c r="H311" s="599"/>
      <c r="I311" s="599"/>
      <c r="J311" s="121" t="s">
        <v>761</v>
      </c>
      <c r="K311" s="91">
        <v>252000</v>
      </c>
    </row>
    <row r="312" spans="1:12">
      <c r="A312" s="19"/>
      <c r="B312" s="21" t="s">
        <v>123</v>
      </c>
      <c r="C312" s="3"/>
      <c r="D312" s="3">
        <v>995000</v>
      </c>
      <c r="E312" s="91">
        <f t="shared" si="11"/>
        <v>2189000</v>
      </c>
      <c r="F312" s="53" t="s">
        <v>752</v>
      </c>
      <c r="G312" s="18">
        <v>1694909</v>
      </c>
      <c r="H312" s="599"/>
      <c r="I312" s="599"/>
      <c r="J312" s="121"/>
      <c r="K312" s="3"/>
      <c r="L312" s="18"/>
    </row>
    <row r="313" spans="1:12">
      <c r="A313" s="19"/>
      <c r="B313" s="21" t="s">
        <v>131</v>
      </c>
      <c r="C313" s="3"/>
      <c r="D313" s="3">
        <v>202000</v>
      </c>
      <c r="E313" s="91">
        <f t="shared" si="11"/>
        <v>1987000</v>
      </c>
      <c r="F313" s="53" t="s">
        <v>762</v>
      </c>
      <c r="G313" s="18">
        <v>977031</v>
      </c>
      <c r="H313" s="127"/>
      <c r="I313" s="127"/>
    </row>
    <row r="314" spans="1:12">
      <c r="A314" s="19"/>
      <c r="B314" s="21" t="s">
        <v>136</v>
      </c>
      <c r="C314" s="3"/>
      <c r="D314" s="3">
        <v>1720000</v>
      </c>
      <c r="E314" s="91">
        <f t="shared" si="11"/>
        <v>267000</v>
      </c>
      <c r="F314" s="53" t="s">
        <v>765</v>
      </c>
      <c r="G314" s="18">
        <v>736663</v>
      </c>
      <c r="H314" s="127"/>
      <c r="I314" s="127"/>
    </row>
    <row r="315" spans="1:12">
      <c r="A315" s="19"/>
      <c r="B315" s="21" t="s">
        <v>137</v>
      </c>
      <c r="C315" s="3"/>
      <c r="D315" s="3">
        <v>325000</v>
      </c>
      <c r="E315" s="91">
        <f t="shared" si="11"/>
        <v>-58000</v>
      </c>
      <c r="F315" s="53" t="s">
        <v>763</v>
      </c>
      <c r="G315" s="18">
        <v>252672</v>
      </c>
      <c r="H315" s="127"/>
      <c r="I315" s="127"/>
    </row>
    <row r="316" spans="1:12">
      <c r="A316" s="19"/>
      <c r="B316" s="21"/>
      <c r="C316" s="3"/>
      <c r="D316" s="3"/>
      <c r="E316" s="3"/>
      <c r="F316" s="21"/>
      <c r="G316" s="17"/>
      <c r="H316" s="22"/>
      <c r="I316" s="22"/>
    </row>
    <row r="317" spans="1:12">
      <c r="A317" s="19"/>
      <c r="B317" s="21"/>
      <c r="C317" s="3"/>
      <c r="D317" s="3"/>
      <c r="E317" s="3"/>
      <c r="F317" s="21"/>
      <c r="G317" s="17"/>
      <c r="H317" s="22"/>
      <c r="I317" s="22"/>
    </row>
    <row r="318" spans="1:12">
      <c r="A318" s="17"/>
      <c r="B318" s="17"/>
      <c r="C318" s="18"/>
      <c r="D318" s="18"/>
      <c r="E318" s="18"/>
      <c r="F318" s="17"/>
      <c r="G318" s="17"/>
      <c r="H318" s="22"/>
      <c r="I318" s="22"/>
    </row>
    <row r="319" spans="1:12" ht="26.25">
      <c r="A319" s="673" t="s">
        <v>43</v>
      </c>
      <c r="B319" s="674"/>
      <c r="C319" s="10">
        <f>SUM(C301:C318)</f>
        <v>8506000</v>
      </c>
      <c r="D319" s="10">
        <f>SUM(D301:D318)</f>
        <v>8564000</v>
      </c>
      <c r="E319" s="10">
        <f>C319-D319</f>
        <v>-58000</v>
      </c>
      <c r="F319" s="31"/>
      <c r="G319" s="83"/>
      <c r="H319" s="596"/>
      <c r="I319" s="596"/>
    </row>
    <row r="324" spans="1:12" ht="23.25">
      <c r="A324" s="666" t="s">
        <v>0</v>
      </c>
      <c r="B324" s="666"/>
      <c r="C324" s="666"/>
      <c r="D324" s="666"/>
      <c r="E324" s="666"/>
      <c r="F324" s="666"/>
      <c r="G324" s="666"/>
      <c r="H324" s="586"/>
      <c r="I324" s="586"/>
    </row>
    <row r="325" spans="1:12" ht="15.75">
      <c r="A325" s="672" t="s">
        <v>582</v>
      </c>
      <c r="B325" s="672"/>
      <c r="C325" s="672"/>
      <c r="D325" s="672"/>
      <c r="E325" s="672"/>
      <c r="F325" s="672"/>
      <c r="G325" s="672"/>
      <c r="H325" s="588"/>
      <c r="I325" s="588"/>
    </row>
    <row r="326" spans="1:12">
      <c r="A326" s="667" t="s">
        <v>702</v>
      </c>
      <c r="B326" s="667"/>
      <c r="C326" s="667"/>
      <c r="D326" s="667"/>
      <c r="E326" s="667"/>
      <c r="F326" s="667"/>
      <c r="G326" s="667"/>
      <c r="H326" s="587"/>
      <c r="I326" s="587"/>
    </row>
    <row r="327" spans="1:12">
      <c r="A327" s="675" t="s">
        <v>2</v>
      </c>
      <c r="B327" s="675"/>
      <c r="C327" s="675"/>
      <c r="D327" s="675"/>
      <c r="E327" s="675"/>
      <c r="F327" s="675"/>
      <c r="G327" s="675"/>
      <c r="H327" s="589"/>
      <c r="I327" s="589"/>
    </row>
    <row r="328" spans="1:12" ht="15.75">
      <c r="A328" s="1" t="s">
        <v>3</v>
      </c>
      <c r="B328" s="1" t="s">
        <v>4</v>
      </c>
      <c r="C328" s="1" t="s">
        <v>2243</v>
      </c>
      <c r="D328" s="1" t="s">
        <v>2242</v>
      </c>
      <c r="E328" s="211" t="s">
        <v>2244</v>
      </c>
      <c r="F328" s="1" t="s">
        <v>2240</v>
      </c>
      <c r="G328" s="211" t="s">
        <v>2241</v>
      </c>
      <c r="H328" s="594"/>
      <c r="I328" s="594"/>
    </row>
    <row r="329" spans="1:12">
      <c r="A329" s="19"/>
      <c r="B329" s="21" t="s">
        <v>767</v>
      </c>
      <c r="C329" s="3">
        <v>2183000</v>
      </c>
      <c r="D329" s="91"/>
      <c r="E329" s="91">
        <f>C329-D329</f>
        <v>2183000</v>
      </c>
      <c r="F329" s="3" t="s">
        <v>768</v>
      </c>
      <c r="G329" s="17"/>
      <c r="H329" s="595"/>
      <c r="I329" s="595"/>
      <c r="J329" s="119" t="s">
        <v>587</v>
      </c>
      <c r="K329" s="83" t="s">
        <v>588</v>
      </c>
      <c r="L329" s="83" t="s">
        <v>589</v>
      </c>
    </row>
    <row r="330" spans="1:12">
      <c r="A330" s="19"/>
      <c r="B330" s="21" t="s">
        <v>769</v>
      </c>
      <c r="C330" s="3">
        <v>1675000</v>
      </c>
      <c r="D330" s="91"/>
      <c r="E330" s="91">
        <f>E329+C330-D330</f>
        <v>3858000</v>
      </c>
      <c r="F330" s="21" t="s">
        <v>770</v>
      </c>
      <c r="G330" s="17"/>
      <c r="H330" s="595"/>
      <c r="I330" s="595"/>
      <c r="J330" s="121" t="s">
        <v>771</v>
      </c>
      <c r="K330" s="91">
        <v>900000</v>
      </c>
    </row>
    <row r="331" spans="1:12">
      <c r="A331" s="19"/>
      <c r="B331" s="21" t="s">
        <v>769</v>
      </c>
      <c r="C331" s="3">
        <v>1514600</v>
      </c>
      <c r="D331" s="91"/>
      <c r="E331" s="91">
        <f t="shared" ref="E331:E341" si="12">E330+C331-D331</f>
        <v>5372600</v>
      </c>
      <c r="F331" s="21" t="s">
        <v>772</v>
      </c>
      <c r="G331" s="17"/>
      <c r="H331" s="595"/>
      <c r="I331" s="595"/>
      <c r="J331" s="121" t="s">
        <v>773</v>
      </c>
      <c r="K331" s="91">
        <v>700000</v>
      </c>
    </row>
    <row r="332" spans="1:12">
      <c r="A332" s="19"/>
      <c r="B332" s="21" t="s">
        <v>235</v>
      </c>
      <c r="C332" s="3">
        <v>1064000</v>
      </c>
      <c r="D332" s="91"/>
      <c r="E332" s="91">
        <f t="shared" si="12"/>
        <v>6436600</v>
      </c>
      <c r="F332" s="21" t="s">
        <v>774</v>
      </c>
      <c r="G332" s="17"/>
      <c r="H332" s="595"/>
      <c r="I332" s="595"/>
      <c r="J332" s="121" t="s">
        <v>741</v>
      </c>
      <c r="K332" s="91">
        <v>780000</v>
      </c>
    </row>
    <row r="333" spans="1:12">
      <c r="A333" s="19"/>
      <c r="B333" s="21" t="s">
        <v>201</v>
      </c>
      <c r="C333" s="3">
        <v>2038000</v>
      </c>
      <c r="D333" s="91"/>
      <c r="E333" s="91">
        <f t="shared" si="12"/>
        <v>8474600</v>
      </c>
      <c r="F333" s="21" t="s">
        <v>775</v>
      </c>
      <c r="G333" s="17"/>
      <c r="H333" s="595"/>
      <c r="I333" s="595"/>
      <c r="J333" s="121" t="s">
        <v>776</v>
      </c>
      <c r="K333" s="3">
        <v>2200000</v>
      </c>
    </row>
    <row r="334" spans="1:12">
      <c r="A334" s="19"/>
      <c r="B334" s="21" t="s">
        <v>452</v>
      </c>
      <c r="C334" s="3"/>
      <c r="D334" s="91">
        <v>900000</v>
      </c>
      <c r="E334" s="91">
        <f t="shared" si="12"/>
        <v>7574600</v>
      </c>
      <c r="F334" s="53" t="s">
        <v>771</v>
      </c>
      <c r="G334" s="18">
        <v>878032</v>
      </c>
      <c r="H334" s="599"/>
      <c r="I334" s="599"/>
      <c r="J334" s="121" t="s">
        <v>777</v>
      </c>
      <c r="K334" s="3">
        <v>1240000</v>
      </c>
    </row>
    <row r="335" spans="1:12">
      <c r="A335" s="19"/>
      <c r="B335" s="21" t="s">
        <v>231</v>
      </c>
      <c r="C335" s="3"/>
      <c r="D335" s="91">
        <v>780000</v>
      </c>
      <c r="E335" s="91">
        <f t="shared" si="12"/>
        <v>6794600</v>
      </c>
      <c r="F335" s="53" t="s">
        <v>741</v>
      </c>
      <c r="G335" s="18">
        <v>680130</v>
      </c>
      <c r="H335" s="599"/>
      <c r="I335" s="599"/>
      <c r="J335" s="121" t="s">
        <v>762</v>
      </c>
      <c r="K335" s="3">
        <v>980000</v>
      </c>
    </row>
    <row r="336" spans="1:12">
      <c r="A336" s="19"/>
      <c r="B336" s="21" t="s">
        <v>232</v>
      </c>
      <c r="C336" s="3"/>
      <c r="D336" s="91">
        <v>700000</v>
      </c>
      <c r="E336" s="91">
        <f t="shared" si="12"/>
        <v>6094600</v>
      </c>
      <c r="F336" s="53" t="s">
        <v>773</v>
      </c>
      <c r="G336" s="18">
        <v>758288</v>
      </c>
      <c r="H336" s="599"/>
      <c r="I336" s="599"/>
      <c r="J336" s="121" t="s">
        <v>761</v>
      </c>
      <c r="K336" s="3">
        <v>1623000</v>
      </c>
    </row>
    <row r="337" spans="1:12">
      <c r="A337" s="19"/>
      <c r="B337" s="21" t="s">
        <v>218</v>
      </c>
      <c r="C337" s="3"/>
      <c r="D337" s="3">
        <v>2200000</v>
      </c>
      <c r="E337" s="91">
        <f t="shared" si="12"/>
        <v>3894600</v>
      </c>
      <c r="F337" s="53" t="s">
        <v>776</v>
      </c>
      <c r="G337" s="18">
        <v>2190078</v>
      </c>
      <c r="H337" s="599"/>
      <c r="I337" s="599"/>
      <c r="J337" s="121"/>
      <c r="K337" s="3"/>
      <c r="L337" s="18"/>
    </row>
    <row r="338" spans="1:12">
      <c r="A338" s="19"/>
      <c r="B338" s="21" t="s">
        <v>117</v>
      </c>
      <c r="C338" s="3"/>
      <c r="D338" s="3">
        <v>1240000</v>
      </c>
      <c r="E338" s="91">
        <f t="shared" si="12"/>
        <v>2654600</v>
      </c>
      <c r="F338" s="53" t="s">
        <v>777</v>
      </c>
      <c r="G338" s="18">
        <v>1272224</v>
      </c>
      <c r="H338" s="599"/>
      <c r="I338" s="599"/>
      <c r="J338" s="121"/>
      <c r="K338" s="3"/>
      <c r="L338" s="18"/>
    </row>
    <row r="339" spans="1:12">
      <c r="A339" s="19"/>
      <c r="B339" s="21" t="s">
        <v>443</v>
      </c>
      <c r="C339" s="3"/>
      <c r="D339" s="3">
        <v>1623000</v>
      </c>
      <c r="E339" s="91">
        <f t="shared" si="12"/>
        <v>1031600</v>
      </c>
      <c r="F339" s="53" t="s">
        <v>761</v>
      </c>
      <c r="G339" s="18">
        <v>982964</v>
      </c>
      <c r="H339" s="599"/>
      <c r="I339" s="599"/>
      <c r="J339" s="121"/>
      <c r="K339" s="3"/>
      <c r="L339" s="18"/>
    </row>
    <row r="340" spans="1:12">
      <c r="A340" s="19"/>
      <c r="B340" s="21" t="s">
        <v>131</v>
      </c>
      <c r="C340" s="3"/>
      <c r="D340" s="3">
        <v>980000</v>
      </c>
      <c r="E340" s="91">
        <f t="shared" si="12"/>
        <v>51600</v>
      </c>
      <c r="F340" s="53" t="s">
        <v>762</v>
      </c>
      <c r="G340" s="18">
        <v>1627328</v>
      </c>
      <c r="H340" s="599"/>
      <c r="I340" s="599"/>
      <c r="J340" s="121"/>
      <c r="K340" s="3"/>
      <c r="L340" s="18"/>
    </row>
    <row r="341" spans="1:12">
      <c r="A341" s="19"/>
      <c r="B341" s="21"/>
      <c r="C341" s="3"/>
      <c r="D341" s="3">
        <v>51600</v>
      </c>
      <c r="E341" s="91">
        <f t="shared" si="12"/>
        <v>0</v>
      </c>
      <c r="F341" s="21" t="s">
        <v>2159</v>
      </c>
      <c r="G341" s="17"/>
      <c r="H341" s="22"/>
      <c r="I341" s="22"/>
    </row>
    <row r="342" spans="1:12">
      <c r="A342" s="19"/>
      <c r="B342" s="21"/>
      <c r="C342" s="3"/>
      <c r="D342" s="3"/>
      <c r="E342" s="3"/>
      <c r="F342" s="21"/>
      <c r="G342" s="17"/>
      <c r="H342" s="22"/>
      <c r="I342" s="22"/>
    </row>
    <row r="343" spans="1:12">
      <c r="A343" s="19"/>
      <c r="B343" s="21"/>
      <c r="C343" s="3"/>
      <c r="D343" s="3"/>
      <c r="E343" s="3"/>
      <c r="F343" s="21"/>
      <c r="G343" s="17"/>
      <c r="H343" s="22"/>
      <c r="I343" s="22"/>
    </row>
    <row r="344" spans="1:12">
      <c r="A344" s="17"/>
      <c r="B344" s="17"/>
      <c r="C344" s="18"/>
      <c r="D344" s="18"/>
      <c r="E344" s="18"/>
      <c r="F344" s="17"/>
      <c r="G344" s="17"/>
      <c r="H344" s="22"/>
      <c r="I344" s="22"/>
    </row>
    <row r="345" spans="1:12" ht="26.25">
      <c r="A345" s="673" t="s">
        <v>43</v>
      </c>
      <c r="B345" s="674"/>
      <c r="C345" s="10">
        <f>SUM(C329:C344)</f>
        <v>8474600</v>
      </c>
      <c r="D345" s="10">
        <f>SUM(D329:D344)</f>
        <v>8474600</v>
      </c>
      <c r="E345" s="10">
        <f>C345-D345</f>
        <v>0</v>
      </c>
      <c r="F345" s="31"/>
      <c r="G345" s="83"/>
      <c r="H345" s="596"/>
      <c r="I345" s="596"/>
    </row>
    <row r="353" spans="1:12" ht="23.25">
      <c r="A353" s="666" t="s">
        <v>0</v>
      </c>
      <c r="B353" s="666"/>
      <c r="C353" s="666"/>
      <c r="D353" s="666"/>
      <c r="E353" s="666"/>
      <c r="F353" s="666"/>
      <c r="G353" s="666"/>
      <c r="H353" s="586"/>
      <c r="I353" s="586"/>
    </row>
    <row r="354" spans="1:12" ht="15.75">
      <c r="A354" s="672" t="s">
        <v>582</v>
      </c>
      <c r="B354" s="672"/>
      <c r="C354" s="672"/>
      <c r="D354" s="672"/>
      <c r="E354" s="672"/>
      <c r="F354" s="672"/>
      <c r="G354" s="672"/>
      <c r="H354" s="588"/>
      <c r="I354" s="588"/>
    </row>
    <row r="355" spans="1:12">
      <c r="A355" s="667" t="s">
        <v>778</v>
      </c>
      <c r="B355" s="667"/>
      <c r="C355" s="667"/>
      <c r="D355" s="667"/>
      <c r="E355" s="667"/>
      <c r="F355" s="667"/>
      <c r="G355" s="667"/>
      <c r="H355" s="587"/>
      <c r="I355" s="587"/>
    </row>
    <row r="356" spans="1:12">
      <c r="A356" s="675" t="s">
        <v>2</v>
      </c>
      <c r="B356" s="675"/>
      <c r="C356" s="675"/>
      <c r="D356" s="675"/>
      <c r="E356" s="675"/>
      <c r="F356" s="675"/>
      <c r="G356" s="675"/>
      <c r="H356" s="589"/>
      <c r="I356" s="589"/>
    </row>
    <row r="357" spans="1:12" ht="15.75">
      <c r="A357" s="1" t="s">
        <v>3</v>
      </c>
      <c r="B357" s="1" t="s">
        <v>4</v>
      </c>
      <c r="C357" s="1" t="s">
        <v>2243</v>
      </c>
      <c r="D357" s="1" t="s">
        <v>2242</v>
      </c>
      <c r="E357" s="211" t="s">
        <v>2244</v>
      </c>
      <c r="F357" s="1" t="s">
        <v>2240</v>
      </c>
      <c r="G357" s="211" t="s">
        <v>2241</v>
      </c>
      <c r="H357" s="594"/>
      <c r="I357" s="594"/>
    </row>
    <row r="358" spans="1:12">
      <c r="A358" s="19"/>
      <c r="B358" s="21" t="s">
        <v>137</v>
      </c>
      <c r="C358" s="3">
        <v>1190000</v>
      </c>
      <c r="D358" s="91"/>
      <c r="E358" s="91">
        <f>C358-D358</f>
        <v>1190000</v>
      </c>
      <c r="F358" s="3" t="s">
        <v>779</v>
      </c>
      <c r="G358" s="17"/>
      <c r="H358" s="22"/>
      <c r="I358" s="22"/>
    </row>
    <row r="359" spans="1:12">
      <c r="A359" s="19"/>
      <c r="B359" s="21" t="s">
        <v>138</v>
      </c>
      <c r="C359" s="3">
        <v>1610000</v>
      </c>
      <c r="D359" s="91"/>
      <c r="E359" s="91">
        <f>E358+C359-D359</f>
        <v>2800000</v>
      </c>
      <c r="F359" s="21" t="s">
        <v>780</v>
      </c>
      <c r="G359" s="17"/>
      <c r="H359" s="595"/>
      <c r="I359" s="595"/>
      <c r="J359" s="119" t="s">
        <v>587</v>
      </c>
      <c r="K359" s="83" t="s">
        <v>588</v>
      </c>
      <c r="L359" s="83" t="s">
        <v>589</v>
      </c>
    </row>
    <row r="360" spans="1:12">
      <c r="A360" s="19"/>
      <c r="B360" s="21" t="s">
        <v>138</v>
      </c>
      <c r="C360" s="3">
        <v>2200000</v>
      </c>
      <c r="D360" s="91"/>
      <c r="E360" s="91">
        <f t="shared" ref="E360:E371" si="13">E359+C360-D360</f>
        <v>5000000</v>
      </c>
      <c r="F360" s="21" t="s">
        <v>781</v>
      </c>
      <c r="G360" s="17"/>
      <c r="H360" s="595"/>
      <c r="I360" s="595"/>
      <c r="J360" s="121" t="s">
        <v>782</v>
      </c>
      <c r="K360" s="91">
        <v>2198000</v>
      </c>
    </row>
    <row r="361" spans="1:12">
      <c r="A361" s="19"/>
      <c r="B361" s="21" t="s">
        <v>783</v>
      </c>
      <c r="C361" s="3">
        <v>1227000</v>
      </c>
      <c r="D361" s="91"/>
      <c r="E361" s="91">
        <f t="shared" si="13"/>
        <v>6227000</v>
      </c>
      <c r="F361" s="21" t="s">
        <v>784</v>
      </c>
      <c r="G361" s="17"/>
      <c r="H361" s="595"/>
      <c r="I361" s="595"/>
      <c r="J361" s="121" t="s">
        <v>785</v>
      </c>
      <c r="K361" s="3">
        <v>1000000</v>
      </c>
    </row>
    <row r="362" spans="1:12">
      <c r="A362" s="19"/>
      <c r="B362" s="21" t="s">
        <v>783</v>
      </c>
      <c r="C362" s="3">
        <v>1390000</v>
      </c>
      <c r="D362" s="91"/>
      <c r="E362" s="91">
        <f t="shared" si="13"/>
        <v>7617000</v>
      </c>
      <c r="F362" s="3" t="s">
        <v>786</v>
      </c>
      <c r="G362" s="17"/>
      <c r="H362" s="595"/>
      <c r="I362" s="595"/>
      <c r="J362" s="121" t="s">
        <v>787</v>
      </c>
      <c r="K362" s="91">
        <v>1083000</v>
      </c>
    </row>
    <row r="363" spans="1:12">
      <c r="A363" s="19"/>
      <c r="B363" s="21" t="s">
        <v>139</v>
      </c>
      <c r="C363" s="3">
        <v>1070000</v>
      </c>
      <c r="D363" s="91"/>
      <c r="E363" s="91">
        <f t="shared" si="13"/>
        <v>8687000</v>
      </c>
      <c r="F363" s="21" t="s">
        <v>788</v>
      </c>
      <c r="G363" s="17"/>
      <c r="H363" s="595"/>
      <c r="I363" s="595"/>
      <c r="J363" s="121" t="s">
        <v>789</v>
      </c>
      <c r="K363" s="3">
        <v>1478000</v>
      </c>
    </row>
    <row r="364" spans="1:12">
      <c r="A364" s="19"/>
      <c r="B364" s="21" t="s">
        <v>505</v>
      </c>
      <c r="C364" s="3"/>
      <c r="D364" s="95">
        <v>2198000</v>
      </c>
      <c r="E364" s="91">
        <f t="shared" si="13"/>
        <v>6489000</v>
      </c>
      <c r="F364" s="53" t="s">
        <v>782</v>
      </c>
      <c r="G364" s="18">
        <v>2177954</v>
      </c>
      <c r="H364" s="599"/>
      <c r="I364" s="599"/>
      <c r="J364" s="121" t="s">
        <v>790</v>
      </c>
      <c r="K364" s="3">
        <v>1535000</v>
      </c>
    </row>
    <row r="365" spans="1:12">
      <c r="A365" s="19"/>
      <c r="B365" s="21" t="s">
        <v>791</v>
      </c>
      <c r="C365" s="3"/>
      <c r="D365" s="91">
        <v>1765000</v>
      </c>
      <c r="E365" s="91">
        <f t="shared" si="13"/>
        <v>4724000</v>
      </c>
      <c r="F365" s="21" t="s">
        <v>792</v>
      </c>
      <c r="G365" s="18">
        <v>1009545</v>
      </c>
      <c r="H365" s="599"/>
      <c r="I365" s="599"/>
      <c r="J365" s="121" t="s">
        <v>793</v>
      </c>
      <c r="K365" s="3">
        <v>455000</v>
      </c>
    </row>
    <row r="366" spans="1:12">
      <c r="A366" s="19"/>
      <c r="B366" s="21" t="s">
        <v>794</v>
      </c>
      <c r="C366" s="3"/>
      <c r="D366" s="5">
        <v>1535000</v>
      </c>
      <c r="E366" s="91">
        <f t="shared" si="13"/>
        <v>3189000</v>
      </c>
      <c r="F366" s="53" t="s">
        <v>790</v>
      </c>
      <c r="G366" s="18">
        <v>1080040</v>
      </c>
      <c r="H366" s="599"/>
      <c r="I366" s="599"/>
      <c r="J366" s="121" t="s">
        <v>785</v>
      </c>
      <c r="K366" s="3">
        <v>347000</v>
      </c>
    </row>
    <row r="367" spans="1:12">
      <c r="A367" s="19"/>
      <c r="B367" s="21" t="s">
        <v>247</v>
      </c>
      <c r="C367" s="3"/>
      <c r="D367" s="5">
        <v>1000000</v>
      </c>
      <c r="E367" s="91">
        <f t="shared" si="13"/>
        <v>2189000</v>
      </c>
      <c r="F367" s="53" t="s">
        <v>785</v>
      </c>
      <c r="G367" s="18">
        <v>1536711</v>
      </c>
      <c r="H367" s="599"/>
      <c r="I367" s="599"/>
      <c r="J367" s="121"/>
      <c r="K367" s="3"/>
      <c r="L367" s="18"/>
    </row>
    <row r="368" spans="1:12">
      <c r="A368" s="19"/>
      <c r="B368" s="21" t="s">
        <v>249</v>
      </c>
      <c r="C368" s="3"/>
      <c r="D368" s="5">
        <v>1478000</v>
      </c>
      <c r="E368" s="91">
        <f t="shared" si="13"/>
        <v>711000</v>
      </c>
      <c r="F368" s="53" t="s">
        <v>789</v>
      </c>
      <c r="G368" s="18">
        <v>1506997</v>
      </c>
      <c r="H368" s="599"/>
      <c r="I368" s="599"/>
      <c r="J368" s="121"/>
      <c r="K368" s="3"/>
      <c r="L368" s="18"/>
    </row>
    <row r="369" spans="1:12">
      <c r="A369" s="19"/>
      <c r="B369" s="21" t="s">
        <v>251</v>
      </c>
      <c r="C369" s="3"/>
      <c r="D369" s="5">
        <v>455000</v>
      </c>
      <c r="E369" s="91">
        <f t="shared" si="13"/>
        <v>256000</v>
      </c>
      <c r="F369" s="53" t="s">
        <v>793</v>
      </c>
      <c r="G369" s="18">
        <v>456110</v>
      </c>
      <c r="H369" s="599"/>
      <c r="I369" s="599"/>
      <c r="J369" s="121"/>
      <c r="K369" s="3"/>
      <c r="L369" s="18"/>
    </row>
    <row r="370" spans="1:12">
      <c r="A370" s="19"/>
      <c r="B370" s="21" t="s">
        <v>256</v>
      </c>
      <c r="C370" s="3"/>
      <c r="D370" s="5">
        <v>347000</v>
      </c>
      <c r="E370" s="91">
        <f t="shared" si="13"/>
        <v>-91000</v>
      </c>
      <c r="F370" s="53" t="s">
        <v>785</v>
      </c>
      <c r="G370" s="18">
        <v>342209</v>
      </c>
      <c r="H370" s="599"/>
      <c r="I370" s="599"/>
      <c r="J370" s="121"/>
      <c r="K370" s="3"/>
      <c r="L370" s="18"/>
    </row>
    <row r="371" spans="1:12">
      <c r="A371" s="19"/>
      <c r="B371" s="21"/>
      <c r="C371" s="3">
        <v>91000</v>
      </c>
      <c r="D371" s="3"/>
      <c r="E371" s="91">
        <f t="shared" si="13"/>
        <v>0</v>
      </c>
      <c r="F371" s="21" t="s">
        <v>2162</v>
      </c>
      <c r="G371" s="17"/>
      <c r="H371" s="22"/>
      <c r="I371" s="22"/>
    </row>
    <row r="372" spans="1:12">
      <c r="A372" s="19"/>
      <c r="B372" s="21"/>
      <c r="C372" s="3"/>
      <c r="D372" s="3"/>
      <c r="E372" s="3"/>
      <c r="F372" s="21"/>
      <c r="G372" s="17"/>
      <c r="H372" s="22"/>
      <c r="I372" s="22"/>
    </row>
    <row r="373" spans="1:12">
      <c r="A373" s="17"/>
      <c r="B373" s="17"/>
      <c r="C373" s="18"/>
      <c r="D373" s="18"/>
      <c r="E373" s="18"/>
      <c r="F373" s="17"/>
      <c r="G373" s="17"/>
      <c r="H373" s="22"/>
      <c r="I373" s="22"/>
    </row>
    <row r="374" spans="1:12" ht="26.25">
      <c r="A374" s="673" t="s">
        <v>43</v>
      </c>
      <c r="B374" s="674"/>
      <c r="C374" s="10">
        <f>SUM(C358:C373)</f>
        <v>8778000</v>
      </c>
      <c r="D374" s="10">
        <f>SUM(D358:D373)</f>
        <v>8778000</v>
      </c>
      <c r="E374" s="10">
        <f>C374-D374</f>
        <v>0</v>
      </c>
      <c r="F374" s="31"/>
      <c r="G374" s="83"/>
      <c r="H374" s="596"/>
      <c r="I374" s="596"/>
    </row>
    <row r="378" spans="1:12" ht="23.25">
      <c r="A378" s="666" t="s">
        <v>0</v>
      </c>
      <c r="B378" s="666"/>
      <c r="C378" s="666"/>
      <c r="D378" s="666"/>
      <c r="E378" s="666"/>
      <c r="F378" s="666"/>
      <c r="G378" s="666"/>
      <c r="H378" s="586"/>
      <c r="I378" s="586"/>
    </row>
    <row r="379" spans="1:12" ht="15.75">
      <c r="A379" s="672" t="s">
        <v>603</v>
      </c>
      <c r="B379" s="672"/>
      <c r="C379" s="672"/>
      <c r="D379" s="672"/>
      <c r="E379" s="672"/>
      <c r="F379" s="672"/>
      <c r="G379" s="680"/>
      <c r="H379" s="591"/>
      <c r="I379" s="591"/>
      <c r="J379" s="83" t="s">
        <v>587</v>
      </c>
      <c r="K379" s="83" t="s">
        <v>588</v>
      </c>
      <c r="L379" s="83" t="s">
        <v>589</v>
      </c>
    </row>
    <row r="380" spans="1:12">
      <c r="A380" s="667" t="s">
        <v>778</v>
      </c>
      <c r="B380" s="667"/>
      <c r="C380" s="667"/>
      <c r="D380" s="667"/>
      <c r="E380" s="667"/>
      <c r="F380" s="667"/>
      <c r="G380" s="682"/>
      <c r="H380" s="590"/>
      <c r="I380" s="590"/>
      <c r="J380" s="21" t="s">
        <v>789</v>
      </c>
      <c r="K380" s="91">
        <v>182000</v>
      </c>
    </row>
    <row r="381" spans="1:12">
      <c r="A381" s="675" t="s">
        <v>2</v>
      </c>
      <c r="B381" s="675"/>
      <c r="C381" s="675"/>
      <c r="D381" s="675"/>
      <c r="E381" s="675"/>
      <c r="F381" s="675"/>
      <c r="G381" s="679"/>
      <c r="H381" s="592"/>
      <c r="I381" s="592"/>
      <c r="J381" s="21" t="s">
        <v>793</v>
      </c>
      <c r="K381" s="3">
        <v>673000</v>
      </c>
    </row>
    <row r="382" spans="1:12" ht="15.75">
      <c r="A382" s="1" t="s">
        <v>3</v>
      </c>
      <c r="B382" s="1" t="s">
        <v>4</v>
      </c>
      <c r="C382" s="1" t="s">
        <v>2243</v>
      </c>
      <c r="D382" s="1" t="s">
        <v>2242</v>
      </c>
      <c r="E382" s="211" t="s">
        <v>2244</v>
      </c>
      <c r="F382" s="1" t="s">
        <v>2240</v>
      </c>
      <c r="G382" s="211" t="s">
        <v>2241</v>
      </c>
      <c r="H382" s="594"/>
      <c r="I382" s="594"/>
    </row>
    <row r="383" spans="1:12">
      <c r="A383" s="19"/>
      <c r="B383" s="21" t="s">
        <v>783</v>
      </c>
      <c r="C383" s="3">
        <v>78000</v>
      </c>
      <c r="D383" s="91"/>
      <c r="E383" s="91"/>
      <c r="F383" s="3" t="s">
        <v>786</v>
      </c>
      <c r="G383" s="17"/>
      <c r="H383" s="595"/>
      <c r="I383" s="595"/>
      <c r="J383" s="121" t="s">
        <v>785</v>
      </c>
      <c r="K383" s="3">
        <v>740000</v>
      </c>
    </row>
    <row r="384" spans="1:12">
      <c r="A384" s="19"/>
      <c r="B384" s="21" t="s">
        <v>783</v>
      </c>
      <c r="C384" s="3">
        <v>523000</v>
      </c>
      <c r="D384" s="91"/>
      <c r="E384" s="91"/>
      <c r="F384" s="21" t="s">
        <v>784</v>
      </c>
      <c r="G384" s="17"/>
      <c r="H384" s="595"/>
      <c r="I384" s="595"/>
      <c r="J384" s="121" t="s">
        <v>793</v>
      </c>
      <c r="K384" s="3">
        <v>990000</v>
      </c>
    </row>
    <row r="385" spans="1:12">
      <c r="A385" s="19"/>
      <c r="B385" s="21" t="s">
        <v>142</v>
      </c>
      <c r="C385" s="3">
        <v>1185000</v>
      </c>
      <c r="D385" s="91"/>
      <c r="E385" s="91"/>
      <c r="F385" s="21" t="s">
        <v>796</v>
      </c>
      <c r="G385" s="17"/>
      <c r="H385" s="595"/>
      <c r="I385" s="595"/>
      <c r="J385" s="121" t="s">
        <v>797</v>
      </c>
      <c r="K385" s="3">
        <v>978000</v>
      </c>
    </row>
    <row r="386" spans="1:12">
      <c r="A386" s="19"/>
      <c r="B386" s="21" t="s">
        <v>142</v>
      </c>
      <c r="C386" s="3">
        <v>1180000</v>
      </c>
      <c r="D386" s="91"/>
      <c r="E386" s="91"/>
      <c r="F386" s="21" t="s">
        <v>798</v>
      </c>
      <c r="G386" s="17"/>
      <c r="H386" s="595"/>
      <c r="I386" s="595"/>
      <c r="J386" s="121" t="s">
        <v>785</v>
      </c>
      <c r="K386" s="3">
        <v>1315000</v>
      </c>
    </row>
    <row r="387" spans="1:12">
      <c r="A387" s="19"/>
      <c r="B387" s="21" t="s">
        <v>219</v>
      </c>
      <c r="C387" s="3">
        <v>1795000</v>
      </c>
      <c r="D387" s="91"/>
      <c r="E387" s="91"/>
      <c r="F387" s="21" t="s">
        <v>799</v>
      </c>
      <c r="G387" s="17"/>
      <c r="H387" s="595"/>
      <c r="I387" s="595"/>
      <c r="J387" s="121" t="s">
        <v>785</v>
      </c>
      <c r="K387" s="3">
        <v>1200000</v>
      </c>
    </row>
    <row r="388" spans="1:12">
      <c r="A388" s="19"/>
      <c r="B388" s="21" t="s">
        <v>219</v>
      </c>
      <c r="C388" s="3">
        <v>1964400</v>
      </c>
      <c r="D388" s="91"/>
      <c r="E388" s="91"/>
      <c r="F388" s="21" t="s">
        <v>800</v>
      </c>
      <c r="G388" s="17"/>
      <c r="H388" s="595"/>
      <c r="I388" s="595"/>
      <c r="J388" s="121"/>
      <c r="K388" s="3"/>
      <c r="L388" s="18"/>
    </row>
    <row r="389" spans="1:12">
      <c r="A389" s="19"/>
      <c r="B389" s="21" t="s">
        <v>513</v>
      </c>
      <c r="C389" s="3">
        <v>1927000</v>
      </c>
      <c r="D389" s="91"/>
      <c r="E389" s="91"/>
      <c r="F389" s="21" t="s">
        <v>801</v>
      </c>
      <c r="G389" s="17"/>
      <c r="H389" s="595"/>
      <c r="I389" s="595"/>
      <c r="J389" s="121"/>
      <c r="K389" s="3"/>
      <c r="L389" s="18"/>
    </row>
    <row r="390" spans="1:12">
      <c r="A390" s="19"/>
      <c r="B390" s="21" t="s">
        <v>249</v>
      </c>
      <c r="C390" s="3"/>
      <c r="D390" s="95">
        <v>182000</v>
      </c>
      <c r="E390" s="95"/>
      <c r="F390" s="53" t="s">
        <v>789</v>
      </c>
      <c r="G390" s="18">
        <v>189270</v>
      </c>
      <c r="H390" s="599"/>
      <c r="I390" s="599"/>
      <c r="J390" s="121"/>
      <c r="K390" s="3"/>
      <c r="L390" s="18"/>
    </row>
    <row r="391" spans="1:12">
      <c r="A391" s="19"/>
      <c r="B391" s="21" t="s">
        <v>251</v>
      </c>
      <c r="C391" s="3"/>
      <c r="D391" s="5">
        <v>673000</v>
      </c>
      <c r="E391" s="5"/>
      <c r="F391" s="53" t="s">
        <v>793</v>
      </c>
      <c r="G391" s="18">
        <v>674835</v>
      </c>
      <c r="H391" s="127"/>
      <c r="I391" s="127"/>
    </row>
    <row r="392" spans="1:12">
      <c r="A392" s="19"/>
      <c r="B392" s="21" t="s">
        <v>256</v>
      </c>
      <c r="C392" s="3"/>
      <c r="D392" s="5">
        <v>740000</v>
      </c>
      <c r="E392" s="5"/>
      <c r="F392" s="53" t="s">
        <v>785</v>
      </c>
      <c r="G392" s="18">
        <v>2176637</v>
      </c>
      <c r="H392" s="127"/>
      <c r="I392" s="127"/>
    </row>
    <row r="393" spans="1:12">
      <c r="A393" s="19"/>
      <c r="B393" s="21" t="s">
        <v>802</v>
      </c>
      <c r="C393" s="3"/>
      <c r="D393" s="5">
        <v>2198000</v>
      </c>
      <c r="E393" s="5"/>
      <c r="F393" s="53" t="s">
        <v>795</v>
      </c>
      <c r="G393" s="18">
        <v>727192</v>
      </c>
      <c r="H393" s="127"/>
      <c r="I393" s="127"/>
    </row>
    <row r="394" spans="1:12">
      <c r="A394" s="19"/>
      <c r="B394" s="21" t="s">
        <v>803</v>
      </c>
      <c r="C394" s="3"/>
      <c r="D394" s="5">
        <v>990000</v>
      </c>
      <c r="E394" s="5"/>
      <c r="F394" s="53" t="s">
        <v>793</v>
      </c>
      <c r="G394" s="18">
        <v>969690</v>
      </c>
      <c r="H394" s="127"/>
      <c r="I394" s="127"/>
    </row>
    <row r="395" spans="1:12">
      <c r="A395" s="19"/>
      <c r="B395" s="21" t="s">
        <v>804</v>
      </c>
      <c r="C395" s="3"/>
      <c r="D395" s="5">
        <v>978000</v>
      </c>
      <c r="E395" s="5"/>
      <c r="F395" s="53" t="s">
        <v>797</v>
      </c>
      <c r="G395" s="18">
        <v>980000</v>
      </c>
      <c r="H395" s="127"/>
      <c r="I395" s="127"/>
    </row>
    <row r="396" spans="1:12">
      <c r="A396" s="19"/>
      <c r="B396" s="21" t="s">
        <v>805</v>
      </c>
      <c r="C396" s="3"/>
      <c r="D396" s="5">
        <v>1315000</v>
      </c>
      <c r="E396" s="5"/>
      <c r="F396" s="53" t="s">
        <v>785</v>
      </c>
      <c r="G396" s="18">
        <v>1342026</v>
      </c>
      <c r="H396" s="127"/>
      <c r="I396" s="127"/>
    </row>
    <row r="397" spans="1:12">
      <c r="A397" s="19"/>
      <c r="B397" s="21" t="s">
        <v>543</v>
      </c>
      <c r="C397" s="3"/>
      <c r="D397" s="5">
        <v>1200000</v>
      </c>
      <c r="E397" s="5"/>
      <c r="F397" s="53" t="s">
        <v>785</v>
      </c>
      <c r="G397" s="18">
        <v>1238050</v>
      </c>
      <c r="H397" s="127"/>
      <c r="I397" s="127"/>
    </row>
    <row r="398" spans="1:12">
      <c r="A398" s="19"/>
      <c r="B398" s="17"/>
      <c r="C398" s="17"/>
      <c r="D398" s="17">
        <v>376400</v>
      </c>
      <c r="E398" s="17"/>
      <c r="F398" s="17" t="s">
        <v>2163</v>
      </c>
      <c r="G398" s="17"/>
      <c r="H398" s="22"/>
      <c r="I398" s="22"/>
    </row>
    <row r="399" spans="1:12">
      <c r="A399" s="19"/>
      <c r="B399" s="17"/>
      <c r="C399" s="17"/>
      <c r="D399" s="17"/>
      <c r="E399" s="17"/>
      <c r="F399" s="17"/>
      <c r="G399" s="17"/>
      <c r="H399" s="22"/>
      <c r="I399" s="22"/>
    </row>
    <row r="400" spans="1:12">
      <c r="A400" s="19"/>
      <c r="B400" s="17"/>
      <c r="C400" s="17"/>
      <c r="D400" s="17"/>
      <c r="E400" s="17"/>
      <c r="F400" s="17"/>
      <c r="G400" s="17"/>
      <c r="H400" s="22"/>
      <c r="I400" s="22"/>
    </row>
    <row r="401" spans="1:12">
      <c r="A401" s="19"/>
      <c r="B401" s="21"/>
      <c r="C401" s="3"/>
      <c r="D401" s="3"/>
      <c r="E401" s="3"/>
      <c r="F401" s="21"/>
      <c r="G401" s="17"/>
      <c r="H401" s="22"/>
      <c r="I401" s="22"/>
    </row>
    <row r="402" spans="1:12">
      <c r="A402" s="19"/>
      <c r="B402" s="21"/>
      <c r="C402" s="3"/>
      <c r="D402" s="3"/>
      <c r="E402" s="3"/>
      <c r="F402" s="21"/>
      <c r="G402" s="17"/>
      <c r="H402" s="22"/>
      <c r="I402" s="22"/>
    </row>
    <row r="403" spans="1:12">
      <c r="A403" s="19"/>
      <c r="B403" s="21"/>
      <c r="C403" s="3"/>
      <c r="D403" s="3"/>
      <c r="E403" s="3"/>
      <c r="F403" s="21"/>
      <c r="G403" s="17"/>
      <c r="H403" s="22"/>
      <c r="I403" s="22"/>
    </row>
    <row r="404" spans="1:12">
      <c r="A404" s="19"/>
      <c r="B404" s="21"/>
      <c r="C404" s="3"/>
      <c r="D404" s="3"/>
      <c r="E404" s="3"/>
      <c r="F404" s="21"/>
      <c r="G404" s="17"/>
      <c r="H404" s="22"/>
      <c r="I404" s="22"/>
    </row>
    <row r="405" spans="1:12">
      <c r="A405" s="17"/>
      <c r="B405" s="17"/>
      <c r="C405" s="18"/>
      <c r="D405" s="18"/>
      <c r="E405" s="18"/>
      <c r="F405" s="17"/>
      <c r="G405" s="17"/>
      <c r="H405" s="22"/>
      <c r="I405" s="22"/>
    </row>
    <row r="406" spans="1:12" ht="26.25">
      <c r="A406" s="673" t="s">
        <v>43</v>
      </c>
      <c r="B406" s="674"/>
      <c r="C406" s="10">
        <f>SUM(C383:C405)</f>
        <v>8652400</v>
      </c>
      <c r="D406" s="10">
        <f>SUM(D383:D405)</f>
        <v>8652400</v>
      </c>
      <c r="E406" s="10">
        <f>C406-D406</f>
        <v>0</v>
      </c>
      <c r="F406" s="31"/>
      <c r="G406" s="83"/>
      <c r="H406" s="596"/>
      <c r="I406" s="596"/>
    </row>
    <row r="411" spans="1:12" ht="23.25">
      <c r="A411" s="666" t="s">
        <v>0</v>
      </c>
      <c r="B411" s="666"/>
      <c r="C411" s="666"/>
      <c r="D411" s="666"/>
      <c r="E411" s="666"/>
      <c r="F411" s="666"/>
      <c r="G411" s="666"/>
      <c r="H411" s="586"/>
      <c r="I411" s="586"/>
    </row>
    <row r="412" spans="1:12" ht="15.75">
      <c r="A412" s="672" t="s">
        <v>617</v>
      </c>
      <c r="B412" s="672"/>
      <c r="C412" s="672"/>
      <c r="D412" s="672"/>
      <c r="E412" s="672"/>
      <c r="F412" s="672"/>
      <c r="G412" s="672"/>
      <c r="H412" s="588"/>
      <c r="I412" s="588"/>
    </row>
    <row r="413" spans="1:12">
      <c r="A413" s="667" t="s">
        <v>778</v>
      </c>
      <c r="B413" s="667"/>
      <c r="C413" s="667"/>
      <c r="D413" s="667"/>
      <c r="E413" s="667"/>
      <c r="F413" s="667"/>
      <c r="G413" s="667"/>
      <c r="H413" s="587"/>
      <c r="I413" s="587"/>
    </row>
    <row r="414" spans="1:12">
      <c r="A414" s="675" t="s">
        <v>2</v>
      </c>
      <c r="B414" s="675"/>
      <c r="C414" s="675"/>
      <c r="D414" s="675"/>
      <c r="E414" s="675"/>
      <c r="F414" s="675"/>
      <c r="G414" s="679"/>
      <c r="H414" s="592"/>
      <c r="I414" s="592"/>
      <c r="J414" s="83" t="s">
        <v>587</v>
      </c>
      <c r="K414" s="83" t="s">
        <v>588</v>
      </c>
      <c r="L414" s="83" t="s">
        <v>589</v>
      </c>
    </row>
    <row r="415" spans="1:12" ht="15.75">
      <c r="A415" s="1" t="s">
        <v>3</v>
      </c>
      <c r="B415" s="1" t="s">
        <v>4</v>
      </c>
      <c r="C415" s="1" t="s">
        <v>2243</v>
      </c>
      <c r="D415" s="1" t="s">
        <v>2242</v>
      </c>
      <c r="E415" s="211" t="s">
        <v>2244</v>
      </c>
      <c r="F415" s="1" t="s">
        <v>2240</v>
      </c>
      <c r="G415" s="211" t="s">
        <v>2241</v>
      </c>
      <c r="H415" s="594"/>
      <c r="I415" s="594"/>
    </row>
    <row r="416" spans="1:12">
      <c r="A416" s="19"/>
      <c r="B416" s="21" t="s">
        <v>456</v>
      </c>
      <c r="C416" s="3">
        <v>2075000</v>
      </c>
      <c r="D416" s="91"/>
      <c r="E416" s="91">
        <f>C416-D416</f>
        <v>2075000</v>
      </c>
      <c r="F416" s="3" t="s">
        <v>807</v>
      </c>
      <c r="G416" s="17"/>
      <c r="H416" s="595"/>
      <c r="I416" s="595"/>
      <c r="J416" s="121" t="s">
        <v>808</v>
      </c>
      <c r="K416" s="91">
        <v>1815000</v>
      </c>
    </row>
    <row r="417" spans="1:12">
      <c r="A417" s="19"/>
      <c r="B417" s="21" t="s">
        <v>444</v>
      </c>
      <c r="C417" s="3">
        <v>1797000</v>
      </c>
      <c r="D417" s="91"/>
      <c r="E417" s="91">
        <f>E416+C417-D417</f>
        <v>3872000</v>
      </c>
      <c r="F417" s="21" t="s">
        <v>809</v>
      </c>
      <c r="G417" s="17"/>
      <c r="H417" s="595"/>
      <c r="I417" s="595"/>
      <c r="J417" s="121" t="s">
        <v>810</v>
      </c>
      <c r="K417" s="91">
        <v>1231000</v>
      </c>
    </row>
    <row r="418" spans="1:12">
      <c r="A418" s="19"/>
      <c r="B418" s="21" t="s">
        <v>444</v>
      </c>
      <c r="C418" s="3">
        <v>1891000</v>
      </c>
      <c r="D418" s="91"/>
      <c r="E418" s="91">
        <f t="shared" ref="E418:E428" si="14">E417+C418-D418</f>
        <v>5763000</v>
      </c>
      <c r="F418" s="21" t="s">
        <v>811</v>
      </c>
      <c r="G418" s="17"/>
      <c r="H418" s="595"/>
      <c r="I418" s="595"/>
      <c r="J418" s="121" t="s">
        <v>812</v>
      </c>
      <c r="K418" s="3">
        <v>1145000</v>
      </c>
    </row>
    <row r="419" spans="1:12">
      <c r="A419" s="19"/>
      <c r="B419" s="21" t="s">
        <v>444</v>
      </c>
      <c r="C419" s="3">
        <v>1811000</v>
      </c>
      <c r="D419" s="91"/>
      <c r="E419" s="91">
        <f t="shared" si="14"/>
        <v>7574000</v>
      </c>
      <c r="F419" s="21" t="s">
        <v>813</v>
      </c>
      <c r="G419" s="17"/>
      <c r="H419" s="595"/>
      <c r="I419" s="595"/>
      <c r="J419" s="121"/>
      <c r="K419" s="3"/>
      <c r="L419" s="18"/>
    </row>
    <row r="420" spans="1:12">
      <c r="A420" s="19"/>
      <c r="B420" s="21" t="s">
        <v>446</v>
      </c>
      <c r="C420" s="3">
        <v>371000</v>
      </c>
      <c r="D420" s="91"/>
      <c r="E420" s="91">
        <f t="shared" si="14"/>
        <v>7945000</v>
      </c>
      <c r="F420" s="21" t="s">
        <v>814</v>
      </c>
      <c r="G420" s="17"/>
      <c r="H420" s="595"/>
      <c r="I420" s="595"/>
      <c r="J420" s="121"/>
      <c r="K420" s="3"/>
      <c r="L420" s="18"/>
    </row>
    <row r="421" spans="1:12">
      <c r="A421" s="19"/>
      <c r="B421" s="21" t="s">
        <v>543</v>
      </c>
      <c r="C421" s="3"/>
      <c r="D421" s="95">
        <v>155000</v>
      </c>
      <c r="E421" s="91">
        <f t="shared" si="14"/>
        <v>7790000</v>
      </c>
      <c r="F421" s="53" t="s">
        <v>806</v>
      </c>
      <c r="G421" s="18">
        <v>159771</v>
      </c>
      <c r="H421" s="599"/>
      <c r="I421" s="599"/>
      <c r="J421" s="121"/>
      <c r="K421" s="3"/>
      <c r="L421" s="18"/>
    </row>
    <row r="422" spans="1:12">
      <c r="A422" s="19"/>
      <c r="B422" s="21" t="s">
        <v>538</v>
      </c>
      <c r="C422" s="3"/>
      <c r="D422" s="95">
        <v>1815000</v>
      </c>
      <c r="E422" s="91">
        <f t="shared" si="14"/>
        <v>5975000</v>
      </c>
      <c r="F422" s="53" t="s">
        <v>808</v>
      </c>
      <c r="G422" s="18">
        <v>1869614</v>
      </c>
      <c r="H422" s="599"/>
      <c r="I422" s="599"/>
      <c r="J422" s="121"/>
      <c r="K422" s="3"/>
      <c r="L422" s="18"/>
    </row>
    <row r="423" spans="1:12">
      <c r="A423" s="19"/>
      <c r="B423" s="21" t="s">
        <v>815</v>
      </c>
      <c r="C423" s="3"/>
      <c r="D423" s="95">
        <v>1231000</v>
      </c>
      <c r="E423" s="91">
        <f t="shared" si="14"/>
        <v>4744000</v>
      </c>
      <c r="F423" s="53" t="s">
        <v>810</v>
      </c>
      <c r="G423" s="18">
        <v>1207338</v>
      </c>
      <c r="H423" s="599"/>
      <c r="I423" s="599"/>
      <c r="J423" s="121"/>
      <c r="K423" s="3"/>
      <c r="L423" s="18"/>
    </row>
    <row r="424" spans="1:12">
      <c r="A424" s="19"/>
      <c r="B424" s="21" t="s">
        <v>816</v>
      </c>
      <c r="C424" s="3"/>
      <c r="D424" s="3">
        <v>31970</v>
      </c>
      <c r="E424" s="91">
        <f t="shared" si="14"/>
        <v>4712030</v>
      </c>
      <c r="F424" s="21" t="s">
        <v>817</v>
      </c>
      <c r="G424" s="18">
        <v>1151479</v>
      </c>
      <c r="H424" s="599"/>
      <c r="I424" s="599"/>
      <c r="J424" s="121"/>
      <c r="K424" s="3"/>
      <c r="L424" s="18"/>
    </row>
    <row r="425" spans="1:12">
      <c r="A425" s="19"/>
      <c r="B425" s="21" t="s">
        <v>818</v>
      </c>
      <c r="C425" s="3"/>
      <c r="D425" s="3">
        <v>1210000</v>
      </c>
      <c r="E425" s="91">
        <f t="shared" si="14"/>
        <v>3502030</v>
      </c>
      <c r="F425" s="21" t="s">
        <v>812</v>
      </c>
      <c r="G425" s="17"/>
      <c r="H425" s="595"/>
      <c r="I425" s="595"/>
      <c r="J425" s="121"/>
      <c r="K425" s="3"/>
      <c r="L425" s="18"/>
    </row>
    <row r="426" spans="1:12">
      <c r="A426" s="19"/>
      <c r="B426" s="21" t="s">
        <v>60</v>
      </c>
      <c r="C426" s="3"/>
      <c r="D426" s="5">
        <v>1145000</v>
      </c>
      <c r="E426" s="91">
        <f t="shared" si="14"/>
        <v>2357030</v>
      </c>
      <c r="F426" s="53" t="s">
        <v>812</v>
      </c>
      <c r="G426" s="17"/>
      <c r="H426" s="595"/>
      <c r="I426" s="595"/>
      <c r="J426" s="121"/>
      <c r="K426" s="3"/>
      <c r="L426" s="18"/>
    </row>
    <row r="427" spans="1:12">
      <c r="A427" s="19"/>
      <c r="B427" s="21" t="s">
        <v>62</v>
      </c>
      <c r="C427" s="3"/>
      <c r="D427" s="3">
        <v>1229000</v>
      </c>
      <c r="E427" s="91">
        <f t="shared" si="14"/>
        <v>1128030</v>
      </c>
      <c r="F427" s="21" t="s">
        <v>812</v>
      </c>
      <c r="G427" s="17"/>
      <c r="H427" s="595"/>
      <c r="I427" s="595"/>
      <c r="J427" s="121"/>
      <c r="K427" s="3"/>
      <c r="L427" s="18"/>
    </row>
    <row r="428" spans="1:12">
      <c r="A428" s="19"/>
      <c r="B428" s="21" t="s">
        <v>557</v>
      </c>
      <c r="C428" s="3"/>
      <c r="D428" s="3">
        <v>1128030</v>
      </c>
      <c r="E428" s="91">
        <f t="shared" si="14"/>
        <v>0</v>
      </c>
      <c r="F428" s="21" t="s">
        <v>819</v>
      </c>
      <c r="G428" s="17"/>
      <c r="H428" s="22"/>
      <c r="I428" s="22"/>
    </row>
    <row r="429" spans="1:12">
      <c r="A429" s="19"/>
      <c r="B429" s="21"/>
      <c r="C429" s="3"/>
      <c r="D429" s="3"/>
      <c r="E429" s="3"/>
      <c r="F429" s="21"/>
      <c r="G429" s="17"/>
      <c r="H429" s="22"/>
      <c r="I429" s="22"/>
    </row>
    <row r="430" spans="1:12">
      <c r="A430" s="19"/>
      <c r="B430" s="21"/>
      <c r="C430" s="3"/>
      <c r="D430" s="3"/>
      <c r="E430" s="3"/>
      <c r="F430" s="21"/>
      <c r="G430" s="17"/>
      <c r="H430" s="22"/>
      <c r="I430" s="22"/>
    </row>
    <row r="431" spans="1:12">
      <c r="A431" s="17"/>
      <c r="B431" s="17"/>
      <c r="C431" s="18"/>
      <c r="D431" s="18"/>
      <c r="E431" s="18"/>
      <c r="F431" s="17"/>
      <c r="G431" s="17"/>
      <c r="H431" s="22"/>
      <c r="I431" s="22"/>
    </row>
    <row r="432" spans="1:12" ht="26.25">
      <c r="A432" s="673" t="s">
        <v>43</v>
      </c>
      <c r="B432" s="674"/>
      <c r="C432" s="10">
        <f>SUM(C416:C431)</f>
        <v>7945000</v>
      </c>
      <c r="D432" s="10">
        <f>SUM(D416:D431)</f>
        <v>7945000</v>
      </c>
      <c r="E432" s="10">
        <f>C432-D432</f>
        <v>0</v>
      </c>
      <c r="F432" s="31"/>
      <c r="G432" s="83"/>
      <c r="H432" s="596"/>
      <c r="I432" s="596"/>
    </row>
    <row r="436" spans="1:12" ht="23.25">
      <c r="A436" s="666" t="s">
        <v>0</v>
      </c>
      <c r="B436" s="666"/>
      <c r="C436" s="666"/>
      <c r="D436" s="666"/>
      <c r="E436" s="666"/>
      <c r="F436" s="666"/>
      <c r="G436" s="666"/>
      <c r="H436" s="586"/>
      <c r="I436" s="586"/>
    </row>
    <row r="437" spans="1:12" ht="15.75">
      <c r="A437" s="672" t="s">
        <v>649</v>
      </c>
      <c r="B437" s="672"/>
      <c r="C437" s="672"/>
      <c r="D437" s="672"/>
      <c r="E437" s="672"/>
      <c r="F437" s="672"/>
      <c r="G437" s="672"/>
      <c r="H437" s="588"/>
      <c r="I437" s="588"/>
    </row>
    <row r="438" spans="1:12">
      <c r="A438" s="667" t="s">
        <v>778</v>
      </c>
      <c r="B438" s="667"/>
      <c r="C438" s="667"/>
      <c r="D438" s="667"/>
      <c r="E438" s="667"/>
      <c r="F438" s="667"/>
      <c r="G438" s="667"/>
      <c r="H438" s="587"/>
      <c r="I438" s="587"/>
    </row>
    <row r="439" spans="1:12">
      <c r="A439" s="675" t="s">
        <v>2</v>
      </c>
      <c r="B439" s="675"/>
      <c r="C439" s="675"/>
      <c r="D439" s="675"/>
      <c r="E439" s="675"/>
      <c r="F439" s="675"/>
      <c r="G439" s="679"/>
      <c r="H439" s="592"/>
      <c r="I439" s="592"/>
      <c r="J439" s="83"/>
      <c r="K439" s="83"/>
      <c r="L439" s="83"/>
    </row>
    <row r="440" spans="1:12" ht="15.75">
      <c r="A440" s="1" t="s">
        <v>3</v>
      </c>
      <c r="B440" s="1" t="s">
        <v>4</v>
      </c>
      <c r="C440" s="1" t="s">
        <v>2243</v>
      </c>
      <c r="D440" s="1" t="s">
        <v>2242</v>
      </c>
      <c r="E440" s="211" t="s">
        <v>2244</v>
      </c>
      <c r="F440" s="1" t="s">
        <v>2240</v>
      </c>
      <c r="G440" s="211" t="s">
        <v>2241</v>
      </c>
      <c r="H440" s="594"/>
      <c r="I440" s="594"/>
    </row>
    <row r="441" spans="1:12">
      <c r="A441" s="19"/>
      <c r="B441" s="21" t="s">
        <v>446</v>
      </c>
      <c r="C441" s="3">
        <v>1029000</v>
      </c>
      <c r="D441" s="91"/>
      <c r="E441" s="91">
        <f>C441-D441</f>
        <v>1029000</v>
      </c>
      <c r="F441" s="21" t="s">
        <v>814</v>
      </c>
      <c r="G441" s="17"/>
      <c r="H441" s="595"/>
      <c r="I441" s="595"/>
      <c r="J441" s="121"/>
      <c r="K441" s="91"/>
      <c r="L441" s="18"/>
    </row>
    <row r="442" spans="1:12">
      <c r="A442" s="19"/>
      <c r="B442" s="21" t="s">
        <v>311</v>
      </c>
      <c r="C442" s="3">
        <v>2265000</v>
      </c>
      <c r="D442" s="91"/>
      <c r="E442" s="91">
        <f>E441+C442-D442</f>
        <v>3294000</v>
      </c>
      <c r="F442" s="21" t="s">
        <v>822</v>
      </c>
      <c r="G442" s="17"/>
      <c r="H442" s="595"/>
      <c r="I442" s="595"/>
      <c r="J442" s="121"/>
      <c r="K442" s="3"/>
      <c r="L442" s="18"/>
    </row>
    <row r="443" spans="1:12">
      <c r="A443" s="19"/>
      <c r="B443" s="21" t="s">
        <v>511</v>
      </c>
      <c r="C443" s="3">
        <v>1562016</v>
      </c>
      <c r="D443" s="91"/>
      <c r="E443" s="91">
        <f t="shared" ref="E443:E455" si="15">E442+C443-D443</f>
        <v>4856016</v>
      </c>
      <c r="F443" s="21" t="s">
        <v>823</v>
      </c>
      <c r="G443" s="17"/>
      <c r="H443" s="595"/>
      <c r="I443" s="595"/>
      <c r="J443" s="121"/>
      <c r="K443" s="3"/>
      <c r="L443" s="18"/>
    </row>
    <row r="444" spans="1:12">
      <c r="A444" s="19"/>
      <c r="B444" s="21" t="s">
        <v>457</v>
      </c>
      <c r="C444" s="3">
        <v>2137000</v>
      </c>
      <c r="D444" s="91"/>
      <c r="E444" s="91">
        <f t="shared" si="15"/>
        <v>6993016</v>
      </c>
      <c r="F444" s="21" t="s">
        <v>824</v>
      </c>
      <c r="G444" s="17"/>
      <c r="H444" s="595"/>
      <c r="I444" s="595"/>
      <c r="J444" s="121"/>
      <c r="K444" s="3"/>
      <c r="L444" s="18"/>
    </row>
    <row r="445" spans="1:12">
      <c r="A445" s="19"/>
      <c r="B445" s="21" t="s">
        <v>458</v>
      </c>
      <c r="C445" s="3">
        <v>2165550</v>
      </c>
      <c r="D445" s="91"/>
      <c r="E445" s="91">
        <f t="shared" si="15"/>
        <v>9158566</v>
      </c>
      <c r="F445" s="21" t="s">
        <v>825</v>
      </c>
      <c r="G445" s="17"/>
      <c r="H445" s="595"/>
      <c r="I445" s="595"/>
      <c r="J445" s="121"/>
      <c r="K445" s="3"/>
      <c r="L445" s="18"/>
    </row>
    <row r="446" spans="1:12">
      <c r="A446" s="19"/>
      <c r="B446" s="21" t="s">
        <v>499</v>
      </c>
      <c r="C446" s="3"/>
      <c r="D446" s="95">
        <v>1028000</v>
      </c>
      <c r="E446" s="91">
        <f t="shared" si="15"/>
        <v>8130566</v>
      </c>
      <c r="F446" s="53" t="s">
        <v>820</v>
      </c>
      <c r="G446" s="17"/>
      <c r="H446" s="595"/>
      <c r="I446" s="595"/>
      <c r="J446" s="121"/>
      <c r="K446" s="3"/>
      <c r="L446" s="18"/>
    </row>
    <row r="447" spans="1:12">
      <c r="A447" s="19"/>
      <c r="B447" s="21" t="s">
        <v>826</v>
      </c>
      <c r="C447" s="3"/>
      <c r="D447" s="91">
        <v>860000</v>
      </c>
      <c r="E447" s="91">
        <f t="shared" si="15"/>
        <v>7270566</v>
      </c>
      <c r="F447" s="21" t="s">
        <v>631</v>
      </c>
      <c r="G447" s="17"/>
      <c r="H447" s="595"/>
      <c r="I447" s="595"/>
      <c r="J447" s="121"/>
      <c r="K447" s="3"/>
      <c r="L447" s="18"/>
    </row>
    <row r="448" spans="1:12">
      <c r="A448" s="19"/>
      <c r="B448" s="21" t="s">
        <v>826</v>
      </c>
      <c r="C448" s="3"/>
      <c r="D448" s="91">
        <v>1970000</v>
      </c>
      <c r="E448" s="91">
        <f t="shared" si="15"/>
        <v>5300566</v>
      </c>
      <c r="F448" s="21" t="s">
        <v>827</v>
      </c>
      <c r="G448" s="17"/>
      <c r="H448" s="595"/>
      <c r="I448" s="595"/>
      <c r="J448" s="121"/>
      <c r="K448" s="3"/>
      <c r="L448" s="18"/>
    </row>
    <row r="449" spans="1:12">
      <c r="A449" s="19"/>
      <c r="B449" s="21" t="s">
        <v>501</v>
      </c>
      <c r="C449" s="3"/>
      <c r="D449" s="95">
        <v>1125000</v>
      </c>
      <c r="E449" s="91">
        <f t="shared" si="15"/>
        <v>4175566</v>
      </c>
      <c r="F449" s="53" t="s">
        <v>821</v>
      </c>
      <c r="G449" s="17"/>
      <c r="H449" s="595"/>
      <c r="I449" s="595"/>
      <c r="J449" s="121"/>
      <c r="K449" s="3"/>
      <c r="L449" s="18"/>
    </row>
    <row r="450" spans="1:12">
      <c r="A450" s="19"/>
      <c r="B450" s="21" t="s">
        <v>502</v>
      </c>
      <c r="C450" s="3"/>
      <c r="D450" s="91">
        <v>1040000</v>
      </c>
      <c r="E450" s="91">
        <f t="shared" si="15"/>
        <v>3135566</v>
      </c>
      <c r="F450" s="21" t="s">
        <v>828</v>
      </c>
      <c r="G450" s="17"/>
      <c r="H450" s="595"/>
      <c r="I450" s="595"/>
      <c r="J450" s="121"/>
      <c r="K450" s="3"/>
      <c r="L450" s="18"/>
    </row>
    <row r="451" spans="1:12">
      <c r="A451" s="19"/>
      <c r="B451" s="21" t="s">
        <v>504</v>
      </c>
      <c r="C451" s="3"/>
      <c r="D451" s="91">
        <v>1121000</v>
      </c>
      <c r="E451" s="91">
        <f t="shared" si="15"/>
        <v>2014566</v>
      </c>
      <c r="F451" s="21" t="s">
        <v>829</v>
      </c>
      <c r="G451" s="17"/>
      <c r="H451" s="595"/>
      <c r="I451" s="595"/>
      <c r="J451" s="121"/>
      <c r="K451" s="3"/>
      <c r="L451" s="18"/>
    </row>
    <row r="452" spans="1:12">
      <c r="A452" s="19"/>
      <c r="B452" s="21" t="s">
        <v>791</v>
      </c>
      <c r="C452" s="3"/>
      <c r="D452" s="3">
        <f>170000+476000</f>
        <v>646000</v>
      </c>
      <c r="E452" s="91">
        <f t="shared" si="15"/>
        <v>1368566</v>
      </c>
      <c r="F452" s="21" t="s">
        <v>830</v>
      </c>
      <c r="G452" s="17"/>
      <c r="H452" s="595"/>
      <c r="I452" s="595"/>
      <c r="J452" s="121"/>
      <c r="K452" s="3"/>
      <c r="L452" s="18"/>
    </row>
    <row r="453" spans="1:12">
      <c r="A453" s="19"/>
      <c r="B453" s="21" t="s">
        <v>247</v>
      </c>
      <c r="C453" s="3"/>
      <c r="D453" s="5">
        <v>339000</v>
      </c>
      <c r="E453" s="91">
        <f t="shared" si="15"/>
        <v>1029566</v>
      </c>
      <c r="F453" s="53" t="s">
        <v>785</v>
      </c>
      <c r="G453" s="17"/>
      <c r="H453" s="22"/>
      <c r="I453" s="22"/>
    </row>
    <row r="454" spans="1:12">
      <c r="A454" s="19"/>
      <c r="B454" s="21" t="s">
        <v>249</v>
      </c>
      <c r="C454" s="3"/>
      <c r="D454" s="5">
        <v>162000</v>
      </c>
      <c r="E454" s="91">
        <f t="shared" si="15"/>
        <v>867566</v>
      </c>
      <c r="F454" s="53" t="s">
        <v>789</v>
      </c>
      <c r="G454" s="17"/>
      <c r="H454" s="22"/>
      <c r="I454" s="22"/>
    </row>
    <row r="455" spans="1:12">
      <c r="A455" s="19"/>
      <c r="B455" s="21"/>
      <c r="C455" s="3"/>
      <c r="D455" s="3">
        <v>867566</v>
      </c>
      <c r="E455" s="91">
        <f t="shared" si="15"/>
        <v>0</v>
      </c>
      <c r="F455" s="21" t="s">
        <v>2159</v>
      </c>
      <c r="G455" s="17"/>
      <c r="H455" s="22"/>
      <c r="I455" s="22"/>
    </row>
    <row r="456" spans="1:12">
      <c r="A456" s="19"/>
      <c r="B456" s="21"/>
      <c r="C456" s="3"/>
      <c r="D456" s="3"/>
      <c r="E456" s="3"/>
      <c r="F456" s="21"/>
      <c r="G456" s="17"/>
      <c r="H456" s="22"/>
      <c r="I456" s="22"/>
    </row>
    <row r="457" spans="1:12">
      <c r="A457" s="19"/>
      <c r="B457" s="21"/>
      <c r="C457" s="3"/>
      <c r="D457" s="3"/>
      <c r="E457" s="3"/>
      <c r="F457" s="21"/>
      <c r="G457" s="17"/>
      <c r="H457" s="22"/>
      <c r="I457" s="22"/>
    </row>
    <row r="458" spans="1:12">
      <c r="A458" s="19"/>
      <c r="B458" s="21"/>
      <c r="C458" s="3"/>
      <c r="D458" s="3"/>
      <c r="E458" s="3"/>
      <c r="F458" s="21"/>
      <c r="G458" s="17"/>
      <c r="H458" s="22"/>
      <c r="I458" s="22"/>
    </row>
    <row r="459" spans="1:12">
      <c r="A459" s="17"/>
      <c r="B459" s="17"/>
      <c r="C459" s="18"/>
      <c r="D459" s="18"/>
      <c r="E459" s="18"/>
      <c r="F459" s="17"/>
      <c r="G459" s="17"/>
      <c r="H459" s="22"/>
      <c r="I459" s="22"/>
    </row>
    <row r="460" spans="1:12" ht="26.25">
      <c r="A460" s="673" t="s">
        <v>43</v>
      </c>
      <c r="B460" s="674"/>
      <c r="C460" s="10">
        <f>SUM(C441:C459)</f>
        <v>9158566</v>
      </c>
      <c r="D460" s="10">
        <f>SUM(D441:D459)</f>
        <v>9158566</v>
      </c>
      <c r="E460" s="10">
        <f>C460-D460</f>
        <v>0</v>
      </c>
      <c r="F460" s="31"/>
      <c r="G460" s="83"/>
      <c r="H460" s="596"/>
      <c r="I460" s="596"/>
    </row>
    <row r="464" spans="1:12" ht="23.25">
      <c r="A464" s="666" t="s">
        <v>0</v>
      </c>
      <c r="B464" s="666"/>
      <c r="C464" s="666"/>
      <c r="D464" s="666"/>
      <c r="E464" s="666"/>
      <c r="F464" s="666"/>
      <c r="G464" s="666"/>
      <c r="H464" s="586"/>
      <c r="I464" s="586"/>
    </row>
    <row r="465" spans="1:12" ht="15.75">
      <c r="A465" s="672" t="s">
        <v>632</v>
      </c>
      <c r="B465" s="672"/>
      <c r="C465" s="672"/>
      <c r="D465" s="672"/>
      <c r="E465" s="672"/>
      <c r="F465" s="672"/>
      <c r="G465" s="680"/>
      <c r="H465" s="591"/>
      <c r="I465" s="591"/>
      <c r="J465" s="117"/>
      <c r="K465" s="83"/>
      <c r="L465" s="83"/>
    </row>
    <row r="466" spans="1:12">
      <c r="A466" s="667" t="s">
        <v>778</v>
      </c>
      <c r="B466" s="667"/>
      <c r="C466" s="667"/>
      <c r="D466" s="667"/>
      <c r="E466" s="667"/>
      <c r="F466" s="667"/>
      <c r="G466" s="682"/>
      <c r="H466" s="590"/>
      <c r="I466" s="590"/>
      <c r="J466" s="21"/>
      <c r="K466" s="91"/>
      <c r="L466" s="18"/>
    </row>
    <row r="467" spans="1:12">
      <c r="A467" s="675" t="s">
        <v>2</v>
      </c>
      <c r="B467" s="675"/>
      <c r="C467" s="675"/>
      <c r="D467" s="675"/>
      <c r="E467" s="675"/>
      <c r="F467" s="675"/>
      <c r="G467" s="679"/>
      <c r="H467" s="592"/>
      <c r="I467" s="592"/>
      <c r="J467" s="21"/>
      <c r="K467" s="91"/>
      <c r="L467" s="18"/>
    </row>
    <row r="468" spans="1:12" ht="15.75">
      <c r="A468" s="1" t="s">
        <v>3</v>
      </c>
      <c r="B468" s="1" t="s">
        <v>4</v>
      </c>
      <c r="C468" s="1" t="s">
        <v>2243</v>
      </c>
      <c r="D468" s="1" t="s">
        <v>2242</v>
      </c>
      <c r="E468" s="211" t="s">
        <v>2244</v>
      </c>
      <c r="F468" s="1" t="s">
        <v>2240</v>
      </c>
      <c r="G468" s="211" t="s">
        <v>2241</v>
      </c>
      <c r="H468" s="594"/>
      <c r="I468" s="594"/>
    </row>
    <row r="469" spans="1:12">
      <c r="A469" s="19"/>
      <c r="B469" s="21" t="s">
        <v>266</v>
      </c>
      <c r="C469" s="3">
        <v>1515000</v>
      </c>
      <c r="D469" s="91"/>
      <c r="E469" s="91">
        <f>C469-D469</f>
        <v>1515000</v>
      </c>
      <c r="F469" s="21" t="s">
        <v>833</v>
      </c>
      <c r="G469" s="17"/>
      <c r="H469" s="595"/>
      <c r="I469" s="595"/>
      <c r="J469" s="121"/>
      <c r="K469" s="3"/>
      <c r="L469" s="18"/>
    </row>
    <row r="470" spans="1:12">
      <c r="A470" s="19"/>
      <c r="B470" s="21" t="s">
        <v>266</v>
      </c>
      <c r="C470" s="3">
        <v>1940000</v>
      </c>
      <c r="D470" s="91"/>
      <c r="E470" s="91">
        <f t="shared" ref="E470:E490" si="16">C470-D470</f>
        <v>1940000</v>
      </c>
      <c r="F470" s="21" t="s">
        <v>835</v>
      </c>
      <c r="G470" s="17"/>
      <c r="H470" s="595"/>
      <c r="I470" s="595"/>
      <c r="J470" s="121"/>
      <c r="K470" s="3"/>
      <c r="L470" s="18"/>
    </row>
    <row r="471" spans="1:12">
      <c r="A471" s="19"/>
      <c r="B471" s="21" t="s">
        <v>267</v>
      </c>
      <c r="C471" s="3">
        <v>2130000</v>
      </c>
      <c r="D471" s="91"/>
      <c r="E471" s="91">
        <f t="shared" si="16"/>
        <v>2130000</v>
      </c>
      <c r="F471" s="21" t="s">
        <v>837</v>
      </c>
      <c r="G471" s="17"/>
      <c r="H471" s="595"/>
      <c r="I471" s="595"/>
      <c r="J471" s="121"/>
      <c r="K471" s="3"/>
      <c r="L471" s="18"/>
    </row>
    <row r="472" spans="1:12">
      <c r="A472" s="19"/>
      <c r="B472" s="21" t="s">
        <v>464</v>
      </c>
      <c r="C472" s="3">
        <v>1304495</v>
      </c>
      <c r="D472" s="91"/>
      <c r="E472" s="91">
        <f t="shared" si="16"/>
        <v>1304495</v>
      </c>
      <c r="F472" s="21" t="s">
        <v>838</v>
      </c>
      <c r="G472" s="17"/>
      <c r="H472" s="595"/>
      <c r="I472" s="595"/>
      <c r="J472" s="121"/>
      <c r="K472" s="3"/>
      <c r="L472" s="18"/>
    </row>
    <row r="473" spans="1:12">
      <c r="A473" s="19"/>
      <c r="B473" s="21" t="s">
        <v>464</v>
      </c>
      <c r="C473" s="3">
        <v>1865000</v>
      </c>
      <c r="D473" s="91"/>
      <c r="E473" s="91">
        <f t="shared" si="16"/>
        <v>1865000</v>
      </c>
      <c r="F473" s="21" t="s">
        <v>839</v>
      </c>
      <c r="G473" s="17"/>
      <c r="H473" s="595"/>
      <c r="I473" s="595"/>
      <c r="J473" s="121"/>
      <c r="K473" s="3"/>
      <c r="L473" s="18"/>
    </row>
    <row r="474" spans="1:12">
      <c r="A474" s="19"/>
      <c r="B474" s="21" t="s">
        <v>840</v>
      </c>
      <c r="C474" s="3"/>
      <c r="D474" s="95">
        <v>1360000</v>
      </c>
      <c r="E474" s="91">
        <f t="shared" si="16"/>
        <v>-1360000</v>
      </c>
      <c r="F474" s="53" t="s">
        <v>831</v>
      </c>
      <c r="G474" s="17"/>
      <c r="H474" s="595"/>
      <c r="I474" s="595"/>
      <c r="J474" s="121"/>
      <c r="K474" s="3"/>
      <c r="L474" s="18"/>
    </row>
    <row r="475" spans="1:12">
      <c r="A475" s="19"/>
      <c r="B475" s="21" t="s">
        <v>841</v>
      </c>
      <c r="C475" s="3"/>
      <c r="D475" s="91">
        <v>521000</v>
      </c>
      <c r="E475" s="91">
        <f t="shared" si="16"/>
        <v>-521000</v>
      </c>
      <c r="F475" s="53" t="s">
        <v>842</v>
      </c>
      <c r="G475" s="17"/>
      <c r="H475" s="595"/>
      <c r="I475" s="595"/>
      <c r="J475" s="121"/>
      <c r="K475" s="3"/>
      <c r="L475" s="18"/>
    </row>
    <row r="476" spans="1:12">
      <c r="A476" s="19"/>
      <c r="B476" s="21" t="s">
        <v>843</v>
      </c>
      <c r="C476" s="3"/>
      <c r="D476" s="128">
        <v>590000</v>
      </c>
      <c r="E476" s="91">
        <f t="shared" si="16"/>
        <v>-590000</v>
      </c>
      <c r="F476" s="53" t="s">
        <v>832</v>
      </c>
      <c r="G476" s="17"/>
      <c r="H476" s="595"/>
      <c r="I476" s="595"/>
      <c r="J476" s="121"/>
      <c r="K476" s="3"/>
      <c r="L476" s="18"/>
    </row>
    <row r="477" spans="1:12">
      <c r="A477" s="19"/>
      <c r="B477" s="21" t="s">
        <v>844</v>
      </c>
      <c r="C477" s="3"/>
      <c r="D477" s="3">
        <v>486000</v>
      </c>
      <c r="E477" s="91">
        <f t="shared" si="16"/>
        <v>-486000</v>
      </c>
      <c r="F477" s="21" t="s">
        <v>836</v>
      </c>
      <c r="G477" s="17"/>
      <c r="H477" s="595"/>
      <c r="I477" s="595"/>
      <c r="J477" s="121"/>
      <c r="K477" s="3"/>
      <c r="L477" s="18"/>
    </row>
    <row r="478" spans="1:12">
      <c r="A478" s="19"/>
      <c r="B478" s="21" t="s">
        <v>845</v>
      </c>
      <c r="C478" s="3"/>
      <c r="D478" s="5">
        <v>623500</v>
      </c>
      <c r="E478" s="91">
        <f t="shared" si="16"/>
        <v>-623500</v>
      </c>
      <c r="F478" s="53" t="s">
        <v>834</v>
      </c>
      <c r="G478" s="17"/>
      <c r="H478" s="595"/>
      <c r="I478" s="595"/>
      <c r="J478" s="121"/>
      <c r="K478" s="3"/>
      <c r="L478" s="18"/>
    </row>
    <row r="479" spans="1:12">
      <c r="A479" s="19"/>
      <c r="B479" s="21" t="s">
        <v>846</v>
      </c>
      <c r="C479" s="3"/>
      <c r="D479" s="3">
        <v>527500</v>
      </c>
      <c r="E479" s="91">
        <f t="shared" si="16"/>
        <v>-527500</v>
      </c>
      <c r="F479" s="21" t="s">
        <v>847</v>
      </c>
      <c r="G479" s="17"/>
      <c r="H479" s="22"/>
      <c r="I479" s="22"/>
    </row>
    <row r="480" spans="1:12">
      <c r="A480" s="19"/>
      <c r="B480" s="21" t="s">
        <v>848</v>
      </c>
      <c r="C480" s="3"/>
      <c r="D480" s="3">
        <v>591000</v>
      </c>
      <c r="E480" s="91">
        <f t="shared" si="16"/>
        <v>-591000</v>
      </c>
      <c r="F480" s="21" t="s">
        <v>832</v>
      </c>
      <c r="G480" s="17"/>
      <c r="H480" s="22"/>
      <c r="I480" s="22"/>
    </row>
    <row r="481" spans="1:12">
      <c r="A481" s="19"/>
      <c r="B481" s="21" t="s">
        <v>849</v>
      </c>
      <c r="C481" s="3"/>
      <c r="D481" s="3">
        <v>1187500</v>
      </c>
      <c r="E481" s="91">
        <f t="shared" si="16"/>
        <v>-1187500</v>
      </c>
      <c r="F481" s="21" t="s">
        <v>850</v>
      </c>
      <c r="G481" s="17"/>
      <c r="H481" s="22"/>
      <c r="I481" s="22"/>
    </row>
    <row r="482" spans="1:12">
      <c r="A482" s="19"/>
      <c r="B482" s="21" t="s">
        <v>851</v>
      </c>
      <c r="C482" s="3"/>
      <c r="D482" s="3">
        <v>1540000</v>
      </c>
      <c r="E482" s="91">
        <f t="shared" si="16"/>
        <v>-1540000</v>
      </c>
      <c r="F482" s="21" t="s">
        <v>852</v>
      </c>
      <c r="G482" s="17"/>
      <c r="H482" s="22"/>
      <c r="I482" s="22"/>
    </row>
    <row r="483" spans="1:12">
      <c r="A483" s="19"/>
      <c r="B483" s="21" t="s">
        <v>557</v>
      </c>
      <c r="C483" s="3">
        <v>1128030</v>
      </c>
      <c r="D483" s="3">
        <v>0</v>
      </c>
      <c r="E483" s="91">
        <f t="shared" si="16"/>
        <v>1128030</v>
      </c>
      <c r="F483" s="21" t="s">
        <v>853</v>
      </c>
      <c r="G483" s="17"/>
      <c r="H483" s="22"/>
      <c r="I483" s="22"/>
    </row>
    <row r="484" spans="1:12">
      <c r="A484" s="19"/>
      <c r="B484" s="21" t="s">
        <v>558</v>
      </c>
      <c r="C484" s="3"/>
      <c r="D484" s="3">
        <v>525000</v>
      </c>
      <c r="E484" s="91">
        <f t="shared" si="16"/>
        <v>-525000</v>
      </c>
      <c r="F484" s="21" t="s">
        <v>836</v>
      </c>
      <c r="G484" s="17"/>
      <c r="H484" s="22"/>
      <c r="I484" s="22"/>
    </row>
    <row r="485" spans="1:12">
      <c r="A485" s="19"/>
      <c r="B485" s="21" t="s">
        <v>561</v>
      </c>
      <c r="C485" s="3"/>
      <c r="D485" s="3">
        <v>671000</v>
      </c>
      <c r="E485" s="91">
        <f t="shared" si="16"/>
        <v>-671000</v>
      </c>
      <c r="F485" s="53" t="s">
        <v>834</v>
      </c>
      <c r="G485" s="17"/>
      <c r="H485" s="22"/>
      <c r="I485" s="22"/>
    </row>
    <row r="486" spans="1:12">
      <c r="A486" s="19"/>
      <c r="B486" s="21" t="s">
        <v>854</v>
      </c>
      <c r="C486" s="3"/>
      <c r="D486" s="3">
        <v>900000</v>
      </c>
      <c r="E486" s="91">
        <f t="shared" si="16"/>
        <v>-900000</v>
      </c>
      <c r="F486" s="21" t="s">
        <v>855</v>
      </c>
      <c r="G486" s="17"/>
      <c r="H486" s="22"/>
      <c r="I486" s="22"/>
    </row>
    <row r="487" spans="1:12">
      <c r="A487" s="19"/>
      <c r="B487" s="21" t="s">
        <v>565</v>
      </c>
      <c r="C487" s="3"/>
      <c r="D487" s="3">
        <v>745000</v>
      </c>
      <c r="E487" s="91">
        <f t="shared" si="16"/>
        <v>-745000</v>
      </c>
      <c r="F487" s="21" t="s">
        <v>856</v>
      </c>
      <c r="G487" s="17"/>
      <c r="H487" s="22"/>
      <c r="I487" s="22"/>
    </row>
    <row r="488" spans="1:12">
      <c r="A488" s="19"/>
      <c r="B488" s="21" t="s">
        <v>575</v>
      </c>
      <c r="C488" s="3"/>
      <c r="D488" s="3">
        <v>1202000</v>
      </c>
      <c r="E488" s="91">
        <f t="shared" si="16"/>
        <v>-1202000</v>
      </c>
      <c r="F488" s="21" t="s">
        <v>857</v>
      </c>
      <c r="G488" s="17"/>
      <c r="H488" s="22"/>
      <c r="I488" s="22"/>
    </row>
    <row r="489" spans="1:12">
      <c r="A489" s="19"/>
      <c r="B489" s="21" t="s">
        <v>576</v>
      </c>
      <c r="C489" s="3"/>
      <c r="D489" s="3">
        <v>10200</v>
      </c>
      <c r="E489" s="91">
        <f t="shared" si="16"/>
        <v>-10200</v>
      </c>
      <c r="F489" s="21" t="s">
        <v>858</v>
      </c>
      <c r="G489" s="17"/>
      <c r="H489" s="22"/>
      <c r="I489" s="22"/>
    </row>
    <row r="490" spans="1:12">
      <c r="A490" s="19"/>
      <c r="B490" s="21"/>
      <c r="C490" s="3">
        <v>1597175</v>
      </c>
      <c r="D490" s="3">
        <v>0</v>
      </c>
      <c r="E490" s="91">
        <f t="shared" si="16"/>
        <v>1597175</v>
      </c>
      <c r="F490" s="21" t="s">
        <v>2160</v>
      </c>
      <c r="G490" s="17"/>
      <c r="H490" s="22"/>
      <c r="I490" s="22"/>
    </row>
    <row r="491" spans="1:12">
      <c r="A491" s="17"/>
      <c r="B491" s="17"/>
      <c r="C491" s="18"/>
      <c r="D491" s="18"/>
      <c r="E491" s="18"/>
      <c r="F491" s="17"/>
      <c r="G491" s="17"/>
      <c r="H491" s="22"/>
      <c r="I491" s="22"/>
    </row>
    <row r="492" spans="1:12" ht="26.25">
      <c r="A492" s="673" t="s">
        <v>43</v>
      </c>
      <c r="B492" s="674"/>
      <c r="C492" s="10">
        <f>SUM(C469:C491)</f>
        <v>11479700</v>
      </c>
      <c r="D492" s="10">
        <f>SUM(D469:D491)</f>
        <v>11479700</v>
      </c>
      <c r="E492" s="10">
        <f>C492-D492</f>
        <v>0</v>
      </c>
      <c r="F492" s="31"/>
      <c r="G492" s="83"/>
      <c r="H492" s="596"/>
      <c r="I492" s="596"/>
    </row>
    <row r="495" spans="1:12" ht="23.25">
      <c r="A495" s="666" t="s">
        <v>0</v>
      </c>
      <c r="B495" s="666"/>
      <c r="C495" s="666"/>
      <c r="D495" s="666"/>
      <c r="E495" s="666"/>
      <c r="F495" s="666"/>
      <c r="G495" s="681"/>
      <c r="H495" s="593"/>
      <c r="I495" s="593"/>
      <c r="J495" s="117"/>
      <c r="K495" s="83"/>
      <c r="L495" s="83"/>
    </row>
    <row r="496" spans="1:12" ht="15.75">
      <c r="A496" s="672" t="s">
        <v>693</v>
      </c>
      <c r="B496" s="672"/>
      <c r="C496" s="672"/>
      <c r="D496" s="672"/>
      <c r="E496" s="672"/>
      <c r="F496" s="672"/>
      <c r="G496" s="680"/>
      <c r="H496" s="591"/>
      <c r="I496" s="591"/>
      <c r="J496" s="21"/>
      <c r="K496" s="91"/>
      <c r="L496" s="18"/>
    </row>
    <row r="497" spans="1:12">
      <c r="A497" s="667" t="s">
        <v>778</v>
      </c>
      <c r="B497" s="667"/>
      <c r="C497" s="667"/>
      <c r="D497" s="667"/>
      <c r="E497" s="667"/>
      <c r="F497" s="667"/>
      <c r="G497" s="682"/>
      <c r="H497" s="590"/>
      <c r="I497" s="590"/>
      <c r="J497" s="21"/>
      <c r="K497" s="3"/>
      <c r="L497" s="18"/>
    </row>
    <row r="498" spans="1:12">
      <c r="A498" s="675" t="s">
        <v>2</v>
      </c>
      <c r="B498" s="675"/>
      <c r="C498" s="675"/>
      <c r="D498" s="675"/>
      <c r="E498" s="675"/>
      <c r="F498" s="675"/>
      <c r="G498" s="679"/>
      <c r="H498" s="592"/>
      <c r="I498" s="592"/>
      <c r="J498" s="21"/>
      <c r="K498" s="3"/>
      <c r="L498" s="18"/>
    </row>
    <row r="499" spans="1:12" ht="15.75">
      <c r="A499" s="1" t="s">
        <v>3</v>
      </c>
      <c r="B499" s="1" t="s">
        <v>4</v>
      </c>
      <c r="C499" s="1" t="s">
        <v>2243</v>
      </c>
      <c r="D499" s="1" t="s">
        <v>2242</v>
      </c>
      <c r="E499" s="211" t="s">
        <v>2244</v>
      </c>
      <c r="F499" s="1" t="s">
        <v>2240</v>
      </c>
      <c r="G499" s="211" t="s">
        <v>2241</v>
      </c>
      <c r="H499" s="594"/>
      <c r="I499" s="594"/>
    </row>
    <row r="500" spans="1:12">
      <c r="A500" s="19">
        <v>1</v>
      </c>
      <c r="B500" s="53" t="s">
        <v>859</v>
      </c>
      <c r="C500" s="3">
        <v>2177000</v>
      </c>
      <c r="D500" s="91"/>
      <c r="E500" s="91">
        <f>C500-D500</f>
        <v>2177000</v>
      </c>
      <c r="F500" s="21" t="s">
        <v>860</v>
      </c>
      <c r="G500" s="17"/>
      <c r="H500" s="595"/>
      <c r="I500" s="595"/>
      <c r="J500" s="121"/>
      <c r="K500" s="3"/>
      <c r="L500" s="18"/>
    </row>
    <row r="501" spans="1:12">
      <c r="A501" s="19">
        <v>2</v>
      </c>
      <c r="B501" s="53" t="s">
        <v>861</v>
      </c>
      <c r="C501" s="3">
        <v>1940000</v>
      </c>
      <c r="D501" s="91"/>
      <c r="E501" s="91">
        <f>E500+C501-D501</f>
        <v>4117000</v>
      </c>
      <c r="F501" s="21" t="s">
        <v>862</v>
      </c>
      <c r="G501" s="17"/>
      <c r="H501" s="595"/>
      <c r="I501" s="595"/>
      <c r="J501" s="121"/>
      <c r="K501" s="3"/>
      <c r="L501" s="18"/>
    </row>
    <row r="502" spans="1:12">
      <c r="A502" s="19">
        <v>3</v>
      </c>
      <c r="B502" s="53" t="s">
        <v>863</v>
      </c>
      <c r="C502" s="3">
        <v>2131000</v>
      </c>
      <c r="D502" s="91"/>
      <c r="E502" s="91">
        <f t="shared" ref="E502:E517" si="17">E501+C502-D502</f>
        <v>6248000</v>
      </c>
      <c r="F502" s="21" t="s">
        <v>864</v>
      </c>
      <c r="G502" s="17"/>
      <c r="H502" s="595"/>
      <c r="I502" s="595"/>
      <c r="J502" s="121"/>
      <c r="K502" s="3"/>
      <c r="L502" s="18"/>
    </row>
    <row r="503" spans="1:12">
      <c r="A503" s="19">
        <v>4</v>
      </c>
      <c r="B503" s="53" t="s">
        <v>865</v>
      </c>
      <c r="C503" s="3">
        <v>2344000</v>
      </c>
      <c r="D503" s="91"/>
      <c r="E503" s="91">
        <f t="shared" si="17"/>
        <v>8592000</v>
      </c>
      <c r="F503" s="21" t="s">
        <v>866</v>
      </c>
      <c r="G503" s="17"/>
      <c r="H503" s="595"/>
      <c r="I503" s="595"/>
      <c r="J503" s="121"/>
      <c r="K503" s="3"/>
      <c r="L503" s="18"/>
    </row>
    <row r="504" spans="1:12">
      <c r="A504" s="19">
        <v>5</v>
      </c>
      <c r="B504" s="21" t="s">
        <v>841</v>
      </c>
      <c r="C504" s="3"/>
      <c r="D504" s="91">
        <v>1107000</v>
      </c>
      <c r="E504" s="91">
        <f t="shared" si="17"/>
        <v>7485000</v>
      </c>
      <c r="F504" s="53" t="s">
        <v>867</v>
      </c>
      <c r="G504" s="17"/>
      <c r="H504" s="595"/>
      <c r="I504" s="595"/>
      <c r="J504" s="121"/>
      <c r="K504" s="3"/>
      <c r="L504" s="18"/>
    </row>
    <row r="505" spans="1:12">
      <c r="A505" s="19">
        <v>6</v>
      </c>
      <c r="B505" s="21" t="s">
        <v>843</v>
      </c>
      <c r="C505" s="3"/>
      <c r="D505" s="128">
        <v>590000</v>
      </c>
      <c r="E505" s="91">
        <f t="shared" si="17"/>
        <v>6895000</v>
      </c>
      <c r="F505" s="53" t="s">
        <v>832</v>
      </c>
      <c r="G505" s="17"/>
      <c r="H505" s="595"/>
      <c r="I505" s="595"/>
      <c r="J505" s="121"/>
      <c r="K505" s="3"/>
      <c r="L505" s="18"/>
    </row>
    <row r="506" spans="1:12">
      <c r="A506" s="19">
        <v>7</v>
      </c>
      <c r="B506" s="21" t="s">
        <v>844</v>
      </c>
      <c r="C506" s="3"/>
      <c r="D506" s="3">
        <v>486000</v>
      </c>
      <c r="E506" s="91">
        <f t="shared" si="17"/>
        <v>6409000</v>
      </c>
      <c r="F506" s="53" t="s">
        <v>836</v>
      </c>
      <c r="G506" s="17"/>
      <c r="H506" s="595"/>
      <c r="I506" s="595"/>
      <c r="J506" s="121"/>
      <c r="K506" s="3"/>
      <c r="L506" s="18"/>
    </row>
    <row r="507" spans="1:12">
      <c r="A507" s="19">
        <v>8</v>
      </c>
      <c r="B507" s="21" t="s">
        <v>868</v>
      </c>
      <c r="C507" s="3">
        <v>444950</v>
      </c>
      <c r="D507" s="3"/>
      <c r="E507" s="91">
        <f t="shared" si="17"/>
        <v>6853950</v>
      </c>
      <c r="F507" s="21" t="s">
        <v>869</v>
      </c>
      <c r="G507" s="17"/>
      <c r="H507" s="595"/>
      <c r="I507" s="595"/>
      <c r="J507" s="121"/>
      <c r="K507" s="3"/>
      <c r="L507" s="18"/>
    </row>
    <row r="508" spans="1:12">
      <c r="A508" s="19">
        <v>9</v>
      </c>
      <c r="B508" s="21" t="s">
        <v>845</v>
      </c>
      <c r="C508" s="3"/>
      <c r="D508" s="5">
        <v>623500</v>
      </c>
      <c r="E508" s="91">
        <f t="shared" si="17"/>
        <v>6230450</v>
      </c>
      <c r="F508" s="53" t="s">
        <v>834</v>
      </c>
      <c r="G508" s="17"/>
      <c r="H508" s="595"/>
      <c r="I508" s="595"/>
      <c r="J508" s="121"/>
      <c r="K508" s="3"/>
      <c r="L508" s="18"/>
    </row>
    <row r="509" spans="1:12">
      <c r="A509" s="19">
        <v>10</v>
      </c>
      <c r="B509" s="21" t="s">
        <v>846</v>
      </c>
      <c r="C509" s="3"/>
      <c r="D509" s="3">
        <v>527500</v>
      </c>
      <c r="E509" s="91">
        <f t="shared" si="17"/>
        <v>5702950</v>
      </c>
      <c r="F509" s="21" t="s">
        <v>847</v>
      </c>
      <c r="G509" s="17"/>
      <c r="H509" s="22"/>
      <c r="I509" s="22"/>
    </row>
    <row r="510" spans="1:12">
      <c r="A510" s="19">
        <v>11</v>
      </c>
      <c r="B510" s="21" t="s">
        <v>848</v>
      </c>
      <c r="C510" s="3"/>
      <c r="D510" s="3">
        <v>591000</v>
      </c>
      <c r="E510" s="91">
        <f t="shared" si="17"/>
        <v>5111950</v>
      </c>
      <c r="F510" s="21" t="s">
        <v>832</v>
      </c>
      <c r="G510" s="17"/>
      <c r="H510" s="22"/>
      <c r="I510" s="22"/>
    </row>
    <row r="511" spans="1:12">
      <c r="A511" s="19">
        <v>12</v>
      </c>
      <c r="B511" s="21" t="s">
        <v>849</v>
      </c>
      <c r="C511" s="3"/>
      <c r="D511" s="3">
        <v>1187500</v>
      </c>
      <c r="E511" s="91">
        <f t="shared" si="17"/>
        <v>3924450</v>
      </c>
      <c r="F511" s="21" t="s">
        <v>850</v>
      </c>
      <c r="G511" s="17"/>
      <c r="H511" s="22"/>
      <c r="I511" s="22"/>
    </row>
    <row r="512" spans="1:12">
      <c r="A512" s="19">
        <v>13</v>
      </c>
      <c r="B512" s="21" t="s">
        <v>851</v>
      </c>
      <c r="C512" s="3"/>
      <c r="D512" s="3">
        <v>1540000</v>
      </c>
      <c r="E512" s="91">
        <f t="shared" si="17"/>
        <v>2384450</v>
      </c>
      <c r="F512" s="21" t="s">
        <v>852</v>
      </c>
      <c r="G512" s="17"/>
      <c r="H512" s="22"/>
      <c r="I512" s="22"/>
    </row>
    <row r="513" spans="1:12">
      <c r="A513" s="19"/>
      <c r="B513" s="21" t="s">
        <v>558</v>
      </c>
      <c r="C513" s="3"/>
      <c r="D513" s="3">
        <v>150000</v>
      </c>
      <c r="E513" s="91">
        <f t="shared" si="17"/>
        <v>2234450</v>
      </c>
      <c r="F513" s="21" t="s">
        <v>836</v>
      </c>
      <c r="G513" s="17"/>
      <c r="H513" s="22"/>
      <c r="I513" s="22"/>
    </row>
    <row r="514" spans="1:12">
      <c r="A514" s="19">
        <v>14</v>
      </c>
      <c r="B514" s="21" t="s">
        <v>561</v>
      </c>
      <c r="C514" s="3"/>
      <c r="D514" s="3">
        <v>400000</v>
      </c>
      <c r="E514" s="91">
        <f t="shared" si="17"/>
        <v>1834450</v>
      </c>
      <c r="F514" s="53" t="s">
        <v>834</v>
      </c>
      <c r="G514" s="17"/>
      <c r="H514" s="22"/>
      <c r="I514" s="22"/>
    </row>
    <row r="515" spans="1:12">
      <c r="A515" s="19">
        <v>15</v>
      </c>
      <c r="B515" s="21" t="s">
        <v>854</v>
      </c>
      <c r="C515" s="3"/>
      <c r="D515" s="3">
        <v>335000</v>
      </c>
      <c r="E515" s="91">
        <f t="shared" si="17"/>
        <v>1499450</v>
      </c>
      <c r="F515" s="21" t="s">
        <v>855</v>
      </c>
      <c r="G515" s="17"/>
      <c r="H515" s="22"/>
      <c r="I515" s="22"/>
    </row>
    <row r="516" spans="1:12">
      <c r="A516" s="19"/>
      <c r="B516" s="21" t="s">
        <v>565</v>
      </c>
      <c r="C516" s="3"/>
      <c r="D516" s="3">
        <v>400000</v>
      </c>
      <c r="E516" s="91">
        <f t="shared" si="17"/>
        <v>1099450</v>
      </c>
      <c r="F516" s="21" t="s">
        <v>856</v>
      </c>
      <c r="G516" s="17"/>
      <c r="H516" s="22"/>
      <c r="I516" s="22"/>
    </row>
    <row r="517" spans="1:12">
      <c r="A517" s="19"/>
      <c r="B517" s="21"/>
      <c r="C517" s="3"/>
      <c r="D517" s="3">
        <v>1099450</v>
      </c>
      <c r="E517" s="91">
        <f t="shared" si="17"/>
        <v>0</v>
      </c>
      <c r="F517" s="21" t="s">
        <v>2161</v>
      </c>
      <c r="G517" s="17"/>
      <c r="H517" s="22"/>
      <c r="I517" s="22"/>
    </row>
    <row r="518" spans="1:12">
      <c r="A518" s="19">
        <v>16</v>
      </c>
      <c r="B518" s="17"/>
      <c r="C518" s="18"/>
      <c r="D518" s="18"/>
      <c r="E518" s="18"/>
      <c r="F518" s="17"/>
      <c r="G518" s="17"/>
      <c r="H518" s="22"/>
      <c r="I518" s="22"/>
    </row>
    <row r="519" spans="1:12" ht="26.25">
      <c r="A519" s="673" t="s">
        <v>43</v>
      </c>
      <c r="B519" s="674"/>
      <c r="C519" s="10">
        <f>SUM(C500:C518)</f>
        <v>9036950</v>
      </c>
      <c r="D519" s="10">
        <f>SUM(D500:D518)</f>
        <v>9036950</v>
      </c>
      <c r="E519" s="10">
        <f>C519-D519</f>
        <v>0</v>
      </c>
      <c r="F519" s="31"/>
      <c r="G519" s="83" t="s">
        <v>870</v>
      </c>
      <c r="H519" s="596"/>
      <c r="I519" s="596"/>
    </row>
    <row r="523" spans="1:12" ht="23.25">
      <c r="A523" s="666" t="s">
        <v>0</v>
      </c>
      <c r="B523" s="666"/>
      <c r="C523" s="666"/>
      <c r="D523" s="666"/>
      <c r="E523" s="666"/>
      <c r="F523" s="666"/>
      <c r="G523" s="666"/>
      <c r="H523" s="586"/>
      <c r="I523" s="586"/>
    </row>
    <row r="524" spans="1:12" ht="15.75">
      <c r="A524" s="672" t="s">
        <v>682</v>
      </c>
      <c r="B524" s="672"/>
      <c r="C524" s="672"/>
      <c r="D524" s="672"/>
      <c r="E524" s="672"/>
      <c r="F524" s="672"/>
      <c r="G524" s="680"/>
      <c r="H524" s="591"/>
      <c r="I524" s="591"/>
      <c r="J524" s="117"/>
      <c r="K524" s="83"/>
      <c r="L524" s="83"/>
    </row>
    <row r="525" spans="1:12">
      <c r="A525" s="667" t="s">
        <v>778</v>
      </c>
      <c r="B525" s="667"/>
      <c r="C525" s="667"/>
      <c r="D525" s="667"/>
      <c r="E525" s="667"/>
      <c r="F525" s="667"/>
      <c r="G525" s="682"/>
      <c r="H525" s="590"/>
      <c r="I525" s="590"/>
      <c r="J525" s="21"/>
      <c r="K525" s="91"/>
    </row>
    <row r="526" spans="1:12">
      <c r="A526" s="675" t="s">
        <v>2</v>
      </c>
      <c r="B526" s="675"/>
      <c r="C526" s="675"/>
      <c r="D526" s="675"/>
      <c r="E526" s="675"/>
      <c r="F526" s="675"/>
      <c r="G526" s="679"/>
      <c r="H526" s="592"/>
      <c r="I526" s="592"/>
      <c r="J526" s="53"/>
      <c r="K526" s="129"/>
    </row>
    <row r="527" spans="1:12" ht="15.75">
      <c r="A527" s="1" t="s">
        <v>3</v>
      </c>
      <c r="B527" s="1" t="s">
        <v>4</v>
      </c>
      <c r="C527" s="1" t="s">
        <v>2243</v>
      </c>
      <c r="D527" s="1" t="s">
        <v>2242</v>
      </c>
      <c r="E527" s="211" t="s">
        <v>2244</v>
      </c>
      <c r="F527" s="1" t="s">
        <v>2240</v>
      </c>
      <c r="G527" s="211" t="s">
        <v>2241</v>
      </c>
      <c r="H527" s="594"/>
      <c r="I527" s="594"/>
    </row>
    <row r="528" spans="1:12">
      <c r="A528" s="19">
        <v>1</v>
      </c>
      <c r="B528" s="21" t="s">
        <v>872</v>
      </c>
      <c r="C528" s="91">
        <v>1980000</v>
      </c>
      <c r="D528" s="17"/>
      <c r="E528" s="207">
        <f>C528-D528</f>
        <v>1980000</v>
      </c>
      <c r="F528" s="21" t="s">
        <v>873</v>
      </c>
      <c r="G528" s="17"/>
      <c r="H528" s="595"/>
      <c r="I528" s="595"/>
      <c r="J528" s="212"/>
      <c r="K528" s="128"/>
    </row>
    <row r="529" spans="1:12">
      <c r="A529" s="19">
        <v>2</v>
      </c>
      <c r="B529" s="21" t="s">
        <v>875</v>
      </c>
      <c r="C529" s="91">
        <v>1784000</v>
      </c>
      <c r="D529" s="17"/>
      <c r="E529" s="207">
        <f>E528+C529-D529</f>
        <v>3764000</v>
      </c>
      <c r="F529" s="21" t="s">
        <v>876</v>
      </c>
      <c r="G529" s="17"/>
      <c r="H529" s="595"/>
      <c r="I529" s="595"/>
      <c r="J529" s="121"/>
      <c r="K529" s="3"/>
    </row>
    <row r="530" spans="1:12">
      <c r="A530" s="19">
        <v>3</v>
      </c>
      <c r="B530" s="21" t="s">
        <v>877</v>
      </c>
      <c r="C530" s="3">
        <v>1773000</v>
      </c>
      <c r="D530" s="91"/>
      <c r="E530" s="207">
        <f t="shared" ref="E530:E537" si="18">E529+C530-D530</f>
        <v>5537000</v>
      </c>
      <c r="F530" s="21" t="s">
        <v>878</v>
      </c>
      <c r="G530" s="17"/>
      <c r="H530" s="595"/>
      <c r="I530" s="595"/>
      <c r="J530" s="121"/>
      <c r="K530" s="3"/>
      <c r="L530" s="18"/>
    </row>
    <row r="531" spans="1:12">
      <c r="A531" s="19">
        <v>4</v>
      </c>
      <c r="B531" s="21" t="s">
        <v>49</v>
      </c>
      <c r="C531" s="3"/>
      <c r="D531" s="95">
        <v>1514000</v>
      </c>
      <c r="E531" s="207">
        <f t="shared" si="18"/>
        <v>4023000</v>
      </c>
      <c r="F531" s="53" t="s">
        <v>687</v>
      </c>
      <c r="G531" s="18">
        <v>1531500</v>
      </c>
      <c r="H531" s="599"/>
      <c r="I531" s="599"/>
      <c r="J531" s="121"/>
      <c r="K531" s="3"/>
      <c r="L531" s="18"/>
    </row>
    <row r="532" spans="1:12">
      <c r="A532" s="19"/>
      <c r="B532" s="21" t="s">
        <v>59</v>
      </c>
      <c r="C532" s="3">
        <v>649950</v>
      </c>
      <c r="D532" s="91"/>
      <c r="E532" s="207">
        <f t="shared" si="18"/>
        <v>4672950</v>
      </c>
      <c r="F532" s="21" t="s">
        <v>879</v>
      </c>
      <c r="G532" s="17"/>
      <c r="H532" s="595"/>
      <c r="I532" s="595"/>
      <c r="J532" s="121"/>
      <c r="K532" s="3"/>
      <c r="L532" s="18"/>
    </row>
    <row r="533" spans="1:12">
      <c r="A533" s="19">
        <v>5</v>
      </c>
      <c r="B533" s="21" t="s">
        <v>880</v>
      </c>
      <c r="C533" s="3"/>
      <c r="D533" s="129">
        <v>1209000</v>
      </c>
      <c r="E533" s="207">
        <f t="shared" si="18"/>
        <v>3463950</v>
      </c>
      <c r="F533" s="53" t="s">
        <v>832</v>
      </c>
      <c r="G533" s="18">
        <v>1173424</v>
      </c>
      <c r="H533" s="599"/>
      <c r="I533" s="599"/>
      <c r="J533" s="121"/>
      <c r="K533" s="3"/>
      <c r="L533" s="18"/>
    </row>
    <row r="534" spans="1:12">
      <c r="A534" s="19">
        <v>6</v>
      </c>
      <c r="B534" s="21" t="s">
        <v>881</v>
      </c>
      <c r="C534" s="3"/>
      <c r="D534" s="128">
        <v>1285000</v>
      </c>
      <c r="E534" s="207">
        <f t="shared" si="18"/>
        <v>2178950</v>
      </c>
      <c r="F534" s="53" t="s">
        <v>874</v>
      </c>
      <c r="G534" s="18">
        <v>1236543</v>
      </c>
      <c r="H534" s="599"/>
      <c r="I534" s="599"/>
      <c r="J534" s="121"/>
      <c r="K534" s="3"/>
      <c r="L534" s="18"/>
    </row>
    <row r="535" spans="1:12">
      <c r="A535" s="19">
        <v>7</v>
      </c>
      <c r="B535" s="21" t="s">
        <v>881</v>
      </c>
      <c r="C535" s="3"/>
      <c r="D535" s="128">
        <v>1125000</v>
      </c>
      <c r="E535" s="207">
        <f t="shared" si="18"/>
        <v>1053950</v>
      </c>
      <c r="F535" s="53" t="s">
        <v>871</v>
      </c>
      <c r="G535" s="18">
        <v>617156</v>
      </c>
      <c r="H535" s="599"/>
      <c r="I535" s="599"/>
      <c r="J535" s="121"/>
      <c r="K535" s="3"/>
      <c r="L535" s="18"/>
    </row>
    <row r="536" spans="1:12">
      <c r="A536" s="19">
        <v>8</v>
      </c>
      <c r="B536" s="21" t="s">
        <v>841</v>
      </c>
      <c r="C536" s="3"/>
      <c r="D536" s="91">
        <v>609000</v>
      </c>
      <c r="E536" s="207">
        <f t="shared" si="18"/>
        <v>444950</v>
      </c>
      <c r="F536" s="21" t="s">
        <v>882</v>
      </c>
      <c r="G536" s="17"/>
      <c r="H536" s="595"/>
      <c r="I536" s="595"/>
      <c r="J536" s="121"/>
      <c r="K536" s="3"/>
      <c r="L536" s="18"/>
    </row>
    <row r="537" spans="1:12">
      <c r="A537" s="19">
        <v>9</v>
      </c>
      <c r="B537" s="21" t="s">
        <v>868</v>
      </c>
      <c r="C537" s="3"/>
      <c r="D537" s="3">
        <v>444950</v>
      </c>
      <c r="E537" s="207">
        <f t="shared" si="18"/>
        <v>0</v>
      </c>
      <c r="F537" s="21" t="s">
        <v>883</v>
      </c>
      <c r="G537" s="17"/>
      <c r="H537" s="595"/>
      <c r="I537" s="595"/>
      <c r="J537" s="121"/>
      <c r="K537" s="3"/>
      <c r="L537" s="18"/>
    </row>
    <row r="538" spans="1:12">
      <c r="A538" s="19">
        <v>10</v>
      </c>
      <c r="B538" s="21"/>
      <c r="C538" s="3"/>
      <c r="D538" s="3"/>
      <c r="E538" s="3"/>
      <c r="F538" s="21"/>
      <c r="G538" s="17"/>
      <c r="H538" s="595"/>
      <c r="I538" s="595"/>
      <c r="J538" s="121"/>
      <c r="K538" s="3"/>
      <c r="L538" s="18"/>
    </row>
    <row r="539" spans="1:12">
      <c r="A539" s="19">
        <v>11</v>
      </c>
      <c r="B539" s="21"/>
      <c r="C539" s="3"/>
      <c r="D539" s="3"/>
      <c r="E539" s="3"/>
      <c r="F539" s="21"/>
      <c r="G539" s="17"/>
      <c r="H539" s="22"/>
      <c r="I539" s="22"/>
    </row>
    <row r="540" spans="1:12">
      <c r="A540" s="19">
        <v>12</v>
      </c>
      <c r="B540" s="21"/>
      <c r="C540" s="3"/>
      <c r="D540" s="3"/>
      <c r="E540" s="3"/>
      <c r="F540" s="21"/>
      <c r="G540" s="17"/>
      <c r="H540" s="22"/>
      <c r="I540" s="22"/>
    </row>
    <row r="541" spans="1:12">
      <c r="A541" s="19">
        <v>13</v>
      </c>
      <c r="B541" s="21"/>
      <c r="C541" s="3"/>
      <c r="D541" s="3"/>
      <c r="E541" s="3"/>
      <c r="F541" s="21"/>
      <c r="G541" s="17"/>
      <c r="H541" s="22"/>
      <c r="I541" s="22"/>
    </row>
    <row r="542" spans="1:12">
      <c r="A542" s="19">
        <v>14</v>
      </c>
      <c r="B542" s="21"/>
      <c r="C542" s="3"/>
      <c r="D542" s="3"/>
      <c r="E542" s="3"/>
      <c r="F542" s="21"/>
      <c r="G542" s="17"/>
      <c r="H542" s="22"/>
      <c r="I542" s="22"/>
    </row>
    <row r="543" spans="1:12">
      <c r="A543" s="19">
        <v>15</v>
      </c>
      <c r="B543" s="21"/>
      <c r="C543" s="3"/>
      <c r="D543" s="3"/>
      <c r="E543" s="3"/>
      <c r="F543" s="21"/>
      <c r="G543" s="17"/>
      <c r="H543" s="22"/>
      <c r="I543" s="22"/>
    </row>
    <row r="544" spans="1:12">
      <c r="A544" s="19">
        <v>16</v>
      </c>
      <c r="B544" s="17"/>
      <c r="C544" s="18"/>
      <c r="D544" s="18"/>
      <c r="E544" s="18"/>
      <c r="F544" s="17"/>
      <c r="G544" s="17"/>
      <c r="H544" s="22"/>
      <c r="I544" s="22"/>
    </row>
    <row r="545" spans="1:9" ht="26.25">
      <c r="A545" s="673" t="s">
        <v>43</v>
      </c>
      <c r="B545" s="674"/>
      <c r="C545" s="10">
        <f>SUM(C528:C544)</f>
        <v>6186950</v>
      </c>
      <c r="D545" s="10">
        <f>SUM(D528:D544)</f>
        <v>6186950</v>
      </c>
      <c r="E545" s="10">
        <f>C545-D545</f>
        <v>0</v>
      </c>
      <c r="F545" s="31"/>
      <c r="G545" s="83"/>
      <c r="H545" s="596"/>
      <c r="I545" s="596"/>
    </row>
    <row r="550" spans="1:9" ht="23.25">
      <c r="A550" s="666" t="s">
        <v>0</v>
      </c>
      <c r="B550" s="666"/>
      <c r="C550" s="666"/>
      <c r="D550" s="666"/>
      <c r="E550" s="666"/>
      <c r="F550" s="666"/>
      <c r="G550" s="666"/>
      <c r="H550" s="586"/>
      <c r="I550" s="586"/>
    </row>
    <row r="551" spans="1:9" ht="15.75">
      <c r="A551" s="672" t="s">
        <v>582</v>
      </c>
      <c r="B551" s="672"/>
      <c r="C551" s="672"/>
      <c r="D551" s="672"/>
      <c r="E551" s="672"/>
      <c r="F551" s="672"/>
      <c r="G551" s="672"/>
      <c r="H551" s="588"/>
      <c r="I551" s="588"/>
    </row>
    <row r="552" spans="1:9">
      <c r="A552" s="667" t="s">
        <v>884</v>
      </c>
      <c r="B552" s="667"/>
      <c r="C552" s="667"/>
      <c r="D552" s="667"/>
      <c r="E552" s="667"/>
      <c r="F552" s="667"/>
      <c r="G552" s="667"/>
      <c r="H552" s="587"/>
      <c r="I552" s="587"/>
    </row>
    <row r="553" spans="1:9">
      <c r="A553" s="675" t="s">
        <v>2</v>
      </c>
      <c r="B553" s="675"/>
      <c r="C553" s="675"/>
      <c r="D553" s="675"/>
      <c r="E553" s="675"/>
      <c r="F553" s="675"/>
      <c r="G553" s="675"/>
      <c r="H553" s="589"/>
      <c r="I553" s="589"/>
    </row>
    <row r="554" spans="1:9" ht="15.75">
      <c r="A554" s="1" t="s">
        <v>3</v>
      </c>
      <c r="B554" s="1" t="s">
        <v>4</v>
      </c>
      <c r="C554" s="1" t="s">
        <v>2243</v>
      </c>
      <c r="D554" s="1" t="s">
        <v>2242</v>
      </c>
      <c r="E554" s="211" t="s">
        <v>2244</v>
      </c>
      <c r="F554" s="1" t="s">
        <v>2240</v>
      </c>
      <c r="G554" s="211" t="s">
        <v>2241</v>
      </c>
      <c r="H554" s="594"/>
      <c r="I554" s="594"/>
    </row>
    <row r="555" spans="1:9" ht="15.75">
      <c r="A555" s="36">
        <v>1</v>
      </c>
      <c r="B555" s="36" t="s">
        <v>547</v>
      </c>
      <c r="C555" s="130">
        <v>1062000</v>
      </c>
      <c r="D555" s="36"/>
      <c r="E555" s="36"/>
      <c r="F555" s="36" t="s">
        <v>885</v>
      </c>
      <c r="G555" s="17"/>
      <c r="H555" s="22"/>
      <c r="I555" s="22"/>
    </row>
    <row r="556" spans="1:9" ht="15.75">
      <c r="A556" s="36">
        <v>2</v>
      </c>
      <c r="B556" s="36" t="s">
        <v>547</v>
      </c>
      <c r="C556" s="130">
        <v>1220000</v>
      </c>
      <c r="D556" s="36"/>
      <c r="E556" s="36"/>
      <c r="F556" s="36" t="s">
        <v>886</v>
      </c>
      <c r="G556" s="17"/>
      <c r="H556" s="22"/>
      <c r="I556" s="22"/>
    </row>
    <row r="557" spans="1:9" ht="15.75">
      <c r="A557" s="36">
        <v>3</v>
      </c>
      <c r="B557" s="36" t="s">
        <v>548</v>
      </c>
      <c r="C557" s="130">
        <v>1250330</v>
      </c>
      <c r="D557" s="36"/>
      <c r="E557" s="36"/>
      <c r="F557" s="36" t="s">
        <v>887</v>
      </c>
      <c r="G557" s="17"/>
      <c r="H557" s="22"/>
      <c r="I557" s="22"/>
    </row>
    <row r="558" spans="1:9" ht="15.75">
      <c r="A558" s="36">
        <v>4</v>
      </c>
      <c r="B558" s="36" t="s">
        <v>548</v>
      </c>
      <c r="C558" s="130">
        <v>1498100</v>
      </c>
      <c r="D558" s="36"/>
      <c r="E558" s="36"/>
      <c r="F558" s="36" t="s">
        <v>888</v>
      </c>
      <c r="G558" s="17"/>
      <c r="H558" s="22"/>
      <c r="I558" s="22"/>
    </row>
    <row r="559" spans="1:9" ht="15.75">
      <c r="A559" s="36">
        <v>5</v>
      </c>
      <c r="B559" s="36" t="s">
        <v>889</v>
      </c>
      <c r="C559" s="130">
        <v>1324000</v>
      </c>
      <c r="D559" s="36"/>
      <c r="E559" s="36"/>
      <c r="F559" s="36" t="s">
        <v>890</v>
      </c>
      <c r="G559" s="17"/>
      <c r="H559" s="22"/>
      <c r="I559" s="22"/>
    </row>
    <row r="560" spans="1:9" ht="15.75">
      <c r="A560" s="36">
        <v>6</v>
      </c>
      <c r="B560" s="36" t="s">
        <v>889</v>
      </c>
      <c r="C560" s="130">
        <v>1083000</v>
      </c>
      <c r="D560" s="36"/>
      <c r="E560" s="36"/>
      <c r="F560" s="36" t="s">
        <v>891</v>
      </c>
      <c r="G560" s="17"/>
      <c r="H560" s="22"/>
      <c r="I560" s="22"/>
    </row>
    <row r="561" spans="1:9" ht="15.75">
      <c r="A561" s="36">
        <v>7</v>
      </c>
      <c r="B561" s="36" t="s">
        <v>551</v>
      </c>
      <c r="C561" s="130">
        <v>1050000</v>
      </c>
      <c r="D561" s="36"/>
      <c r="E561" s="36"/>
      <c r="F561" s="3" t="s">
        <v>892</v>
      </c>
      <c r="G561" s="17"/>
      <c r="H561" s="22"/>
      <c r="I561" s="22"/>
    </row>
    <row r="562" spans="1:9" ht="15.75">
      <c r="A562" s="36">
        <v>8</v>
      </c>
      <c r="B562" s="36" t="s">
        <v>848</v>
      </c>
      <c r="C562" s="130"/>
      <c r="D562" s="131">
        <v>1105000</v>
      </c>
      <c r="E562" s="131"/>
      <c r="F562" s="36" t="s">
        <v>893</v>
      </c>
      <c r="G562" s="17"/>
      <c r="H562" s="22"/>
      <c r="I562" s="22"/>
    </row>
    <row r="563" spans="1:9" ht="15.75">
      <c r="A563" s="36">
        <v>9</v>
      </c>
      <c r="B563" s="36" t="s">
        <v>894</v>
      </c>
      <c r="C563" s="130"/>
      <c r="D563" s="131">
        <v>1235000</v>
      </c>
      <c r="E563" s="131"/>
      <c r="F563" s="36" t="s">
        <v>895</v>
      </c>
      <c r="G563" s="17"/>
      <c r="H563" s="22"/>
      <c r="I563" s="22"/>
    </row>
    <row r="564" spans="1:9" ht="15.75">
      <c r="A564" s="36">
        <v>10</v>
      </c>
      <c r="B564" s="36" t="s">
        <v>896</v>
      </c>
      <c r="C564" s="130"/>
      <c r="D564" s="131">
        <v>925000</v>
      </c>
      <c r="E564" s="131"/>
      <c r="F564" s="36" t="s">
        <v>897</v>
      </c>
      <c r="G564" s="17"/>
      <c r="H564" s="22"/>
      <c r="I564" s="22"/>
    </row>
    <row r="565" spans="1:9" ht="15.75">
      <c r="A565" s="36">
        <v>11</v>
      </c>
      <c r="B565" s="36" t="s">
        <v>896</v>
      </c>
      <c r="C565" s="130"/>
      <c r="D565" s="131">
        <v>1105000</v>
      </c>
      <c r="E565" s="131"/>
      <c r="F565" s="36" t="s">
        <v>898</v>
      </c>
      <c r="G565" s="17"/>
      <c r="H565" s="22"/>
      <c r="I565" s="22"/>
    </row>
    <row r="566" spans="1:9" ht="15.75">
      <c r="A566" s="36">
        <v>12</v>
      </c>
      <c r="B566" s="21" t="s">
        <v>576</v>
      </c>
      <c r="C566" s="130"/>
      <c r="D566" s="132">
        <v>935000</v>
      </c>
      <c r="E566" s="208"/>
      <c r="F566" s="133" t="s">
        <v>899</v>
      </c>
      <c r="G566" s="17"/>
      <c r="H566" s="22"/>
      <c r="I566" s="22"/>
    </row>
    <row r="567" spans="1:9" ht="15.75">
      <c r="A567" s="36">
        <v>13</v>
      </c>
      <c r="B567" s="21" t="s">
        <v>577</v>
      </c>
      <c r="C567" s="130"/>
      <c r="D567" s="91">
        <v>1168000</v>
      </c>
      <c r="E567" s="91"/>
      <c r="F567" s="21" t="s">
        <v>900</v>
      </c>
      <c r="G567" s="17"/>
      <c r="H567" s="22"/>
      <c r="I567" s="22"/>
    </row>
    <row r="568" spans="1:9" ht="15.75">
      <c r="A568" s="36">
        <v>14</v>
      </c>
      <c r="B568" s="21" t="s">
        <v>901</v>
      </c>
      <c r="C568" s="130"/>
      <c r="D568" s="91">
        <v>905000</v>
      </c>
      <c r="E568" s="91"/>
      <c r="F568" s="21" t="s">
        <v>902</v>
      </c>
      <c r="G568" s="17"/>
      <c r="H568" s="22"/>
      <c r="I568" s="22"/>
    </row>
    <row r="569" spans="1:9" ht="15.75">
      <c r="A569" s="36">
        <v>15</v>
      </c>
      <c r="B569" s="21" t="s">
        <v>903</v>
      </c>
      <c r="C569" s="130"/>
      <c r="D569" s="91">
        <v>1063000</v>
      </c>
      <c r="E569" s="91"/>
      <c r="F569" s="21" t="s">
        <v>904</v>
      </c>
      <c r="G569" s="17"/>
      <c r="H569" s="22"/>
      <c r="I569" s="22"/>
    </row>
    <row r="570" spans="1:9" ht="15.75">
      <c r="A570" s="36">
        <v>16</v>
      </c>
      <c r="B570" s="21" t="s">
        <v>905</v>
      </c>
      <c r="C570" s="130"/>
      <c r="D570" s="91">
        <v>4640</v>
      </c>
      <c r="E570" s="91"/>
      <c r="F570" s="21" t="s">
        <v>906</v>
      </c>
      <c r="G570" s="17"/>
      <c r="H570" s="22"/>
      <c r="I570" s="22"/>
    </row>
    <row r="571" spans="1:9" ht="15.75">
      <c r="A571" s="36">
        <v>17</v>
      </c>
      <c r="B571" s="21"/>
      <c r="C571" s="130"/>
      <c r="D571" s="91">
        <v>41790</v>
      </c>
      <c r="E571" s="91"/>
      <c r="F571" s="21" t="s">
        <v>2159</v>
      </c>
      <c r="G571" s="17"/>
      <c r="H571" s="22"/>
      <c r="I571" s="22"/>
    </row>
    <row r="572" spans="1:9" ht="15.75">
      <c r="A572" s="36">
        <v>18</v>
      </c>
      <c r="B572" s="21"/>
      <c r="C572" s="130"/>
      <c r="D572" s="91"/>
      <c r="E572" s="91"/>
      <c r="F572" s="21"/>
      <c r="G572" s="17"/>
      <c r="H572" s="22"/>
      <c r="I572" s="22"/>
    </row>
    <row r="573" spans="1:9" ht="15.75">
      <c r="A573" s="36">
        <v>19</v>
      </c>
      <c r="B573" s="21"/>
      <c r="C573" s="130"/>
      <c r="D573" s="91"/>
      <c r="E573" s="91"/>
      <c r="F573" s="21"/>
      <c r="G573" s="17"/>
      <c r="H573" s="22"/>
      <c r="I573" s="22"/>
    </row>
    <row r="574" spans="1:9" ht="15.75">
      <c r="A574" s="36">
        <v>20</v>
      </c>
      <c r="B574" s="21"/>
      <c r="C574" s="130"/>
      <c r="D574" s="3"/>
      <c r="E574" s="3"/>
      <c r="F574" s="21"/>
      <c r="G574" s="17"/>
      <c r="H574" s="22"/>
      <c r="I574" s="22"/>
    </row>
    <row r="575" spans="1:9" ht="15.75">
      <c r="A575" s="36">
        <v>21</v>
      </c>
      <c r="B575" s="21"/>
      <c r="C575" s="130"/>
      <c r="D575" s="3"/>
      <c r="E575" s="3"/>
      <c r="F575" s="21"/>
      <c r="G575" s="17"/>
      <c r="H575" s="22"/>
      <c r="I575" s="22"/>
    </row>
    <row r="576" spans="1:9" ht="15.75">
      <c r="A576" s="36">
        <v>22</v>
      </c>
      <c r="B576" s="21"/>
      <c r="C576" s="130"/>
      <c r="D576" s="3"/>
      <c r="E576" s="3"/>
      <c r="F576" s="21"/>
      <c r="G576" s="17"/>
      <c r="H576" s="22"/>
      <c r="I576" s="22"/>
    </row>
    <row r="577" spans="1:9" ht="15.75">
      <c r="A577" s="36">
        <v>23</v>
      </c>
      <c r="B577" s="21"/>
      <c r="C577" s="130"/>
      <c r="D577" s="3"/>
      <c r="E577" s="3"/>
      <c r="F577" s="21"/>
      <c r="G577" s="17"/>
      <c r="H577" s="22"/>
      <c r="I577" s="22"/>
    </row>
    <row r="578" spans="1:9" ht="15.75">
      <c r="A578" s="36">
        <v>24</v>
      </c>
      <c r="B578" s="21"/>
      <c r="C578" s="130"/>
      <c r="D578" s="3"/>
      <c r="E578" s="3"/>
      <c r="F578" s="21"/>
      <c r="G578" s="17"/>
      <c r="H578" s="22"/>
      <c r="I578" s="22"/>
    </row>
    <row r="579" spans="1:9" ht="15.75">
      <c r="A579" s="36">
        <v>25</v>
      </c>
      <c r="B579" s="21"/>
      <c r="C579" s="130"/>
      <c r="D579" s="3"/>
      <c r="E579" s="3"/>
      <c r="F579" s="21"/>
      <c r="G579" s="17"/>
      <c r="H579" s="22"/>
      <c r="I579" s="22"/>
    </row>
    <row r="580" spans="1:9" ht="15.75">
      <c r="A580" s="36">
        <v>26</v>
      </c>
      <c r="B580" s="21"/>
      <c r="C580" s="130"/>
      <c r="D580" s="3"/>
      <c r="E580" s="3"/>
      <c r="F580" s="21"/>
      <c r="G580" s="17"/>
      <c r="H580" s="22"/>
      <c r="I580" s="22"/>
    </row>
    <row r="581" spans="1:9" ht="15.75">
      <c r="A581" s="36">
        <v>27</v>
      </c>
      <c r="B581" s="17"/>
      <c r="C581" s="130"/>
      <c r="D581" s="18"/>
      <c r="E581" s="18"/>
      <c r="F581" s="17"/>
      <c r="G581" s="17"/>
      <c r="H581" s="22"/>
      <c r="I581" s="22"/>
    </row>
    <row r="582" spans="1:9" ht="26.25">
      <c r="A582" s="673" t="s">
        <v>43</v>
      </c>
      <c r="B582" s="674"/>
      <c r="C582" s="10">
        <f>SUM(C555:C581)</f>
        <v>8487430</v>
      </c>
      <c r="D582" s="10">
        <f>SUM(D555:D581)</f>
        <v>8487430</v>
      </c>
      <c r="E582" s="10">
        <f>C582-D582</f>
        <v>0</v>
      </c>
      <c r="F582" s="31"/>
      <c r="G582" s="83"/>
      <c r="H582" s="596"/>
      <c r="I582" s="596"/>
    </row>
    <row r="585" spans="1:9" ht="23.25">
      <c r="A585" s="666" t="s">
        <v>0</v>
      </c>
      <c r="B585" s="666"/>
      <c r="C585" s="666"/>
      <c r="D585" s="666"/>
      <c r="E585" s="666"/>
      <c r="F585" s="666"/>
      <c r="G585" s="666"/>
      <c r="H585" s="586"/>
      <c r="I585" s="586"/>
    </row>
    <row r="586" spans="1:9" ht="15.75">
      <c r="A586" s="672" t="s">
        <v>603</v>
      </c>
      <c r="B586" s="672"/>
      <c r="C586" s="672"/>
      <c r="D586" s="672"/>
      <c r="E586" s="672"/>
      <c r="F586" s="672"/>
      <c r="G586" s="672"/>
      <c r="H586" s="588"/>
      <c r="I586" s="588"/>
    </row>
    <row r="587" spans="1:9">
      <c r="A587" s="667" t="s">
        <v>318</v>
      </c>
      <c r="B587" s="667"/>
      <c r="C587" s="667"/>
      <c r="D587" s="667"/>
      <c r="E587" s="667"/>
      <c r="F587" s="667"/>
      <c r="G587" s="667"/>
      <c r="H587" s="587"/>
      <c r="I587" s="587"/>
    </row>
    <row r="588" spans="1:9">
      <c r="A588" s="675" t="s">
        <v>2</v>
      </c>
      <c r="B588" s="675"/>
      <c r="C588" s="675"/>
      <c r="D588" s="675"/>
      <c r="E588" s="675"/>
      <c r="F588" s="675"/>
      <c r="G588" s="675"/>
      <c r="H588" s="589"/>
      <c r="I588" s="589"/>
    </row>
    <row r="589" spans="1:9" ht="15.75">
      <c r="A589" s="1" t="s">
        <v>3</v>
      </c>
      <c r="B589" s="1" t="s">
        <v>4</v>
      </c>
      <c r="C589" s="1" t="s">
        <v>2243</v>
      </c>
      <c r="D589" s="1" t="s">
        <v>2242</v>
      </c>
      <c r="E589" s="211" t="s">
        <v>2244</v>
      </c>
      <c r="F589" s="1" t="s">
        <v>2240</v>
      </c>
      <c r="G589" s="211" t="s">
        <v>2241</v>
      </c>
      <c r="H589" s="594"/>
      <c r="I589" s="594"/>
    </row>
    <row r="590" spans="1:9" ht="15.75">
      <c r="A590" s="36">
        <v>1</v>
      </c>
      <c r="B590" s="36" t="s">
        <v>907</v>
      </c>
      <c r="C590" s="134">
        <v>365000</v>
      </c>
      <c r="D590" s="36"/>
      <c r="E590" s="213">
        <f>C590-D590</f>
        <v>365000</v>
      </c>
      <c r="F590" s="36" t="s">
        <v>908</v>
      </c>
      <c r="G590" s="17"/>
      <c r="H590" s="22"/>
      <c r="I590" s="22"/>
    </row>
    <row r="591" spans="1:9">
      <c r="A591" s="19">
        <v>2</v>
      </c>
      <c r="B591" s="21" t="s">
        <v>907</v>
      </c>
      <c r="C591" s="3">
        <v>2100000</v>
      </c>
      <c r="D591" s="3"/>
      <c r="E591" s="3">
        <f>E590+C591-D591</f>
        <v>2465000</v>
      </c>
      <c r="F591" s="21" t="s">
        <v>909</v>
      </c>
      <c r="G591" s="17"/>
      <c r="H591" s="22"/>
      <c r="I591" s="22"/>
    </row>
    <row r="592" spans="1:9" ht="15.75">
      <c r="A592" s="36">
        <v>3</v>
      </c>
      <c r="B592" s="21" t="s">
        <v>910</v>
      </c>
      <c r="C592" s="3">
        <v>2050000</v>
      </c>
      <c r="D592" s="3"/>
      <c r="E592" s="3">
        <f t="shared" ref="E592:E606" si="19">E591+C592-D592</f>
        <v>4515000</v>
      </c>
      <c r="F592" s="21" t="s">
        <v>911</v>
      </c>
      <c r="G592" s="17"/>
      <c r="H592" s="22"/>
      <c r="I592" s="22"/>
    </row>
    <row r="593" spans="1:9">
      <c r="A593" s="19">
        <v>4</v>
      </c>
      <c r="B593" s="21" t="s">
        <v>912</v>
      </c>
      <c r="C593" s="3">
        <v>1784000</v>
      </c>
      <c r="D593" s="3"/>
      <c r="E593" s="3">
        <f t="shared" si="19"/>
        <v>6299000</v>
      </c>
      <c r="F593" s="21" t="s">
        <v>913</v>
      </c>
      <c r="G593" s="17"/>
      <c r="H593" s="22"/>
      <c r="I593" s="22"/>
    </row>
    <row r="594" spans="1:9" ht="15.75">
      <c r="A594" s="36">
        <v>5</v>
      </c>
      <c r="B594" s="21" t="s">
        <v>914</v>
      </c>
      <c r="C594" s="3">
        <v>1975000</v>
      </c>
      <c r="D594" s="91"/>
      <c r="E594" s="3">
        <f t="shared" si="19"/>
        <v>8274000</v>
      </c>
      <c r="F594" s="21" t="s">
        <v>915</v>
      </c>
      <c r="G594" s="17"/>
      <c r="H594" s="22"/>
      <c r="I594" s="22"/>
    </row>
    <row r="595" spans="1:9">
      <c r="A595" s="19">
        <v>6</v>
      </c>
      <c r="B595" s="21" t="s">
        <v>1877</v>
      </c>
      <c r="C595" s="3"/>
      <c r="D595" s="91">
        <v>1230000</v>
      </c>
      <c r="E595" s="3">
        <f t="shared" si="19"/>
        <v>7044000</v>
      </c>
      <c r="F595" s="21" t="s">
        <v>1878</v>
      </c>
      <c r="G595" s="17"/>
      <c r="H595" s="22"/>
      <c r="I595" s="22"/>
    </row>
    <row r="596" spans="1:9" ht="15.75">
      <c r="A596" s="36">
        <v>7</v>
      </c>
      <c r="B596" s="21" t="s">
        <v>1888</v>
      </c>
      <c r="C596" s="3"/>
      <c r="D596" s="91">
        <v>1180000</v>
      </c>
      <c r="E596" s="3">
        <f t="shared" si="19"/>
        <v>5864000</v>
      </c>
      <c r="F596" s="21" t="s">
        <v>1878</v>
      </c>
      <c r="G596" s="17"/>
      <c r="H596" s="22"/>
      <c r="I596" s="22"/>
    </row>
    <row r="597" spans="1:9">
      <c r="A597" s="19">
        <v>8</v>
      </c>
      <c r="B597" s="21" t="s">
        <v>1894</v>
      </c>
      <c r="C597" s="3"/>
      <c r="D597" s="91">
        <v>1475000</v>
      </c>
      <c r="E597" s="3">
        <f t="shared" si="19"/>
        <v>4389000</v>
      </c>
      <c r="F597" s="21" t="s">
        <v>1896</v>
      </c>
      <c r="G597" s="17"/>
      <c r="H597" s="22"/>
      <c r="I597" s="22"/>
    </row>
    <row r="598" spans="1:9" ht="15.75">
      <c r="A598" s="36">
        <v>9</v>
      </c>
      <c r="B598" s="21" t="s">
        <v>1901</v>
      </c>
      <c r="C598" s="3"/>
      <c r="D598" s="91">
        <v>1345000</v>
      </c>
      <c r="E598" s="3">
        <f t="shared" si="19"/>
        <v>3044000</v>
      </c>
      <c r="F598" s="21" t="s">
        <v>904</v>
      </c>
      <c r="G598" s="17"/>
      <c r="H598" s="22"/>
      <c r="I598" s="22"/>
    </row>
    <row r="599" spans="1:9">
      <c r="A599" s="19">
        <v>10</v>
      </c>
      <c r="B599" s="21" t="s">
        <v>1911</v>
      </c>
      <c r="C599" s="3"/>
      <c r="D599" s="91">
        <v>100400</v>
      </c>
      <c r="E599" s="3">
        <f t="shared" si="19"/>
        <v>2943600</v>
      </c>
      <c r="F599" s="21" t="s">
        <v>1912</v>
      </c>
      <c r="G599" s="17"/>
      <c r="H599" s="22"/>
      <c r="I599" s="22"/>
    </row>
    <row r="600" spans="1:9" ht="15.75">
      <c r="A600" s="36">
        <v>11</v>
      </c>
      <c r="B600" s="21" t="s">
        <v>1913</v>
      </c>
      <c r="C600" s="3"/>
      <c r="D600" s="91">
        <v>108840</v>
      </c>
      <c r="E600" s="3">
        <f t="shared" si="19"/>
        <v>2834760</v>
      </c>
      <c r="F600" s="21" t="s">
        <v>1912</v>
      </c>
      <c r="G600" s="17"/>
      <c r="H600" s="22"/>
      <c r="I600" s="22"/>
    </row>
    <row r="601" spans="1:9">
      <c r="A601" s="19">
        <v>12</v>
      </c>
      <c r="B601" s="21" t="s">
        <v>1916</v>
      </c>
      <c r="C601" s="3"/>
      <c r="D601" s="91">
        <v>1198000</v>
      </c>
      <c r="E601" s="3">
        <f t="shared" si="19"/>
        <v>1636760</v>
      </c>
      <c r="F601" s="21" t="s">
        <v>1878</v>
      </c>
      <c r="G601" s="17"/>
      <c r="H601" s="22"/>
      <c r="I601" s="22"/>
    </row>
    <row r="602" spans="1:9" ht="15.75">
      <c r="A602" s="36">
        <v>13</v>
      </c>
      <c r="B602" s="21" t="s">
        <v>1920</v>
      </c>
      <c r="C602" s="3"/>
      <c r="D602" s="91">
        <v>72420</v>
      </c>
      <c r="E602" s="3">
        <f t="shared" si="19"/>
        <v>1564340</v>
      </c>
      <c r="F602" s="21" t="s">
        <v>1921</v>
      </c>
      <c r="G602" s="17"/>
      <c r="H602" s="22"/>
      <c r="I602" s="22"/>
    </row>
    <row r="603" spans="1:9">
      <c r="A603" s="19">
        <v>14</v>
      </c>
      <c r="B603" s="21" t="s">
        <v>1926</v>
      </c>
      <c r="C603" s="3"/>
      <c r="D603" s="91">
        <v>53960</v>
      </c>
      <c r="E603" s="3">
        <f t="shared" si="19"/>
        <v>1510380</v>
      </c>
      <c r="F603" s="21" t="s">
        <v>1927</v>
      </c>
      <c r="G603" s="17"/>
      <c r="H603" s="22"/>
      <c r="I603" s="22"/>
    </row>
    <row r="604" spans="1:9" ht="15.75">
      <c r="A604" s="36">
        <v>15</v>
      </c>
      <c r="B604" s="21" t="s">
        <v>1929</v>
      </c>
      <c r="C604" s="3"/>
      <c r="D604" s="3">
        <v>264380</v>
      </c>
      <c r="E604" s="3">
        <f t="shared" si="19"/>
        <v>1246000</v>
      </c>
      <c r="F604" s="21" t="s">
        <v>1931</v>
      </c>
      <c r="G604" s="17"/>
      <c r="H604" s="22"/>
      <c r="I604" s="22"/>
    </row>
    <row r="605" spans="1:9">
      <c r="A605" s="19">
        <v>16</v>
      </c>
      <c r="B605" s="21" t="s">
        <v>1938</v>
      </c>
      <c r="C605" s="3"/>
      <c r="D605" s="3">
        <v>1130000</v>
      </c>
      <c r="E605" s="3">
        <f t="shared" si="19"/>
        <v>116000</v>
      </c>
      <c r="F605" s="21" t="s">
        <v>1940</v>
      </c>
      <c r="G605" s="17"/>
      <c r="H605" s="22"/>
      <c r="I605" s="22"/>
    </row>
    <row r="606" spans="1:9" ht="15.75">
      <c r="A606" s="36">
        <v>17</v>
      </c>
      <c r="B606" s="19" t="s">
        <v>1939</v>
      </c>
      <c r="C606" s="18"/>
      <c r="D606" s="18">
        <v>116000</v>
      </c>
      <c r="E606" s="3">
        <f t="shared" si="19"/>
        <v>0</v>
      </c>
      <c r="F606" s="19" t="s">
        <v>1941</v>
      </c>
      <c r="G606" s="17"/>
      <c r="H606" s="22"/>
      <c r="I606" s="22"/>
    </row>
    <row r="607" spans="1:9" ht="26.25">
      <c r="A607" s="673" t="s">
        <v>43</v>
      </c>
      <c r="B607" s="674"/>
      <c r="C607" s="10">
        <f>SUM(C590:C606)</f>
        <v>8274000</v>
      </c>
      <c r="D607" s="10">
        <f>SUM(D591:D606)</f>
        <v>8274000</v>
      </c>
      <c r="E607" s="10">
        <f>C607-D607</f>
        <v>0</v>
      </c>
      <c r="F607" s="31"/>
      <c r="G607" s="83"/>
      <c r="H607" s="596"/>
      <c r="I607" s="596"/>
    </row>
    <row r="610" spans="1:9" ht="23.25">
      <c r="A610" s="666" t="s">
        <v>0</v>
      </c>
      <c r="B610" s="666"/>
      <c r="C610" s="666"/>
      <c r="D610" s="666"/>
      <c r="E610" s="666"/>
      <c r="F610" s="666"/>
      <c r="G610" s="666"/>
      <c r="H610" s="586"/>
      <c r="I610" s="586"/>
    </row>
    <row r="611" spans="1:9" ht="15.75">
      <c r="A611" s="672" t="s">
        <v>649</v>
      </c>
      <c r="B611" s="672"/>
      <c r="C611" s="672"/>
      <c r="D611" s="672"/>
      <c r="E611" s="672"/>
      <c r="F611" s="672"/>
      <c r="G611" s="672"/>
      <c r="H611" s="588"/>
      <c r="I611" s="588"/>
    </row>
    <row r="612" spans="1:9">
      <c r="A612" s="667" t="s">
        <v>318</v>
      </c>
      <c r="B612" s="667"/>
      <c r="C612" s="667"/>
      <c r="D612" s="667"/>
      <c r="E612" s="667"/>
      <c r="F612" s="667"/>
      <c r="G612" s="667"/>
      <c r="H612" s="587"/>
      <c r="I612" s="587"/>
    </row>
    <row r="613" spans="1:9">
      <c r="A613" s="675" t="s">
        <v>2</v>
      </c>
      <c r="B613" s="675"/>
      <c r="C613" s="675"/>
      <c r="D613" s="675"/>
      <c r="E613" s="675"/>
      <c r="F613" s="675"/>
      <c r="G613" s="675"/>
      <c r="H613" s="589"/>
      <c r="I613" s="589"/>
    </row>
    <row r="614" spans="1:9" ht="15.75">
      <c r="A614" s="1" t="s">
        <v>3</v>
      </c>
      <c r="B614" s="1" t="s">
        <v>4</v>
      </c>
      <c r="C614" s="1" t="s">
        <v>2243</v>
      </c>
      <c r="D614" s="1" t="s">
        <v>2242</v>
      </c>
      <c r="E614" s="211" t="s">
        <v>2244</v>
      </c>
      <c r="F614" s="1" t="s">
        <v>2240</v>
      </c>
      <c r="G614" s="211" t="s">
        <v>2241</v>
      </c>
      <c r="H614" s="594"/>
      <c r="I614" s="594"/>
    </row>
    <row r="615" spans="1:9" ht="15.75">
      <c r="A615" s="36">
        <v>1</v>
      </c>
      <c r="B615" s="36" t="s">
        <v>916</v>
      </c>
      <c r="C615" s="134">
        <v>2140000</v>
      </c>
      <c r="D615" s="36"/>
      <c r="E615" s="213">
        <f>C615-D615</f>
        <v>2140000</v>
      </c>
      <c r="F615" s="36" t="s">
        <v>917</v>
      </c>
      <c r="G615" s="17"/>
      <c r="H615" s="22"/>
      <c r="I615" s="22"/>
    </row>
    <row r="616" spans="1:9" ht="15.75">
      <c r="A616" s="19">
        <v>2</v>
      </c>
      <c r="B616" s="36" t="s">
        <v>916</v>
      </c>
      <c r="C616" s="3">
        <v>2129485</v>
      </c>
      <c r="D616" s="3"/>
      <c r="E616" s="3">
        <f>E615+C616-D616</f>
        <v>4269485</v>
      </c>
      <c r="F616" s="21" t="s">
        <v>918</v>
      </c>
      <c r="G616" s="17"/>
      <c r="H616" s="22"/>
      <c r="I616" s="22"/>
    </row>
    <row r="617" spans="1:9" ht="15.75">
      <c r="A617" s="36">
        <v>3</v>
      </c>
      <c r="B617" s="21" t="s">
        <v>919</v>
      </c>
      <c r="C617" s="3">
        <v>1470000</v>
      </c>
      <c r="D617" s="3"/>
      <c r="E617" s="3">
        <f t="shared" ref="E617:E651" si="20">E616+C617-D617</f>
        <v>5739485</v>
      </c>
      <c r="F617" s="21" t="s">
        <v>920</v>
      </c>
      <c r="G617" s="17"/>
      <c r="H617" s="22"/>
      <c r="I617" s="22"/>
    </row>
    <row r="618" spans="1:9">
      <c r="A618" s="19">
        <v>4</v>
      </c>
      <c r="B618" s="21" t="s">
        <v>919</v>
      </c>
      <c r="C618" s="3">
        <v>1270000</v>
      </c>
      <c r="D618" s="3"/>
      <c r="E618" s="3">
        <f t="shared" si="20"/>
        <v>7009485</v>
      </c>
      <c r="F618" s="21" t="s">
        <v>921</v>
      </c>
      <c r="G618" s="17"/>
      <c r="H618" s="22"/>
      <c r="I618" s="22"/>
    </row>
    <row r="619" spans="1:9" ht="15.75">
      <c r="A619" s="36">
        <v>5</v>
      </c>
      <c r="B619" s="21" t="s">
        <v>922</v>
      </c>
      <c r="C619" s="3">
        <v>1215000</v>
      </c>
      <c r="D619" s="91"/>
      <c r="E619" s="3">
        <f t="shared" si="20"/>
        <v>8224485</v>
      </c>
      <c r="F619" s="21" t="s">
        <v>923</v>
      </c>
      <c r="G619" s="17"/>
      <c r="H619" s="22"/>
      <c r="I619" s="22"/>
    </row>
    <row r="620" spans="1:9">
      <c r="A620" s="19">
        <v>6</v>
      </c>
      <c r="B620" s="21" t="s">
        <v>924</v>
      </c>
      <c r="C620" s="3"/>
      <c r="D620" s="91">
        <v>634264</v>
      </c>
      <c r="E620" s="3">
        <f t="shared" si="20"/>
        <v>7590221</v>
      </c>
      <c r="F620" s="21" t="s">
        <v>817</v>
      </c>
      <c r="G620" s="17"/>
      <c r="H620" s="22"/>
      <c r="I620" s="22"/>
    </row>
    <row r="621" spans="1:9" ht="15.75">
      <c r="A621" s="36">
        <v>7</v>
      </c>
      <c r="B621" s="21" t="s">
        <v>925</v>
      </c>
      <c r="C621" s="3"/>
      <c r="D621" s="91">
        <v>164260</v>
      </c>
      <c r="E621" s="3">
        <f t="shared" si="20"/>
        <v>7425961</v>
      </c>
      <c r="F621" s="21" t="s">
        <v>817</v>
      </c>
      <c r="G621" s="17"/>
      <c r="H621" s="22"/>
      <c r="I621" s="22"/>
    </row>
    <row r="622" spans="1:9">
      <c r="A622" s="19">
        <v>8</v>
      </c>
      <c r="B622" s="21" t="s">
        <v>872</v>
      </c>
      <c r="C622" s="3"/>
      <c r="D622" s="91">
        <v>246950</v>
      </c>
      <c r="E622" s="3">
        <f t="shared" si="20"/>
        <v>7179011</v>
      </c>
      <c r="F622" s="21" t="s">
        <v>817</v>
      </c>
      <c r="G622" s="17"/>
      <c r="H622" s="22"/>
      <c r="I622" s="22"/>
    </row>
    <row r="623" spans="1:9" ht="15.75">
      <c r="A623" s="36">
        <v>9</v>
      </c>
      <c r="B623" s="21" t="s">
        <v>875</v>
      </c>
      <c r="C623" s="3"/>
      <c r="D623" s="91">
        <v>172800</v>
      </c>
      <c r="E623" s="3">
        <f t="shared" si="20"/>
        <v>7006211</v>
      </c>
      <c r="F623" s="21" t="s">
        <v>817</v>
      </c>
      <c r="G623" s="17"/>
      <c r="H623" s="22"/>
      <c r="I623" s="22"/>
    </row>
    <row r="624" spans="1:9">
      <c r="A624" s="19">
        <v>10</v>
      </c>
      <c r="B624" s="21" t="s">
        <v>926</v>
      </c>
      <c r="C624" s="3">
        <v>0</v>
      </c>
      <c r="D624" s="91">
        <v>62500</v>
      </c>
      <c r="E624" s="3">
        <f t="shared" si="20"/>
        <v>6943711</v>
      </c>
      <c r="F624" s="21" t="s">
        <v>817</v>
      </c>
      <c r="G624" s="17"/>
      <c r="H624" s="22"/>
      <c r="I624" s="22"/>
    </row>
    <row r="625" spans="1:9" ht="15.75">
      <c r="A625" s="36">
        <v>11</v>
      </c>
      <c r="B625" s="21" t="s">
        <v>877</v>
      </c>
      <c r="C625" s="3"/>
      <c r="D625" s="91">
        <v>60770</v>
      </c>
      <c r="E625" s="3">
        <f t="shared" si="20"/>
        <v>6882941</v>
      </c>
      <c r="F625" s="21" t="s">
        <v>817</v>
      </c>
      <c r="G625" s="17"/>
      <c r="H625" s="22"/>
      <c r="I625" s="22"/>
    </row>
    <row r="626" spans="1:9">
      <c r="A626" s="19">
        <v>12</v>
      </c>
      <c r="B626" s="21" t="s">
        <v>816</v>
      </c>
      <c r="C626" s="3"/>
      <c r="D626" s="91">
        <v>3280</v>
      </c>
      <c r="E626" s="3">
        <f t="shared" si="20"/>
        <v>6879661</v>
      </c>
      <c r="F626" s="21" t="s">
        <v>817</v>
      </c>
      <c r="G626" s="17"/>
      <c r="H626" s="22"/>
      <c r="I626" s="22"/>
    </row>
    <row r="627" spans="1:9" ht="15.75">
      <c r="A627" s="36">
        <v>13</v>
      </c>
      <c r="B627" s="21" t="s">
        <v>926</v>
      </c>
      <c r="C627" s="3"/>
      <c r="D627" s="91">
        <v>3276</v>
      </c>
      <c r="E627" s="3">
        <f t="shared" si="20"/>
        <v>6876385</v>
      </c>
      <c r="F627" s="21" t="s">
        <v>817</v>
      </c>
      <c r="G627" s="17"/>
      <c r="H627" s="22"/>
      <c r="I627" s="22"/>
    </row>
    <row r="628" spans="1:9">
      <c r="A628" s="19">
        <v>14</v>
      </c>
      <c r="B628" s="21" t="s">
        <v>47</v>
      </c>
      <c r="C628" s="3"/>
      <c r="D628" s="91">
        <v>35010</v>
      </c>
      <c r="E628" s="3">
        <f t="shared" si="20"/>
        <v>6841375</v>
      </c>
      <c r="F628" s="21" t="s">
        <v>817</v>
      </c>
      <c r="G628" s="17"/>
      <c r="H628" s="22"/>
      <c r="I628" s="22"/>
    </row>
    <row r="629" spans="1:9" ht="15.75">
      <c r="A629" s="36">
        <v>15</v>
      </c>
      <c r="B629" s="21" t="s">
        <v>927</v>
      </c>
      <c r="C629" s="3"/>
      <c r="D629" s="3">
        <v>33870</v>
      </c>
      <c r="E629" s="3">
        <f t="shared" si="20"/>
        <v>6807505</v>
      </c>
      <c r="F629" s="21" t="s">
        <v>817</v>
      </c>
      <c r="G629" s="17"/>
      <c r="H629" s="22"/>
      <c r="I629" s="22"/>
    </row>
    <row r="630" spans="1:9">
      <c r="A630" s="19">
        <v>16</v>
      </c>
      <c r="B630" s="21" t="s">
        <v>52</v>
      </c>
      <c r="C630" s="3"/>
      <c r="D630" s="3">
        <v>12560</v>
      </c>
      <c r="E630" s="3">
        <f t="shared" si="20"/>
        <v>6794945</v>
      </c>
      <c r="F630" s="21" t="s">
        <v>817</v>
      </c>
      <c r="G630" s="17"/>
      <c r="H630" s="22"/>
      <c r="I630" s="22"/>
    </row>
    <row r="631" spans="1:9">
      <c r="A631" s="19"/>
      <c r="B631" s="21" t="s">
        <v>53</v>
      </c>
      <c r="C631" s="3"/>
      <c r="D631" s="3">
        <v>58100</v>
      </c>
      <c r="E631" s="3">
        <f t="shared" si="20"/>
        <v>6736845</v>
      </c>
      <c r="F631" s="21" t="s">
        <v>817</v>
      </c>
      <c r="G631" s="17"/>
      <c r="H631" s="22"/>
      <c r="I631" s="22"/>
    </row>
    <row r="632" spans="1:9">
      <c r="A632" s="19"/>
      <c r="B632" s="21" t="s">
        <v>928</v>
      </c>
      <c r="C632" s="3"/>
      <c r="D632" s="3">
        <v>136290</v>
      </c>
      <c r="E632" s="3">
        <f t="shared" si="20"/>
        <v>6600555</v>
      </c>
      <c r="F632" s="21" t="s">
        <v>817</v>
      </c>
      <c r="G632" s="17"/>
      <c r="H632" s="22"/>
      <c r="I632" s="22"/>
    </row>
    <row r="633" spans="1:9">
      <c r="A633" s="19"/>
      <c r="B633" s="21" t="s">
        <v>929</v>
      </c>
      <c r="C633" s="3"/>
      <c r="D633" s="3">
        <v>101280</v>
      </c>
      <c r="E633" s="3">
        <f t="shared" si="20"/>
        <v>6499275</v>
      </c>
      <c r="F633" s="21" t="s">
        <v>817</v>
      </c>
      <c r="G633" s="17"/>
      <c r="H633" s="22"/>
      <c r="I633" s="22"/>
    </row>
    <row r="634" spans="1:9">
      <c r="A634" s="19"/>
      <c r="B634" s="21" t="s">
        <v>930</v>
      </c>
      <c r="C634" s="3"/>
      <c r="D634" s="3">
        <v>158960</v>
      </c>
      <c r="E634" s="3">
        <f t="shared" si="20"/>
        <v>6340315</v>
      </c>
      <c r="F634" s="21" t="s">
        <v>817</v>
      </c>
      <c r="G634" s="17"/>
      <c r="H634" s="22"/>
      <c r="I634" s="22"/>
    </row>
    <row r="635" spans="1:9">
      <c r="A635" s="19"/>
      <c r="B635" s="21" t="s">
        <v>843</v>
      </c>
      <c r="C635" s="3"/>
      <c r="D635" s="3">
        <v>197410</v>
      </c>
      <c r="E635" s="3">
        <f t="shared" si="20"/>
        <v>6142905</v>
      </c>
      <c r="F635" s="21" t="s">
        <v>817</v>
      </c>
      <c r="G635" s="17"/>
      <c r="H635" s="22"/>
      <c r="I635" s="22"/>
    </row>
    <row r="636" spans="1:9">
      <c r="A636" s="19"/>
      <c r="B636" s="21" t="s">
        <v>845</v>
      </c>
      <c r="C636" s="3"/>
      <c r="D636" s="3">
        <v>367720</v>
      </c>
      <c r="E636" s="3">
        <f t="shared" si="20"/>
        <v>5775185</v>
      </c>
      <c r="F636" s="21" t="s">
        <v>817</v>
      </c>
      <c r="G636" s="17"/>
      <c r="H636" s="22"/>
      <c r="I636" s="22"/>
    </row>
    <row r="637" spans="1:9">
      <c r="A637" s="19"/>
      <c r="B637" s="21" t="s">
        <v>848</v>
      </c>
      <c r="C637" s="3"/>
      <c r="D637" s="3">
        <v>132130</v>
      </c>
      <c r="E637" s="3">
        <f t="shared" si="20"/>
        <v>5643055</v>
      </c>
      <c r="F637" s="21" t="s">
        <v>817</v>
      </c>
      <c r="G637" s="17"/>
      <c r="H637" s="22"/>
      <c r="I637" s="22"/>
    </row>
    <row r="638" spans="1:9">
      <c r="A638" s="19"/>
      <c r="B638" s="21" t="s">
        <v>931</v>
      </c>
      <c r="C638" s="3"/>
      <c r="D638" s="3">
        <v>63450</v>
      </c>
      <c r="E638" s="3">
        <f t="shared" si="20"/>
        <v>5579605</v>
      </c>
      <c r="F638" s="21" t="s">
        <v>817</v>
      </c>
      <c r="G638" s="17"/>
      <c r="H638" s="22"/>
      <c r="I638" s="22"/>
    </row>
    <row r="639" spans="1:9">
      <c r="A639" s="19"/>
      <c r="B639" s="21" t="s">
        <v>931</v>
      </c>
      <c r="C639" s="3">
        <v>719660</v>
      </c>
      <c r="D639" s="3"/>
      <c r="E639" s="3">
        <f t="shared" si="20"/>
        <v>6299265</v>
      </c>
      <c r="F639" s="21" t="s">
        <v>932</v>
      </c>
      <c r="G639" s="17"/>
      <c r="H639" s="22"/>
      <c r="I639" s="22"/>
    </row>
    <row r="640" spans="1:9">
      <c r="A640" s="19"/>
      <c r="B640" s="21" t="s">
        <v>933</v>
      </c>
      <c r="C640" s="3">
        <v>1924700</v>
      </c>
      <c r="D640" s="3"/>
      <c r="E640" s="3">
        <f t="shared" si="20"/>
        <v>8223965</v>
      </c>
      <c r="F640" s="21" t="s">
        <v>862</v>
      </c>
      <c r="G640" s="17"/>
      <c r="H640" s="22"/>
      <c r="I640" s="22"/>
    </row>
    <row r="641" spans="1:9">
      <c r="A641" s="19"/>
      <c r="B641" s="21" t="s">
        <v>1962</v>
      </c>
      <c r="C641" s="3">
        <v>0</v>
      </c>
      <c r="D641" s="3">
        <v>635000</v>
      </c>
      <c r="E641" s="3">
        <f t="shared" si="20"/>
        <v>7588965</v>
      </c>
      <c r="F641" s="21" t="s">
        <v>1963</v>
      </c>
      <c r="G641" s="17"/>
      <c r="H641" s="22"/>
      <c r="I641" s="22"/>
    </row>
    <row r="642" spans="1:9">
      <c r="A642" s="19"/>
      <c r="B642" s="21" t="s">
        <v>1967</v>
      </c>
      <c r="C642" s="3"/>
      <c r="D642" s="3">
        <v>550000</v>
      </c>
      <c r="E642" s="3">
        <f t="shared" si="20"/>
        <v>7038965</v>
      </c>
      <c r="F642" s="21" t="s">
        <v>1968</v>
      </c>
      <c r="G642" s="17"/>
      <c r="H642" s="22"/>
      <c r="I642" s="22"/>
    </row>
    <row r="643" spans="1:9">
      <c r="A643" s="19"/>
      <c r="B643" s="21" t="s">
        <v>1985</v>
      </c>
      <c r="C643" s="3"/>
      <c r="D643" s="3">
        <v>310000</v>
      </c>
      <c r="E643" s="3">
        <f t="shared" si="20"/>
        <v>6728965</v>
      </c>
      <c r="F643" s="21" t="s">
        <v>2062</v>
      </c>
      <c r="G643" s="17"/>
      <c r="H643" s="22"/>
      <c r="I643" s="22"/>
    </row>
    <row r="644" spans="1:9">
      <c r="A644" s="19"/>
      <c r="B644" s="21" t="s">
        <v>1996</v>
      </c>
      <c r="C644" s="3"/>
      <c r="D644" s="3">
        <v>1635000</v>
      </c>
      <c r="E644" s="3">
        <f t="shared" si="20"/>
        <v>5093965</v>
      </c>
      <c r="F644" s="21" t="s">
        <v>1998</v>
      </c>
      <c r="G644" s="17"/>
      <c r="H644" s="22"/>
      <c r="I644" s="22"/>
    </row>
    <row r="645" spans="1:9">
      <c r="A645" s="19"/>
      <c r="B645" s="21" t="s">
        <v>2011</v>
      </c>
      <c r="C645" s="3"/>
      <c r="D645" s="3">
        <v>1065000</v>
      </c>
      <c r="E645" s="3">
        <f t="shared" si="20"/>
        <v>4028965</v>
      </c>
      <c r="F645" s="21" t="s">
        <v>2012</v>
      </c>
      <c r="G645" s="17"/>
      <c r="H645" s="22"/>
      <c r="I645" s="22"/>
    </row>
    <row r="646" spans="1:9">
      <c r="A646" s="19"/>
      <c r="B646" s="21" t="s">
        <v>2015</v>
      </c>
      <c r="C646" s="3"/>
      <c r="D646" s="3">
        <v>7420</v>
      </c>
      <c r="E646" s="3">
        <f t="shared" si="20"/>
        <v>4021545</v>
      </c>
      <c r="F646" s="21" t="s">
        <v>2016</v>
      </c>
      <c r="G646" s="17"/>
      <c r="H646" s="22"/>
      <c r="I646" s="22"/>
    </row>
    <row r="647" spans="1:9">
      <c r="A647" s="19"/>
      <c r="B647" s="21" t="s">
        <v>2018</v>
      </c>
      <c r="C647" s="3"/>
      <c r="D647" s="3">
        <v>1920000</v>
      </c>
      <c r="E647" s="3">
        <f t="shared" si="20"/>
        <v>2101545</v>
      </c>
      <c r="F647" s="21" t="s">
        <v>673</v>
      </c>
      <c r="G647" s="17"/>
      <c r="H647" s="22"/>
      <c r="I647" s="22"/>
    </row>
    <row r="648" spans="1:9">
      <c r="A648" s="19"/>
      <c r="B648" s="21" t="s">
        <v>2038</v>
      </c>
      <c r="C648" s="3"/>
      <c r="D648" s="3">
        <v>1777000</v>
      </c>
      <c r="E648" s="3">
        <f t="shared" si="20"/>
        <v>324545</v>
      </c>
      <c r="F648" s="21" t="s">
        <v>673</v>
      </c>
      <c r="G648" s="17"/>
      <c r="H648" s="22"/>
      <c r="I648" s="22"/>
    </row>
    <row r="649" spans="1:9">
      <c r="A649" s="19"/>
      <c r="B649" s="21" t="s">
        <v>2039</v>
      </c>
      <c r="C649" s="3"/>
      <c r="D649" s="3">
        <v>169560</v>
      </c>
      <c r="E649" s="3">
        <f t="shared" si="20"/>
        <v>154985</v>
      </c>
      <c r="F649" s="21" t="s">
        <v>2040</v>
      </c>
      <c r="G649" s="17"/>
      <c r="H649" s="22"/>
      <c r="I649" s="22"/>
    </row>
    <row r="650" spans="1:9">
      <c r="A650" s="19"/>
      <c r="B650" s="21" t="s">
        <v>2044</v>
      </c>
      <c r="C650" s="3"/>
      <c r="D650" s="3">
        <v>38220</v>
      </c>
      <c r="E650" s="3">
        <f t="shared" si="20"/>
        <v>116765</v>
      </c>
      <c r="F650" s="21" t="s">
        <v>2046</v>
      </c>
      <c r="G650" s="17"/>
      <c r="H650" s="22"/>
      <c r="I650" s="22"/>
    </row>
    <row r="651" spans="1:9" ht="15.75">
      <c r="A651" s="36">
        <v>17</v>
      </c>
      <c r="B651" s="17"/>
      <c r="C651" s="18"/>
      <c r="D651" s="18">
        <v>116765</v>
      </c>
      <c r="E651" s="3">
        <f t="shared" si="20"/>
        <v>0</v>
      </c>
      <c r="F651" s="17" t="s">
        <v>2159</v>
      </c>
      <c r="G651" s="17"/>
      <c r="H651" s="22"/>
      <c r="I651" s="22"/>
    </row>
    <row r="652" spans="1:9" ht="26.25">
      <c r="A652" s="673" t="s">
        <v>43</v>
      </c>
      <c r="B652" s="674"/>
      <c r="C652" s="10">
        <f>SUM(C615:C651)</f>
        <v>10868845</v>
      </c>
      <c r="D652" s="10">
        <f>SUM(D616:D651)</f>
        <v>10868845</v>
      </c>
      <c r="E652" s="10">
        <f>C652-D652</f>
        <v>0</v>
      </c>
      <c r="F652" s="31"/>
      <c r="G652" s="83"/>
      <c r="H652" s="596"/>
      <c r="I652" s="596"/>
    </row>
    <row r="658" spans="1:13" ht="23.25">
      <c r="A658" s="666" t="s">
        <v>0</v>
      </c>
      <c r="B658" s="666"/>
      <c r="C658" s="666"/>
      <c r="D658" s="666"/>
      <c r="E658" s="666"/>
      <c r="F658" s="666"/>
      <c r="G658" s="666"/>
      <c r="H658" s="586"/>
      <c r="I658" s="586"/>
    </row>
    <row r="659" spans="1:13" ht="15.75">
      <c r="A659" s="672" t="s">
        <v>934</v>
      </c>
      <c r="B659" s="672"/>
      <c r="C659" s="672"/>
      <c r="D659" s="672"/>
      <c r="E659" s="672"/>
      <c r="F659" s="672"/>
      <c r="G659" s="680"/>
      <c r="H659" s="591"/>
      <c r="I659" s="591"/>
      <c r="J659" s="117" t="s">
        <v>587</v>
      </c>
      <c r="K659" s="83" t="s">
        <v>588</v>
      </c>
      <c r="L659" s="83" t="s">
        <v>589</v>
      </c>
      <c r="M659" s="135"/>
    </row>
    <row r="660" spans="1:13">
      <c r="A660" s="667" t="s">
        <v>318</v>
      </c>
      <c r="B660" s="667"/>
      <c r="C660" s="667"/>
      <c r="D660" s="667"/>
      <c r="E660" s="667"/>
      <c r="F660" s="667"/>
      <c r="G660" s="667"/>
      <c r="H660" s="587"/>
      <c r="I660" s="587"/>
      <c r="K660" s="91"/>
      <c r="L660" s="18"/>
      <c r="M660" s="127"/>
    </row>
    <row r="661" spans="1:13">
      <c r="A661" s="675" t="s">
        <v>2</v>
      </c>
      <c r="B661" s="675"/>
      <c r="C661" s="675"/>
      <c r="D661" s="675"/>
      <c r="E661" s="675"/>
      <c r="F661" s="675"/>
      <c r="G661" s="679"/>
      <c r="H661" s="592"/>
      <c r="I661" s="592"/>
      <c r="J661" s="53"/>
      <c r="K661" s="129"/>
      <c r="L661" s="18"/>
      <c r="M661" s="127"/>
    </row>
    <row r="662" spans="1:13" ht="15.75">
      <c r="A662" s="1" t="s">
        <v>3</v>
      </c>
      <c r="B662" s="1" t="s">
        <v>4</v>
      </c>
      <c r="C662" s="1" t="s">
        <v>2243</v>
      </c>
      <c r="D662" s="1" t="s">
        <v>2242</v>
      </c>
      <c r="E662" s="211" t="s">
        <v>2244</v>
      </c>
      <c r="F662" s="1" t="s">
        <v>2240</v>
      </c>
      <c r="G662" s="211" t="s">
        <v>2241</v>
      </c>
      <c r="H662" s="594"/>
      <c r="I662" s="594"/>
    </row>
    <row r="663" spans="1:13" ht="15.75">
      <c r="A663" s="36">
        <v>1</v>
      </c>
      <c r="B663" s="36" t="s">
        <v>924</v>
      </c>
      <c r="C663" s="134">
        <v>1148000</v>
      </c>
      <c r="D663" s="36"/>
      <c r="E663" s="213">
        <f>C663-D663</f>
        <v>1148000</v>
      </c>
      <c r="F663" s="36" t="s">
        <v>935</v>
      </c>
      <c r="G663" s="17"/>
      <c r="H663" s="595"/>
      <c r="I663" s="595"/>
      <c r="J663" s="212"/>
      <c r="K663" s="128"/>
      <c r="L663" s="18"/>
      <c r="M663" s="127"/>
    </row>
    <row r="664" spans="1:13" ht="15.75">
      <c r="A664" s="19">
        <v>2</v>
      </c>
      <c r="B664" s="36" t="s">
        <v>924</v>
      </c>
      <c r="C664" s="3">
        <v>1425000</v>
      </c>
      <c r="D664" s="3"/>
      <c r="E664" s="3">
        <f>E663+C664-D664</f>
        <v>2573000</v>
      </c>
      <c r="F664" s="21" t="s">
        <v>687</v>
      </c>
      <c r="G664" s="17"/>
      <c r="H664" s="595"/>
      <c r="I664" s="595"/>
      <c r="J664" s="121"/>
      <c r="K664" s="3"/>
      <c r="L664" s="18"/>
      <c r="M664" s="127"/>
    </row>
    <row r="665" spans="1:13" ht="15.75">
      <c r="A665" s="36">
        <v>3</v>
      </c>
      <c r="B665" s="21" t="s">
        <v>936</v>
      </c>
      <c r="C665" s="3">
        <v>2290000</v>
      </c>
      <c r="D665" s="3"/>
      <c r="E665" s="3">
        <f t="shared" ref="E665:E683" si="21">E664+C665-D665</f>
        <v>4863000</v>
      </c>
      <c r="F665" s="21" t="s">
        <v>937</v>
      </c>
      <c r="G665" s="17"/>
      <c r="H665" s="595"/>
      <c r="I665" s="595"/>
      <c r="J665" s="121"/>
      <c r="K665" s="3"/>
      <c r="L665" s="18"/>
      <c r="M665" s="127"/>
    </row>
    <row r="666" spans="1:13">
      <c r="A666" s="19">
        <v>4</v>
      </c>
      <c r="B666" s="21" t="s">
        <v>936</v>
      </c>
      <c r="C666" s="3">
        <v>1001860</v>
      </c>
      <c r="D666" s="3"/>
      <c r="E666" s="3">
        <f t="shared" si="21"/>
        <v>5864860</v>
      </c>
      <c r="F666" s="21" t="s">
        <v>938</v>
      </c>
      <c r="G666" s="17"/>
      <c r="H666" s="595"/>
      <c r="I666" s="595"/>
      <c r="J666" s="121"/>
      <c r="K666" s="3"/>
      <c r="L666" s="18"/>
      <c r="M666" s="127"/>
    </row>
    <row r="667" spans="1:13" ht="15.75">
      <c r="A667" s="36">
        <v>5</v>
      </c>
      <c r="B667" s="21" t="s">
        <v>936</v>
      </c>
      <c r="C667" s="3">
        <v>1065000</v>
      </c>
      <c r="D667" s="91"/>
      <c r="E667" s="3">
        <f t="shared" si="21"/>
        <v>6929860</v>
      </c>
      <c r="F667" s="21" t="s">
        <v>939</v>
      </c>
      <c r="G667" s="17"/>
      <c r="H667" s="595"/>
      <c r="I667" s="595"/>
      <c r="J667" s="121"/>
      <c r="K667" s="3"/>
      <c r="L667" s="18"/>
      <c r="M667" s="127"/>
    </row>
    <row r="668" spans="1:13">
      <c r="A668" s="19">
        <v>6</v>
      </c>
      <c r="B668" s="21" t="s">
        <v>52</v>
      </c>
      <c r="C668" s="3">
        <v>1694820</v>
      </c>
      <c r="D668" s="91"/>
      <c r="E668" s="3">
        <f t="shared" si="21"/>
        <v>8624680</v>
      </c>
      <c r="F668" s="21" t="s">
        <v>940</v>
      </c>
      <c r="G668" s="17"/>
      <c r="H668" s="595"/>
      <c r="I668" s="595"/>
      <c r="J668" s="121"/>
      <c r="K668" s="3"/>
      <c r="L668" s="18"/>
      <c r="M668" s="127"/>
    </row>
    <row r="669" spans="1:13" ht="15.75">
      <c r="A669" s="36">
        <v>7</v>
      </c>
      <c r="B669" s="21" t="s">
        <v>568</v>
      </c>
      <c r="C669" s="3"/>
      <c r="D669" s="91">
        <v>980000</v>
      </c>
      <c r="E669" s="3">
        <f t="shared" si="21"/>
        <v>7644680</v>
      </c>
      <c r="F669" s="21" t="s">
        <v>941</v>
      </c>
      <c r="G669" s="17"/>
      <c r="H669" s="595"/>
      <c r="I669" s="595"/>
      <c r="J669" s="121"/>
      <c r="K669" s="3"/>
      <c r="L669" s="18"/>
      <c r="M669" s="127"/>
    </row>
    <row r="670" spans="1:13">
      <c r="A670" s="19">
        <v>8</v>
      </c>
      <c r="B670" s="21" t="s">
        <v>942</v>
      </c>
      <c r="C670" s="3"/>
      <c r="D670" s="91">
        <v>1122000</v>
      </c>
      <c r="E670" s="3">
        <f t="shared" si="21"/>
        <v>6522680</v>
      </c>
      <c r="F670" s="21" t="s">
        <v>943</v>
      </c>
      <c r="G670" s="17"/>
      <c r="H670" s="595"/>
      <c r="I670" s="595"/>
      <c r="J670" s="121"/>
      <c r="K670" s="3"/>
      <c r="L670" s="18"/>
      <c r="M670" s="127"/>
    </row>
    <row r="671" spans="1:13" ht="15.75">
      <c r="A671" s="36">
        <v>9</v>
      </c>
      <c r="B671" s="21" t="s">
        <v>578</v>
      </c>
      <c r="C671" s="3"/>
      <c r="D671" s="91">
        <v>1228000</v>
      </c>
      <c r="E671" s="3">
        <f t="shared" si="21"/>
        <v>5294680</v>
      </c>
      <c r="F671" s="21" t="s">
        <v>944</v>
      </c>
      <c r="G671" s="17"/>
      <c r="H671" s="595"/>
      <c r="I671" s="595"/>
      <c r="J671" s="121"/>
      <c r="K671" s="3"/>
      <c r="L671" s="18"/>
      <c r="M671" s="127"/>
    </row>
    <row r="672" spans="1:13">
      <c r="A672" s="19">
        <v>10</v>
      </c>
      <c r="B672" s="21" t="s">
        <v>945</v>
      </c>
      <c r="C672" s="3"/>
      <c r="D672" s="91">
        <v>1198000</v>
      </c>
      <c r="E672" s="3">
        <f t="shared" si="21"/>
        <v>4096680</v>
      </c>
      <c r="F672" s="21" t="s">
        <v>946</v>
      </c>
      <c r="G672" s="17"/>
      <c r="H672" s="595"/>
      <c r="I672" s="595"/>
      <c r="J672" s="121"/>
      <c r="K672" s="3"/>
      <c r="L672" s="18"/>
      <c r="M672" s="127"/>
    </row>
    <row r="673" spans="1:13" ht="15.75">
      <c r="A673" s="36">
        <v>11</v>
      </c>
      <c r="B673" s="21" t="s">
        <v>71</v>
      </c>
      <c r="C673" s="3">
        <v>1825000</v>
      </c>
      <c r="D673" s="91"/>
      <c r="E673" s="3">
        <f t="shared" si="21"/>
        <v>5921680</v>
      </c>
      <c r="F673" s="21" t="s">
        <v>947</v>
      </c>
      <c r="G673" s="17"/>
      <c r="H673" s="595"/>
      <c r="I673" s="595"/>
      <c r="J673" s="121"/>
      <c r="K673" s="3"/>
      <c r="L673" s="18"/>
      <c r="M673" s="127"/>
    </row>
    <row r="674" spans="1:13">
      <c r="A674" s="19">
        <v>12</v>
      </c>
      <c r="B674" s="21" t="s">
        <v>73</v>
      </c>
      <c r="C674" s="3">
        <v>2240000</v>
      </c>
      <c r="D674" s="91"/>
      <c r="E674" s="3">
        <f t="shared" si="21"/>
        <v>8161680</v>
      </c>
      <c r="F674" s="21" t="s">
        <v>948</v>
      </c>
      <c r="G674" s="17"/>
      <c r="H674" s="22"/>
      <c r="I674" s="22"/>
    </row>
    <row r="675" spans="1:13" ht="15.75">
      <c r="A675" s="36">
        <v>13</v>
      </c>
      <c r="B675" s="21" t="s">
        <v>2041</v>
      </c>
      <c r="C675" s="3"/>
      <c r="D675" s="91">
        <v>1395000</v>
      </c>
      <c r="E675" s="3">
        <f t="shared" si="21"/>
        <v>6766680</v>
      </c>
      <c r="F675" s="21" t="s">
        <v>2042</v>
      </c>
      <c r="G675" s="17"/>
      <c r="H675" s="22"/>
      <c r="I675" s="22"/>
    </row>
    <row r="676" spans="1:13">
      <c r="A676" s="19">
        <v>14</v>
      </c>
      <c r="B676" s="21" t="s">
        <v>2050</v>
      </c>
      <c r="C676" s="3"/>
      <c r="D676" s="91">
        <v>1410000</v>
      </c>
      <c r="E676" s="3">
        <f t="shared" si="21"/>
        <v>5356680</v>
      </c>
      <c r="F676" s="21" t="s">
        <v>2053</v>
      </c>
      <c r="G676" s="17"/>
      <c r="H676" s="22"/>
      <c r="I676" s="22"/>
    </row>
    <row r="677" spans="1:13" ht="15.75">
      <c r="A677" s="36">
        <v>15</v>
      </c>
      <c r="B677" s="21" t="s">
        <v>2054</v>
      </c>
      <c r="C677" s="3"/>
      <c r="D677" s="3">
        <v>1232000</v>
      </c>
      <c r="E677" s="3">
        <f t="shared" si="21"/>
        <v>4124680</v>
      </c>
      <c r="F677" s="21" t="s">
        <v>2055</v>
      </c>
      <c r="G677" s="17"/>
      <c r="H677" s="22"/>
      <c r="I677" s="22"/>
    </row>
    <row r="678" spans="1:13">
      <c r="A678" s="19">
        <v>16</v>
      </c>
      <c r="B678" s="21" t="s">
        <v>2054</v>
      </c>
      <c r="C678" s="3"/>
      <c r="D678" s="3">
        <v>755000</v>
      </c>
      <c r="E678" s="3">
        <f t="shared" si="21"/>
        <v>3369680</v>
      </c>
      <c r="F678" s="21" t="s">
        <v>2056</v>
      </c>
      <c r="G678" s="17"/>
      <c r="H678" s="22"/>
      <c r="I678" s="22"/>
    </row>
    <row r="679" spans="1:13">
      <c r="A679" s="19"/>
      <c r="B679" s="21" t="s">
        <v>2063</v>
      </c>
      <c r="C679" s="3"/>
      <c r="D679" s="3">
        <v>512500</v>
      </c>
      <c r="E679" s="3">
        <f t="shared" si="21"/>
        <v>2857180</v>
      </c>
      <c r="F679" s="21" t="s">
        <v>2064</v>
      </c>
      <c r="G679" s="17"/>
      <c r="H679" s="22"/>
      <c r="I679" s="22"/>
    </row>
    <row r="680" spans="1:13">
      <c r="A680" s="19"/>
      <c r="B680" s="21" t="s">
        <v>2067</v>
      </c>
      <c r="C680" s="3"/>
      <c r="D680" s="3">
        <v>1044000</v>
      </c>
      <c r="E680" s="3">
        <f t="shared" si="21"/>
        <v>1813180</v>
      </c>
      <c r="F680" s="21" t="s">
        <v>2068</v>
      </c>
      <c r="G680" s="17"/>
      <c r="H680" s="22"/>
      <c r="I680" s="22"/>
    </row>
    <row r="681" spans="1:13">
      <c r="A681" s="19"/>
      <c r="B681" s="21" t="s">
        <v>2071</v>
      </c>
      <c r="C681" s="3"/>
      <c r="D681" s="3">
        <v>660000</v>
      </c>
      <c r="E681" s="3">
        <f t="shared" si="21"/>
        <v>1153180</v>
      </c>
      <c r="F681" s="21" t="s">
        <v>2053</v>
      </c>
      <c r="G681" s="17"/>
      <c r="H681" s="22"/>
      <c r="I681" s="22"/>
    </row>
    <row r="682" spans="1:13">
      <c r="A682" s="19"/>
      <c r="B682" s="21" t="s">
        <v>2081</v>
      </c>
      <c r="C682" s="3"/>
      <c r="D682" s="3">
        <v>900000</v>
      </c>
      <c r="E682" s="3">
        <f t="shared" si="21"/>
        <v>253180</v>
      </c>
      <c r="F682" s="21" t="s">
        <v>2082</v>
      </c>
      <c r="G682" s="17"/>
      <c r="H682" s="22"/>
      <c r="I682" s="22"/>
    </row>
    <row r="683" spans="1:13">
      <c r="A683" s="19"/>
      <c r="B683" s="21" t="s">
        <v>2083</v>
      </c>
      <c r="C683" s="3"/>
      <c r="D683" s="3">
        <v>253180</v>
      </c>
      <c r="E683" s="3">
        <f t="shared" si="21"/>
        <v>0</v>
      </c>
      <c r="F683" s="21" t="s">
        <v>2064</v>
      </c>
      <c r="G683" s="17"/>
      <c r="H683" s="22"/>
      <c r="I683" s="22"/>
    </row>
    <row r="684" spans="1:13" ht="15.75">
      <c r="A684" s="36">
        <v>17</v>
      </c>
      <c r="B684" s="17"/>
      <c r="C684" s="18"/>
      <c r="D684" s="18"/>
      <c r="E684" s="18"/>
      <c r="F684" s="17"/>
      <c r="G684" s="17"/>
      <c r="H684" s="22"/>
      <c r="I684" s="22"/>
    </row>
    <row r="685" spans="1:13" ht="26.25">
      <c r="A685" s="673" t="s">
        <v>43</v>
      </c>
      <c r="B685" s="674"/>
      <c r="C685" s="10">
        <f>SUM(C663:C684)</f>
        <v>12689680</v>
      </c>
      <c r="D685" s="10">
        <f>SUM(D664:D684)</f>
        <v>12689680</v>
      </c>
      <c r="E685" s="10">
        <f>C685-D685</f>
        <v>0</v>
      </c>
      <c r="F685" s="31"/>
      <c r="G685" s="83"/>
      <c r="H685" s="596"/>
      <c r="I685" s="596"/>
    </row>
    <row r="689" spans="1:9" ht="23.25">
      <c r="A689" s="666" t="s">
        <v>0</v>
      </c>
      <c r="B689" s="666"/>
      <c r="C689" s="666"/>
      <c r="D689" s="666"/>
      <c r="E689" s="666"/>
      <c r="F689" s="666"/>
      <c r="G689" s="666"/>
      <c r="H689" s="586"/>
      <c r="I689" s="586"/>
    </row>
    <row r="690" spans="1:9" ht="15.75">
      <c r="A690" s="672" t="s">
        <v>664</v>
      </c>
      <c r="B690" s="672"/>
      <c r="C690" s="672"/>
      <c r="D690" s="672"/>
      <c r="E690" s="672"/>
      <c r="F690" s="672"/>
      <c r="G690" s="672"/>
      <c r="H690" s="588"/>
      <c r="I690" s="588"/>
    </row>
    <row r="691" spans="1:9">
      <c r="A691" s="667" t="s">
        <v>949</v>
      </c>
      <c r="B691" s="667"/>
      <c r="C691" s="667"/>
      <c r="D691" s="667"/>
      <c r="E691" s="667"/>
      <c r="F691" s="667"/>
      <c r="G691" s="667"/>
      <c r="H691" s="587"/>
      <c r="I691" s="587"/>
    </row>
    <row r="692" spans="1:9">
      <c r="A692" s="675" t="s">
        <v>2</v>
      </c>
      <c r="B692" s="675"/>
      <c r="C692" s="675"/>
      <c r="D692" s="675"/>
      <c r="E692" s="675"/>
      <c r="F692" s="675"/>
      <c r="G692" s="675"/>
      <c r="H692" s="589"/>
      <c r="I692" s="589"/>
    </row>
    <row r="693" spans="1:9" ht="15.75">
      <c r="A693" s="1" t="s">
        <v>3</v>
      </c>
      <c r="B693" s="1" t="s">
        <v>4</v>
      </c>
      <c r="C693" s="1" t="s">
        <v>2243</v>
      </c>
      <c r="D693" s="1" t="s">
        <v>2242</v>
      </c>
      <c r="E693" s="211" t="s">
        <v>2244</v>
      </c>
      <c r="F693" s="1" t="s">
        <v>2240</v>
      </c>
      <c r="G693" s="211" t="s">
        <v>2241</v>
      </c>
      <c r="H693" s="594"/>
      <c r="I693" s="594"/>
    </row>
    <row r="694" spans="1:9" ht="15.75">
      <c r="A694" s="36">
        <v>1</v>
      </c>
      <c r="B694" s="36" t="s">
        <v>950</v>
      </c>
      <c r="C694" s="134">
        <v>1236000</v>
      </c>
      <c r="D694" s="36"/>
      <c r="E694" s="213">
        <f>C694-D694</f>
        <v>1236000</v>
      </c>
      <c r="F694" s="36" t="s">
        <v>951</v>
      </c>
      <c r="G694" s="17"/>
      <c r="H694" s="22"/>
      <c r="I694" s="22"/>
    </row>
    <row r="695" spans="1:9" ht="15.75">
      <c r="A695" s="19">
        <v>2</v>
      </c>
      <c r="B695" s="36" t="s">
        <v>928</v>
      </c>
      <c r="C695" s="3">
        <v>2034000</v>
      </c>
      <c r="D695" s="3"/>
      <c r="E695" s="3">
        <f>E694+C695-D695</f>
        <v>3270000</v>
      </c>
      <c r="F695" s="21" t="s">
        <v>952</v>
      </c>
      <c r="G695" s="17"/>
      <c r="H695" s="22"/>
      <c r="I695" s="22"/>
    </row>
    <row r="696" spans="1:9" ht="15.75">
      <c r="A696" s="36">
        <v>3</v>
      </c>
      <c r="B696" s="21" t="s">
        <v>564</v>
      </c>
      <c r="C696" s="3">
        <v>1215000</v>
      </c>
      <c r="D696" s="3"/>
      <c r="E696" s="3">
        <f t="shared" ref="E696:E714" si="22">E695+C696-D696</f>
        <v>4485000</v>
      </c>
      <c r="F696" s="21" t="s">
        <v>953</v>
      </c>
      <c r="G696" s="17"/>
      <c r="H696" s="22"/>
      <c r="I696" s="22"/>
    </row>
    <row r="697" spans="1:9">
      <c r="A697" s="19">
        <v>4</v>
      </c>
      <c r="B697" s="21" t="s">
        <v>564</v>
      </c>
      <c r="C697" s="3">
        <v>1139000</v>
      </c>
      <c r="D697" s="3"/>
      <c r="E697" s="3">
        <f t="shared" si="22"/>
        <v>5624000</v>
      </c>
      <c r="F697" s="3" t="s">
        <v>954</v>
      </c>
      <c r="G697" s="17"/>
      <c r="H697" s="22"/>
      <c r="I697" s="22"/>
    </row>
    <row r="698" spans="1:9" ht="15.75">
      <c r="A698" s="36">
        <v>5</v>
      </c>
      <c r="B698" s="21" t="s">
        <v>955</v>
      </c>
      <c r="C698" s="3">
        <v>1420000</v>
      </c>
      <c r="D698" s="91"/>
      <c r="E698" s="3">
        <f t="shared" si="22"/>
        <v>7044000</v>
      </c>
      <c r="F698" s="21" t="s">
        <v>956</v>
      </c>
      <c r="G698" s="17"/>
      <c r="H698" s="22"/>
      <c r="I698" s="22"/>
    </row>
    <row r="699" spans="1:9">
      <c r="A699" s="19">
        <v>6</v>
      </c>
      <c r="B699" s="21" t="s">
        <v>565</v>
      </c>
      <c r="C699" s="3">
        <v>1291000</v>
      </c>
      <c r="D699" s="91"/>
      <c r="E699" s="3">
        <f t="shared" si="22"/>
        <v>8335000</v>
      </c>
      <c r="F699" s="21" t="s">
        <v>957</v>
      </c>
      <c r="G699" s="17"/>
      <c r="H699" s="22"/>
      <c r="I699" s="22"/>
    </row>
    <row r="700" spans="1:9" ht="15.75">
      <c r="A700" s="36">
        <v>7</v>
      </c>
      <c r="B700" s="21" t="s">
        <v>903</v>
      </c>
      <c r="C700" s="3"/>
      <c r="D700" s="91">
        <v>140000</v>
      </c>
      <c r="E700" s="3">
        <f t="shared" si="22"/>
        <v>8195000</v>
      </c>
      <c r="F700" s="21" t="s">
        <v>958</v>
      </c>
      <c r="G700" s="17"/>
      <c r="H700" s="22"/>
      <c r="I700" s="22"/>
    </row>
    <row r="701" spans="1:9">
      <c r="A701" s="19">
        <v>8</v>
      </c>
      <c r="B701" s="21" t="s">
        <v>75</v>
      </c>
      <c r="C701" s="3"/>
      <c r="D701" s="91">
        <v>1185000</v>
      </c>
      <c r="E701" s="3">
        <f t="shared" si="22"/>
        <v>7010000</v>
      </c>
      <c r="F701" s="21" t="s">
        <v>959</v>
      </c>
      <c r="G701" s="17"/>
      <c r="H701" s="22"/>
      <c r="I701" s="22"/>
    </row>
    <row r="702" spans="1:9" ht="15.75">
      <c r="A702" s="36">
        <v>9</v>
      </c>
      <c r="B702" s="21" t="s">
        <v>1938</v>
      </c>
      <c r="C702" s="3"/>
      <c r="D702" s="91">
        <v>757000</v>
      </c>
      <c r="E702" s="3">
        <f t="shared" si="22"/>
        <v>6253000</v>
      </c>
      <c r="F702" s="21" t="s">
        <v>1940</v>
      </c>
      <c r="G702" s="17"/>
      <c r="H702" s="22"/>
      <c r="I702" s="22"/>
    </row>
    <row r="703" spans="1:9">
      <c r="A703" s="19">
        <v>16</v>
      </c>
      <c r="B703" s="21" t="s">
        <v>1939</v>
      </c>
      <c r="C703" s="3"/>
      <c r="D703" s="3">
        <v>548000</v>
      </c>
      <c r="E703" s="3">
        <f t="shared" si="22"/>
        <v>5705000</v>
      </c>
      <c r="F703" s="21" t="s">
        <v>1941</v>
      </c>
      <c r="G703" s="17"/>
      <c r="H703" s="22"/>
      <c r="I703" s="22"/>
    </row>
    <row r="704" spans="1:9">
      <c r="A704" s="19"/>
      <c r="B704" s="21" t="s">
        <v>1942</v>
      </c>
      <c r="C704" s="3"/>
      <c r="D704" s="3">
        <v>520000</v>
      </c>
      <c r="E704" s="3">
        <f t="shared" si="22"/>
        <v>5185000</v>
      </c>
      <c r="F704" s="21" t="s">
        <v>1944</v>
      </c>
      <c r="G704" s="17"/>
      <c r="H704" s="22"/>
      <c r="I704" s="22"/>
    </row>
    <row r="705" spans="1:9">
      <c r="A705" s="19"/>
      <c r="B705" s="21" t="s">
        <v>1951</v>
      </c>
      <c r="C705" s="3"/>
      <c r="D705" s="3">
        <v>600000</v>
      </c>
      <c r="E705" s="3">
        <f t="shared" si="22"/>
        <v>4585000</v>
      </c>
      <c r="F705" s="21" t="s">
        <v>1952</v>
      </c>
      <c r="G705" s="17"/>
      <c r="H705" s="22"/>
      <c r="I705" s="22"/>
    </row>
    <row r="706" spans="1:9">
      <c r="A706" s="19"/>
      <c r="B706" s="21" t="s">
        <v>1951</v>
      </c>
      <c r="C706" s="3"/>
      <c r="D706" s="3">
        <v>590000</v>
      </c>
      <c r="E706" s="3">
        <f t="shared" si="22"/>
        <v>3995000</v>
      </c>
      <c r="F706" s="21" t="s">
        <v>1953</v>
      </c>
      <c r="G706" s="17"/>
      <c r="H706" s="22"/>
      <c r="I706" s="22"/>
    </row>
    <row r="707" spans="1:9">
      <c r="A707" s="19"/>
      <c r="B707" s="21" t="s">
        <v>1955</v>
      </c>
      <c r="C707" s="3"/>
      <c r="D707" s="3">
        <v>60000</v>
      </c>
      <c r="E707" s="3">
        <f t="shared" si="22"/>
        <v>3935000</v>
      </c>
      <c r="F707" s="21" t="s">
        <v>1957</v>
      </c>
      <c r="G707" s="17"/>
      <c r="H707" s="22"/>
      <c r="I707" s="22"/>
    </row>
    <row r="708" spans="1:9">
      <c r="A708" s="19"/>
      <c r="B708" s="21" t="s">
        <v>1962</v>
      </c>
      <c r="C708" s="3"/>
      <c r="D708" s="3">
        <v>635000</v>
      </c>
      <c r="E708" s="3">
        <f t="shared" si="22"/>
        <v>3300000</v>
      </c>
      <c r="F708" s="21" t="s">
        <v>1963</v>
      </c>
      <c r="G708" s="17"/>
      <c r="H708" s="22"/>
      <c r="I708" s="22"/>
    </row>
    <row r="709" spans="1:9">
      <c r="A709" s="19"/>
      <c r="B709" s="21" t="s">
        <v>1967</v>
      </c>
      <c r="C709" s="3"/>
      <c r="D709" s="3">
        <v>638000</v>
      </c>
      <c r="E709" s="3">
        <f t="shared" si="22"/>
        <v>2662000</v>
      </c>
      <c r="F709" s="21" t="s">
        <v>1968</v>
      </c>
      <c r="G709" s="17"/>
      <c r="H709" s="22"/>
      <c r="I709" s="22"/>
    </row>
    <row r="710" spans="1:9">
      <c r="A710" s="19"/>
      <c r="B710" s="21" t="s">
        <v>1969</v>
      </c>
      <c r="C710" s="3"/>
      <c r="D710" s="3">
        <v>665000</v>
      </c>
      <c r="E710" s="3">
        <f t="shared" si="22"/>
        <v>1997000</v>
      </c>
      <c r="F710" s="21" t="s">
        <v>1970</v>
      </c>
      <c r="G710" s="17"/>
      <c r="H710" s="22"/>
      <c r="I710" s="22"/>
    </row>
    <row r="711" spans="1:9">
      <c r="A711" s="19"/>
      <c r="B711" s="21" t="s">
        <v>1975</v>
      </c>
      <c r="C711" s="3"/>
      <c r="D711" s="3">
        <v>785000</v>
      </c>
      <c r="E711" s="3">
        <f t="shared" si="22"/>
        <v>1212000</v>
      </c>
      <c r="F711" s="21" t="s">
        <v>1977</v>
      </c>
      <c r="G711" s="17"/>
      <c r="H711" s="22"/>
      <c r="I711" s="22"/>
    </row>
    <row r="712" spans="1:9">
      <c r="A712" s="19"/>
      <c r="B712" s="21" t="s">
        <v>1978</v>
      </c>
      <c r="C712" s="3"/>
      <c r="D712" s="3">
        <v>565000</v>
      </c>
      <c r="E712" s="3">
        <f t="shared" si="22"/>
        <v>647000</v>
      </c>
      <c r="F712" s="21" t="s">
        <v>1953</v>
      </c>
      <c r="G712" s="17"/>
      <c r="H712" s="22"/>
      <c r="I712" s="22"/>
    </row>
    <row r="713" spans="1:9">
      <c r="A713" s="19"/>
      <c r="B713" s="21" t="s">
        <v>1985</v>
      </c>
      <c r="C713" s="3"/>
      <c r="D713" s="3">
        <v>500000</v>
      </c>
      <c r="E713" s="3">
        <f t="shared" si="22"/>
        <v>147000</v>
      </c>
      <c r="F713" s="21" t="s">
        <v>1986</v>
      </c>
      <c r="G713" s="17"/>
      <c r="H713" s="22"/>
      <c r="I713" s="22"/>
    </row>
    <row r="714" spans="1:9">
      <c r="A714" s="19"/>
      <c r="B714" s="21"/>
      <c r="C714" s="3"/>
      <c r="D714" s="3">
        <v>147000</v>
      </c>
      <c r="E714" s="3">
        <f t="shared" si="22"/>
        <v>0</v>
      </c>
      <c r="F714" s="21" t="s">
        <v>2159</v>
      </c>
      <c r="G714" s="17"/>
      <c r="H714" s="22"/>
      <c r="I714" s="22"/>
    </row>
    <row r="715" spans="1:9">
      <c r="A715" s="19"/>
      <c r="B715" s="21"/>
      <c r="C715" s="3"/>
      <c r="D715" s="3"/>
      <c r="E715" s="3"/>
      <c r="F715" s="21"/>
      <c r="G715" s="17"/>
      <c r="H715" s="22"/>
      <c r="I715" s="22"/>
    </row>
    <row r="716" spans="1:9" ht="15.75">
      <c r="A716" s="36">
        <v>17</v>
      </c>
      <c r="B716" s="17"/>
      <c r="C716" s="18"/>
      <c r="D716" s="18"/>
      <c r="E716" s="18"/>
      <c r="F716" s="17"/>
      <c r="G716" s="17"/>
      <c r="H716" s="22"/>
      <c r="I716" s="22"/>
    </row>
    <row r="717" spans="1:9" ht="26.25">
      <c r="A717" s="673" t="s">
        <v>43</v>
      </c>
      <c r="B717" s="674"/>
      <c r="C717" s="10">
        <f>SUM(C694:C716)</f>
        <v>8335000</v>
      </c>
      <c r="D717" s="10">
        <f>SUM(D695:D716)</f>
        <v>8335000</v>
      </c>
      <c r="E717" s="10">
        <f>C717-D717</f>
        <v>0</v>
      </c>
      <c r="F717" s="31"/>
      <c r="G717" s="83"/>
      <c r="H717" s="596"/>
      <c r="I717" s="596"/>
    </row>
    <row r="722" spans="1:9" ht="23.25">
      <c r="A722" s="666" t="s">
        <v>0</v>
      </c>
      <c r="B722" s="666"/>
      <c r="C722" s="666"/>
      <c r="D722" s="666"/>
      <c r="E722" s="666"/>
      <c r="F722" s="666"/>
      <c r="G722" s="666"/>
      <c r="H722" s="586"/>
      <c r="I722" s="586"/>
    </row>
    <row r="723" spans="1:9" ht="15.75">
      <c r="A723" s="672" t="s">
        <v>682</v>
      </c>
      <c r="B723" s="672"/>
      <c r="C723" s="672"/>
      <c r="D723" s="672"/>
      <c r="E723" s="672"/>
      <c r="F723" s="672"/>
      <c r="G723" s="672"/>
      <c r="H723" s="588"/>
      <c r="I723" s="588"/>
    </row>
    <row r="724" spans="1:9">
      <c r="A724" s="667" t="s">
        <v>318</v>
      </c>
      <c r="B724" s="667"/>
      <c r="C724" s="667"/>
      <c r="D724" s="667"/>
      <c r="E724" s="667"/>
      <c r="F724" s="667"/>
      <c r="G724" s="667"/>
      <c r="H724" s="587"/>
      <c r="I724" s="587"/>
    </row>
    <row r="725" spans="1:9">
      <c r="A725" s="675" t="s">
        <v>2</v>
      </c>
      <c r="B725" s="675"/>
      <c r="C725" s="675"/>
      <c r="D725" s="675"/>
      <c r="E725" s="675"/>
      <c r="F725" s="675"/>
      <c r="G725" s="675"/>
      <c r="H725" s="589"/>
      <c r="I725" s="589"/>
    </row>
    <row r="726" spans="1:9" ht="15.75">
      <c r="A726" s="1" t="s">
        <v>3</v>
      </c>
      <c r="B726" s="1" t="s">
        <v>4</v>
      </c>
      <c r="C726" s="1" t="s">
        <v>2243</v>
      </c>
      <c r="D726" s="1" t="s">
        <v>2242</v>
      </c>
      <c r="E726" s="211" t="s">
        <v>2244</v>
      </c>
      <c r="F726" s="1" t="s">
        <v>2240</v>
      </c>
      <c r="G726" s="211" t="s">
        <v>2241</v>
      </c>
      <c r="H726" s="594"/>
      <c r="I726" s="594"/>
    </row>
    <row r="727" spans="1:9">
      <c r="A727" s="19">
        <v>1</v>
      </c>
      <c r="B727" s="21" t="s">
        <v>559</v>
      </c>
      <c r="C727" s="91">
        <v>1687000</v>
      </c>
      <c r="D727" s="59"/>
      <c r="E727" s="209">
        <f>C727-D727</f>
        <v>1687000</v>
      </c>
      <c r="F727" s="21" t="s">
        <v>960</v>
      </c>
      <c r="G727" s="17"/>
      <c r="H727" s="22"/>
      <c r="I727" s="22"/>
    </row>
    <row r="728" spans="1:9">
      <c r="A728" s="19">
        <v>2</v>
      </c>
      <c r="B728" s="21" t="s">
        <v>559</v>
      </c>
      <c r="C728" s="91">
        <v>1700000</v>
      </c>
      <c r="D728" s="59"/>
      <c r="E728" s="209">
        <f>E727+C728-D728</f>
        <v>3387000</v>
      </c>
      <c r="F728" s="21" t="s">
        <v>961</v>
      </c>
      <c r="G728" s="17"/>
      <c r="H728" s="22"/>
      <c r="I728" s="22"/>
    </row>
    <row r="729" spans="1:9">
      <c r="A729" s="19">
        <v>3</v>
      </c>
      <c r="B729" s="21" t="s">
        <v>561</v>
      </c>
      <c r="C729" s="3">
        <v>954600</v>
      </c>
      <c r="D729" s="91"/>
      <c r="E729" s="209">
        <f t="shared" ref="E729:E754" si="23">E728+C729-D729</f>
        <v>4341600</v>
      </c>
      <c r="F729" s="21" t="s">
        <v>962</v>
      </c>
      <c r="G729" s="17"/>
      <c r="H729" s="22"/>
      <c r="I729" s="22"/>
    </row>
    <row r="730" spans="1:9">
      <c r="A730" s="19">
        <v>4</v>
      </c>
      <c r="B730" s="21" t="s">
        <v>854</v>
      </c>
      <c r="C730" s="3">
        <v>1229700</v>
      </c>
      <c r="D730" s="91"/>
      <c r="E730" s="209">
        <f t="shared" si="23"/>
        <v>5571300</v>
      </c>
      <c r="F730" s="21" t="s">
        <v>963</v>
      </c>
      <c r="G730" s="17"/>
      <c r="H730" s="22"/>
      <c r="I730" s="22"/>
    </row>
    <row r="731" spans="1:9">
      <c r="A731" s="19"/>
      <c r="B731" s="21" t="s">
        <v>964</v>
      </c>
      <c r="C731" s="3">
        <v>1083500</v>
      </c>
      <c r="D731" s="91"/>
      <c r="E731" s="209">
        <f t="shared" si="23"/>
        <v>6654800</v>
      </c>
      <c r="F731" s="21" t="s">
        <v>965</v>
      </c>
      <c r="G731" s="17"/>
      <c r="H731" s="22"/>
      <c r="I731" s="22"/>
    </row>
    <row r="732" spans="1:9">
      <c r="A732" s="19">
        <v>5</v>
      </c>
      <c r="B732" s="21" t="s">
        <v>563</v>
      </c>
      <c r="C732" s="3">
        <v>1933000</v>
      </c>
      <c r="D732" s="136"/>
      <c r="E732" s="209">
        <f t="shared" si="23"/>
        <v>8587800</v>
      </c>
      <c r="F732" s="21" t="s">
        <v>966</v>
      </c>
      <c r="G732" s="17"/>
      <c r="H732" s="22"/>
      <c r="I732" s="22"/>
    </row>
    <row r="733" spans="1:9">
      <c r="A733" s="19">
        <v>6</v>
      </c>
      <c r="B733" s="21" t="s">
        <v>2087</v>
      </c>
      <c r="C733" s="3"/>
      <c r="D733" s="91">
        <v>692000</v>
      </c>
      <c r="E733" s="209">
        <f t="shared" si="23"/>
        <v>7895800</v>
      </c>
      <c r="F733" s="21" t="s">
        <v>2090</v>
      </c>
      <c r="G733" s="17"/>
      <c r="H733" s="22"/>
      <c r="I733" s="22"/>
    </row>
    <row r="734" spans="1:9">
      <c r="A734" s="19">
        <v>7</v>
      </c>
      <c r="B734" s="21" t="s">
        <v>2110</v>
      </c>
      <c r="C734" s="3"/>
      <c r="D734" s="91">
        <v>206400</v>
      </c>
      <c r="E734" s="209">
        <f t="shared" si="23"/>
        <v>7689400</v>
      </c>
      <c r="F734" s="21" t="s">
        <v>2111</v>
      </c>
      <c r="G734" s="17"/>
      <c r="H734" s="22"/>
      <c r="I734" s="22"/>
    </row>
    <row r="735" spans="1:9">
      <c r="A735" s="19">
        <v>8</v>
      </c>
      <c r="B735" s="21" t="s">
        <v>2119</v>
      </c>
      <c r="C735" s="3"/>
      <c r="D735" s="91">
        <v>1165000</v>
      </c>
      <c r="E735" s="209">
        <f t="shared" si="23"/>
        <v>6524400</v>
      </c>
      <c r="F735" s="21" t="s">
        <v>2066</v>
      </c>
      <c r="G735" s="17"/>
      <c r="H735" s="22"/>
      <c r="I735" s="22"/>
    </row>
    <row r="736" spans="1:9">
      <c r="A736" s="19">
        <v>9</v>
      </c>
      <c r="B736" s="21" t="s">
        <v>2143</v>
      </c>
      <c r="C736" s="3"/>
      <c r="D736" s="3">
        <v>1205000</v>
      </c>
      <c r="E736" s="209">
        <f t="shared" si="23"/>
        <v>5319400</v>
      </c>
      <c r="F736" s="21" t="s">
        <v>2066</v>
      </c>
      <c r="G736" s="17"/>
      <c r="H736" s="22"/>
      <c r="I736" s="22"/>
    </row>
    <row r="737" spans="1:9">
      <c r="A737" s="19">
        <v>10</v>
      </c>
      <c r="B737" s="21" t="s">
        <v>2144</v>
      </c>
      <c r="C737" s="3"/>
      <c r="D737" s="3">
        <v>1241000</v>
      </c>
      <c r="E737" s="209">
        <f t="shared" si="23"/>
        <v>4078400</v>
      </c>
      <c r="F737" s="21" t="s">
        <v>2145</v>
      </c>
      <c r="G737" s="17"/>
      <c r="H737" s="22"/>
      <c r="I737" s="22"/>
    </row>
    <row r="738" spans="1:9">
      <c r="A738" s="19">
        <v>11</v>
      </c>
      <c r="B738" s="21" t="s">
        <v>2144</v>
      </c>
      <c r="C738" s="3"/>
      <c r="D738" s="3">
        <v>1813000</v>
      </c>
      <c r="E738" s="209">
        <f t="shared" si="23"/>
        <v>2265400</v>
      </c>
      <c r="F738" s="21" t="s">
        <v>2146</v>
      </c>
      <c r="G738" s="17"/>
      <c r="H738" s="22"/>
      <c r="I738" s="22"/>
    </row>
    <row r="739" spans="1:9">
      <c r="A739" s="19">
        <v>12</v>
      </c>
      <c r="B739" s="21" t="s">
        <v>2147</v>
      </c>
      <c r="C739" s="3"/>
      <c r="D739" s="3">
        <v>2150000</v>
      </c>
      <c r="E739" s="209">
        <f t="shared" si="23"/>
        <v>115400</v>
      </c>
      <c r="F739" s="21" t="s">
        <v>2148</v>
      </c>
      <c r="G739" s="17"/>
      <c r="H739" s="22"/>
      <c r="I739" s="22"/>
    </row>
    <row r="740" spans="1:9">
      <c r="A740" s="19">
        <v>13</v>
      </c>
      <c r="B740" s="21" t="s">
        <v>2149</v>
      </c>
      <c r="C740" s="3"/>
      <c r="D740" s="3">
        <v>75440</v>
      </c>
      <c r="E740" s="209">
        <f t="shared" si="23"/>
        <v>39960</v>
      </c>
      <c r="F740" s="21" t="s">
        <v>2150</v>
      </c>
      <c r="G740" s="17"/>
      <c r="H740" s="22"/>
      <c r="I740" s="22"/>
    </row>
    <row r="741" spans="1:9">
      <c r="A741" s="19">
        <v>14</v>
      </c>
      <c r="B741" s="21" t="s">
        <v>2154</v>
      </c>
      <c r="C741" s="3">
        <v>83600</v>
      </c>
      <c r="D741" s="3">
        <v>123560</v>
      </c>
      <c r="E741" s="209">
        <f t="shared" si="23"/>
        <v>0</v>
      </c>
      <c r="F741" s="21" t="s">
        <v>2150</v>
      </c>
      <c r="G741" s="17"/>
      <c r="H741" s="22"/>
      <c r="I741" s="22"/>
    </row>
    <row r="742" spans="1:9">
      <c r="A742" s="19">
        <v>15</v>
      </c>
      <c r="B742" s="21" t="s">
        <v>2156</v>
      </c>
      <c r="C742" s="3">
        <v>74880</v>
      </c>
      <c r="D742" s="3">
        <v>74880</v>
      </c>
      <c r="E742" s="209">
        <f t="shared" si="23"/>
        <v>0</v>
      </c>
      <c r="F742" s="21" t="s">
        <v>2150</v>
      </c>
      <c r="G742" s="17"/>
      <c r="H742" s="22"/>
      <c r="I742" s="22"/>
    </row>
    <row r="743" spans="1:9">
      <c r="A743" s="19">
        <v>6</v>
      </c>
      <c r="B743" s="21" t="s">
        <v>2180</v>
      </c>
      <c r="C743" s="3">
        <v>24090</v>
      </c>
      <c r="D743" s="91">
        <v>24090</v>
      </c>
      <c r="E743" s="209">
        <f t="shared" si="23"/>
        <v>0</v>
      </c>
      <c r="F743" s="21" t="s">
        <v>2181</v>
      </c>
      <c r="G743" s="17"/>
      <c r="H743" s="22"/>
      <c r="I743" s="22"/>
    </row>
    <row r="744" spans="1:9">
      <c r="A744" s="19">
        <v>7</v>
      </c>
      <c r="B744" s="21" t="s">
        <v>2182</v>
      </c>
      <c r="C744" s="3">
        <v>47270</v>
      </c>
      <c r="D744" s="91">
        <v>47270</v>
      </c>
      <c r="E744" s="209">
        <f t="shared" si="23"/>
        <v>0</v>
      </c>
      <c r="F744" s="21" t="s">
        <v>2181</v>
      </c>
      <c r="G744" s="17"/>
      <c r="H744" s="22"/>
      <c r="I744" s="22"/>
    </row>
    <row r="745" spans="1:9">
      <c r="A745" s="19"/>
      <c r="B745" s="21" t="s">
        <v>2183</v>
      </c>
      <c r="C745" s="3">
        <v>14110</v>
      </c>
      <c r="D745" s="91">
        <v>14110</v>
      </c>
      <c r="E745" s="209">
        <f t="shared" si="23"/>
        <v>0</v>
      </c>
      <c r="F745" s="21" t="s">
        <v>2150</v>
      </c>
      <c r="G745" s="17"/>
      <c r="H745" s="22"/>
      <c r="I745" s="22"/>
    </row>
    <row r="746" spans="1:9">
      <c r="A746" s="19"/>
      <c r="B746" s="21" t="s">
        <v>2200</v>
      </c>
      <c r="C746" s="3">
        <v>48950</v>
      </c>
      <c r="D746" s="91">
        <v>48950</v>
      </c>
      <c r="E746" s="209">
        <f t="shared" si="23"/>
        <v>0</v>
      </c>
      <c r="F746" s="21" t="s">
        <v>2150</v>
      </c>
      <c r="G746" s="17"/>
      <c r="H746" s="22"/>
      <c r="I746" s="22"/>
    </row>
    <row r="747" spans="1:9">
      <c r="A747" s="19"/>
      <c r="B747" s="21" t="s">
        <v>2201</v>
      </c>
      <c r="C747" s="3">
        <v>4070</v>
      </c>
      <c r="D747" s="91">
        <v>4070</v>
      </c>
      <c r="E747" s="209">
        <f t="shared" si="23"/>
        <v>0</v>
      </c>
      <c r="F747" s="21" t="s">
        <v>2202</v>
      </c>
      <c r="G747" s="17"/>
      <c r="H747" s="22"/>
      <c r="I747" s="22"/>
    </row>
    <row r="748" spans="1:9">
      <c r="A748" s="19"/>
      <c r="B748" s="21" t="s">
        <v>2208</v>
      </c>
      <c r="C748" s="3">
        <v>5030</v>
      </c>
      <c r="D748" s="91">
        <v>5030</v>
      </c>
      <c r="E748" s="209"/>
      <c r="F748" s="21" t="s">
        <v>2843</v>
      </c>
      <c r="G748" s="17"/>
      <c r="H748" s="22"/>
      <c r="I748" s="22"/>
    </row>
    <row r="749" spans="1:9">
      <c r="A749" s="19"/>
      <c r="B749" s="21" t="s">
        <v>2688</v>
      </c>
      <c r="C749" s="3">
        <v>12850</v>
      </c>
      <c r="D749" s="91">
        <v>12850</v>
      </c>
      <c r="E749" s="209">
        <f>E747+C749-D749</f>
        <v>0</v>
      </c>
      <c r="F749" s="21" t="s">
        <v>2690</v>
      </c>
      <c r="G749" s="17"/>
      <c r="H749" s="22"/>
      <c r="I749" s="22"/>
    </row>
    <row r="750" spans="1:9">
      <c r="A750" s="19"/>
      <c r="B750" s="21" t="s">
        <v>2822</v>
      </c>
      <c r="C750" s="3">
        <v>67970</v>
      </c>
      <c r="D750" s="91">
        <v>67970</v>
      </c>
      <c r="E750" s="209">
        <f t="shared" si="23"/>
        <v>0</v>
      </c>
      <c r="F750" s="21" t="s">
        <v>2690</v>
      </c>
      <c r="G750" s="17"/>
      <c r="H750" s="22"/>
      <c r="I750" s="22"/>
    </row>
    <row r="751" spans="1:9">
      <c r="A751" s="19"/>
      <c r="B751" s="21" t="s">
        <v>2825</v>
      </c>
      <c r="C751" s="3">
        <v>16730</v>
      </c>
      <c r="D751" s="91">
        <v>16730</v>
      </c>
      <c r="E751" s="209">
        <f t="shared" si="23"/>
        <v>0</v>
      </c>
      <c r="F751" s="21" t="s">
        <v>2690</v>
      </c>
      <c r="G751" s="17"/>
      <c r="H751" s="22"/>
      <c r="I751" s="22"/>
    </row>
    <row r="752" spans="1:9">
      <c r="A752" s="19"/>
      <c r="B752" s="21"/>
      <c r="C752" s="3"/>
      <c r="D752" s="91"/>
      <c r="E752" s="209">
        <f t="shared" si="23"/>
        <v>0</v>
      </c>
      <c r="F752" s="21"/>
      <c r="G752" s="17"/>
      <c r="H752" s="22"/>
      <c r="I752" s="22"/>
    </row>
    <row r="753" spans="1:9">
      <c r="A753" s="19"/>
      <c r="B753" s="21"/>
      <c r="C753" s="3"/>
      <c r="D753" s="91"/>
      <c r="E753" s="209">
        <f t="shared" si="23"/>
        <v>0</v>
      </c>
      <c r="F753" s="21"/>
      <c r="G753" s="17"/>
      <c r="H753" s="22"/>
      <c r="I753" s="22"/>
    </row>
    <row r="754" spans="1:9">
      <c r="A754" s="19">
        <v>16</v>
      </c>
      <c r="B754" s="17"/>
      <c r="C754" s="18"/>
      <c r="D754" s="18"/>
      <c r="E754" s="209">
        <f t="shared" si="23"/>
        <v>0</v>
      </c>
      <c r="F754" s="17"/>
      <c r="G754" s="17"/>
      <c r="H754" s="22"/>
      <c r="I754" s="22"/>
    </row>
    <row r="755" spans="1:9" ht="26.25">
      <c r="A755" s="673" t="s">
        <v>43</v>
      </c>
      <c r="B755" s="674"/>
      <c r="C755" s="10">
        <f>SUM(C727:C754)</f>
        <v>8987350</v>
      </c>
      <c r="D755" s="10">
        <f>SUM(D727:D754)</f>
        <v>8987350</v>
      </c>
      <c r="E755" s="10">
        <f>C755-D755</f>
        <v>0</v>
      </c>
      <c r="F755" s="31"/>
      <c r="G755" s="83"/>
      <c r="H755" s="596"/>
      <c r="I755" s="596"/>
    </row>
    <row r="759" spans="1:9" ht="23.25">
      <c r="A759" s="666" t="s">
        <v>0</v>
      </c>
      <c r="B759" s="666"/>
      <c r="C759" s="666"/>
      <c r="D759" s="666"/>
      <c r="E759" s="666"/>
      <c r="F759" s="666"/>
      <c r="G759" s="666"/>
      <c r="H759" s="586"/>
      <c r="I759" s="586"/>
    </row>
    <row r="760" spans="1:9" ht="15.75">
      <c r="A760" s="672" t="s">
        <v>617</v>
      </c>
      <c r="B760" s="672"/>
      <c r="C760" s="672"/>
      <c r="D760" s="672"/>
      <c r="E760" s="672"/>
      <c r="F760" s="672"/>
      <c r="G760" s="672"/>
      <c r="H760" s="588"/>
      <c r="I760" s="588"/>
    </row>
    <row r="761" spans="1:9">
      <c r="A761" s="667" t="s">
        <v>318</v>
      </c>
      <c r="B761" s="667"/>
      <c r="C761" s="667"/>
      <c r="D761" s="667"/>
      <c r="E761" s="667"/>
      <c r="F761" s="667"/>
      <c r="G761" s="667"/>
      <c r="H761" s="587"/>
      <c r="I761" s="587"/>
    </row>
    <row r="762" spans="1:9">
      <c r="A762" s="675" t="s">
        <v>2</v>
      </c>
      <c r="B762" s="675"/>
      <c r="C762" s="675"/>
      <c r="D762" s="675"/>
      <c r="E762" s="675"/>
      <c r="F762" s="675"/>
      <c r="G762" s="675"/>
      <c r="H762" s="589"/>
      <c r="I762" s="589"/>
    </row>
    <row r="763" spans="1:9" ht="15.75">
      <c r="A763" s="1" t="s">
        <v>3</v>
      </c>
      <c r="B763" s="1" t="s">
        <v>4</v>
      </c>
      <c r="C763" s="1" t="s">
        <v>2243</v>
      </c>
      <c r="D763" s="1" t="s">
        <v>2242</v>
      </c>
      <c r="E763" s="211" t="s">
        <v>2244</v>
      </c>
      <c r="F763" s="1" t="s">
        <v>2240</v>
      </c>
      <c r="G763" s="211" t="s">
        <v>2241</v>
      </c>
      <c r="H763" s="594"/>
      <c r="I763" s="594"/>
    </row>
    <row r="764" spans="1:9">
      <c r="A764" s="19">
        <v>1</v>
      </c>
      <c r="B764" s="21" t="s">
        <v>566</v>
      </c>
      <c r="C764" s="91">
        <v>1261570</v>
      </c>
      <c r="D764" s="59"/>
      <c r="E764" s="209">
        <f>C764-D764</f>
        <v>1261570</v>
      </c>
      <c r="F764" s="21" t="s">
        <v>967</v>
      </c>
      <c r="G764" s="17"/>
      <c r="H764" s="22"/>
      <c r="I764" s="22"/>
    </row>
    <row r="765" spans="1:9">
      <c r="A765" s="19">
        <v>2</v>
      </c>
      <c r="B765" s="21" t="s">
        <v>567</v>
      </c>
      <c r="C765" s="91">
        <v>1272000</v>
      </c>
      <c r="D765" s="59"/>
      <c r="E765" s="209">
        <f>E764+C765-D765</f>
        <v>2533570</v>
      </c>
      <c r="F765" s="21" t="s">
        <v>968</v>
      </c>
      <c r="G765" s="17"/>
      <c r="H765" s="22"/>
      <c r="I765" s="22"/>
    </row>
    <row r="766" spans="1:9">
      <c r="A766" s="19">
        <v>3</v>
      </c>
      <c r="B766" s="21" t="s">
        <v>568</v>
      </c>
      <c r="C766" s="3">
        <v>2330000</v>
      </c>
      <c r="D766" s="91"/>
      <c r="E766" s="209">
        <f t="shared" ref="E766:E786" si="24">E765+C766-D766</f>
        <v>4863570</v>
      </c>
      <c r="F766" s="21" t="s">
        <v>969</v>
      </c>
      <c r="G766" s="17"/>
      <c r="H766" s="22"/>
      <c r="I766" s="22"/>
    </row>
    <row r="767" spans="1:9">
      <c r="A767" s="19">
        <v>4</v>
      </c>
      <c r="B767" s="21" t="s">
        <v>68</v>
      </c>
      <c r="C767" s="3">
        <v>1280000</v>
      </c>
      <c r="D767" s="91"/>
      <c r="E767" s="209">
        <f t="shared" si="24"/>
        <v>6143570</v>
      </c>
      <c r="F767" s="21" t="s">
        <v>970</v>
      </c>
      <c r="G767" s="17"/>
      <c r="H767" s="22"/>
      <c r="I767" s="22"/>
    </row>
    <row r="768" spans="1:9">
      <c r="A768" s="19">
        <v>5</v>
      </c>
      <c r="B768" s="21" t="s">
        <v>69</v>
      </c>
      <c r="C768" s="3">
        <v>1125000</v>
      </c>
      <c r="D768" s="136"/>
      <c r="E768" s="209">
        <f t="shared" si="24"/>
        <v>7268570</v>
      </c>
      <c r="F768" s="21" t="s">
        <v>971</v>
      </c>
      <c r="G768" s="17"/>
      <c r="H768" s="22"/>
      <c r="I768" s="22"/>
    </row>
    <row r="769" spans="1:9">
      <c r="A769" s="19">
        <v>6</v>
      </c>
      <c r="B769" s="21" t="s">
        <v>69</v>
      </c>
      <c r="C769" s="3">
        <v>1195000</v>
      </c>
      <c r="D769" s="91"/>
      <c r="E769" s="209">
        <f t="shared" si="24"/>
        <v>8463570</v>
      </c>
      <c r="F769" s="21" t="s">
        <v>972</v>
      </c>
      <c r="G769" s="17"/>
      <c r="H769" s="22"/>
      <c r="I769" s="22"/>
    </row>
    <row r="770" spans="1:9">
      <c r="A770" s="19">
        <v>7</v>
      </c>
      <c r="B770" s="21" t="s">
        <v>2044</v>
      </c>
      <c r="C770" s="3"/>
      <c r="D770" s="91">
        <v>124000</v>
      </c>
      <c r="E770" s="209">
        <f t="shared" si="24"/>
        <v>8339570</v>
      </c>
      <c r="F770" s="21" t="s">
        <v>2045</v>
      </c>
      <c r="G770" s="17"/>
      <c r="H770" s="22"/>
      <c r="I770" s="22"/>
    </row>
    <row r="771" spans="1:9">
      <c r="A771" s="19">
        <v>8</v>
      </c>
      <c r="B771" s="21" t="s">
        <v>2047</v>
      </c>
      <c r="C771" s="3"/>
      <c r="D771" s="91">
        <v>132800</v>
      </c>
      <c r="E771" s="209">
        <f t="shared" si="24"/>
        <v>8206770</v>
      </c>
      <c r="F771" s="21" t="s">
        <v>2049</v>
      </c>
      <c r="G771" s="17"/>
      <c r="H771" s="22"/>
      <c r="I771" s="22"/>
    </row>
    <row r="772" spans="1:9">
      <c r="A772" s="19">
        <v>9</v>
      </c>
      <c r="B772" s="21" t="s">
        <v>2050</v>
      </c>
      <c r="C772" s="3"/>
      <c r="D772" s="3">
        <v>211920</v>
      </c>
      <c r="E772" s="209">
        <f t="shared" si="24"/>
        <v>7994850</v>
      </c>
      <c r="F772" s="21" t="s">
        <v>2052</v>
      </c>
      <c r="G772" s="17"/>
      <c r="H772" s="22"/>
      <c r="I772" s="22"/>
    </row>
    <row r="773" spans="1:9">
      <c r="A773" s="19">
        <v>10</v>
      </c>
      <c r="B773" s="21" t="s">
        <v>2054</v>
      </c>
      <c r="C773" s="3"/>
      <c r="D773" s="3">
        <v>600000</v>
      </c>
      <c r="E773" s="209">
        <f t="shared" si="24"/>
        <v>7394850</v>
      </c>
      <c r="F773" s="21" t="s">
        <v>2057</v>
      </c>
      <c r="G773" s="17"/>
      <c r="H773" s="22"/>
      <c r="I773" s="22"/>
    </row>
    <row r="774" spans="1:9">
      <c r="A774" s="19">
        <v>11</v>
      </c>
      <c r="B774" s="21" t="s">
        <v>2060</v>
      </c>
      <c r="C774" s="3"/>
      <c r="D774" s="3">
        <v>193620</v>
      </c>
      <c r="E774" s="209">
        <f t="shared" si="24"/>
        <v>7201230</v>
      </c>
      <c r="F774" s="21" t="s">
        <v>2061</v>
      </c>
      <c r="G774" s="17"/>
      <c r="H774" s="22"/>
      <c r="I774" s="22"/>
    </row>
    <row r="775" spans="1:9">
      <c r="A775" s="19">
        <v>12</v>
      </c>
      <c r="B775" s="21" t="s">
        <v>2063</v>
      </c>
      <c r="C775" s="3"/>
      <c r="D775" s="3">
        <v>512500</v>
      </c>
      <c r="E775" s="209">
        <f t="shared" si="24"/>
        <v>6688730</v>
      </c>
      <c r="F775" s="21" t="s">
        <v>2064</v>
      </c>
      <c r="G775" s="17"/>
      <c r="H775" s="22"/>
      <c r="I775" s="22"/>
    </row>
    <row r="776" spans="1:9">
      <c r="A776" s="19">
        <v>13</v>
      </c>
      <c r="B776" s="21" t="s">
        <v>2065</v>
      </c>
      <c r="C776" s="3"/>
      <c r="D776" s="3">
        <v>1225000</v>
      </c>
      <c r="E776" s="209">
        <f t="shared" si="24"/>
        <v>5463730</v>
      </c>
      <c r="F776" s="21" t="s">
        <v>2066</v>
      </c>
      <c r="G776" s="17"/>
      <c r="H776" s="22"/>
      <c r="I776" s="22"/>
    </row>
    <row r="777" spans="1:9">
      <c r="A777" s="19">
        <v>14</v>
      </c>
      <c r="B777" s="21" t="s">
        <v>2067</v>
      </c>
      <c r="C777" s="3"/>
      <c r="D777" s="3">
        <v>1044000</v>
      </c>
      <c r="E777" s="209">
        <f t="shared" si="24"/>
        <v>4419730</v>
      </c>
      <c r="F777" s="21" t="s">
        <v>2068</v>
      </c>
      <c r="G777" s="17"/>
      <c r="H777" s="22"/>
      <c r="I777" s="22"/>
    </row>
    <row r="778" spans="1:9">
      <c r="A778" s="19">
        <v>15</v>
      </c>
      <c r="B778" s="21" t="s">
        <v>2069</v>
      </c>
      <c r="C778" s="3"/>
      <c r="D778" s="3">
        <v>296900</v>
      </c>
      <c r="E778" s="209">
        <f t="shared" si="24"/>
        <v>4122830</v>
      </c>
      <c r="F778" s="21" t="s">
        <v>2070</v>
      </c>
      <c r="G778" s="17"/>
      <c r="H778" s="22"/>
      <c r="I778" s="22"/>
    </row>
    <row r="779" spans="1:9">
      <c r="A779" s="19">
        <v>16</v>
      </c>
      <c r="B779" s="21" t="s">
        <v>2071</v>
      </c>
      <c r="C779" s="3"/>
      <c r="D779" s="3">
        <v>660000</v>
      </c>
      <c r="E779" s="209">
        <f t="shared" si="24"/>
        <v>3462830</v>
      </c>
      <c r="F779" s="21" t="s">
        <v>2072</v>
      </c>
      <c r="G779" s="17"/>
      <c r="H779" s="22"/>
      <c r="I779" s="22"/>
    </row>
    <row r="780" spans="1:9">
      <c r="A780" s="19">
        <v>17</v>
      </c>
      <c r="B780" s="21" t="s">
        <v>2076</v>
      </c>
      <c r="C780" s="3"/>
      <c r="D780" s="3">
        <v>155280</v>
      </c>
      <c r="E780" s="209">
        <f t="shared" si="24"/>
        <v>3307550</v>
      </c>
      <c r="F780" s="21" t="s">
        <v>2078</v>
      </c>
      <c r="G780" s="17"/>
      <c r="H780" s="22"/>
      <c r="I780" s="22"/>
    </row>
    <row r="781" spans="1:9">
      <c r="A781" s="19">
        <v>18</v>
      </c>
      <c r="B781" s="21" t="s">
        <v>2077</v>
      </c>
      <c r="C781" s="3"/>
      <c r="D781" s="3">
        <v>177700</v>
      </c>
      <c r="E781" s="209">
        <f t="shared" si="24"/>
        <v>3129850</v>
      </c>
      <c r="F781" s="21" t="s">
        <v>2079</v>
      </c>
      <c r="G781" s="17"/>
      <c r="H781" s="22"/>
      <c r="I781" s="22"/>
    </row>
    <row r="782" spans="1:9">
      <c r="A782" s="19">
        <v>19</v>
      </c>
      <c r="B782" s="21" t="s">
        <v>2081</v>
      </c>
      <c r="C782" s="3"/>
      <c r="D782" s="3">
        <v>665000</v>
      </c>
      <c r="E782" s="209">
        <f t="shared" si="24"/>
        <v>2464850</v>
      </c>
      <c r="F782" s="21" t="s">
        <v>2082</v>
      </c>
      <c r="G782" s="17"/>
      <c r="H782" s="22"/>
      <c r="I782" s="22"/>
    </row>
    <row r="783" spans="1:9">
      <c r="A783" s="19">
        <v>20</v>
      </c>
      <c r="B783" s="21" t="s">
        <v>2083</v>
      </c>
      <c r="C783" s="3"/>
      <c r="D783" s="3">
        <v>741820</v>
      </c>
      <c r="E783" s="209">
        <f t="shared" si="24"/>
        <v>1723030</v>
      </c>
      <c r="F783" s="21" t="s">
        <v>2064</v>
      </c>
      <c r="G783" s="17"/>
      <c r="H783" s="22"/>
      <c r="I783" s="22"/>
    </row>
    <row r="784" spans="1:9">
      <c r="A784" s="19">
        <v>21</v>
      </c>
      <c r="B784" s="21" t="s">
        <v>2085</v>
      </c>
      <c r="C784" s="3"/>
      <c r="D784" s="3">
        <v>1165000</v>
      </c>
      <c r="E784" s="209">
        <f t="shared" si="24"/>
        <v>558030</v>
      </c>
      <c r="F784" s="21" t="s">
        <v>2066</v>
      </c>
      <c r="G784" s="17"/>
      <c r="H784" s="22"/>
      <c r="I784" s="22"/>
    </row>
    <row r="785" spans="1:9">
      <c r="A785" s="19">
        <v>22</v>
      </c>
      <c r="B785" s="21" t="s">
        <v>2087</v>
      </c>
      <c r="C785" s="3"/>
      <c r="D785" s="3">
        <v>558000</v>
      </c>
      <c r="E785" s="209">
        <f t="shared" si="24"/>
        <v>30</v>
      </c>
      <c r="F785" s="21" t="s">
        <v>2088</v>
      </c>
      <c r="G785" s="17"/>
      <c r="H785" s="22"/>
      <c r="I785" s="22"/>
    </row>
    <row r="786" spans="1:9">
      <c r="A786" s="19">
        <v>23</v>
      </c>
      <c r="B786" s="17" t="s">
        <v>2087</v>
      </c>
      <c r="C786" s="18"/>
      <c r="D786" s="18">
        <v>30</v>
      </c>
      <c r="E786" s="209">
        <f t="shared" si="24"/>
        <v>0</v>
      </c>
      <c r="F786" s="19" t="s">
        <v>2089</v>
      </c>
      <c r="G786" s="17"/>
      <c r="H786" s="22"/>
      <c r="I786" s="22"/>
    </row>
    <row r="787" spans="1:9" ht="26.25">
      <c r="A787" s="673" t="s">
        <v>43</v>
      </c>
      <c r="B787" s="674"/>
      <c r="C787" s="10">
        <f>SUM(C764:C786)</f>
        <v>8463570</v>
      </c>
      <c r="D787" s="10">
        <f>SUM(D764:D786)</f>
        <v>8463570</v>
      </c>
      <c r="E787" s="10">
        <f>C787-D787</f>
        <v>0</v>
      </c>
      <c r="F787" s="31"/>
      <c r="G787" s="83"/>
      <c r="H787" s="596"/>
      <c r="I787" s="596"/>
    </row>
    <row r="790" spans="1:9" ht="23.25">
      <c r="A790" s="666" t="s">
        <v>0</v>
      </c>
      <c r="B790" s="666"/>
      <c r="C790" s="666"/>
      <c r="D790" s="666"/>
      <c r="E790" s="666"/>
      <c r="F790" s="666"/>
      <c r="G790" s="666"/>
      <c r="H790" s="586"/>
      <c r="I790" s="586"/>
    </row>
    <row r="791" spans="1:9" ht="15.75">
      <c r="A791" s="672" t="s">
        <v>582</v>
      </c>
      <c r="B791" s="672"/>
      <c r="C791" s="672"/>
      <c r="D791" s="672"/>
      <c r="E791" s="672"/>
      <c r="F791" s="672"/>
      <c r="G791" s="672"/>
      <c r="H791" s="588"/>
      <c r="I791" s="588"/>
    </row>
    <row r="792" spans="1:9">
      <c r="A792" s="667" t="s">
        <v>318</v>
      </c>
      <c r="B792" s="667"/>
      <c r="C792" s="667"/>
      <c r="D792" s="667"/>
      <c r="E792" s="667"/>
      <c r="F792" s="667"/>
      <c r="G792" s="667"/>
      <c r="H792" s="587"/>
      <c r="I792" s="587"/>
    </row>
    <row r="793" spans="1:9">
      <c r="A793" s="675" t="s">
        <v>2</v>
      </c>
      <c r="B793" s="675"/>
      <c r="C793" s="675"/>
      <c r="D793" s="675"/>
      <c r="E793" s="675"/>
      <c r="F793" s="675"/>
      <c r="G793" s="675"/>
      <c r="H793" s="589"/>
      <c r="I793" s="589"/>
    </row>
    <row r="794" spans="1:9" ht="15.75">
      <c r="A794" s="1" t="s">
        <v>3</v>
      </c>
      <c r="B794" s="1" t="s">
        <v>4</v>
      </c>
      <c r="C794" s="1" t="s">
        <v>2243</v>
      </c>
      <c r="D794" s="1" t="s">
        <v>2242</v>
      </c>
      <c r="E794" s="211" t="s">
        <v>2244</v>
      </c>
      <c r="F794" s="1" t="s">
        <v>2240</v>
      </c>
      <c r="G794" s="211" t="s">
        <v>2241</v>
      </c>
      <c r="H794" s="594"/>
      <c r="I794" s="594"/>
    </row>
    <row r="795" spans="1:9">
      <c r="A795" s="19">
        <v>1</v>
      </c>
      <c r="B795" s="21" t="s">
        <v>74</v>
      </c>
      <c r="C795" s="91">
        <v>1425000</v>
      </c>
      <c r="D795" s="59"/>
      <c r="E795" s="209">
        <f>C795-D795</f>
        <v>1425000</v>
      </c>
      <c r="F795" s="21" t="s">
        <v>973</v>
      </c>
      <c r="G795" s="17"/>
      <c r="H795" s="22"/>
      <c r="I795" s="22"/>
    </row>
    <row r="796" spans="1:9">
      <c r="A796" s="19">
        <v>2</v>
      </c>
      <c r="B796" s="21" t="s">
        <v>74</v>
      </c>
      <c r="C796" s="91">
        <v>1844000</v>
      </c>
      <c r="D796" s="59"/>
      <c r="E796" s="209">
        <f>E795+C796-D796</f>
        <v>3269000</v>
      </c>
      <c r="F796" s="21" t="s">
        <v>974</v>
      </c>
      <c r="G796" s="17"/>
      <c r="H796" s="22"/>
      <c r="I796" s="22"/>
    </row>
    <row r="797" spans="1:9">
      <c r="A797" s="19">
        <v>3</v>
      </c>
      <c r="B797" s="21" t="s">
        <v>77</v>
      </c>
      <c r="C797" s="3">
        <v>1257000</v>
      </c>
      <c r="D797" s="91"/>
      <c r="E797" s="209">
        <f t="shared" ref="E797:E813" si="25">E796+C797-D797</f>
        <v>4526000</v>
      </c>
      <c r="F797" s="21" t="s">
        <v>975</v>
      </c>
      <c r="G797" s="17"/>
      <c r="H797" s="22"/>
      <c r="I797" s="22"/>
    </row>
    <row r="798" spans="1:9">
      <c r="A798" s="19">
        <v>4</v>
      </c>
      <c r="B798" s="21" t="s">
        <v>80</v>
      </c>
      <c r="C798" s="3">
        <v>1092000</v>
      </c>
      <c r="D798" s="91"/>
      <c r="E798" s="209">
        <f t="shared" si="25"/>
        <v>5618000</v>
      </c>
      <c r="F798" s="21" t="s">
        <v>976</v>
      </c>
      <c r="G798" s="17"/>
      <c r="H798" s="22"/>
      <c r="I798" s="22"/>
    </row>
    <row r="799" spans="1:9">
      <c r="A799" s="19">
        <v>5</v>
      </c>
      <c r="B799" s="21" t="s">
        <v>80</v>
      </c>
      <c r="C799" s="3">
        <v>778000</v>
      </c>
      <c r="D799" s="136"/>
      <c r="E799" s="209">
        <f t="shared" si="25"/>
        <v>6396000</v>
      </c>
      <c r="F799" s="21" t="s">
        <v>977</v>
      </c>
      <c r="G799" s="17"/>
      <c r="H799" s="22"/>
      <c r="I799" s="22"/>
    </row>
    <row r="800" spans="1:9">
      <c r="A800" s="19">
        <v>6</v>
      </c>
      <c r="B800" s="21" t="s">
        <v>82</v>
      </c>
      <c r="C800" s="3">
        <v>1195000</v>
      </c>
      <c r="D800" s="91"/>
      <c r="E800" s="209">
        <f t="shared" si="25"/>
        <v>7591000</v>
      </c>
      <c r="F800" s="21" t="s">
        <v>978</v>
      </c>
      <c r="G800" s="17"/>
      <c r="H800" s="22"/>
      <c r="I800" s="22"/>
    </row>
    <row r="801" spans="1:9">
      <c r="A801" s="19">
        <v>7</v>
      </c>
      <c r="B801" s="21" t="s">
        <v>1939</v>
      </c>
      <c r="C801" s="3"/>
      <c r="D801" s="91">
        <v>548000</v>
      </c>
      <c r="E801" s="209">
        <f t="shared" si="25"/>
        <v>7043000</v>
      </c>
      <c r="F801" s="21" t="s">
        <v>1941</v>
      </c>
      <c r="G801" s="17"/>
      <c r="H801" s="22"/>
      <c r="I801" s="22"/>
    </row>
    <row r="802" spans="1:9">
      <c r="A802" s="19">
        <v>8</v>
      </c>
      <c r="B802" s="21" t="s">
        <v>1942</v>
      </c>
      <c r="C802" s="3"/>
      <c r="D802" s="91">
        <v>950000</v>
      </c>
      <c r="E802" s="209">
        <f t="shared" si="25"/>
        <v>6093000</v>
      </c>
      <c r="F802" s="21" t="s">
        <v>1943</v>
      </c>
      <c r="G802" s="17"/>
      <c r="H802" s="22"/>
      <c r="I802" s="22"/>
    </row>
    <row r="803" spans="1:9">
      <c r="A803" s="19">
        <v>9</v>
      </c>
      <c r="B803" s="21" t="s">
        <v>1951</v>
      </c>
      <c r="C803" s="3"/>
      <c r="D803" s="3">
        <v>600000</v>
      </c>
      <c r="E803" s="209">
        <f t="shared" si="25"/>
        <v>5493000</v>
      </c>
      <c r="F803" s="21" t="s">
        <v>1952</v>
      </c>
      <c r="G803" s="17"/>
      <c r="H803" s="22"/>
      <c r="I803" s="22"/>
    </row>
    <row r="804" spans="1:9">
      <c r="A804" s="19">
        <v>10</v>
      </c>
      <c r="B804" s="21" t="s">
        <v>1951</v>
      </c>
      <c r="C804" s="3"/>
      <c r="D804" s="3">
        <v>590000</v>
      </c>
      <c r="E804" s="209">
        <f t="shared" si="25"/>
        <v>4903000</v>
      </c>
      <c r="F804" s="21" t="s">
        <v>1954</v>
      </c>
      <c r="G804" s="17"/>
      <c r="H804" s="22"/>
      <c r="I804" s="22"/>
    </row>
    <row r="805" spans="1:9">
      <c r="A805" s="19">
        <v>11</v>
      </c>
      <c r="B805" s="21" t="s">
        <v>1955</v>
      </c>
      <c r="C805" s="3"/>
      <c r="D805" s="3">
        <v>900000</v>
      </c>
      <c r="E805" s="209">
        <f t="shared" si="25"/>
        <v>4003000</v>
      </c>
      <c r="F805" s="21" t="s">
        <v>1956</v>
      </c>
      <c r="G805" s="17"/>
      <c r="H805" s="22"/>
      <c r="I805" s="22"/>
    </row>
    <row r="806" spans="1:9">
      <c r="A806" s="19"/>
      <c r="B806" s="21" t="s">
        <v>1958</v>
      </c>
      <c r="C806" s="3"/>
      <c r="D806" s="3">
        <v>1073440</v>
      </c>
      <c r="E806" s="209">
        <f t="shared" si="25"/>
        <v>2929560</v>
      </c>
      <c r="F806" s="21" t="s">
        <v>1961</v>
      </c>
      <c r="G806" s="17"/>
      <c r="H806" s="22"/>
      <c r="I806" s="22"/>
    </row>
    <row r="807" spans="1:9">
      <c r="A807" s="19">
        <v>12</v>
      </c>
      <c r="B807" s="21" t="s">
        <v>1959</v>
      </c>
      <c r="C807" s="3"/>
      <c r="D807" s="3">
        <v>456240</v>
      </c>
      <c r="E807" s="209">
        <f t="shared" si="25"/>
        <v>2473320</v>
      </c>
      <c r="F807" s="21" t="s">
        <v>1960</v>
      </c>
      <c r="G807" s="17"/>
      <c r="H807" s="22"/>
      <c r="I807" s="22"/>
    </row>
    <row r="808" spans="1:9">
      <c r="A808" s="19">
        <v>13</v>
      </c>
      <c r="B808" s="21" t="s">
        <v>1965</v>
      </c>
      <c r="C808" s="3"/>
      <c r="D808" s="3">
        <v>470320</v>
      </c>
      <c r="E808" s="209">
        <f t="shared" si="25"/>
        <v>2003000</v>
      </c>
      <c r="F808" s="21" t="s">
        <v>1966</v>
      </c>
      <c r="G808" s="17"/>
      <c r="H808" s="22"/>
      <c r="I808" s="22"/>
    </row>
    <row r="809" spans="1:9">
      <c r="A809" s="19">
        <v>14</v>
      </c>
      <c r="B809" s="21" t="s">
        <v>1969</v>
      </c>
      <c r="C809" s="3"/>
      <c r="D809" s="3">
        <v>500000</v>
      </c>
      <c r="E809" s="209">
        <f t="shared" si="25"/>
        <v>1503000</v>
      </c>
      <c r="F809" s="21" t="s">
        <v>944</v>
      </c>
      <c r="G809" s="17"/>
      <c r="H809" s="22"/>
      <c r="I809" s="22"/>
    </row>
    <row r="810" spans="1:9">
      <c r="A810" s="19"/>
      <c r="B810" s="21" t="s">
        <v>1975</v>
      </c>
      <c r="C810" s="3"/>
      <c r="D810" s="3">
        <v>397000</v>
      </c>
      <c r="E810" s="209">
        <f t="shared" si="25"/>
        <v>1106000</v>
      </c>
      <c r="F810" s="21" t="s">
        <v>1976</v>
      </c>
      <c r="G810" s="17"/>
      <c r="H810" s="22"/>
      <c r="I810" s="22"/>
    </row>
    <row r="811" spans="1:9">
      <c r="A811" s="19"/>
      <c r="B811" s="21" t="s">
        <v>1978</v>
      </c>
      <c r="C811" s="3"/>
      <c r="D811" s="3">
        <v>600000</v>
      </c>
      <c r="E811" s="209">
        <f t="shared" si="25"/>
        <v>506000</v>
      </c>
      <c r="F811" s="21" t="s">
        <v>1954</v>
      </c>
      <c r="G811" s="17"/>
      <c r="H811" s="22"/>
      <c r="I811" s="22"/>
    </row>
    <row r="812" spans="1:9">
      <c r="A812" s="19"/>
      <c r="B812" s="21" t="s">
        <v>1985</v>
      </c>
      <c r="C812" s="3"/>
      <c r="D812" s="3">
        <v>300000</v>
      </c>
      <c r="E812" s="209">
        <f t="shared" si="25"/>
        <v>206000</v>
      </c>
      <c r="F812" s="21" t="s">
        <v>1986</v>
      </c>
      <c r="G812" s="17"/>
      <c r="H812" s="22"/>
      <c r="I812" s="22"/>
    </row>
    <row r="813" spans="1:9">
      <c r="A813" s="19">
        <v>15</v>
      </c>
      <c r="B813" s="21"/>
      <c r="C813" s="3"/>
      <c r="D813" s="3">
        <v>206000</v>
      </c>
      <c r="E813" s="209">
        <f t="shared" si="25"/>
        <v>0</v>
      </c>
      <c r="F813" s="21" t="s">
        <v>2159</v>
      </c>
      <c r="G813" s="17"/>
      <c r="H813" s="22"/>
      <c r="I813" s="22"/>
    </row>
    <row r="814" spans="1:9">
      <c r="A814" s="19">
        <v>16</v>
      </c>
      <c r="B814" s="17"/>
      <c r="C814" s="18"/>
      <c r="D814" s="18"/>
      <c r="E814" s="18"/>
      <c r="F814" s="17"/>
      <c r="G814" s="17"/>
      <c r="H814" s="22"/>
      <c r="I814" s="22"/>
    </row>
    <row r="815" spans="1:9" ht="26.25">
      <c r="A815" s="673" t="s">
        <v>43</v>
      </c>
      <c r="B815" s="674"/>
      <c r="C815" s="10">
        <f>SUM(C795:C814)</f>
        <v>7591000</v>
      </c>
      <c r="D815" s="10">
        <f>SUM(D795:D814)</f>
        <v>7591000</v>
      </c>
      <c r="E815" s="10">
        <f>C815-D815</f>
        <v>0</v>
      </c>
      <c r="F815" s="31"/>
      <c r="G815" s="83" t="s">
        <v>2158</v>
      </c>
      <c r="H815" s="596"/>
      <c r="I815" s="596"/>
    </row>
    <row r="822" spans="1:9" ht="23.25">
      <c r="A822" s="666" t="s">
        <v>0</v>
      </c>
      <c r="B822" s="666"/>
      <c r="C822" s="666"/>
      <c r="D822" s="666"/>
      <c r="E822" s="666"/>
      <c r="F822" s="666"/>
      <c r="G822" s="666"/>
      <c r="H822" s="586"/>
      <c r="I822" s="586"/>
    </row>
    <row r="823" spans="1:9" ht="15.75">
      <c r="A823" s="672" t="s">
        <v>979</v>
      </c>
      <c r="B823" s="672"/>
      <c r="C823" s="672"/>
      <c r="D823" s="672"/>
      <c r="E823" s="672"/>
      <c r="F823" s="672"/>
      <c r="G823" s="672"/>
      <c r="H823" s="588"/>
      <c r="I823" s="588"/>
    </row>
    <row r="824" spans="1:9">
      <c r="A824" s="667" t="s">
        <v>234</v>
      </c>
      <c r="B824" s="667"/>
      <c r="C824" s="667"/>
      <c r="D824" s="667"/>
      <c r="E824" s="667"/>
      <c r="F824" s="667"/>
      <c r="G824" s="667"/>
      <c r="H824" s="587"/>
      <c r="I824" s="587"/>
    </row>
    <row r="825" spans="1:9">
      <c r="A825" s="675" t="s">
        <v>2</v>
      </c>
      <c r="B825" s="675"/>
      <c r="C825" s="675"/>
      <c r="D825" s="675"/>
      <c r="E825" s="675"/>
      <c r="F825" s="675"/>
      <c r="G825" s="675"/>
      <c r="H825" s="589"/>
      <c r="I825" s="589"/>
    </row>
    <row r="826" spans="1:9" ht="15.75">
      <c r="A826" s="1" t="s">
        <v>3</v>
      </c>
      <c r="B826" s="1" t="s">
        <v>4</v>
      </c>
      <c r="C826" s="1" t="s">
        <v>2243</v>
      </c>
      <c r="D826" s="1" t="s">
        <v>2242</v>
      </c>
      <c r="E826" s="211" t="s">
        <v>2244</v>
      </c>
      <c r="F826" s="1" t="s">
        <v>2240</v>
      </c>
      <c r="G826" s="211" t="s">
        <v>2241</v>
      </c>
      <c r="H826" s="594"/>
      <c r="I826" s="594"/>
    </row>
    <row r="827" spans="1:9">
      <c r="A827" s="19">
        <v>1</v>
      </c>
      <c r="B827" s="21" t="s">
        <v>84</v>
      </c>
      <c r="C827" s="91">
        <v>2140000</v>
      </c>
      <c r="D827" s="59"/>
      <c r="E827" s="207">
        <f>C827-D827</f>
        <v>2140000</v>
      </c>
      <c r="F827" s="21" t="s">
        <v>980</v>
      </c>
      <c r="G827" s="17"/>
      <c r="H827" s="22"/>
      <c r="I827" s="22"/>
    </row>
    <row r="828" spans="1:9">
      <c r="A828" s="19">
        <v>2</v>
      </c>
      <c r="B828" s="21" t="s">
        <v>84</v>
      </c>
      <c r="C828" s="91">
        <v>1785000</v>
      </c>
      <c r="D828" s="59"/>
      <c r="E828" s="207">
        <f>E827+C828-D828</f>
        <v>3925000</v>
      </c>
      <c r="F828" s="21" t="s">
        <v>981</v>
      </c>
      <c r="G828" s="17"/>
      <c r="H828" s="22"/>
      <c r="I828" s="22"/>
    </row>
    <row r="829" spans="1:9">
      <c r="A829" s="19">
        <v>3</v>
      </c>
      <c r="B829" s="21" t="s">
        <v>85</v>
      </c>
      <c r="C829" s="3">
        <v>1416000</v>
      </c>
      <c r="D829" s="91"/>
      <c r="E829" s="207">
        <f t="shared" ref="E829:E836" si="26">E828+C829-D829</f>
        <v>5341000</v>
      </c>
      <c r="F829" s="21" t="s">
        <v>982</v>
      </c>
      <c r="G829" s="17"/>
      <c r="H829" s="22"/>
      <c r="I829" s="22"/>
    </row>
    <row r="830" spans="1:9">
      <c r="A830" s="19">
        <v>4</v>
      </c>
      <c r="B830" s="21" t="s">
        <v>86</v>
      </c>
      <c r="C830" s="3">
        <v>1440000</v>
      </c>
      <c r="D830" s="91"/>
      <c r="E830" s="207">
        <f t="shared" si="26"/>
        <v>6781000</v>
      </c>
      <c r="F830" s="21" t="s">
        <v>983</v>
      </c>
      <c r="G830" s="17"/>
      <c r="H830" s="22"/>
      <c r="I830" s="22"/>
    </row>
    <row r="831" spans="1:9">
      <c r="A831" s="19">
        <v>5</v>
      </c>
      <c r="B831" s="21" t="s">
        <v>1863</v>
      </c>
      <c r="C831" s="3"/>
      <c r="D831" s="136">
        <v>1225000</v>
      </c>
      <c r="E831" s="207">
        <f t="shared" si="26"/>
        <v>5556000</v>
      </c>
      <c r="F831" s="21" t="s">
        <v>1864</v>
      </c>
      <c r="G831" s="17"/>
      <c r="H831" s="22"/>
      <c r="I831" s="22"/>
    </row>
    <row r="832" spans="1:9">
      <c r="A832" s="19">
        <v>6</v>
      </c>
      <c r="B832" s="21" t="s">
        <v>1868</v>
      </c>
      <c r="C832" s="3"/>
      <c r="D832" s="91">
        <v>1228000</v>
      </c>
      <c r="E832" s="207">
        <f t="shared" si="26"/>
        <v>4328000</v>
      </c>
      <c r="F832" s="21" t="s">
        <v>1869</v>
      </c>
      <c r="G832" s="17"/>
      <c r="H832" s="22"/>
      <c r="I832" s="22"/>
    </row>
    <row r="833" spans="1:9">
      <c r="A833" s="19">
        <v>7</v>
      </c>
      <c r="B833" s="21" t="s">
        <v>1872</v>
      </c>
      <c r="C833" s="3"/>
      <c r="D833" s="91">
        <v>1244000</v>
      </c>
      <c r="E833" s="207">
        <f t="shared" si="26"/>
        <v>3084000</v>
      </c>
      <c r="F833" s="21" t="s">
        <v>1873</v>
      </c>
      <c r="G833" s="17"/>
      <c r="H833" s="22"/>
      <c r="I833" s="22"/>
    </row>
    <row r="834" spans="1:9">
      <c r="A834" s="19">
        <v>8</v>
      </c>
      <c r="B834" s="21" t="s">
        <v>1875</v>
      </c>
      <c r="C834" s="3"/>
      <c r="D834" s="91">
        <v>1970000</v>
      </c>
      <c r="E834" s="207">
        <f t="shared" si="26"/>
        <v>1114000</v>
      </c>
      <c r="F834" s="21" t="s">
        <v>1876</v>
      </c>
      <c r="G834" s="17"/>
      <c r="H834" s="22"/>
      <c r="I834" s="22"/>
    </row>
    <row r="835" spans="1:9">
      <c r="A835" s="19">
        <v>9</v>
      </c>
      <c r="B835" s="21" t="s">
        <v>1879</v>
      </c>
      <c r="C835" s="3"/>
      <c r="D835" s="3">
        <v>1065000</v>
      </c>
      <c r="E835" s="207">
        <f t="shared" si="26"/>
        <v>49000</v>
      </c>
      <c r="F835" s="21" t="s">
        <v>1880</v>
      </c>
      <c r="G835" s="17"/>
      <c r="H835" s="22"/>
      <c r="I835" s="22"/>
    </row>
    <row r="836" spans="1:9">
      <c r="A836" s="19">
        <v>10</v>
      </c>
      <c r="B836" s="21"/>
      <c r="C836" s="3"/>
      <c r="D836" s="3">
        <v>49000</v>
      </c>
      <c r="E836" s="207">
        <f t="shared" si="26"/>
        <v>0</v>
      </c>
      <c r="F836" s="21" t="s">
        <v>2159</v>
      </c>
      <c r="G836" s="17"/>
      <c r="H836" s="22"/>
      <c r="I836" s="22"/>
    </row>
    <row r="837" spans="1:9">
      <c r="A837" s="19">
        <v>11</v>
      </c>
      <c r="B837" s="21"/>
      <c r="C837" s="3"/>
      <c r="D837" s="3"/>
      <c r="E837" s="3"/>
      <c r="F837" s="21"/>
      <c r="G837" s="17"/>
      <c r="H837" s="22"/>
      <c r="I837" s="22"/>
    </row>
    <row r="838" spans="1:9">
      <c r="A838" s="19">
        <v>12</v>
      </c>
      <c r="B838" s="21"/>
      <c r="C838" s="3"/>
      <c r="D838" s="3"/>
      <c r="E838" s="3"/>
      <c r="F838" s="21"/>
      <c r="G838" s="17"/>
      <c r="H838" s="22"/>
      <c r="I838" s="22"/>
    </row>
    <row r="839" spans="1:9">
      <c r="A839" s="19">
        <v>13</v>
      </c>
      <c r="B839" s="21"/>
      <c r="C839" s="3"/>
      <c r="D839" s="3"/>
      <c r="E839" s="3"/>
      <c r="F839" s="21"/>
      <c r="G839" s="17"/>
      <c r="H839" s="22"/>
      <c r="I839" s="22"/>
    </row>
    <row r="840" spans="1:9">
      <c r="A840" s="19">
        <v>14</v>
      </c>
      <c r="B840" s="21"/>
      <c r="C840" s="3"/>
      <c r="D840" s="3"/>
      <c r="E840" s="3"/>
      <c r="F840" s="21"/>
      <c r="G840" s="17"/>
      <c r="H840" s="22"/>
      <c r="I840" s="22"/>
    </row>
    <row r="841" spans="1:9">
      <c r="A841" s="19">
        <v>15</v>
      </c>
      <c r="B841" s="21"/>
      <c r="C841" s="3"/>
      <c r="D841" s="3"/>
      <c r="E841" s="3"/>
      <c r="F841" s="21"/>
      <c r="G841" s="17"/>
      <c r="H841" s="22"/>
      <c r="I841" s="22"/>
    </row>
    <row r="842" spans="1:9">
      <c r="A842" s="19">
        <v>16</v>
      </c>
      <c r="B842" s="17"/>
      <c r="C842" s="18"/>
      <c r="D842" s="18"/>
      <c r="E842" s="18"/>
      <c r="F842" s="17"/>
      <c r="G842" s="17"/>
      <c r="H842" s="22"/>
      <c r="I842" s="22"/>
    </row>
    <row r="843" spans="1:9" ht="26.25">
      <c r="A843" s="673" t="s">
        <v>43</v>
      </c>
      <c r="B843" s="674"/>
      <c r="C843" s="10">
        <f>SUM(C827:C842)</f>
        <v>6781000</v>
      </c>
      <c r="D843" s="10">
        <f>SUM(D827:D842)</f>
        <v>6781000</v>
      </c>
      <c r="E843" s="10">
        <f>C843-D843</f>
        <v>0</v>
      </c>
      <c r="F843" s="31"/>
      <c r="G843" s="83" t="s">
        <v>2158</v>
      </c>
      <c r="H843" s="596"/>
      <c r="I843" s="596"/>
    </row>
    <row r="847" spans="1:9" ht="23.25">
      <c r="A847" s="666" t="s">
        <v>0</v>
      </c>
      <c r="B847" s="666"/>
      <c r="C847" s="666"/>
      <c r="D847" s="666"/>
      <c r="E847" s="666"/>
      <c r="F847" s="666"/>
      <c r="G847" s="666"/>
      <c r="H847" s="586"/>
      <c r="I847" s="586"/>
    </row>
    <row r="848" spans="1:9" ht="15.75">
      <c r="A848" s="672" t="s">
        <v>979</v>
      </c>
      <c r="B848" s="672"/>
      <c r="C848" s="672"/>
      <c r="D848" s="672"/>
      <c r="E848" s="672"/>
      <c r="F848" s="672"/>
      <c r="G848" s="672"/>
      <c r="H848" s="588"/>
      <c r="I848" s="588"/>
    </row>
    <row r="849" spans="1:9">
      <c r="A849" s="667" t="s">
        <v>1887</v>
      </c>
      <c r="B849" s="667"/>
      <c r="C849" s="667"/>
      <c r="D849" s="667"/>
      <c r="E849" s="667"/>
      <c r="F849" s="667"/>
      <c r="G849" s="667"/>
      <c r="H849" s="587"/>
      <c r="I849" s="587"/>
    </row>
    <row r="850" spans="1:9">
      <c r="A850" s="675" t="s">
        <v>2</v>
      </c>
      <c r="B850" s="675"/>
      <c r="C850" s="675"/>
      <c r="D850" s="675"/>
      <c r="E850" s="675"/>
      <c r="F850" s="675"/>
      <c r="G850" s="675"/>
      <c r="H850" s="589"/>
      <c r="I850" s="589"/>
    </row>
    <row r="851" spans="1:9" ht="15.75">
      <c r="A851" s="1" t="s">
        <v>3</v>
      </c>
      <c r="B851" s="1" t="s">
        <v>4</v>
      </c>
      <c r="C851" s="1" t="s">
        <v>2243</v>
      </c>
      <c r="D851" s="1" t="s">
        <v>2242</v>
      </c>
      <c r="E851" s="211" t="s">
        <v>2244</v>
      </c>
      <c r="F851" s="1" t="s">
        <v>2240</v>
      </c>
      <c r="G851" s="211" t="s">
        <v>2239</v>
      </c>
      <c r="H851" s="594"/>
      <c r="I851" s="594"/>
    </row>
    <row r="852" spans="1:9">
      <c r="A852" s="19">
        <v>1</v>
      </c>
      <c r="B852" s="21" t="s">
        <v>1894</v>
      </c>
      <c r="C852" s="91">
        <v>1437000</v>
      </c>
      <c r="D852" s="59"/>
      <c r="E852" s="209">
        <f>C852-D852</f>
        <v>1437000</v>
      </c>
      <c r="F852" s="21" t="s">
        <v>1895</v>
      </c>
      <c r="G852" s="17"/>
      <c r="H852" s="22"/>
      <c r="I852" s="22"/>
    </row>
    <row r="853" spans="1:9">
      <c r="A853" s="19">
        <v>2</v>
      </c>
      <c r="B853" s="21" t="s">
        <v>1900</v>
      </c>
      <c r="C853" s="91">
        <v>1750000</v>
      </c>
      <c r="D853" s="59"/>
      <c r="E853" s="209">
        <f>E852+C853-D853</f>
        <v>3187000</v>
      </c>
      <c r="F853" s="21" t="s">
        <v>1902</v>
      </c>
      <c r="G853" s="17"/>
      <c r="H853" s="22"/>
      <c r="I853" s="22"/>
    </row>
    <row r="854" spans="1:9">
      <c r="A854" s="19">
        <v>3</v>
      </c>
      <c r="B854" s="21" t="s">
        <v>1901</v>
      </c>
      <c r="C854" s="3">
        <v>1700000</v>
      </c>
      <c r="D854" s="91"/>
      <c r="E854" s="209">
        <f t="shared" ref="E854:E864" si="27">E853+C854-D854</f>
        <v>4887000</v>
      </c>
      <c r="F854" s="21" t="s">
        <v>1903</v>
      </c>
      <c r="G854" s="17"/>
      <c r="H854" s="22"/>
      <c r="I854" s="22"/>
    </row>
    <row r="855" spans="1:9">
      <c r="A855" s="19">
        <v>4</v>
      </c>
      <c r="B855" s="21" t="s">
        <v>1906</v>
      </c>
      <c r="C855" s="3">
        <v>1074000</v>
      </c>
      <c r="D855" s="91"/>
      <c r="E855" s="209">
        <f t="shared" si="27"/>
        <v>5961000</v>
      </c>
      <c r="F855" s="21" t="s">
        <v>1907</v>
      </c>
      <c r="G855" s="17"/>
      <c r="H855" s="22"/>
      <c r="I855" s="22"/>
    </row>
    <row r="856" spans="1:9">
      <c r="A856" s="19">
        <v>5</v>
      </c>
      <c r="B856" s="21" t="s">
        <v>1906</v>
      </c>
      <c r="C856" s="3">
        <v>1455000</v>
      </c>
      <c r="D856" s="136"/>
      <c r="E856" s="209">
        <f t="shared" si="27"/>
        <v>7416000</v>
      </c>
      <c r="F856" s="21" t="s">
        <v>1908</v>
      </c>
      <c r="G856" s="17"/>
      <c r="H856" s="22"/>
      <c r="I856" s="22"/>
    </row>
    <row r="857" spans="1:9">
      <c r="A857" s="19">
        <v>6</v>
      </c>
      <c r="B857" s="21" t="s">
        <v>1920</v>
      </c>
      <c r="C857" s="3">
        <v>690000</v>
      </c>
      <c r="D857" s="91"/>
      <c r="E857" s="209">
        <f t="shared" si="27"/>
        <v>8106000</v>
      </c>
      <c r="F857" s="21" t="s">
        <v>1922</v>
      </c>
      <c r="G857" s="17"/>
      <c r="H857" s="22"/>
      <c r="I857" s="22"/>
    </row>
    <row r="858" spans="1:9">
      <c r="A858" s="19">
        <v>7</v>
      </c>
      <c r="B858" s="21" t="s">
        <v>1971</v>
      </c>
      <c r="C858" s="3"/>
      <c r="D858" s="91">
        <v>1140000</v>
      </c>
      <c r="E858" s="209">
        <f t="shared" si="27"/>
        <v>6966000</v>
      </c>
      <c r="F858" s="21" t="s">
        <v>1972</v>
      </c>
      <c r="G858" s="17"/>
      <c r="H858" s="22"/>
      <c r="I858" s="22"/>
    </row>
    <row r="859" spans="1:9">
      <c r="A859" s="19">
        <v>8</v>
      </c>
      <c r="B859" s="21" t="s">
        <v>1978</v>
      </c>
      <c r="C859" s="3"/>
      <c r="D859" s="91">
        <v>1120000</v>
      </c>
      <c r="E859" s="209">
        <f t="shared" si="27"/>
        <v>5846000</v>
      </c>
      <c r="F859" s="21" t="s">
        <v>1979</v>
      </c>
      <c r="G859" s="17"/>
      <c r="H859" s="22"/>
      <c r="I859" s="22"/>
    </row>
    <row r="860" spans="1:9">
      <c r="A860" s="19">
        <v>9</v>
      </c>
      <c r="B860" s="21" t="s">
        <v>1980</v>
      </c>
      <c r="C860" s="3"/>
      <c r="D860" s="3">
        <v>1827000</v>
      </c>
      <c r="E860" s="209">
        <f t="shared" si="27"/>
        <v>4019000</v>
      </c>
      <c r="F860" s="21" t="s">
        <v>673</v>
      </c>
      <c r="G860" s="17"/>
      <c r="H860" s="22"/>
      <c r="I860" s="22"/>
    </row>
    <row r="861" spans="1:9">
      <c r="A861" s="19">
        <v>10</v>
      </c>
      <c r="B861" s="21" t="s">
        <v>1983</v>
      </c>
      <c r="C861" s="3"/>
      <c r="D861" s="3">
        <v>960000</v>
      </c>
      <c r="E861" s="209">
        <f t="shared" si="27"/>
        <v>3059000</v>
      </c>
      <c r="F861" s="21" t="s">
        <v>1984</v>
      </c>
      <c r="G861" s="17"/>
      <c r="H861" s="22"/>
      <c r="I861" s="22"/>
    </row>
    <row r="862" spans="1:9">
      <c r="A862" s="19">
        <v>11</v>
      </c>
      <c r="B862" s="21" t="s">
        <v>1987</v>
      </c>
      <c r="C862" s="3"/>
      <c r="D862" s="3">
        <v>1175000</v>
      </c>
      <c r="E862" s="209">
        <f t="shared" si="27"/>
        <v>1884000</v>
      </c>
      <c r="F862" s="21" t="s">
        <v>1988</v>
      </c>
      <c r="G862" s="17"/>
      <c r="H862" s="22"/>
      <c r="I862" s="22"/>
    </row>
    <row r="863" spans="1:9">
      <c r="A863" s="19">
        <v>12</v>
      </c>
      <c r="B863" s="21" t="s">
        <v>1995</v>
      </c>
      <c r="C863" s="3"/>
      <c r="D863" s="3">
        <v>1870000</v>
      </c>
      <c r="E863" s="209">
        <f t="shared" si="27"/>
        <v>14000</v>
      </c>
      <c r="F863" s="21" t="s">
        <v>673</v>
      </c>
      <c r="G863" s="17"/>
      <c r="H863" s="22"/>
      <c r="I863" s="22"/>
    </row>
    <row r="864" spans="1:9">
      <c r="A864" s="19">
        <v>13</v>
      </c>
      <c r="B864" s="21"/>
      <c r="C864" s="3"/>
      <c r="D864" s="3">
        <v>14000</v>
      </c>
      <c r="E864" s="209">
        <f t="shared" si="27"/>
        <v>0</v>
      </c>
      <c r="F864" s="21" t="s">
        <v>2159</v>
      </c>
      <c r="G864" s="17"/>
      <c r="H864" s="22"/>
      <c r="I864" s="22"/>
    </row>
    <row r="865" spans="1:9">
      <c r="A865" s="19">
        <v>14</v>
      </c>
      <c r="B865" s="21"/>
      <c r="C865" s="3"/>
      <c r="D865" s="3"/>
      <c r="E865" s="3"/>
      <c r="F865" s="21"/>
      <c r="G865" s="17"/>
      <c r="H865" s="22"/>
      <c r="I865" s="22"/>
    </row>
    <row r="866" spans="1:9">
      <c r="A866" s="19">
        <v>15</v>
      </c>
      <c r="B866" s="21"/>
      <c r="C866" s="3"/>
      <c r="D866" s="3"/>
      <c r="E866" s="3"/>
      <c r="F866" s="21"/>
      <c r="G866" s="17"/>
      <c r="H866" s="22"/>
      <c r="I866" s="22"/>
    </row>
    <row r="867" spans="1:9">
      <c r="A867" s="19">
        <v>16</v>
      </c>
      <c r="B867" s="17"/>
      <c r="C867" s="18"/>
      <c r="D867" s="18"/>
      <c r="E867" s="18"/>
      <c r="F867" s="17"/>
      <c r="G867" s="17"/>
      <c r="H867" s="22"/>
      <c r="I867" s="22"/>
    </row>
    <row r="868" spans="1:9" ht="26.25">
      <c r="A868" s="673" t="s">
        <v>43</v>
      </c>
      <c r="B868" s="674"/>
      <c r="C868" s="10">
        <f>SUM(C852:C867)</f>
        <v>8106000</v>
      </c>
      <c r="D868" s="10">
        <f>SUM(D852:D867)</f>
        <v>8106000</v>
      </c>
      <c r="E868" s="10">
        <f>C868-D868</f>
        <v>0</v>
      </c>
      <c r="F868" s="31"/>
      <c r="G868" s="83" t="s">
        <v>2158</v>
      </c>
      <c r="H868" s="596"/>
      <c r="I868" s="596"/>
    </row>
    <row r="871" spans="1:9" ht="23.25">
      <c r="A871" s="666" t="s">
        <v>0</v>
      </c>
      <c r="B871" s="666"/>
      <c r="C871" s="666"/>
      <c r="D871" s="666"/>
      <c r="E871" s="666"/>
      <c r="F871" s="666"/>
      <c r="G871" s="666"/>
      <c r="H871" s="586"/>
      <c r="I871" s="586"/>
    </row>
    <row r="872" spans="1:9" ht="15.75">
      <c r="A872" s="672" t="s">
        <v>2092</v>
      </c>
      <c r="B872" s="672"/>
      <c r="C872" s="672"/>
      <c r="D872" s="672"/>
      <c r="E872" s="672"/>
      <c r="F872" s="672"/>
      <c r="G872" s="672"/>
      <c r="H872" s="588"/>
      <c r="I872" s="588"/>
    </row>
    <row r="873" spans="1:9">
      <c r="A873" s="667" t="s">
        <v>342</v>
      </c>
      <c r="B873" s="667"/>
      <c r="C873" s="667"/>
      <c r="D873" s="667"/>
      <c r="E873" s="667"/>
      <c r="F873" s="667"/>
      <c r="G873" s="667"/>
      <c r="H873" s="587"/>
      <c r="I873" s="587"/>
    </row>
    <row r="874" spans="1:9">
      <c r="A874" s="678" t="s">
        <v>2</v>
      </c>
      <c r="B874" s="678"/>
      <c r="C874" s="678"/>
      <c r="D874" s="678"/>
      <c r="E874" s="678"/>
      <c r="F874" s="678"/>
      <c r="G874" s="678"/>
      <c r="H874" s="589"/>
      <c r="I874" s="589"/>
    </row>
    <row r="875" spans="1:9" ht="15.75">
      <c r="A875" s="1" t="s">
        <v>3</v>
      </c>
      <c r="B875" s="1" t="s">
        <v>4</v>
      </c>
      <c r="C875" s="1" t="s">
        <v>2243</v>
      </c>
      <c r="D875" s="1" t="s">
        <v>2242</v>
      </c>
      <c r="E875" s="211" t="s">
        <v>2244</v>
      </c>
      <c r="F875" s="1" t="s">
        <v>2240</v>
      </c>
      <c r="G875" s="211" t="s">
        <v>2239</v>
      </c>
      <c r="H875" s="594"/>
      <c r="I875" s="594"/>
    </row>
    <row r="876" spans="1:9">
      <c r="A876" s="19">
        <v>1</v>
      </c>
      <c r="B876" s="21" t="s">
        <v>2091</v>
      </c>
      <c r="C876" s="91">
        <v>1140000</v>
      </c>
      <c r="D876" s="59"/>
      <c r="E876" s="209">
        <f>C876-D876</f>
        <v>1140000</v>
      </c>
      <c r="F876" s="21" t="s">
        <v>700</v>
      </c>
      <c r="G876" s="17"/>
      <c r="H876" s="22"/>
      <c r="I876" s="22"/>
    </row>
    <row r="877" spans="1:9">
      <c r="A877" s="19">
        <v>2</v>
      </c>
      <c r="B877" s="21" t="s">
        <v>2091</v>
      </c>
      <c r="C877" s="91">
        <v>1110000</v>
      </c>
      <c r="D877" s="59"/>
      <c r="E877" s="209">
        <f>E876+C877-D877</f>
        <v>2250000</v>
      </c>
      <c r="F877" s="21" t="s">
        <v>2093</v>
      </c>
      <c r="G877" s="17"/>
      <c r="H877" s="22"/>
      <c r="I877" s="22"/>
    </row>
    <row r="878" spans="1:9">
      <c r="A878" s="19">
        <v>3</v>
      </c>
      <c r="B878" s="21" t="s">
        <v>2094</v>
      </c>
      <c r="C878" s="3">
        <v>940000</v>
      </c>
      <c r="D878" s="91"/>
      <c r="E878" s="209">
        <f t="shared" ref="E878:E890" si="28">E877+C878-D878</f>
        <v>3190000</v>
      </c>
      <c r="F878" s="21" t="s">
        <v>2095</v>
      </c>
      <c r="G878" s="17"/>
      <c r="H878" s="22"/>
      <c r="I878" s="22"/>
    </row>
    <row r="879" spans="1:9">
      <c r="A879" s="19">
        <v>4</v>
      </c>
      <c r="B879" s="21" t="s">
        <v>2094</v>
      </c>
      <c r="C879" s="3">
        <v>1710000</v>
      </c>
      <c r="D879" s="91"/>
      <c r="E879" s="209">
        <f t="shared" si="28"/>
        <v>4900000</v>
      </c>
      <c r="F879" s="21" t="s">
        <v>2096</v>
      </c>
      <c r="G879" s="17"/>
      <c r="H879" s="22"/>
      <c r="I879" s="22"/>
    </row>
    <row r="880" spans="1:9">
      <c r="A880" s="19">
        <v>5</v>
      </c>
      <c r="B880" s="21" t="s">
        <v>2097</v>
      </c>
      <c r="C880" s="3">
        <v>1951000</v>
      </c>
      <c r="D880" s="136"/>
      <c r="E880" s="209">
        <f t="shared" si="28"/>
        <v>6851000</v>
      </c>
      <c r="F880" s="21" t="s">
        <v>2098</v>
      </c>
      <c r="G880" s="17"/>
      <c r="H880" s="22"/>
      <c r="I880" s="22"/>
    </row>
    <row r="881" spans="1:10">
      <c r="A881" s="19">
        <v>6</v>
      </c>
      <c r="B881" s="21" t="s">
        <v>2097</v>
      </c>
      <c r="C881" s="3">
        <v>375000</v>
      </c>
      <c r="D881" s="91"/>
      <c r="E881" s="209">
        <f t="shared" si="28"/>
        <v>7226000</v>
      </c>
      <c r="F881" s="21" t="s">
        <v>2099</v>
      </c>
      <c r="G881" s="17"/>
      <c r="H881" s="22"/>
      <c r="I881" s="22"/>
    </row>
    <row r="882" spans="1:10">
      <c r="A882" s="19">
        <v>7</v>
      </c>
      <c r="B882" s="21" t="s">
        <v>2097</v>
      </c>
      <c r="C882" s="3">
        <v>922000</v>
      </c>
      <c r="D882" s="91"/>
      <c r="E882" s="209">
        <f t="shared" si="28"/>
        <v>8148000</v>
      </c>
      <c r="F882" s="21" t="s">
        <v>2101</v>
      </c>
      <c r="G882" s="17"/>
      <c r="H882" s="22"/>
      <c r="I882" s="22"/>
    </row>
    <row r="883" spans="1:10">
      <c r="A883" s="19">
        <v>8</v>
      </c>
      <c r="B883" s="21" t="s">
        <v>2130</v>
      </c>
      <c r="C883" s="3"/>
      <c r="D883" s="91">
        <v>232760</v>
      </c>
      <c r="E883" s="209">
        <f t="shared" si="28"/>
        <v>7915240</v>
      </c>
      <c r="F883" s="21" t="s">
        <v>2131</v>
      </c>
      <c r="G883" s="18">
        <v>232760</v>
      </c>
      <c r="H883" s="127"/>
      <c r="I883" s="127"/>
    </row>
    <row r="884" spans="1:10">
      <c r="A884" s="19">
        <v>9</v>
      </c>
      <c r="B884" s="21" t="s">
        <v>2209</v>
      </c>
      <c r="C884" s="3"/>
      <c r="D884" s="3">
        <v>1048000</v>
      </c>
      <c r="E884" s="209">
        <f t="shared" si="28"/>
        <v>6867240</v>
      </c>
      <c r="F884" s="21" t="s">
        <v>2210</v>
      </c>
      <c r="G884" s="2">
        <v>1043804</v>
      </c>
      <c r="H884" s="601"/>
      <c r="I884" s="601"/>
    </row>
    <row r="885" spans="1:10">
      <c r="A885" s="19">
        <v>10</v>
      </c>
      <c r="B885" s="21" t="s">
        <v>2212</v>
      </c>
      <c r="C885" s="3"/>
      <c r="D885" s="3">
        <v>2339000</v>
      </c>
      <c r="E885" s="209">
        <f t="shared" si="28"/>
        <v>4528240</v>
      </c>
      <c r="F885" s="21" t="s">
        <v>2213</v>
      </c>
      <c r="G885" s="2">
        <v>2353915</v>
      </c>
      <c r="H885" s="601"/>
      <c r="I885" s="601"/>
    </row>
    <row r="886" spans="1:10">
      <c r="A886" s="19">
        <v>11</v>
      </c>
      <c r="B886" s="21" t="s">
        <v>2220</v>
      </c>
      <c r="C886" s="3"/>
      <c r="D886" s="3">
        <v>1168000</v>
      </c>
      <c r="E886" s="209">
        <f t="shared" si="28"/>
        <v>3360240</v>
      </c>
      <c r="F886" s="21" t="s">
        <v>904</v>
      </c>
      <c r="G886" s="2">
        <v>1167079</v>
      </c>
      <c r="H886" s="601"/>
      <c r="I886" s="601"/>
    </row>
    <row r="887" spans="1:10">
      <c r="A887" s="19">
        <v>12</v>
      </c>
      <c r="B887" s="21" t="s">
        <v>2221</v>
      </c>
      <c r="C887" s="3"/>
      <c r="D887" s="3">
        <v>1160000</v>
      </c>
      <c r="E887" s="209">
        <f t="shared" si="28"/>
        <v>2200240</v>
      </c>
      <c r="F887" s="21" t="s">
        <v>1968</v>
      </c>
      <c r="G887" s="2">
        <v>1120691</v>
      </c>
      <c r="H887" s="601"/>
      <c r="I887" s="601"/>
    </row>
    <row r="888" spans="1:10">
      <c r="A888" s="19">
        <v>13</v>
      </c>
      <c r="B888" s="21" t="s">
        <v>2226</v>
      </c>
      <c r="C888" s="3"/>
      <c r="D888" s="3">
        <v>1122000</v>
      </c>
      <c r="E888" s="209">
        <f t="shared" si="28"/>
        <v>1078240</v>
      </c>
      <c r="F888" s="21" t="s">
        <v>2227</v>
      </c>
      <c r="G888" s="2">
        <v>1075710</v>
      </c>
      <c r="H888" s="601"/>
      <c r="I888" s="601"/>
    </row>
    <row r="889" spans="1:10">
      <c r="A889" s="19">
        <v>14</v>
      </c>
      <c r="B889" s="21" t="s">
        <v>2228</v>
      </c>
      <c r="C889" s="3"/>
      <c r="D889" s="3">
        <v>895000</v>
      </c>
      <c r="E889" s="209">
        <f t="shared" si="28"/>
        <v>183240</v>
      </c>
      <c r="F889" s="21" t="s">
        <v>2229</v>
      </c>
      <c r="G889" s="2">
        <v>897393</v>
      </c>
      <c r="H889" s="601"/>
      <c r="I889" s="601"/>
    </row>
    <row r="890" spans="1:10">
      <c r="A890" s="19">
        <v>15</v>
      </c>
      <c r="B890" s="21" t="s">
        <v>2230</v>
      </c>
      <c r="C890" s="3"/>
      <c r="D890" s="3">
        <f>61000+61240+61000</f>
        <v>183240</v>
      </c>
      <c r="E890" s="209">
        <f t="shared" si="28"/>
        <v>0</v>
      </c>
      <c r="F890" s="21" t="s">
        <v>2231</v>
      </c>
      <c r="G890" s="2">
        <v>183240</v>
      </c>
      <c r="H890" s="601"/>
      <c r="I890" s="601"/>
    </row>
    <row r="891" spans="1:10">
      <c r="A891" s="19">
        <v>16</v>
      </c>
      <c r="B891" s="21"/>
      <c r="C891" s="3"/>
      <c r="D891" s="3"/>
      <c r="E891" s="209">
        <f t="shared" ref="E891" si="29">C891-D891</f>
        <v>0</v>
      </c>
      <c r="F891" s="21"/>
      <c r="G891" s="2">
        <f>SUM(G883:G890)</f>
        <v>8074592</v>
      </c>
      <c r="H891" s="601"/>
      <c r="I891" s="601"/>
      <c r="J891" s="63"/>
    </row>
    <row r="892" spans="1:10">
      <c r="A892" s="19">
        <v>16</v>
      </c>
      <c r="B892" s="17"/>
      <c r="C892" s="18"/>
      <c r="D892" s="18"/>
      <c r="E892" s="18"/>
      <c r="F892" s="17"/>
      <c r="G892" s="17"/>
      <c r="H892" s="22"/>
      <c r="I892" s="22"/>
    </row>
    <row r="893" spans="1:10" ht="26.25">
      <c r="A893" s="673" t="s">
        <v>43</v>
      </c>
      <c r="B893" s="674"/>
      <c r="C893" s="10">
        <f>SUM(C876:C892)</f>
        <v>8148000</v>
      </c>
      <c r="D893" s="10">
        <f>SUM(D876:D892)</f>
        <v>8148000</v>
      </c>
      <c r="E893" s="10">
        <f>C893-D893</f>
        <v>0</v>
      </c>
      <c r="F893" s="31"/>
      <c r="G893" s="258">
        <f>C893-G891</f>
        <v>73408</v>
      </c>
      <c r="H893" s="258"/>
      <c r="I893" s="258"/>
    </row>
    <row r="896" spans="1:10" ht="23.25">
      <c r="A896" s="666" t="s">
        <v>0</v>
      </c>
      <c r="B896" s="666"/>
      <c r="C896" s="666"/>
      <c r="D896" s="666"/>
      <c r="E896" s="666"/>
      <c r="F896" s="666"/>
      <c r="G896" s="666"/>
      <c r="H896" s="586"/>
      <c r="I896" s="586"/>
    </row>
    <row r="897" spans="1:9" ht="15.75">
      <c r="A897" s="672" t="s">
        <v>2102</v>
      </c>
      <c r="B897" s="672"/>
      <c r="C897" s="672"/>
      <c r="D897" s="672"/>
      <c r="E897" s="672"/>
      <c r="F897" s="672"/>
      <c r="G897" s="672"/>
      <c r="H897" s="588"/>
      <c r="I897" s="588"/>
    </row>
    <row r="898" spans="1:9">
      <c r="A898" s="667" t="s">
        <v>342</v>
      </c>
      <c r="B898" s="667"/>
      <c r="C898" s="667"/>
      <c r="D898" s="667"/>
      <c r="E898" s="667"/>
      <c r="F898" s="667"/>
      <c r="G898" s="667"/>
      <c r="H898" s="587"/>
      <c r="I898" s="587"/>
    </row>
    <row r="899" spans="1:9">
      <c r="A899" s="678" t="s">
        <v>2</v>
      </c>
      <c r="B899" s="678"/>
      <c r="C899" s="678"/>
      <c r="D899" s="678"/>
      <c r="E899" s="678"/>
      <c r="F899" s="678"/>
      <c r="G899" s="678"/>
      <c r="H899" s="589"/>
      <c r="I899" s="589"/>
    </row>
    <row r="900" spans="1:9" ht="15.75">
      <c r="A900" s="1" t="s">
        <v>3</v>
      </c>
      <c r="B900" s="1" t="s">
        <v>4</v>
      </c>
      <c r="C900" s="1" t="s">
        <v>2243</v>
      </c>
      <c r="D900" s="1" t="s">
        <v>2242</v>
      </c>
      <c r="E900" s="211" t="s">
        <v>2244</v>
      </c>
      <c r="F900" s="1" t="s">
        <v>2240</v>
      </c>
      <c r="G900" s="211" t="s">
        <v>2239</v>
      </c>
      <c r="H900" s="594"/>
      <c r="I900" s="594"/>
    </row>
    <row r="901" spans="1:9">
      <c r="A901" s="19">
        <v>1</v>
      </c>
      <c r="B901" s="21" t="s">
        <v>2103</v>
      </c>
      <c r="C901" s="91">
        <v>1532000</v>
      </c>
      <c r="D901" s="59"/>
      <c r="E901" s="209">
        <f>C901-D901</f>
        <v>1532000</v>
      </c>
      <c r="F901" s="21" t="s">
        <v>2099</v>
      </c>
      <c r="G901" s="17"/>
      <c r="H901" s="22"/>
      <c r="I901" s="22"/>
    </row>
    <row r="902" spans="1:9">
      <c r="A902" s="19">
        <v>2</v>
      </c>
      <c r="B902" s="21" t="s">
        <v>2105</v>
      </c>
      <c r="C902" s="91">
        <v>2190000</v>
      </c>
      <c r="D902" s="59"/>
      <c r="E902" s="209">
        <f>E901+C902-D902</f>
        <v>3722000</v>
      </c>
      <c r="F902" s="21" t="s">
        <v>2104</v>
      </c>
      <c r="G902" s="17"/>
      <c r="H902" s="22"/>
      <c r="I902" s="22"/>
    </row>
    <row r="903" spans="1:9">
      <c r="A903" s="19">
        <v>3</v>
      </c>
      <c r="B903" s="21" t="s">
        <v>2106</v>
      </c>
      <c r="C903" s="3">
        <v>1760000</v>
      </c>
      <c r="D903" s="91"/>
      <c r="E903" s="209">
        <f t="shared" ref="E903:E916" si="30">E902+C903-D903</f>
        <v>5482000</v>
      </c>
      <c r="F903" s="21" t="s">
        <v>2107</v>
      </c>
      <c r="G903" s="17"/>
      <c r="H903" s="22"/>
      <c r="I903" s="22"/>
    </row>
    <row r="904" spans="1:9">
      <c r="A904" s="19">
        <v>4</v>
      </c>
      <c r="B904" s="21" t="s">
        <v>2106</v>
      </c>
      <c r="C904" s="3">
        <v>1880000</v>
      </c>
      <c r="D904" s="91"/>
      <c r="E904" s="209">
        <f t="shared" si="30"/>
        <v>7362000</v>
      </c>
      <c r="F904" s="21" t="s">
        <v>2108</v>
      </c>
      <c r="G904" s="17"/>
      <c r="H904" s="22"/>
      <c r="I904" s="22"/>
    </row>
    <row r="905" spans="1:9">
      <c r="A905" s="19">
        <v>5</v>
      </c>
      <c r="B905" s="21" t="s">
        <v>2106</v>
      </c>
      <c r="C905" s="3">
        <v>755000</v>
      </c>
      <c r="D905" s="136"/>
      <c r="E905" s="209">
        <f t="shared" si="30"/>
        <v>8117000</v>
      </c>
      <c r="F905" s="21" t="s">
        <v>2109</v>
      </c>
      <c r="G905" s="17"/>
      <c r="H905" s="22"/>
      <c r="I905" s="22"/>
    </row>
    <row r="906" spans="1:9">
      <c r="A906" s="19">
        <v>6</v>
      </c>
      <c r="B906" s="21" t="s">
        <v>2230</v>
      </c>
      <c r="C906" s="3">
        <v>61240</v>
      </c>
      <c r="D906" s="91"/>
      <c r="E906" s="209">
        <f t="shared" si="30"/>
        <v>8178240</v>
      </c>
      <c r="F906" s="21" t="s">
        <v>2232</v>
      </c>
      <c r="G906" s="17"/>
      <c r="H906" s="22"/>
      <c r="I906" s="22"/>
    </row>
    <row r="907" spans="1:9">
      <c r="A907" s="19">
        <v>7</v>
      </c>
      <c r="B907" s="21" t="s">
        <v>2258</v>
      </c>
      <c r="C907" s="3"/>
      <c r="D907" s="91">
        <v>312230</v>
      </c>
      <c r="E907" s="209">
        <f t="shared" si="30"/>
        <v>7866010</v>
      </c>
      <c r="F907" s="21" t="s">
        <v>2260</v>
      </c>
      <c r="G907" s="17"/>
      <c r="H907" s="22"/>
      <c r="I907" s="22"/>
    </row>
    <row r="908" spans="1:9">
      <c r="A908" s="19">
        <v>8</v>
      </c>
      <c r="B908" s="21" t="s">
        <v>2508</v>
      </c>
      <c r="C908" s="3"/>
      <c r="D908" s="91">
        <v>61620</v>
      </c>
      <c r="E908" s="209">
        <f t="shared" si="30"/>
        <v>7804390</v>
      </c>
      <c r="F908" s="21" t="s">
        <v>2509</v>
      </c>
      <c r="G908" s="17"/>
      <c r="H908" s="22"/>
      <c r="I908" s="22"/>
    </row>
    <row r="909" spans="1:9">
      <c r="A909" s="19">
        <v>9</v>
      </c>
      <c r="B909" s="21" t="s">
        <v>2642</v>
      </c>
      <c r="C909" s="3"/>
      <c r="D909" s="3">
        <v>1180000</v>
      </c>
      <c r="E909" s="209">
        <f t="shared" si="30"/>
        <v>6624390</v>
      </c>
      <c r="F909" s="21" t="s">
        <v>2643</v>
      </c>
      <c r="G909" s="17"/>
      <c r="H909" s="22"/>
      <c r="I909" s="22"/>
    </row>
    <row r="910" spans="1:9">
      <c r="A910" s="19">
        <v>10</v>
      </c>
      <c r="B910" s="21" t="s">
        <v>2728</v>
      </c>
      <c r="C910" s="3"/>
      <c r="D910" s="3">
        <v>2630000</v>
      </c>
      <c r="E910" s="209">
        <f t="shared" si="30"/>
        <v>3994390</v>
      </c>
      <c r="F910" s="21" t="s">
        <v>2729</v>
      </c>
      <c r="G910" s="17"/>
      <c r="H910" s="22"/>
      <c r="I910" s="22"/>
    </row>
    <row r="911" spans="1:9">
      <c r="A911" s="19">
        <v>11</v>
      </c>
      <c r="B911" s="21" t="s">
        <v>2730</v>
      </c>
      <c r="C911" s="3"/>
      <c r="D911" s="3">
        <v>1150000</v>
      </c>
      <c r="E911" s="209">
        <f t="shared" si="30"/>
        <v>2844390</v>
      </c>
      <c r="F911" s="21" t="s">
        <v>2731</v>
      </c>
      <c r="G911" s="17"/>
      <c r="H911" s="22"/>
      <c r="I911" s="22"/>
    </row>
    <row r="912" spans="1:9">
      <c r="A912" s="19">
        <v>12</v>
      </c>
      <c r="B912" s="21" t="s">
        <v>2757</v>
      </c>
      <c r="C912" s="3"/>
      <c r="D912" s="3">
        <v>760000</v>
      </c>
      <c r="E912" s="209">
        <f t="shared" si="30"/>
        <v>2084390</v>
      </c>
      <c r="F912" s="21" t="s">
        <v>2759</v>
      </c>
      <c r="G912" s="17"/>
      <c r="H912" s="22"/>
      <c r="I912" s="22"/>
    </row>
    <row r="913" spans="1:9">
      <c r="A913" s="19">
        <v>13</v>
      </c>
      <c r="B913" s="21" t="s">
        <v>2766</v>
      </c>
      <c r="C913" s="3"/>
      <c r="D913" s="3">
        <v>838000</v>
      </c>
      <c r="E913" s="209">
        <f t="shared" si="30"/>
        <v>1246390</v>
      </c>
      <c r="F913" s="21" t="s">
        <v>2767</v>
      </c>
      <c r="G913" s="17"/>
      <c r="H913" s="22"/>
      <c r="I913" s="22"/>
    </row>
    <row r="914" spans="1:9">
      <c r="A914" s="19">
        <v>14</v>
      </c>
      <c r="B914" s="21" t="s">
        <v>2796</v>
      </c>
      <c r="C914" s="3"/>
      <c r="D914" s="3">
        <v>246000</v>
      </c>
      <c r="E914" s="209">
        <f t="shared" si="30"/>
        <v>1000390</v>
      </c>
      <c r="F914" s="21" t="s">
        <v>2759</v>
      </c>
      <c r="G914" s="17"/>
      <c r="H914" s="22"/>
      <c r="I914" s="22"/>
    </row>
    <row r="915" spans="1:9">
      <c r="A915" s="19">
        <v>15</v>
      </c>
      <c r="B915" s="21" t="s">
        <v>2809</v>
      </c>
      <c r="C915" s="3"/>
      <c r="D915" s="3">
        <v>900000</v>
      </c>
      <c r="E915" s="209">
        <f t="shared" si="30"/>
        <v>100390</v>
      </c>
      <c r="F915" s="21" t="s">
        <v>2811</v>
      </c>
      <c r="G915" s="17"/>
      <c r="H915" s="22"/>
      <c r="I915" s="22"/>
    </row>
    <row r="916" spans="1:9">
      <c r="A916" s="19">
        <v>16</v>
      </c>
      <c r="B916" s="47" t="s">
        <v>2818</v>
      </c>
      <c r="C916" s="50"/>
      <c r="D916" s="50">
        <v>100390</v>
      </c>
      <c r="E916" s="533">
        <f t="shared" si="30"/>
        <v>0</v>
      </c>
      <c r="F916" s="47" t="s">
        <v>2819</v>
      </c>
      <c r="G916" s="47"/>
      <c r="H916" s="602"/>
      <c r="I916" s="602"/>
    </row>
    <row r="917" spans="1:9" ht="26.25">
      <c r="A917" s="673" t="s">
        <v>43</v>
      </c>
      <c r="B917" s="674"/>
      <c r="C917" s="10">
        <f>SUM(C901:C916)</f>
        <v>8178240</v>
      </c>
      <c r="D917" s="10">
        <f>SUM(D901:D916)</f>
        <v>8178240</v>
      </c>
      <c r="E917" s="10">
        <f>C917-D917</f>
        <v>0</v>
      </c>
      <c r="F917" s="31"/>
      <c r="G917" s="83"/>
      <c r="H917" s="596"/>
      <c r="I917" s="596"/>
    </row>
    <row r="922" spans="1:9" ht="23.25">
      <c r="A922" s="666" t="s">
        <v>0</v>
      </c>
      <c r="B922" s="666"/>
      <c r="C922" s="666"/>
      <c r="D922" s="666"/>
      <c r="E922" s="666"/>
      <c r="F922" s="666"/>
      <c r="G922" s="666"/>
      <c r="H922" s="586"/>
      <c r="I922" s="586"/>
    </row>
    <row r="923" spans="1:9" ht="15.75">
      <c r="A923" s="672" t="s">
        <v>2137</v>
      </c>
      <c r="B923" s="672"/>
      <c r="C923" s="672"/>
      <c r="D923" s="672"/>
      <c r="E923" s="672"/>
      <c r="F923" s="672"/>
      <c r="G923" s="672"/>
      <c r="H923" s="588"/>
      <c r="I923" s="588"/>
    </row>
    <row r="924" spans="1:9">
      <c r="A924" s="667" t="s">
        <v>342</v>
      </c>
      <c r="B924" s="667"/>
      <c r="C924" s="667"/>
      <c r="D924" s="667"/>
      <c r="E924" s="667"/>
      <c r="F924" s="667"/>
      <c r="G924" s="667"/>
      <c r="H924" s="587"/>
      <c r="I924" s="587"/>
    </row>
    <row r="925" spans="1:9">
      <c r="A925" s="678" t="s">
        <v>2</v>
      </c>
      <c r="B925" s="678"/>
      <c r="C925" s="678"/>
      <c r="D925" s="678"/>
      <c r="E925" s="678"/>
      <c r="F925" s="678"/>
      <c r="G925" s="678"/>
      <c r="H925" s="589"/>
      <c r="I925" s="589"/>
    </row>
    <row r="926" spans="1:9" ht="15.75">
      <c r="A926" s="1" t="s">
        <v>3</v>
      </c>
      <c r="B926" s="1" t="s">
        <v>4</v>
      </c>
      <c r="C926" s="1" t="s">
        <v>2243</v>
      </c>
      <c r="D926" s="1" t="s">
        <v>2242</v>
      </c>
      <c r="E926" s="211" t="s">
        <v>2244</v>
      </c>
      <c r="F926" s="1" t="s">
        <v>2240</v>
      </c>
      <c r="G926" s="211" t="s">
        <v>2239</v>
      </c>
      <c r="H926" s="594"/>
      <c r="I926" s="594"/>
    </row>
    <row r="927" spans="1:9" ht="18" customHeight="1">
      <c r="A927" s="19">
        <v>1</v>
      </c>
      <c r="B927" s="21" t="s">
        <v>2136</v>
      </c>
      <c r="C927" s="91">
        <f>3957000-1798000</f>
        <v>2159000</v>
      </c>
      <c r="D927" s="59"/>
      <c r="E927" s="209">
        <f>C927-D927</f>
        <v>2159000</v>
      </c>
      <c r="F927" s="111" t="s">
        <v>2204</v>
      </c>
      <c r="G927" s="17"/>
      <c r="H927" s="22"/>
      <c r="I927" s="22"/>
    </row>
    <row r="928" spans="1:9" ht="18" customHeight="1">
      <c r="A928" s="19">
        <v>2</v>
      </c>
      <c r="B928" s="21" t="s">
        <v>2136</v>
      </c>
      <c r="C928" s="91">
        <v>1798000</v>
      </c>
      <c r="D928" s="59"/>
      <c r="E928" s="209">
        <f>E927+C928-D928</f>
        <v>3957000</v>
      </c>
      <c r="F928" s="111" t="s">
        <v>2203</v>
      </c>
      <c r="G928" s="17"/>
      <c r="H928" s="22"/>
      <c r="I928" s="22"/>
    </row>
    <row r="929" spans="1:9">
      <c r="A929" s="19">
        <v>3</v>
      </c>
      <c r="B929" s="21" t="s">
        <v>2138</v>
      </c>
      <c r="C929" s="91">
        <v>2294000</v>
      </c>
      <c r="D929" s="59"/>
      <c r="E929" s="209">
        <f t="shared" ref="E929:E947" si="31">E928+C929-D929</f>
        <v>6251000</v>
      </c>
      <c r="F929" s="21" t="s">
        <v>2205</v>
      </c>
      <c r="G929" s="17"/>
      <c r="H929" s="22"/>
      <c r="I929" s="22"/>
    </row>
    <row r="930" spans="1:9">
      <c r="A930" s="19">
        <v>4</v>
      </c>
      <c r="B930" s="21" t="s">
        <v>2139</v>
      </c>
      <c r="C930" s="3">
        <v>2149000</v>
      </c>
      <c r="D930" s="91"/>
      <c r="E930" s="209">
        <f t="shared" si="31"/>
        <v>8400000</v>
      </c>
      <c r="F930" s="21" t="s">
        <v>2206</v>
      </c>
      <c r="G930" s="17"/>
      <c r="H930" s="22"/>
      <c r="I930" s="22"/>
    </row>
    <row r="931" spans="1:9">
      <c r="A931" s="19">
        <v>5</v>
      </c>
      <c r="B931" s="21" t="s">
        <v>2230</v>
      </c>
      <c r="C931" s="3">
        <v>61000</v>
      </c>
      <c r="D931" s="91"/>
      <c r="E931" s="209">
        <f t="shared" si="31"/>
        <v>8461000</v>
      </c>
      <c r="F931" s="21" t="s">
        <v>2232</v>
      </c>
      <c r="G931" s="17"/>
      <c r="H931" s="22"/>
      <c r="I931" s="22"/>
    </row>
    <row r="932" spans="1:9">
      <c r="A932" s="19">
        <v>6</v>
      </c>
      <c r="B932" s="21" t="s">
        <v>2742</v>
      </c>
      <c r="C932" s="3"/>
      <c r="D932" s="136">
        <v>1676500</v>
      </c>
      <c r="E932" s="209">
        <f t="shared" si="31"/>
        <v>6784500</v>
      </c>
      <c r="F932" s="21" t="s">
        <v>2743</v>
      </c>
      <c r="G932" s="17" t="s">
        <v>2776</v>
      </c>
      <c r="H932" s="22"/>
      <c r="I932" s="22"/>
    </row>
    <row r="933" spans="1:9">
      <c r="A933" s="19">
        <v>7</v>
      </c>
      <c r="B933" s="21" t="s">
        <v>2748</v>
      </c>
      <c r="C933" s="3"/>
      <c r="D933" s="91">
        <v>824000</v>
      </c>
      <c r="E933" s="209">
        <f t="shared" si="31"/>
        <v>5960500</v>
      </c>
      <c r="F933" s="21" t="s">
        <v>2749</v>
      </c>
      <c r="G933" s="17" t="s">
        <v>2777</v>
      </c>
      <c r="H933" s="22"/>
      <c r="I933" s="22"/>
    </row>
    <row r="934" spans="1:9">
      <c r="A934" s="19">
        <v>8</v>
      </c>
      <c r="B934" s="21" t="s">
        <v>2755</v>
      </c>
      <c r="C934" s="3"/>
      <c r="D934" s="91">
        <v>490000</v>
      </c>
      <c r="E934" s="209">
        <f t="shared" si="31"/>
        <v>5470500</v>
      </c>
      <c r="F934" s="21" t="s">
        <v>2756</v>
      </c>
      <c r="G934" s="17" t="s">
        <v>2778</v>
      </c>
      <c r="H934" s="22"/>
      <c r="I934" s="22"/>
    </row>
    <row r="935" spans="1:9">
      <c r="A935" s="19">
        <v>9</v>
      </c>
      <c r="B935" s="21" t="s">
        <v>2757</v>
      </c>
      <c r="C935" s="3"/>
      <c r="D935" s="91">
        <v>760000</v>
      </c>
      <c r="E935" s="209">
        <f t="shared" si="31"/>
        <v>4710500</v>
      </c>
      <c r="F935" s="21" t="s">
        <v>2759</v>
      </c>
      <c r="G935" s="17"/>
      <c r="H935" s="22"/>
      <c r="I935" s="22"/>
    </row>
    <row r="936" spans="1:9">
      <c r="A936" s="19">
        <v>10</v>
      </c>
      <c r="B936" s="21" t="s">
        <v>2761</v>
      </c>
      <c r="C936" s="3"/>
      <c r="D936" s="3">
        <v>305610</v>
      </c>
      <c r="E936" s="209">
        <f t="shared" si="31"/>
        <v>4404890</v>
      </c>
      <c r="F936" s="21" t="s">
        <v>2762</v>
      </c>
      <c r="G936" s="17"/>
      <c r="H936" s="22"/>
      <c r="I936" s="22"/>
    </row>
    <row r="937" spans="1:9">
      <c r="A937" s="19">
        <v>11</v>
      </c>
      <c r="B937" s="21" t="s">
        <v>2766</v>
      </c>
      <c r="C937" s="3"/>
      <c r="D937" s="3">
        <v>838000</v>
      </c>
      <c r="E937" s="209">
        <f t="shared" si="31"/>
        <v>3566890</v>
      </c>
      <c r="F937" s="21" t="s">
        <v>2767</v>
      </c>
      <c r="G937" s="17"/>
      <c r="H937" s="22"/>
      <c r="I937" s="22"/>
    </row>
    <row r="938" spans="1:9">
      <c r="A938" s="19">
        <v>11</v>
      </c>
      <c r="B938" s="21" t="s">
        <v>2771</v>
      </c>
      <c r="C938" s="3"/>
      <c r="D938" s="3">
        <v>181380</v>
      </c>
      <c r="E938" s="209">
        <f t="shared" si="31"/>
        <v>3385510</v>
      </c>
      <c r="F938" s="21" t="s">
        <v>2762</v>
      </c>
      <c r="G938" s="17"/>
      <c r="H938" s="22"/>
      <c r="I938" s="22"/>
    </row>
    <row r="939" spans="1:9">
      <c r="A939" s="19">
        <v>12</v>
      </c>
      <c r="B939" s="499" t="s">
        <v>2781</v>
      </c>
      <c r="C939" s="3"/>
      <c r="D939" s="3">
        <v>1530000</v>
      </c>
      <c r="E939" s="209">
        <f t="shared" si="31"/>
        <v>1855510</v>
      </c>
      <c r="F939" s="21" t="s">
        <v>2782</v>
      </c>
      <c r="G939" s="500" t="s">
        <v>2785</v>
      </c>
      <c r="H939" s="603"/>
      <c r="I939" s="603"/>
    </row>
    <row r="940" spans="1:9">
      <c r="A940" s="19">
        <v>13</v>
      </c>
      <c r="B940" s="21" t="s">
        <v>2788</v>
      </c>
      <c r="C940" s="3"/>
      <c r="D940" s="3">
        <v>800000</v>
      </c>
      <c r="E940" s="209">
        <f t="shared" si="31"/>
        <v>1055510</v>
      </c>
      <c r="F940" s="21" t="s">
        <v>2790</v>
      </c>
      <c r="G940" s="500" t="s">
        <v>2786</v>
      </c>
      <c r="H940" s="603"/>
      <c r="I940" s="603"/>
    </row>
    <row r="941" spans="1:9">
      <c r="A941" s="19">
        <v>14</v>
      </c>
      <c r="B941" s="21" t="s">
        <v>2796</v>
      </c>
      <c r="C941" s="3"/>
      <c r="D941" s="3">
        <v>499000</v>
      </c>
      <c r="E941" s="209">
        <f t="shared" si="31"/>
        <v>556510</v>
      </c>
      <c r="F941" s="21" t="s">
        <v>2759</v>
      </c>
      <c r="G941" s="17"/>
      <c r="H941" s="22"/>
      <c r="I941" s="22"/>
    </row>
    <row r="942" spans="1:9">
      <c r="A942" s="19">
        <v>15</v>
      </c>
      <c r="B942" s="21" t="s">
        <v>2910</v>
      </c>
      <c r="C942" s="3"/>
      <c r="D942" s="3">
        <v>283708</v>
      </c>
      <c r="E942" s="209">
        <f t="shared" si="31"/>
        <v>272802</v>
      </c>
      <c r="F942" s="21" t="s">
        <v>2932</v>
      </c>
      <c r="G942" s="17"/>
      <c r="H942" s="22"/>
      <c r="I942" s="22"/>
    </row>
    <row r="943" spans="1:9">
      <c r="A943" s="19"/>
      <c r="B943" s="21" t="s">
        <v>2930</v>
      </c>
      <c r="C943" s="3"/>
      <c r="D943" s="3">
        <v>11830</v>
      </c>
      <c r="E943" s="209">
        <f t="shared" si="31"/>
        <v>260972</v>
      </c>
      <c r="F943" s="21" t="s">
        <v>2931</v>
      </c>
      <c r="G943" s="17"/>
      <c r="H943" s="22"/>
      <c r="I943" s="22"/>
    </row>
    <row r="944" spans="1:9">
      <c r="A944" s="19"/>
      <c r="B944" s="21"/>
      <c r="C944" s="3"/>
      <c r="D944" s="3"/>
      <c r="E944" s="209">
        <f t="shared" si="31"/>
        <v>260972</v>
      </c>
      <c r="F944" s="21"/>
      <c r="G944" s="17"/>
      <c r="H944" s="22"/>
      <c r="I944" s="22"/>
    </row>
    <row r="945" spans="1:12">
      <c r="A945" s="19"/>
      <c r="B945" s="21"/>
      <c r="C945" s="3"/>
      <c r="D945" s="3"/>
      <c r="E945" s="209">
        <f t="shared" si="31"/>
        <v>260972</v>
      </c>
      <c r="F945" s="21"/>
      <c r="G945" s="17"/>
      <c r="H945" s="22"/>
      <c r="I945" s="22"/>
    </row>
    <row r="946" spans="1:12">
      <c r="A946" s="19"/>
      <c r="B946" s="21"/>
      <c r="C946" s="3"/>
      <c r="D946" s="3"/>
      <c r="E946" s="209">
        <f t="shared" si="31"/>
        <v>260972</v>
      </c>
      <c r="F946" s="21"/>
      <c r="G946" s="17"/>
      <c r="H946" s="22"/>
      <c r="I946" s="22"/>
    </row>
    <row r="947" spans="1:12">
      <c r="A947" s="19">
        <v>16</v>
      </c>
      <c r="B947" s="17"/>
      <c r="C947" s="18"/>
      <c r="D947" s="18"/>
      <c r="E947" s="209">
        <f t="shared" si="31"/>
        <v>260972</v>
      </c>
      <c r="F947" s="17"/>
      <c r="G947" s="17"/>
      <c r="H947" s="22"/>
      <c r="I947" s="22"/>
    </row>
    <row r="948" spans="1:12" ht="26.25">
      <c r="A948" s="673" t="s">
        <v>43</v>
      </c>
      <c r="B948" s="674"/>
      <c r="C948" s="10">
        <f>SUM(C927:C947)</f>
        <v>8461000</v>
      </c>
      <c r="D948" s="10">
        <f>SUM(D927:D947)</f>
        <v>8200028</v>
      </c>
      <c r="E948" s="10">
        <f>C948-D948</f>
        <v>260972</v>
      </c>
      <c r="F948" s="31"/>
      <c r="G948" s="83"/>
      <c r="H948" s="596"/>
      <c r="I948" s="596"/>
    </row>
    <row r="952" spans="1:12" ht="23.25">
      <c r="A952" s="666" t="s">
        <v>0</v>
      </c>
      <c r="B952" s="666"/>
      <c r="C952" s="666"/>
      <c r="D952" s="666"/>
      <c r="E952" s="666"/>
      <c r="F952" s="666"/>
      <c r="G952" s="666"/>
      <c r="H952" s="666"/>
      <c r="I952" s="666"/>
      <c r="J952" s="666"/>
      <c r="K952" s="666"/>
      <c r="L952" s="666"/>
    </row>
    <row r="953" spans="1:12" ht="15.75">
      <c r="A953" s="672" t="s">
        <v>682</v>
      </c>
      <c r="B953" s="672"/>
      <c r="C953" s="672"/>
      <c r="D953" s="672"/>
      <c r="E953" s="672"/>
      <c r="F953" s="672"/>
      <c r="G953" s="672"/>
      <c r="H953" s="672"/>
      <c r="I953" s="672"/>
      <c r="J953" s="672"/>
      <c r="K953" s="672"/>
      <c r="L953" s="672"/>
    </row>
    <row r="954" spans="1:12">
      <c r="A954" s="667" t="s">
        <v>318</v>
      </c>
      <c r="B954" s="667"/>
      <c r="C954" s="667"/>
      <c r="D954" s="667"/>
      <c r="E954" s="667"/>
      <c r="F954" s="667"/>
      <c r="G954" s="667"/>
      <c r="H954" s="667"/>
      <c r="I954" s="667"/>
      <c r="J954" s="667"/>
      <c r="K954" s="667"/>
      <c r="L954" s="667"/>
    </row>
    <row r="955" spans="1:12">
      <c r="A955" s="668" t="s">
        <v>2</v>
      </c>
      <c r="B955" s="668"/>
      <c r="C955" s="668"/>
      <c r="D955" s="668"/>
      <c r="E955" s="668"/>
      <c r="F955" s="668"/>
      <c r="G955" s="668"/>
      <c r="H955" s="668"/>
      <c r="I955" s="668"/>
      <c r="J955" s="668"/>
      <c r="K955" s="668"/>
      <c r="L955" s="668"/>
    </row>
    <row r="956" spans="1:12" ht="30">
      <c r="A956" s="1" t="s">
        <v>3</v>
      </c>
      <c r="B956" s="1" t="s">
        <v>4</v>
      </c>
      <c r="C956" s="1" t="s">
        <v>2243</v>
      </c>
      <c r="D956" s="1" t="s">
        <v>2242</v>
      </c>
      <c r="E956" s="211" t="s">
        <v>2244</v>
      </c>
      <c r="F956" s="1" t="s">
        <v>2240</v>
      </c>
      <c r="G956" s="211" t="s">
        <v>2913</v>
      </c>
      <c r="H956" s="211" t="s">
        <v>4</v>
      </c>
      <c r="I956" s="211" t="s">
        <v>2915</v>
      </c>
      <c r="J956" s="608" t="s">
        <v>2916</v>
      </c>
      <c r="K956" s="606" t="s">
        <v>2914</v>
      </c>
      <c r="L956" s="607" t="s">
        <v>2913</v>
      </c>
    </row>
    <row r="957" spans="1:12">
      <c r="A957" s="19">
        <v>1</v>
      </c>
      <c r="B957" s="21" t="s">
        <v>2166</v>
      </c>
      <c r="C957" s="91">
        <v>1375000</v>
      </c>
      <c r="D957" s="59"/>
      <c r="E957" s="209">
        <f>C957-D957</f>
        <v>1375000</v>
      </c>
      <c r="F957" s="21" t="s">
        <v>2167</v>
      </c>
      <c r="G957" s="17"/>
      <c r="H957" s="21" t="s">
        <v>2166</v>
      </c>
      <c r="I957" s="21" t="s">
        <v>2167</v>
      </c>
      <c r="J957" s="91">
        <v>1375000</v>
      </c>
      <c r="K957" s="207">
        <f t="shared" ref="K957:K963" si="32">E957</f>
        <v>1375000</v>
      </c>
      <c r="L957" s="17"/>
    </row>
    <row r="958" spans="1:12">
      <c r="A958" s="19">
        <v>2</v>
      </c>
      <c r="B958" s="21" t="s">
        <v>2166</v>
      </c>
      <c r="C958" s="91">
        <v>1735000</v>
      </c>
      <c r="D958" s="59"/>
      <c r="E958" s="209">
        <f>E957+C958-D958</f>
        <v>3110000</v>
      </c>
      <c r="F958" s="21" t="s">
        <v>2168</v>
      </c>
      <c r="G958" s="17"/>
      <c r="H958" s="21" t="s">
        <v>2166</v>
      </c>
      <c r="I958" s="21" t="s">
        <v>2168</v>
      </c>
      <c r="J958" s="91">
        <v>1735000</v>
      </c>
      <c r="K958" s="207">
        <f t="shared" si="32"/>
        <v>3110000</v>
      </c>
      <c r="L958" s="17"/>
    </row>
    <row r="959" spans="1:12">
      <c r="A959" s="19">
        <v>3</v>
      </c>
      <c r="B959" s="21" t="s">
        <v>2169</v>
      </c>
      <c r="C959" s="3">
        <v>1340000</v>
      </c>
      <c r="D959" s="91"/>
      <c r="E959" s="209">
        <f t="shared" ref="E959:E979" si="33">E958+C959-D959</f>
        <v>4450000</v>
      </c>
      <c r="F959" s="21" t="s">
        <v>2170</v>
      </c>
      <c r="G959" s="17"/>
      <c r="H959" s="21" t="s">
        <v>2169</v>
      </c>
      <c r="I959" s="21" t="s">
        <v>2170</v>
      </c>
      <c r="J959" s="3">
        <v>1340000</v>
      </c>
      <c r="K959" s="207">
        <f t="shared" si="32"/>
        <v>4450000</v>
      </c>
      <c r="L959" s="17"/>
    </row>
    <row r="960" spans="1:12">
      <c r="A960" s="19">
        <v>4</v>
      </c>
      <c r="B960" s="21" t="s">
        <v>2169</v>
      </c>
      <c r="C960" s="3">
        <v>1210000</v>
      </c>
      <c r="D960" s="91"/>
      <c r="E960" s="209">
        <f t="shared" si="33"/>
        <v>5660000</v>
      </c>
      <c r="F960" s="21" t="s">
        <v>2171</v>
      </c>
      <c r="G960" s="17"/>
      <c r="H960" s="21" t="s">
        <v>2169</v>
      </c>
      <c r="I960" s="21" t="s">
        <v>2171</v>
      </c>
      <c r="J960" s="3">
        <v>1210000</v>
      </c>
      <c r="K960" s="207">
        <f t="shared" si="32"/>
        <v>5660000</v>
      </c>
      <c r="L960" s="17"/>
    </row>
    <row r="961" spans="1:13">
      <c r="A961" s="19">
        <v>5</v>
      </c>
      <c r="B961" s="21" t="s">
        <v>2169</v>
      </c>
      <c r="C961" s="3">
        <v>1333000</v>
      </c>
      <c r="D961" s="91"/>
      <c r="E961" s="209">
        <f t="shared" si="33"/>
        <v>6993000</v>
      </c>
      <c r="F961" s="21" t="s">
        <v>2172</v>
      </c>
      <c r="G961" s="17"/>
      <c r="H961" s="21" t="s">
        <v>2169</v>
      </c>
      <c r="I961" s="21" t="s">
        <v>2172</v>
      </c>
      <c r="J961" s="3">
        <v>1333000</v>
      </c>
      <c r="K961" s="207">
        <f t="shared" si="32"/>
        <v>6993000</v>
      </c>
      <c r="L961" s="17"/>
    </row>
    <row r="962" spans="1:13">
      <c r="A962" s="19">
        <v>6</v>
      </c>
      <c r="B962" s="21" t="s">
        <v>2169</v>
      </c>
      <c r="C962" s="3">
        <v>1410000</v>
      </c>
      <c r="D962" s="136"/>
      <c r="E962" s="209">
        <f t="shared" si="33"/>
        <v>8403000</v>
      </c>
      <c r="F962" s="21" t="s">
        <v>2173</v>
      </c>
      <c r="G962" s="17"/>
      <c r="H962" s="21" t="s">
        <v>2169</v>
      </c>
      <c r="I962" s="21" t="s">
        <v>2173</v>
      </c>
      <c r="J962" s="3">
        <v>1410000</v>
      </c>
      <c r="K962" s="207">
        <f t="shared" si="32"/>
        <v>8403000</v>
      </c>
      <c r="L962" s="17"/>
    </row>
    <row r="963" spans="1:13">
      <c r="A963" s="19">
        <v>7</v>
      </c>
      <c r="B963" s="21" t="s">
        <v>2230</v>
      </c>
      <c r="C963" s="3">
        <v>61000</v>
      </c>
      <c r="D963" s="91"/>
      <c r="E963" s="209">
        <f t="shared" si="33"/>
        <v>8464000</v>
      </c>
      <c r="F963" s="21" t="s">
        <v>2233</v>
      </c>
      <c r="G963" s="17"/>
      <c r="H963" s="21" t="s">
        <v>2230</v>
      </c>
      <c r="I963" s="611" t="s">
        <v>2232</v>
      </c>
      <c r="J963" s="3">
        <v>61000</v>
      </c>
      <c r="K963" s="207">
        <f t="shared" si="32"/>
        <v>8464000</v>
      </c>
      <c r="L963" s="17"/>
    </row>
    <row r="964" spans="1:13">
      <c r="A964" s="19">
        <v>8</v>
      </c>
      <c r="B964" s="21" t="s">
        <v>2742</v>
      </c>
      <c r="C964" s="3"/>
      <c r="D964" s="3">
        <v>1676500</v>
      </c>
      <c r="E964" s="209">
        <f t="shared" si="33"/>
        <v>6787500</v>
      </c>
      <c r="F964" s="21" t="s">
        <v>2743</v>
      </c>
      <c r="G964" s="17" t="s">
        <v>2776</v>
      </c>
      <c r="H964" s="610" t="s">
        <v>2742</v>
      </c>
      <c r="I964" s="609" t="s">
        <v>2917</v>
      </c>
      <c r="J964" s="17">
        <v>533084</v>
      </c>
      <c r="K964" s="207">
        <f>K963-J964</f>
        <v>7930916</v>
      </c>
      <c r="L964" s="207"/>
      <c r="M964" s="207"/>
    </row>
    <row r="965" spans="1:13">
      <c r="A965" s="19">
        <v>9</v>
      </c>
      <c r="B965" s="21" t="s">
        <v>2748</v>
      </c>
      <c r="C965" s="3"/>
      <c r="D965" s="3">
        <v>824000</v>
      </c>
      <c r="E965" s="209">
        <f t="shared" si="33"/>
        <v>5963500</v>
      </c>
      <c r="F965" s="21" t="s">
        <v>2749</v>
      </c>
      <c r="G965" s="17" t="s">
        <v>2777</v>
      </c>
      <c r="H965" s="610" t="s">
        <v>2742</v>
      </c>
      <c r="I965" s="609" t="s">
        <v>2918</v>
      </c>
      <c r="J965" s="17">
        <v>613842</v>
      </c>
      <c r="K965" s="207">
        <f t="shared" ref="K965:K975" si="34">K964-J965</f>
        <v>7317074</v>
      </c>
      <c r="L965" s="17"/>
    </row>
    <row r="966" spans="1:13">
      <c r="A966" s="19">
        <v>10</v>
      </c>
      <c r="B966" s="21" t="s">
        <v>2755</v>
      </c>
      <c r="C966" s="3"/>
      <c r="D966" s="3">
        <v>490000</v>
      </c>
      <c r="E966" s="209">
        <f t="shared" si="33"/>
        <v>5473500</v>
      </c>
      <c r="F966" s="21" t="s">
        <v>2756</v>
      </c>
      <c r="G966" s="17" t="s">
        <v>2778</v>
      </c>
      <c r="H966" s="610" t="s">
        <v>2742</v>
      </c>
      <c r="I966" s="609" t="s">
        <v>2066</v>
      </c>
      <c r="J966" s="17">
        <v>584000</v>
      </c>
      <c r="K966" s="207">
        <f t="shared" si="34"/>
        <v>6733074</v>
      </c>
      <c r="L966" s="17"/>
    </row>
    <row r="967" spans="1:13">
      <c r="A967" s="19">
        <v>11</v>
      </c>
      <c r="B967" s="21" t="s">
        <v>2768</v>
      </c>
      <c r="C967" s="3"/>
      <c r="D967" s="3">
        <v>1210000</v>
      </c>
      <c r="E967" s="209">
        <f t="shared" si="33"/>
        <v>4263500</v>
      </c>
      <c r="F967" s="21" t="s">
        <v>2769</v>
      </c>
      <c r="G967" s="17"/>
      <c r="H967" s="610" t="s">
        <v>2748</v>
      </c>
      <c r="I967" s="609" t="s">
        <v>2845</v>
      </c>
      <c r="J967" s="17">
        <v>824000</v>
      </c>
      <c r="K967" s="207">
        <f t="shared" si="34"/>
        <v>5909074</v>
      </c>
      <c r="L967" s="17"/>
    </row>
    <row r="968" spans="1:13">
      <c r="A968" s="19">
        <v>12</v>
      </c>
      <c r="B968" s="21" t="s">
        <v>2781</v>
      </c>
      <c r="C968" s="3"/>
      <c r="D968" s="3">
        <v>1402000</v>
      </c>
      <c r="E968" s="209">
        <f t="shared" si="33"/>
        <v>2861500</v>
      </c>
      <c r="F968" s="21" t="s">
        <v>2782</v>
      </c>
      <c r="G968" s="605" t="s">
        <v>2783</v>
      </c>
      <c r="H968" s="610" t="s">
        <v>2755</v>
      </c>
      <c r="I968" s="609" t="s">
        <v>2919</v>
      </c>
      <c r="J968" s="17">
        <v>490000</v>
      </c>
      <c r="K968" s="207">
        <f t="shared" si="34"/>
        <v>5419074</v>
      </c>
      <c r="L968" s="17"/>
    </row>
    <row r="969" spans="1:13">
      <c r="A969" s="19">
        <v>13</v>
      </c>
      <c r="B969" s="21" t="s">
        <v>2788</v>
      </c>
      <c r="C969" s="3"/>
      <c r="D969" s="3">
        <v>371000</v>
      </c>
      <c r="E969" s="209">
        <f t="shared" si="33"/>
        <v>2490500</v>
      </c>
      <c r="F969" s="21" t="s">
        <v>2789</v>
      </c>
      <c r="G969" s="604" t="s">
        <v>2784</v>
      </c>
      <c r="H969" s="610" t="s">
        <v>2766</v>
      </c>
      <c r="I969" s="609" t="s">
        <v>2920</v>
      </c>
      <c r="J969" s="17">
        <v>1223080</v>
      </c>
      <c r="K969" s="207">
        <f t="shared" si="34"/>
        <v>4195994</v>
      </c>
      <c r="L969" s="17"/>
    </row>
    <row r="970" spans="1:13">
      <c r="A970" s="19"/>
      <c r="B970" s="21" t="s">
        <v>2791</v>
      </c>
      <c r="C970" s="3"/>
      <c r="D970" s="3">
        <v>350000</v>
      </c>
      <c r="E970" s="209">
        <f t="shared" si="33"/>
        <v>2140500</v>
      </c>
      <c r="F970" s="21" t="s">
        <v>2762</v>
      </c>
      <c r="G970" s="17"/>
      <c r="H970" s="610" t="s">
        <v>2780</v>
      </c>
      <c r="I970" s="609" t="s">
        <v>2921</v>
      </c>
      <c r="J970" s="17">
        <v>302000</v>
      </c>
      <c r="K970" s="207">
        <f t="shared" si="34"/>
        <v>3893994</v>
      </c>
      <c r="L970" s="17"/>
    </row>
    <row r="971" spans="1:13">
      <c r="A971" s="19"/>
      <c r="B971" s="21" t="s">
        <v>2912</v>
      </c>
      <c r="C971" s="3"/>
      <c r="D971" s="3">
        <v>750000</v>
      </c>
      <c r="E971" s="209">
        <f t="shared" si="33"/>
        <v>1390500</v>
      </c>
      <c r="F971" s="21" t="s">
        <v>2797</v>
      </c>
      <c r="G971" s="17"/>
      <c r="H971" s="610" t="s">
        <v>2780</v>
      </c>
      <c r="I971" s="609" t="s">
        <v>2922</v>
      </c>
      <c r="J971" s="17">
        <v>1150000</v>
      </c>
      <c r="K971" s="207">
        <f t="shared" si="34"/>
        <v>2743994</v>
      </c>
      <c r="L971" s="17"/>
    </row>
    <row r="972" spans="1:13">
      <c r="A972" s="19"/>
      <c r="B972" s="21" t="s">
        <v>2809</v>
      </c>
      <c r="C972" s="3"/>
      <c r="D972" s="3">
        <v>252000</v>
      </c>
      <c r="E972" s="209">
        <f t="shared" si="33"/>
        <v>1138500</v>
      </c>
      <c r="F972" s="21" t="s">
        <v>2810</v>
      </c>
      <c r="G972" s="17"/>
      <c r="H972" s="610" t="s">
        <v>2787</v>
      </c>
      <c r="I972" s="609" t="s">
        <v>2066</v>
      </c>
      <c r="J972" s="17">
        <v>365552</v>
      </c>
      <c r="K972" s="207">
        <f t="shared" si="34"/>
        <v>2378442</v>
      </c>
      <c r="L972" s="17"/>
    </row>
    <row r="973" spans="1:13">
      <c r="A973" s="19">
        <v>14</v>
      </c>
      <c r="B973" s="21" t="s">
        <v>2818</v>
      </c>
      <c r="C973" s="3"/>
      <c r="D973" s="3">
        <v>1094610</v>
      </c>
      <c r="E973" s="209">
        <f t="shared" si="33"/>
        <v>43890</v>
      </c>
      <c r="F973" s="21" t="s">
        <v>2789</v>
      </c>
      <c r="G973" s="17"/>
      <c r="H973" s="610" t="s">
        <v>2791</v>
      </c>
      <c r="I973" s="609" t="s">
        <v>2111</v>
      </c>
      <c r="J973" s="17">
        <v>350000</v>
      </c>
      <c r="K973" s="207">
        <f t="shared" si="34"/>
        <v>2028442</v>
      </c>
      <c r="L973" s="17"/>
    </row>
    <row r="974" spans="1:13">
      <c r="A974" s="19"/>
      <c r="B974" s="21" t="s">
        <v>2820</v>
      </c>
      <c r="C974" s="3">
        <v>184110</v>
      </c>
      <c r="D974" s="3">
        <v>228000</v>
      </c>
      <c r="E974" s="209">
        <f t="shared" si="33"/>
        <v>0</v>
      </c>
      <c r="F974" s="21" t="s">
        <v>2762</v>
      </c>
      <c r="G974" s="17"/>
      <c r="H974" s="610" t="s">
        <v>2794</v>
      </c>
      <c r="I974" s="609" t="s">
        <v>2923</v>
      </c>
      <c r="J974" s="17">
        <v>750000</v>
      </c>
      <c r="K974" s="207">
        <f t="shared" si="34"/>
        <v>1278442</v>
      </c>
      <c r="L974" s="17"/>
    </row>
    <row r="975" spans="1:13">
      <c r="A975" s="19"/>
      <c r="B975" s="21"/>
      <c r="C975" s="3"/>
      <c r="D975" s="3"/>
      <c r="E975" s="209">
        <f t="shared" si="33"/>
        <v>0</v>
      </c>
      <c r="F975" s="21"/>
      <c r="G975" s="17"/>
      <c r="H975" s="610" t="s">
        <v>2809</v>
      </c>
      <c r="I975" s="609" t="s">
        <v>2924</v>
      </c>
      <c r="J975" s="17">
        <v>239540</v>
      </c>
      <c r="K975" s="207">
        <f t="shared" si="34"/>
        <v>1038902</v>
      </c>
      <c r="L975" s="17"/>
    </row>
    <row r="976" spans="1:13">
      <c r="A976" s="19"/>
      <c r="B976" s="21"/>
      <c r="C976" s="3"/>
      <c r="D976" s="3"/>
      <c r="E976" s="209"/>
      <c r="F976" s="21"/>
      <c r="G976" s="17"/>
      <c r="H976" s="612" t="s">
        <v>2818</v>
      </c>
      <c r="I976" s="613" t="s">
        <v>2925</v>
      </c>
      <c r="J976" s="17">
        <v>283708</v>
      </c>
      <c r="K976" s="207">
        <f>K975+J976</f>
        <v>1322610</v>
      </c>
      <c r="L976" s="17"/>
    </row>
    <row r="977" spans="1:12">
      <c r="A977" s="19"/>
      <c r="B977" s="21"/>
      <c r="C977" s="3"/>
      <c r="D977" s="3"/>
      <c r="E977" s="209">
        <f>E975+C977-D977</f>
        <v>0</v>
      </c>
      <c r="F977" s="21"/>
      <c r="G977" s="17"/>
      <c r="H977" s="610" t="s">
        <v>2818</v>
      </c>
      <c r="I977" s="609" t="s">
        <v>2066</v>
      </c>
      <c r="J977" s="17">
        <v>1094610</v>
      </c>
      <c r="K977" s="207">
        <f>K976-J977</f>
        <v>228000</v>
      </c>
      <c r="L977" s="17"/>
    </row>
    <row r="978" spans="1:12">
      <c r="A978" s="19"/>
      <c r="B978" s="21"/>
      <c r="C978" s="3"/>
      <c r="D978" s="3"/>
      <c r="E978" s="209">
        <f t="shared" si="33"/>
        <v>0</v>
      </c>
      <c r="F978" s="21"/>
      <c r="G978" s="17"/>
      <c r="H978" s="610" t="s">
        <v>2820</v>
      </c>
      <c r="I978" s="609" t="s">
        <v>2111</v>
      </c>
      <c r="J978" s="17">
        <v>228000</v>
      </c>
      <c r="K978" s="207" t="s">
        <v>350</v>
      </c>
      <c r="L978" s="17"/>
    </row>
    <row r="979" spans="1:12">
      <c r="A979" s="19">
        <v>15</v>
      </c>
      <c r="B979" s="17"/>
      <c r="C979" s="18"/>
      <c r="D979" s="18"/>
      <c r="E979" s="209">
        <f t="shared" si="33"/>
        <v>0</v>
      </c>
      <c r="F979" s="17"/>
      <c r="G979" s="17"/>
      <c r="H979" s="19"/>
      <c r="I979" s="17"/>
      <c r="J979" s="17"/>
      <c r="K979" s="17"/>
      <c r="L979" s="17"/>
    </row>
    <row r="980" spans="1:12" ht="26.25">
      <c r="A980" s="673" t="s">
        <v>43</v>
      </c>
      <c r="B980" s="674"/>
      <c r="C980" s="10">
        <f>SUM(C957:C979)</f>
        <v>8648110</v>
      </c>
      <c r="D980" s="10">
        <f>SUM(D957:D979)</f>
        <v>8648110</v>
      </c>
      <c r="E980" s="10">
        <f>C980-D980</f>
        <v>0</v>
      </c>
      <c r="F980" s="31"/>
      <c r="G980" s="83"/>
      <c r="H980" s="83"/>
      <c r="I980" s="83"/>
      <c r="J980" s="83"/>
      <c r="K980" s="83"/>
      <c r="L980" s="83"/>
    </row>
    <row r="983" spans="1:12" ht="23.25">
      <c r="A983" s="666" t="s">
        <v>0</v>
      </c>
      <c r="B983" s="666"/>
      <c r="C983" s="666"/>
      <c r="D983" s="666"/>
      <c r="E983" s="666"/>
      <c r="F983" s="666"/>
      <c r="G983" s="666"/>
      <c r="H983" s="586"/>
      <c r="I983" s="586"/>
    </row>
    <row r="984" spans="1:12" ht="15.75">
      <c r="A984" s="672" t="s">
        <v>2137</v>
      </c>
      <c r="B984" s="672"/>
      <c r="C984" s="672"/>
      <c r="D984" s="672"/>
      <c r="E984" s="672"/>
      <c r="F984" s="672"/>
      <c r="G984" s="672"/>
      <c r="H984" s="588"/>
      <c r="I984" s="588"/>
    </row>
    <row r="985" spans="1:12">
      <c r="A985" s="667" t="s">
        <v>2812</v>
      </c>
      <c r="B985" s="667"/>
      <c r="C985" s="667"/>
      <c r="D985" s="667"/>
      <c r="E985" s="667"/>
      <c r="F985" s="667"/>
      <c r="G985" s="667"/>
      <c r="H985" s="587"/>
      <c r="I985" s="587"/>
    </row>
    <row r="986" spans="1:12">
      <c r="A986" s="678" t="s">
        <v>2</v>
      </c>
      <c r="B986" s="678"/>
      <c r="C986" s="678"/>
      <c r="D986" s="678"/>
      <c r="E986" s="678"/>
      <c r="F986" s="678"/>
      <c r="G986" s="678"/>
      <c r="H986" s="589"/>
      <c r="I986" s="589"/>
    </row>
    <row r="987" spans="1:12" ht="15.75">
      <c r="A987" s="1" t="s">
        <v>3</v>
      </c>
      <c r="B987" s="1" t="s">
        <v>4</v>
      </c>
      <c r="C987" s="1" t="s">
        <v>2243</v>
      </c>
      <c r="D987" s="1" t="s">
        <v>2242</v>
      </c>
      <c r="E987" s="211" t="s">
        <v>2244</v>
      </c>
      <c r="F987" s="1" t="s">
        <v>2240</v>
      </c>
      <c r="G987" s="211" t="s">
        <v>2239</v>
      </c>
      <c r="H987" s="594"/>
      <c r="I987" s="594"/>
    </row>
    <row r="988" spans="1:12">
      <c r="A988" s="19">
        <v>1</v>
      </c>
      <c r="B988" s="21" t="s">
        <v>2808</v>
      </c>
      <c r="C988" s="91">
        <v>2352914</v>
      </c>
      <c r="D988" s="59"/>
      <c r="E988" s="209">
        <f>C988-D988</f>
        <v>2352914</v>
      </c>
      <c r="F988" s="111" t="s">
        <v>2813</v>
      </c>
      <c r="G988" s="17"/>
      <c r="H988" s="22"/>
      <c r="I988" s="22"/>
    </row>
    <row r="989" spans="1:12">
      <c r="A989" s="19">
        <v>2</v>
      </c>
      <c r="B989" s="21" t="s">
        <v>2814</v>
      </c>
      <c r="C989" s="91">
        <v>2200000</v>
      </c>
      <c r="D989" s="59"/>
      <c r="E989" s="209">
        <f>E988+C989-D989</f>
        <v>4552914</v>
      </c>
      <c r="F989" s="111" t="s">
        <v>2815</v>
      </c>
      <c r="G989" s="17"/>
      <c r="H989" s="22"/>
      <c r="I989" s="22"/>
    </row>
    <row r="990" spans="1:12">
      <c r="A990" s="19">
        <v>3</v>
      </c>
      <c r="B990" s="21" t="s">
        <v>2816</v>
      </c>
      <c r="C990" s="91">
        <v>2895000</v>
      </c>
      <c r="D990" s="59"/>
      <c r="E990" s="209">
        <f t="shared" ref="E990:E1003" si="35">E989+C990-D990</f>
        <v>7447914</v>
      </c>
      <c r="F990" s="21" t="s">
        <v>2817</v>
      </c>
      <c r="G990" s="17"/>
      <c r="H990" s="22"/>
      <c r="I990" s="22"/>
    </row>
    <row r="991" spans="1:12">
      <c r="A991" s="19">
        <v>4</v>
      </c>
      <c r="B991" s="21" t="s">
        <v>2899</v>
      </c>
      <c r="C991" s="3"/>
      <c r="D991" s="91">
        <v>200000</v>
      </c>
      <c r="E991" s="209">
        <f t="shared" si="35"/>
        <v>7247914</v>
      </c>
      <c r="F991" s="21" t="s">
        <v>2762</v>
      </c>
      <c r="G991" s="17"/>
      <c r="H991" s="22"/>
      <c r="I991" s="22"/>
    </row>
    <row r="992" spans="1:12">
      <c r="A992" s="19">
        <v>5</v>
      </c>
      <c r="B992" s="21" t="s">
        <v>2951</v>
      </c>
      <c r="C992" s="3"/>
      <c r="D992" s="91">
        <v>150000</v>
      </c>
      <c r="E992" s="209">
        <f t="shared" si="35"/>
        <v>7097914</v>
      </c>
      <c r="F992" s="21" t="s">
        <v>2762</v>
      </c>
      <c r="G992" s="17"/>
      <c r="H992" s="22"/>
      <c r="I992" s="22"/>
    </row>
    <row r="993" spans="1:9">
      <c r="A993" s="19">
        <v>6</v>
      </c>
      <c r="B993" s="21"/>
      <c r="C993" s="3"/>
      <c r="D993" s="136"/>
      <c r="E993" s="209">
        <f t="shared" si="35"/>
        <v>7097914</v>
      </c>
      <c r="F993" s="21"/>
      <c r="G993" s="17"/>
      <c r="H993" s="22"/>
      <c r="I993" s="22"/>
    </row>
    <row r="994" spans="1:9">
      <c r="A994" s="19">
        <v>7</v>
      </c>
      <c r="B994" s="21"/>
      <c r="C994" s="3"/>
      <c r="D994" s="91"/>
      <c r="E994" s="209">
        <f t="shared" si="35"/>
        <v>7097914</v>
      </c>
      <c r="F994" s="21"/>
      <c r="G994" s="17"/>
      <c r="H994" s="22"/>
      <c r="I994" s="22"/>
    </row>
    <row r="995" spans="1:9">
      <c r="A995" s="19">
        <v>8</v>
      </c>
      <c r="B995" s="21"/>
      <c r="C995" s="3"/>
      <c r="D995" s="91"/>
      <c r="E995" s="209">
        <f t="shared" si="35"/>
        <v>7097914</v>
      </c>
      <c r="F995" s="21"/>
      <c r="G995" s="17"/>
      <c r="H995" s="22"/>
      <c r="I995" s="22"/>
    </row>
    <row r="996" spans="1:9">
      <c r="A996" s="19">
        <v>9</v>
      </c>
      <c r="B996" s="21"/>
      <c r="C996" s="3"/>
      <c r="D996" s="91"/>
      <c r="E996" s="209">
        <f t="shared" si="35"/>
        <v>7097914</v>
      </c>
      <c r="F996" s="21"/>
      <c r="G996" s="17"/>
      <c r="H996" s="22"/>
      <c r="I996" s="22"/>
    </row>
    <row r="997" spans="1:9">
      <c r="A997" s="19">
        <v>10</v>
      </c>
      <c r="B997" s="21"/>
      <c r="C997" s="3"/>
      <c r="D997" s="3"/>
      <c r="E997" s="209">
        <f t="shared" si="35"/>
        <v>7097914</v>
      </c>
      <c r="F997" s="21"/>
      <c r="G997" s="17"/>
      <c r="H997" s="22"/>
      <c r="I997" s="22"/>
    </row>
    <row r="998" spans="1:9">
      <c r="A998" s="19">
        <v>11</v>
      </c>
      <c r="B998" s="21"/>
      <c r="C998" s="3"/>
      <c r="D998" s="3"/>
      <c r="E998" s="209">
        <f t="shared" si="35"/>
        <v>7097914</v>
      </c>
      <c r="F998" s="21"/>
      <c r="G998" s="17"/>
      <c r="H998" s="22"/>
      <c r="I998" s="22"/>
    </row>
    <row r="999" spans="1:9">
      <c r="A999" s="19">
        <v>11</v>
      </c>
      <c r="B999" s="21"/>
      <c r="C999" s="3"/>
      <c r="D999" s="3"/>
      <c r="E999" s="209">
        <f t="shared" si="35"/>
        <v>7097914</v>
      </c>
      <c r="F999" s="21"/>
      <c r="G999" s="17"/>
      <c r="H999" s="22"/>
      <c r="I999" s="22"/>
    </row>
    <row r="1000" spans="1:9">
      <c r="A1000" s="19">
        <v>12</v>
      </c>
      <c r="B1000" s="499"/>
      <c r="C1000" s="3"/>
      <c r="D1000" s="3"/>
      <c r="E1000" s="209">
        <f t="shared" si="35"/>
        <v>7097914</v>
      </c>
      <c r="F1000" s="21"/>
      <c r="G1000" s="500"/>
      <c r="H1000" s="603"/>
      <c r="I1000" s="603"/>
    </row>
    <row r="1001" spans="1:9">
      <c r="A1001" s="19">
        <v>13</v>
      </c>
      <c r="B1001" s="21"/>
      <c r="C1001" s="3"/>
      <c r="D1001" s="3"/>
      <c r="E1001" s="209">
        <f t="shared" si="35"/>
        <v>7097914</v>
      </c>
      <c r="F1001" s="21"/>
      <c r="G1001" s="500"/>
      <c r="H1001" s="603"/>
      <c r="I1001" s="603"/>
    </row>
    <row r="1002" spans="1:9">
      <c r="A1002" s="19">
        <v>14</v>
      </c>
      <c r="B1002" s="21"/>
      <c r="C1002" s="3"/>
      <c r="D1002" s="3"/>
      <c r="E1002" s="209">
        <f t="shared" si="35"/>
        <v>7097914</v>
      </c>
      <c r="F1002" s="21"/>
      <c r="G1002" s="17"/>
      <c r="H1002" s="22"/>
      <c r="I1002" s="22"/>
    </row>
    <row r="1003" spans="1:9">
      <c r="A1003" s="19">
        <v>15</v>
      </c>
      <c r="B1003" s="21"/>
      <c r="C1003" s="3"/>
      <c r="D1003" s="3"/>
      <c r="E1003" s="209">
        <f t="shared" si="35"/>
        <v>7097914</v>
      </c>
      <c r="F1003" s="21"/>
      <c r="G1003" s="17"/>
      <c r="H1003" s="22"/>
      <c r="I1003" s="22"/>
    </row>
    <row r="1004" spans="1:9">
      <c r="A1004" s="19">
        <v>16</v>
      </c>
      <c r="B1004" s="17"/>
      <c r="C1004" s="18"/>
      <c r="D1004" s="18"/>
      <c r="E1004" s="18"/>
      <c r="F1004" s="17"/>
      <c r="G1004" s="17"/>
      <c r="H1004" s="22"/>
      <c r="I1004" s="22"/>
    </row>
    <row r="1005" spans="1:9" ht="26.25">
      <c r="A1005" s="673" t="s">
        <v>43</v>
      </c>
      <c r="B1005" s="674"/>
      <c r="C1005" s="10">
        <f>SUM(C988:C1004)</f>
        <v>7447914</v>
      </c>
      <c r="D1005" s="10">
        <f>SUM(D988:D1004)</f>
        <v>350000</v>
      </c>
      <c r="E1005" s="10">
        <f>C1005-D1005</f>
        <v>7097914</v>
      </c>
      <c r="F1005" s="31"/>
      <c r="G1005" s="83"/>
      <c r="H1005" s="596"/>
      <c r="I1005" s="596"/>
    </row>
    <row r="1008" spans="1:9" ht="23.25">
      <c r="A1008" s="666" t="s">
        <v>0</v>
      </c>
      <c r="B1008" s="666"/>
      <c r="C1008" s="666"/>
      <c r="D1008" s="666"/>
      <c r="E1008" s="666"/>
      <c r="F1008" s="666"/>
      <c r="G1008" s="666"/>
      <c r="H1008" s="586"/>
      <c r="I1008" s="586"/>
    </row>
    <row r="1009" spans="1:9" ht="15.75">
      <c r="A1009" s="672" t="s">
        <v>2102</v>
      </c>
      <c r="B1009" s="672"/>
      <c r="C1009" s="672"/>
      <c r="D1009" s="672"/>
      <c r="E1009" s="672"/>
      <c r="F1009" s="672"/>
      <c r="G1009" s="672"/>
      <c r="H1009" s="588"/>
      <c r="I1009" s="588"/>
    </row>
    <row r="1010" spans="1:9">
      <c r="A1010" s="667" t="s">
        <v>361</v>
      </c>
      <c r="B1010" s="667"/>
      <c r="C1010" s="667"/>
      <c r="D1010" s="667"/>
      <c r="E1010" s="667"/>
      <c r="F1010" s="667"/>
      <c r="G1010" s="667"/>
      <c r="H1010" s="587"/>
      <c r="I1010" s="587"/>
    </row>
    <row r="1011" spans="1:9">
      <c r="A1011" s="678" t="s">
        <v>2</v>
      </c>
      <c r="B1011" s="678"/>
      <c r="C1011" s="678"/>
      <c r="D1011" s="678"/>
      <c r="E1011" s="678"/>
      <c r="F1011" s="678"/>
      <c r="G1011" s="678"/>
      <c r="H1011" s="589"/>
      <c r="I1011" s="589"/>
    </row>
    <row r="1012" spans="1:9" ht="15.75">
      <c r="A1012" s="1" t="s">
        <v>3</v>
      </c>
      <c r="B1012" s="1" t="s">
        <v>4</v>
      </c>
      <c r="C1012" s="1" t="s">
        <v>2243</v>
      </c>
      <c r="D1012" s="1" t="s">
        <v>2242</v>
      </c>
      <c r="E1012" s="211" t="s">
        <v>2244</v>
      </c>
      <c r="F1012" s="1" t="s">
        <v>2240</v>
      </c>
      <c r="G1012" s="211" t="s">
        <v>2239</v>
      </c>
      <c r="H1012" s="594"/>
      <c r="I1012" s="594"/>
    </row>
    <row r="1013" spans="1:9">
      <c r="A1013" s="19">
        <v>1</v>
      </c>
      <c r="B1013" s="21" t="s">
        <v>2830</v>
      </c>
      <c r="C1013" s="91">
        <v>1815000</v>
      </c>
      <c r="D1013" s="59"/>
      <c r="E1013" s="209">
        <f>C1013-D1013</f>
        <v>1815000</v>
      </c>
      <c r="F1013" s="21" t="s">
        <v>2364</v>
      </c>
      <c r="G1013" s="17"/>
      <c r="H1013" s="22"/>
      <c r="I1013" s="22"/>
    </row>
    <row r="1014" spans="1:9">
      <c r="A1014" s="19">
        <v>2</v>
      </c>
      <c r="B1014" s="21" t="s">
        <v>2839</v>
      </c>
      <c r="C1014" s="91">
        <v>275097</v>
      </c>
      <c r="D1014" s="59"/>
      <c r="E1014" s="209">
        <f>E1013+C1014-D1014</f>
        <v>2090097</v>
      </c>
      <c r="F1014" s="21" t="s">
        <v>2840</v>
      </c>
      <c r="G1014" s="17"/>
      <c r="H1014" s="22"/>
      <c r="I1014" s="22"/>
    </row>
    <row r="1015" spans="1:9">
      <c r="A1015" s="19">
        <v>3</v>
      </c>
      <c r="B1015" s="21" t="s">
        <v>2841</v>
      </c>
      <c r="C1015" s="3">
        <v>1709950</v>
      </c>
      <c r="D1015" s="91"/>
      <c r="E1015" s="209">
        <f t="shared" ref="E1015:E1028" si="36">E1014+C1015-D1015</f>
        <v>3800047</v>
      </c>
      <c r="F1015" s="21" t="s">
        <v>2842</v>
      </c>
      <c r="G1015" s="17"/>
      <c r="H1015" s="22"/>
      <c r="I1015" s="22"/>
    </row>
    <row r="1016" spans="1:9">
      <c r="A1016" s="19">
        <v>4</v>
      </c>
      <c r="B1016" s="21" t="s">
        <v>2844</v>
      </c>
      <c r="C1016" s="3">
        <v>1585000</v>
      </c>
      <c r="D1016" s="91"/>
      <c r="E1016" s="209">
        <f t="shared" si="36"/>
        <v>5385047</v>
      </c>
      <c r="F1016" s="21" t="s">
        <v>2845</v>
      </c>
      <c r="G1016" s="17"/>
      <c r="H1016" s="22"/>
      <c r="I1016" s="22"/>
    </row>
    <row r="1017" spans="1:9">
      <c r="A1017" s="19">
        <v>5</v>
      </c>
      <c r="B1017" s="21" t="s">
        <v>2846</v>
      </c>
      <c r="C1017" s="3">
        <v>1055000</v>
      </c>
      <c r="D1017" s="136"/>
      <c r="E1017" s="209">
        <f t="shared" si="36"/>
        <v>6440047</v>
      </c>
      <c r="F1017" s="21" t="s">
        <v>2847</v>
      </c>
      <c r="G1017" s="17"/>
      <c r="H1017" s="22"/>
      <c r="I1017" s="22"/>
    </row>
    <row r="1018" spans="1:9">
      <c r="A1018" s="19">
        <v>6</v>
      </c>
      <c r="B1018" s="21" t="s">
        <v>2851</v>
      </c>
      <c r="C1018" s="3">
        <v>1973000</v>
      </c>
      <c r="D1018" s="91"/>
      <c r="E1018" s="209">
        <f t="shared" si="36"/>
        <v>8413047</v>
      </c>
      <c r="F1018" s="21" t="s">
        <v>2852</v>
      </c>
      <c r="G1018" s="17"/>
      <c r="H1018" s="22"/>
      <c r="I1018" s="22"/>
    </row>
    <row r="1019" spans="1:9">
      <c r="A1019" s="19">
        <v>7</v>
      </c>
      <c r="B1019" s="21" t="s">
        <v>2857</v>
      </c>
      <c r="C1019" s="3"/>
      <c r="D1019" s="91">
        <v>833000</v>
      </c>
      <c r="E1019" s="209">
        <f t="shared" si="36"/>
        <v>7580047</v>
      </c>
      <c r="F1019" s="21" t="s">
        <v>2858</v>
      </c>
      <c r="G1019" s="17"/>
      <c r="H1019" s="22"/>
      <c r="I1019" s="22"/>
    </row>
    <row r="1020" spans="1:9">
      <c r="A1020" s="19">
        <v>8</v>
      </c>
      <c r="B1020" s="21" t="s">
        <v>2872</v>
      </c>
      <c r="C1020" s="3"/>
      <c r="D1020" s="91">
        <v>1275000</v>
      </c>
      <c r="E1020" s="209">
        <f t="shared" si="36"/>
        <v>6305047</v>
      </c>
      <c r="F1020" s="21" t="s">
        <v>2873</v>
      </c>
      <c r="G1020" s="17"/>
      <c r="H1020" s="22"/>
      <c r="I1020" s="22"/>
    </row>
    <row r="1021" spans="1:9">
      <c r="A1021" s="19">
        <v>9</v>
      </c>
      <c r="B1021" s="21" t="s">
        <v>2874</v>
      </c>
      <c r="C1021" s="3"/>
      <c r="D1021" s="3">
        <v>1135000</v>
      </c>
      <c r="E1021" s="209">
        <f t="shared" si="36"/>
        <v>5170047</v>
      </c>
      <c r="F1021" s="21" t="s">
        <v>2876</v>
      </c>
      <c r="G1021" s="17"/>
      <c r="H1021" s="22"/>
      <c r="I1021" s="22"/>
    </row>
    <row r="1022" spans="1:9">
      <c r="A1022" s="19">
        <v>10</v>
      </c>
      <c r="B1022" s="21" t="s">
        <v>2885</v>
      </c>
      <c r="C1022" s="3"/>
      <c r="D1022" s="3">
        <v>16350</v>
      </c>
      <c r="E1022" s="209">
        <f t="shared" si="36"/>
        <v>5153697</v>
      </c>
      <c r="F1022" s="21" t="s">
        <v>2886</v>
      </c>
      <c r="G1022" s="17"/>
      <c r="H1022" s="22"/>
      <c r="I1022" s="22"/>
    </row>
    <row r="1023" spans="1:9">
      <c r="A1023" s="19">
        <v>11</v>
      </c>
      <c r="B1023" s="21" t="s">
        <v>2891</v>
      </c>
      <c r="C1023" s="3"/>
      <c r="D1023" s="3">
        <v>1387000</v>
      </c>
      <c r="E1023" s="209">
        <f t="shared" si="36"/>
        <v>3766697</v>
      </c>
      <c r="F1023" s="21" t="s">
        <v>2893</v>
      </c>
      <c r="G1023" s="17"/>
      <c r="H1023" s="22"/>
      <c r="I1023" s="22"/>
    </row>
    <row r="1024" spans="1:9">
      <c r="A1024" s="19">
        <v>12</v>
      </c>
      <c r="B1024" s="21" t="s">
        <v>2891</v>
      </c>
      <c r="C1024" s="3"/>
      <c r="D1024" s="3">
        <v>870000</v>
      </c>
      <c r="E1024" s="209">
        <f t="shared" si="36"/>
        <v>2896697</v>
      </c>
      <c r="F1024" s="21" t="s">
        <v>2894</v>
      </c>
      <c r="G1024" s="17"/>
      <c r="H1024" s="22"/>
      <c r="I1024" s="22"/>
    </row>
    <row r="1025" spans="1:9">
      <c r="A1025" s="19">
        <v>13</v>
      </c>
      <c r="B1025" s="21" t="s">
        <v>2896</v>
      </c>
      <c r="C1025" s="3"/>
      <c r="D1025" s="3">
        <v>1975000</v>
      </c>
      <c r="E1025" s="209">
        <f t="shared" si="36"/>
        <v>921697</v>
      </c>
      <c r="F1025" s="21" t="s">
        <v>2897</v>
      </c>
      <c r="G1025" s="17"/>
      <c r="H1025" s="22"/>
      <c r="I1025" s="22"/>
    </row>
    <row r="1026" spans="1:9">
      <c r="A1026" s="19">
        <v>14</v>
      </c>
      <c r="B1026" s="21" t="s">
        <v>2910</v>
      </c>
      <c r="C1026" s="3"/>
      <c r="D1026" s="3">
        <v>726000</v>
      </c>
      <c r="E1026" s="209">
        <f t="shared" si="36"/>
        <v>195697</v>
      </c>
      <c r="F1026" s="21" t="s">
        <v>2911</v>
      </c>
      <c r="G1026" s="17"/>
      <c r="H1026" s="22"/>
      <c r="I1026" s="22"/>
    </row>
    <row r="1027" spans="1:9">
      <c r="A1027" s="19">
        <v>15</v>
      </c>
      <c r="B1027" s="21"/>
      <c r="C1027" s="3"/>
      <c r="D1027" s="3"/>
      <c r="E1027" s="209">
        <f t="shared" si="36"/>
        <v>195697</v>
      </c>
      <c r="F1027" s="21"/>
      <c r="G1027" s="17"/>
      <c r="H1027" s="22"/>
      <c r="I1027" s="22"/>
    </row>
    <row r="1028" spans="1:9">
      <c r="A1028" s="19">
        <v>16</v>
      </c>
      <c r="B1028" s="17"/>
      <c r="C1028" s="18"/>
      <c r="D1028" s="18"/>
      <c r="E1028" s="209">
        <f t="shared" si="36"/>
        <v>195697</v>
      </c>
      <c r="F1028" s="17"/>
      <c r="G1028" s="17"/>
      <c r="H1028" s="22"/>
      <c r="I1028" s="22"/>
    </row>
    <row r="1029" spans="1:9" ht="26.25">
      <c r="A1029" s="673" t="s">
        <v>43</v>
      </c>
      <c r="B1029" s="674"/>
      <c r="C1029" s="10">
        <f>SUM(C1013:C1028)</f>
        <v>8413047</v>
      </c>
      <c r="D1029" s="10">
        <f>SUM(D1013:D1028)</f>
        <v>8217350</v>
      </c>
      <c r="E1029" s="10">
        <f>C1029-D1029</f>
        <v>195697</v>
      </c>
      <c r="F1029" s="31"/>
      <c r="G1029" s="83"/>
      <c r="H1029" s="596"/>
      <c r="I1029" s="596"/>
    </row>
  </sheetData>
  <mergeCells count="180">
    <mergeCell ref="A952:L952"/>
    <mergeCell ref="A953:L953"/>
    <mergeCell ref="A954:L954"/>
    <mergeCell ref="A955:L955"/>
    <mergeCell ref="A983:G983"/>
    <mergeCell ref="A984:G984"/>
    <mergeCell ref="A985:G985"/>
    <mergeCell ref="A986:G986"/>
    <mergeCell ref="A1005:B1005"/>
    <mergeCell ref="A980:B980"/>
    <mergeCell ref="A47:B47"/>
    <mergeCell ref="A71:B71"/>
    <mergeCell ref="A97:B97"/>
    <mergeCell ref="A126:B126"/>
    <mergeCell ref="A157:B157"/>
    <mergeCell ref="A183:B183"/>
    <mergeCell ref="A188:G188"/>
    <mergeCell ref="A189:G189"/>
    <mergeCell ref="A162:G162"/>
    <mergeCell ref="A163:G163"/>
    <mergeCell ref="A164:G164"/>
    <mergeCell ref="A165:G165"/>
    <mergeCell ref="A104:G104"/>
    <mergeCell ref="A105:G105"/>
    <mergeCell ref="A106:G106"/>
    <mergeCell ref="A107:G107"/>
    <mergeCell ref="A75:G75"/>
    <mergeCell ref="A76:G76"/>
    <mergeCell ref="A77:G77"/>
    <mergeCell ref="A78:G78"/>
    <mergeCell ref="A133:G133"/>
    <mergeCell ref="A134:G134"/>
    <mergeCell ref="A135:G135"/>
    <mergeCell ref="A136:G136"/>
    <mergeCell ref="A265:B265"/>
    <mergeCell ref="A292:B292"/>
    <mergeCell ref="A270:G270"/>
    <mergeCell ref="A271:G271"/>
    <mergeCell ref="A272:G272"/>
    <mergeCell ref="A273:G273"/>
    <mergeCell ref="A246:G246"/>
    <mergeCell ref="A247:G247"/>
    <mergeCell ref="A248:G248"/>
    <mergeCell ref="A239:B239"/>
    <mergeCell ref="A245:G245"/>
    <mergeCell ref="A214:G214"/>
    <mergeCell ref="A215:G215"/>
    <mergeCell ref="A216:G216"/>
    <mergeCell ref="A217:G217"/>
    <mergeCell ref="A207:B207"/>
    <mergeCell ref="A190:G190"/>
    <mergeCell ref="A191:G191"/>
    <mergeCell ref="A325:G325"/>
    <mergeCell ref="A326:G326"/>
    <mergeCell ref="A327:G327"/>
    <mergeCell ref="A296:G296"/>
    <mergeCell ref="A297:G297"/>
    <mergeCell ref="A298:G298"/>
    <mergeCell ref="A299:G299"/>
    <mergeCell ref="A345:B345"/>
    <mergeCell ref="A374:B374"/>
    <mergeCell ref="A319:B319"/>
    <mergeCell ref="A324:G324"/>
    <mergeCell ref="A380:G380"/>
    <mergeCell ref="A379:G379"/>
    <mergeCell ref="A378:G378"/>
    <mergeCell ref="A353:G353"/>
    <mergeCell ref="A354:G354"/>
    <mergeCell ref="A355:G355"/>
    <mergeCell ref="A356:G356"/>
    <mergeCell ref="A406:B406"/>
    <mergeCell ref="A432:B432"/>
    <mergeCell ref="A437:G437"/>
    <mergeCell ref="A436:G436"/>
    <mergeCell ref="A411:G411"/>
    <mergeCell ref="A412:G412"/>
    <mergeCell ref="A413:G413"/>
    <mergeCell ref="A414:G414"/>
    <mergeCell ref="A381:G381"/>
    <mergeCell ref="A460:B460"/>
    <mergeCell ref="A492:B492"/>
    <mergeCell ref="A439:G439"/>
    <mergeCell ref="A438:G438"/>
    <mergeCell ref="A550:G550"/>
    <mergeCell ref="A551:G551"/>
    <mergeCell ref="A552:G552"/>
    <mergeCell ref="A553:G553"/>
    <mergeCell ref="A495:G495"/>
    <mergeCell ref="A467:G467"/>
    <mergeCell ref="A466:G466"/>
    <mergeCell ref="A465:G465"/>
    <mergeCell ref="A464:G464"/>
    <mergeCell ref="A519:B519"/>
    <mergeCell ref="A545:B545"/>
    <mergeCell ref="A523:G523"/>
    <mergeCell ref="A524:G524"/>
    <mergeCell ref="A525:G525"/>
    <mergeCell ref="A526:G526"/>
    <mergeCell ref="A498:G498"/>
    <mergeCell ref="A497:G497"/>
    <mergeCell ref="A496:G496"/>
    <mergeCell ref="A660:G660"/>
    <mergeCell ref="A659:G659"/>
    <mergeCell ref="A658:G658"/>
    <mergeCell ref="A613:G613"/>
    <mergeCell ref="A612:G612"/>
    <mergeCell ref="A611:G611"/>
    <mergeCell ref="A610:G610"/>
    <mergeCell ref="A582:B582"/>
    <mergeCell ref="A585:G585"/>
    <mergeCell ref="A586:G586"/>
    <mergeCell ref="A587:G587"/>
    <mergeCell ref="A588:G588"/>
    <mergeCell ref="A893:B893"/>
    <mergeCell ref="A917:B917"/>
    <mergeCell ref="A868:B868"/>
    <mergeCell ref="A755:B755"/>
    <mergeCell ref="A787:B787"/>
    <mergeCell ref="A843:B843"/>
    <mergeCell ref="A815:B815"/>
    <mergeCell ref="A847:G847"/>
    <mergeCell ref="A848:G848"/>
    <mergeCell ref="A849:G849"/>
    <mergeCell ref="A850:G850"/>
    <mergeCell ref="A822:G822"/>
    <mergeCell ref="A823:G823"/>
    <mergeCell ref="A824:G824"/>
    <mergeCell ref="A825:G825"/>
    <mergeCell ref="A790:G790"/>
    <mergeCell ref="A791:G791"/>
    <mergeCell ref="A792:G792"/>
    <mergeCell ref="A793:G793"/>
    <mergeCell ref="A1:G1"/>
    <mergeCell ref="A2:G2"/>
    <mergeCell ref="A3:G3"/>
    <mergeCell ref="A4:G4"/>
    <mergeCell ref="A22:B22"/>
    <mergeCell ref="A51:G51"/>
    <mergeCell ref="A52:G52"/>
    <mergeCell ref="A762:G762"/>
    <mergeCell ref="A761:G761"/>
    <mergeCell ref="A760:G760"/>
    <mergeCell ref="A759:G759"/>
    <mergeCell ref="A725:G725"/>
    <mergeCell ref="A724:G724"/>
    <mergeCell ref="A723:G723"/>
    <mergeCell ref="A722:G722"/>
    <mergeCell ref="A689:G689"/>
    <mergeCell ref="A690:G690"/>
    <mergeCell ref="A691:G691"/>
    <mergeCell ref="A692:G692"/>
    <mergeCell ref="A685:B685"/>
    <mergeCell ref="A717:B717"/>
    <mergeCell ref="A661:G661"/>
    <mergeCell ref="A607:B607"/>
    <mergeCell ref="A652:B652"/>
    <mergeCell ref="A1008:G1008"/>
    <mergeCell ref="A1009:G1009"/>
    <mergeCell ref="A1010:G1010"/>
    <mergeCell ref="A1011:G1011"/>
    <mergeCell ref="A1029:B1029"/>
    <mergeCell ref="A53:G53"/>
    <mergeCell ref="A54:G54"/>
    <mergeCell ref="A26:G26"/>
    <mergeCell ref="A27:G27"/>
    <mergeCell ref="A28:G28"/>
    <mergeCell ref="A29:G29"/>
    <mergeCell ref="A922:G922"/>
    <mergeCell ref="A923:G923"/>
    <mergeCell ref="A924:G924"/>
    <mergeCell ref="A925:G925"/>
    <mergeCell ref="A896:G896"/>
    <mergeCell ref="A897:G897"/>
    <mergeCell ref="A898:G898"/>
    <mergeCell ref="A899:G899"/>
    <mergeCell ref="A871:G871"/>
    <mergeCell ref="A872:G872"/>
    <mergeCell ref="A873:G873"/>
    <mergeCell ref="A874:G874"/>
    <mergeCell ref="A948:B948"/>
  </mergeCells>
  <pageMargins left="0.7" right="0.7" top="0.75" bottom="0.75" header="0.3" footer="0.3"/>
  <pageSetup paperSize="9" scale="1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624"/>
  <sheetViews>
    <sheetView topLeftCell="A586" workbookViewId="0">
      <selection activeCell="B595" sqref="B595:C595"/>
    </sheetView>
  </sheetViews>
  <sheetFormatPr defaultColWidth="9" defaultRowHeight="15"/>
  <cols>
    <col min="1" max="1" width="8.7109375" customWidth="1"/>
    <col min="2" max="2" width="14.85546875" customWidth="1"/>
    <col min="3" max="3" width="11.28515625" customWidth="1"/>
    <col min="4" max="4" width="26" customWidth="1"/>
    <col min="5" max="5" width="25" customWidth="1"/>
    <col min="6" max="6" width="23.5703125" customWidth="1"/>
    <col min="7" max="7" width="24.28515625" customWidth="1"/>
    <col min="8" max="8" width="17" customWidth="1"/>
    <col min="10" max="10" width="13.28515625" bestFit="1" customWidth="1"/>
  </cols>
  <sheetData>
    <row r="1" spans="1:8" ht="23.25">
      <c r="A1" s="666" t="s">
        <v>0</v>
      </c>
      <c r="B1" s="666"/>
      <c r="C1" s="666"/>
      <c r="D1" s="666"/>
      <c r="E1" s="666"/>
      <c r="F1" s="666"/>
      <c r="G1" s="666"/>
      <c r="H1" s="666"/>
    </row>
    <row r="2" spans="1:8" ht="15.75">
      <c r="A2" s="672" t="s">
        <v>1851</v>
      </c>
      <c r="B2" s="672"/>
      <c r="C2" s="672"/>
      <c r="D2" s="672"/>
      <c r="E2" s="672"/>
      <c r="F2" s="672"/>
      <c r="G2" s="672"/>
      <c r="H2" s="672"/>
    </row>
    <row r="3" spans="1:8" ht="21">
      <c r="A3" s="683" t="s">
        <v>1</v>
      </c>
      <c r="B3" s="683"/>
      <c r="C3" s="683"/>
      <c r="D3" s="683"/>
      <c r="E3" s="683"/>
      <c r="F3" s="683"/>
      <c r="G3" s="683"/>
      <c r="H3" s="683"/>
    </row>
    <row r="4" spans="1:8">
      <c r="A4" s="668" t="s">
        <v>1852</v>
      </c>
      <c r="B4" s="668"/>
      <c r="C4" s="668"/>
      <c r="D4" s="668"/>
      <c r="E4" s="668"/>
      <c r="F4" s="668"/>
      <c r="G4" s="668"/>
      <c r="H4" s="668"/>
    </row>
    <row r="5" spans="1:8" ht="15.75">
      <c r="A5" s="1" t="s">
        <v>3</v>
      </c>
      <c r="B5" s="1" t="s">
        <v>4</v>
      </c>
      <c r="C5" s="211" t="s">
        <v>2245</v>
      </c>
      <c r="D5" s="1" t="s">
        <v>2243</v>
      </c>
      <c r="E5" s="1" t="s">
        <v>2246</v>
      </c>
      <c r="F5" s="211" t="s">
        <v>2244</v>
      </c>
      <c r="G5" s="1" t="s">
        <v>2247</v>
      </c>
      <c r="H5" s="211" t="s">
        <v>2239</v>
      </c>
    </row>
    <row r="6" spans="1:8">
      <c r="A6" s="2"/>
      <c r="B6" s="3" t="s">
        <v>467</v>
      </c>
      <c r="C6" s="4">
        <v>13</v>
      </c>
      <c r="D6" s="3">
        <v>325320</v>
      </c>
      <c r="E6" s="3"/>
      <c r="F6" s="3">
        <f>D6-E6</f>
        <v>325320</v>
      </c>
      <c r="G6" s="3" t="s">
        <v>2286</v>
      </c>
      <c r="H6" s="3" t="s">
        <v>1853</v>
      </c>
    </row>
    <row r="7" spans="1:8">
      <c r="A7" s="2"/>
      <c r="B7" s="3" t="s">
        <v>468</v>
      </c>
      <c r="C7" s="4">
        <v>24</v>
      </c>
      <c r="D7" s="11">
        <v>601960</v>
      </c>
      <c r="E7" s="3"/>
      <c r="F7" s="3">
        <f>F6+D7-E7</f>
        <v>927280</v>
      </c>
      <c r="G7" s="3"/>
      <c r="H7" s="3" t="s">
        <v>1853</v>
      </c>
    </row>
    <row r="8" spans="1:8">
      <c r="A8" s="2"/>
      <c r="B8" s="3" t="s">
        <v>469</v>
      </c>
      <c r="C8" s="7">
        <v>40</v>
      </c>
      <c r="D8" s="3">
        <v>1005625</v>
      </c>
      <c r="E8" s="3"/>
      <c r="F8" s="3">
        <f t="shared" ref="F8:F55" si="0">F7+D8-E8</f>
        <v>1932905</v>
      </c>
      <c r="G8" s="3"/>
      <c r="H8" s="3" t="s">
        <v>1853</v>
      </c>
    </row>
    <row r="9" spans="1:8">
      <c r="A9" s="2"/>
      <c r="B9" s="3" t="s">
        <v>470</v>
      </c>
      <c r="C9" s="7">
        <v>40</v>
      </c>
      <c r="D9" s="3">
        <v>966000</v>
      </c>
      <c r="E9" s="3"/>
      <c r="F9" s="3">
        <f t="shared" si="0"/>
        <v>2898905</v>
      </c>
      <c r="G9" s="3"/>
      <c r="H9" s="3" t="s">
        <v>1853</v>
      </c>
    </row>
    <row r="10" spans="1:8">
      <c r="A10" s="2"/>
      <c r="B10" s="3" t="s">
        <v>471</v>
      </c>
      <c r="C10" s="7">
        <v>44</v>
      </c>
      <c r="D10" s="3">
        <v>1101995</v>
      </c>
      <c r="E10" s="3"/>
      <c r="F10" s="3">
        <f t="shared" si="0"/>
        <v>4000900</v>
      </c>
      <c r="G10" s="3"/>
      <c r="H10" s="3" t="s">
        <v>1853</v>
      </c>
    </row>
    <row r="11" spans="1:8">
      <c r="A11" s="2"/>
      <c r="B11" s="2" t="s">
        <v>472</v>
      </c>
      <c r="C11" s="7">
        <v>43</v>
      </c>
      <c r="D11" s="3">
        <v>1051340</v>
      </c>
      <c r="E11" s="3"/>
      <c r="F11" s="3">
        <f t="shared" si="0"/>
        <v>5052240</v>
      </c>
      <c r="G11" s="3"/>
      <c r="H11" s="3" t="s">
        <v>1853</v>
      </c>
    </row>
    <row r="12" spans="1:8">
      <c r="A12" s="2"/>
      <c r="B12" s="2" t="s">
        <v>473</v>
      </c>
      <c r="C12" s="7">
        <v>34</v>
      </c>
      <c r="D12" s="3">
        <v>851380</v>
      </c>
      <c r="E12" s="2"/>
      <c r="F12" s="3">
        <f t="shared" si="0"/>
        <v>5903620</v>
      </c>
      <c r="G12" s="2"/>
      <c r="H12" s="3" t="s">
        <v>1853</v>
      </c>
    </row>
    <row r="13" spans="1:8">
      <c r="A13" s="2"/>
      <c r="B13" s="2" t="s">
        <v>474</v>
      </c>
      <c r="C13" s="7">
        <v>33</v>
      </c>
      <c r="D13" s="3">
        <v>942545</v>
      </c>
      <c r="E13" s="2"/>
      <c r="F13" s="3">
        <f t="shared" si="0"/>
        <v>6846165</v>
      </c>
      <c r="G13" s="2"/>
      <c r="H13" s="3" t="s">
        <v>1853</v>
      </c>
    </row>
    <row r="14" spans="1:8">
      <c r="A14" s="2"/>
      <c r="B14" s="2" t="s">
        <v>475</v>
      </c>
      <c r="C14" s="7">
        <v>28</v>
      </c>
      <c r="D14" s="3">
        <v>695805</v>
      </c>
      <c r="E14" s="2"/>
      <c r="F14" s="3">
        <f t="shared" si="0"/>
        <v>7541970</v>
      </c>
      <c r="G14" s="2"/>
      <c r="H14" s="3" t="s">
        <v>1853</v>
      </c>
    </row>
    <row r="15" spans="1:8">
      <c r="A15" s="2"/>
      <c r="B15" s="2" t="s">
        <v>476</v>
      </c>
      <c r="C15" s="7">
        <v>17</v>
      </c>
      <c r="D15" s="3">
        <v>427040</v>
      </c>
      <c r="E15" s="2"/>
      <c r="F15" s="3">
        <f t="shared" si="0"/>
        <v>7969010</v>
      </c>
      <c r="G15" s="2"/>
      <c r="H15" s="3" t="s">
        <v>1853</v>
      </c>
    </row>
    <row r="16" spans="1:8">
      <c r="A16" s="2"/>
      <c r="B16" s="2" t="s">
        <v>477</v>
      </c>
      <c r="C16" s="7">
        <v>22</v>
      </c>
      <c r="D16" s="3">
        <v>550415</v>
      </c>
      <c r="E16" s="2"/>
      <c r="F16" s="3">
        <f t="shared" si="0"/>
        <v>8519425</v>
      </c>
      <c r="G16" s="2"/>
      <c r="H16" s="3" t="s">
        <v>1853</v>
      </c>
    </row>
    <row r="17" spans="1:8">
      <c r="A17" s="2"/>
      <c r="B17" s="2" t="s">
        <v>478</v>
      </c>
      <c r="C17" s="7">
        <v>5</v>
      </c>
      <c r="D17" s="3">
        <v>126780</v>
      </c>
      <c r="E17" s="2"/>
      <c r="F17" s="3">
        <f t="shared" si="0"/>
        <v>8646205</v>
      </c>
      <c r="G17" s="2"/>
      <c r="H17" s="3" t="s">
        <v>1853</v>
      </c>
    </row>
    <row r="18" spans="1:8">
      <c r="A18" s="2"/>
      <c r="B18" s="2" t="s">
        <v>479</v>
      </c>
      <c r="C18" s="7">
        <v>15</v>
      </c>
      <c r="D18" s="3">
        <v>344470</v>
      </c>
      <c r="E18" s="2"/>
      <c r="F18" s="3">
        <f t="shared" si="0"/>
        <v>8990675</v>
      </c>
      <c r="G18" s="2"/>
      <c r="H18" s="3" t="s">
        <v>1853</v>
      </c>
    </row>
    <row r="19" spans="1:8">
      <c r="A19" s="2"/>
      <c r="B19" s="2" t="s">
        <v>480</v>
      </c>
      <c r="C19" s="7">
        <v>8</v>
      </c>
      <c r="D19" s="3">
        <v>203520</v>
      </c>
      <c r="E19" s="2"/>
      <c r="F19" s="3">
        <f t="shared" si="0"/>
        <v>9194195</v>
      </c>
      <c r="G19" s="2"/>
      <c r="H19" s="3" t="s">
        <v>1853</v>
      </c>
    </row>
    <row r="20" spans="1:8">
      <c r="A20" s="2"/>
      <c r="B20" s="2" t="s">
        <v>1308</v>
      </c>
      <c r="C20" s="7"/>
      <c r="D20" s="2"/>
      <c r="E20" s="2">
        <v>268425</v>
      </c>
      <c r="F20" s="3">
        <f t="shared" si="0"/>
        <v>8925770</v>
      </c>
      <c r="G20" s="2"/>
      <c r="H20" s="3" t="s">
        <v>1853</v>
      </c>
    </row>
    <row r="21" spans="1:8">
      <c r="A21" s="2"/>
      <c r="B21" s="2" t="s">
        <v>1309</v>
      </c>
      <c r="C21" s="7">
        <v>18</v>
      </c>
      <c r="D21" s="2"/>
      <c r="E21" s="2">
        <v>392495</v>
      </c>
      <c r="F21" s="3">
        <f t="shared" si="0"/>
        <v>8533275</v>
      </c>
      <c r="G21" s="2"/>
      <c r="H21" s="3" t="s">
        <v>1853</v>
      </c>
    </row>
    <row r="22" spans="1:8">
      <c r="A22" s="2"/>
      <c r="B22" s="2" t="s">
        <v>1265</v>
      </c>
      <c r="C22" s="7">
        <v>14</v>
      </c>
      <c r="D22" s="2"/>
      <c r="E22" s="2">
        <v>320160</v>
      </c>
      <c r="F22" s="3">
        <f t="shared" si="0"/>
        <v>8213115</v>
      </c>
      <c r="G22" s="2"/>
      <c r="H22" s="3" t="s">
        <v>1853</v>
      </c>
    </row>
    <row r="23" spans="1:8">
      <c r="A23" s="2"/>
      <c r="B23" s="2" t="s">
        <v>1266</v>
      </c>
      <c r="C23" s="7">
        <v>20</v>
      </c>
      <c r="D23" s="2"/>
      <c r="E23" s="2">
        <v>457360</v>
      </c>
      <c r="F23" s="3">
        <f t="shared" si="0"/>
        <v>7755755</v>
      </c>
      <c r="G23" s="2"/>
      <c r="H23" s="3" t="s">
        <v>1853</v>
      </c>
    </row>
    <row r="24" spans="1:8">
      <c r="A24" s="2"/>
      <c r="B24" s="2" t="s">
        <v>1267</v>
      </c>
      <c r="C24" s="7">
        <v>24</v>
      </c>
      <c r="D24" s="2"/>
      <c r="E24" s="2">
        <v>457410</v>
      </c>
      <c r="F24" s="3">
        <f t="shared" si="0"/>
        <v>7298345</v>
      </c>
      <c r="G24" s="2"/>
      <c r="H24" s="3" t="s">
        <v>1853</v>
      </c>
    </row>
    <row r="25" spans="1:8">
      <c r="A25" s="2"/>
      <c r="B25" s="2" t="s">
        <v>1310</v>
      </c>
      <c r="C25" s="7">
        <v>26</v>
      </c>
      <c r="D25" s="2"/>
      <c r="E25" s="2">
        <v>554115</v>
      </c>
      <c r="F25" s="3">
        <f t="shared" si="0"/>
        <v>6744230</v>
      </c>
      <c r="G25" s="2"/>
      <c r="H25" s="3" t="s">
        <v>1853</v>
      </c>
    </row>
    <row r="26" spans="1:8">
      <c r="A26" s="2"/>
      <c r="B26" s="2" t="s">
        <v>1311</v>
      </c>
      <c r="C26" s="7">
        <v>22</v>
      </c>
      <c r="D26" s="2"/>
      <c r="E26" s="2">
        <v>453620</v>
      </c>
      <c r="F26" s="3">
        <f t="shared" si="0"/>
        <v>6290610</v>
      </c>
      <c r="G26" s="2"/>
      <c r="H26" s="3" t="s">
        <v>1853</v>
      </c>
    </row>
    <row r="27" spans="1:8">
      <c r="A27" s="2"/>
      <c r="B27" s="2" t="s">
        <v>1268</v>
      </c>
      <c r="C27" s="7">
        <v>10</v>
      </c>
      <c r="D27" s="2"/>
      <c r="E27" s="2">
        <v>239570</v>
      </c>
      <c r="F27" s="3">
        <f t="shared" si="0"/>
        <v>6051040</v>
      </c>
      <c r="G27" s="2"/>
      <c r="H27" s="3" t="s">
        <v>1853</v>
      </c>
    </row>
    <row r="28" spans="1:8">
      <c r="A28" s="2"/>
      <c r="B28" s="2" t="s">
        <v>1269</v>
      </c>
      <c r="C28" s="7">
        <v>15</v>
      </c>
      <c r="D28" s="2"/>
      <c r="E28" s="2">
        <v>357215</v>
      </c>
      <c r="F28" s="3">
        <f t="shared" si="0"/>
        <v>5693825</v>
      </c>
      <c r="G28" s="2"/>
      <c r="H28" s="3" t="s">
        <v>1853</v>
      </c>
    </row>
    <row r="29" spans="1:8">
      <c r="A29" s="2"/>
      <c r="B29" s="2" t="s">
        <v>481</v>
      </c>
      <c r="C29" s="7">
        <v>12</v>
      </c>
      <c r="D29" s="2"/>
      <c r="E29" s="2">
        <v>290300</v>
      </c>
      <c r="F29" s="3">
        <f t="shared" si="0"/>
        <v>5403525</v>
      </c>
      <c r="G29" s="2"/>
      <c r="H29" s="3" t="s">
        <v>1853</v>
      </c>
    </row>
    <row r="30" spans="1:8">
      <c r="A30" s="2"/>
      <c r="B30" s="2" t="s">
        <v>826</v>
      </c>
      <c r="C30" s="7">
        <v>15</v>
      </c>
      <c r="D30" s="2"/>
      <c r="E30" s="2">
        <v>344510</v>
      </c>
      <c r="F30" s="3">
        <f t="shared" si="0"/>
        <v>5059015</v>
      </c>
      <c r="G30" s="2"/>
      <c r="H30" s="3" t="s">
        <v>1853</v>
      </c>
    </row>
    <row r="31" spans="1:8">
      <c r="A31" s="2"/>
      <c r="B31" s="2" t="s">
        <v>482</v>
      </c>
      <c r="C31" s="7">
        <v>6</v>
      </c>
      <c r="D31" s="2"/>
      <c r="E31" s="2">
        <v>129930</v>
      </c>
      <c r="F31" s="3">
        <f t="shared" si="0"/>
        <v>4929085</v>
      </c>
      <c r="G31" s="2"/>
      <c r="H31" s="3" t="s">
        <v>1853</v>
      </c>
    </row>
    <row r="32" spans="1:8">
      <c r="A32" s="2"/>
      <c r="B32" s="2" t="s">
        <v>520</v>
      </c>
      <c r="C32" s="7">
        <v>10</v>
      </c>
      <c r="D32" s="2"/>
      <c r="E32" s="3">
        <v>205400</v>
      </c>
      <c r="F32" s="3">
        <f t="shared" si="0"/>
        <v>4723685</v>
      </c>
      <c r="G32" s="3"/>
      <c r="H32" s="3" t="s">
        <v>1853</v>
      </c>
    </row>
    <row r="33" spans="1:8">
      <c r="A33" s="2"/>
      <c r="B33" s="2" t="s">
        <v>1282</v>
      </c>
      <c r="C33" s="7">
        <v>17</v>
      </c>
      <c r="D33" s="2"/>
      <c r="E33" s="3">
        <v>319740</v>
      </c>
      <c r="F33" s="3">
        <f t="shared" si="0"/>
        <v>4403945</v>
      </c>
      <c r="G33" s="3"/>
      <c r="H33" s="3" t="s">
        <v>1853</v>
      </c>
    </row>
    <row r="34" spans="1:8">
      <c r="A34" s="2"/>
      <c r="B34" s="2" t="s">
        <v>1283</v>
      </c>
      <c r="C34" s="7">
        <v>12</v>
      </c>
      <c r="D34" s="2"/>
      <c r="E34" s="3">
        <v>254290</v>
      </c>
      <c r="F34" s="3">
        <f t="shared" si="0"/>
        <v>4149655</v>
      </c>
      <c r="G34" s="3"/>
      <c r="H34" s="2" t="s">
        <v>1854</v>
      </c>
    </row>
    <row r="35" spans="1:8">
      <c r="A35" s="2"/>
      <c r="B35" s="2" t="s">
        <v>1284</v>
      </c>
      <c r="C35" s="7">
        <v>16</v>
      </c>
      <c r="D35" s="2"/>
      <c r="E35" s="3">
        <v>349675</v>
      </c>
      <c r="F35" s="3">
        <f t="shared" si="0"/>
        <v>3799980</v>
      </c>
      <c r="G35" s="3"/>
      <c r="H35" s="2" t="s">
        <v>1854</v>
      </c>
    </row>
    <row r="36" spans="1:8">
      <c r="A36" s="2"/>
      <c r="B36" s="2" t="s">
        <v>1285</v>
      </c>
      <c r="C36" s="7">
        <v>15</v>
      </c>
      <c r="D36" s="2"/>
      <c r="E36" s="3">
        <v>335390</v>
      </c>
      <c r="F36" s="3">
        <f t="shared" si="0"/>
        <v>3464590</v>
      </c>
      <c r="G36" s="3"/>
      <c r="H36" s="2" t="s">
        <v>1854</v>
      </c>
    </row>
    <row r="37" spans="1:8">
      <c r="A37" s="2"/>
      <c r="B37" s="2" t="s">
        <v>1286</v>
      </c>
      <c r="C37" s="7">
        <v>8</v>
      </c>
      <c r="D37" s="2"/>
      <c r="E37" s="3">
        <v>196780</v>
      </c>
      <c r="F37" s="3">
        <f t="shared" si="0"/>
        <v>3267810</v>
      </c>
      <c r="G37" s="3"/>
      <c r="H37" s="2" t="s">
        <v>1854</v>
      </c>
    </row>
    <row r="38" spans="1:8">
      <c r="A38" s="2"/>
      <c r="B38" s="2" t="s">
        <v>1287</v>
      </c>
      <c r="C38" s="7">
        <v>9</v>
      </c>
      <c r="D38" s="2"/>
      <c r="E38" s="3">
        <v>192350</v>
      </c>
      <c r="F38" s="3">
        <f t="shared" si="0"/>
        <v>3075460</v>
      </c>
      <c r="G38" s="3"/>
      <c r="H38" s="2" t="s">
        <v>1854</v>
      </c>
    </row>
    <row r="39" spans="1:8">
      <c r="A39" s="2"/>
      <c r="B39" s="2" t="s">
        <v>1288</v>
      </c>
      <c r="C39" s="7">
        <v>13</v>
      </c>
      <c r="D39" s="2"/>
      <c r="E39" s="3">
        <v>265755</v>
      </c>
      <c r="F39" s="3">
        <f t="shared" si="0"/>
        <v>2809705</v>
      </c>
      <c r="G39" s="3"/>
      <c r="H39" s="2" t="s">
        <v>1854</v>
      </c>
    </row>
    <row r="40" spans="1:8">
      <c r="A40" s="2"/>
      <c r="B40" s="2" t="s">
        <v>402</v>
      </c>
      <c r="C40" s="7">
        <v>15</v>
      </c>
      <c r="D40" s="2"/>
      <c r="E40" s="3">
        <v>347395</v>
      </c>
      <c r="F40" s="3">
        <f t="shared" si="0"/>
        <v>2462310</v>
      </c>
      <c r="G40" s="3"/>
      <c r="H40" s="2" t="s">
        <v>1854</v>
      </c>
    </row>
    <row r="41" spans="1:8">
      <c r="A41" s="2"/>
      <c r="B41" s="2" t="s">
        <v>1855</v>
      </c>
      <c r="C41" s="7">
        <v>16</v>
      </c>
      <c r="D41" s="2"/>
      <c r="E41" s="3">
        <v>327835</v>
      </c>
      <c r="F41" s="3">
        <f t="shared" si="0"/>
        <v>2134475</v>
      </c>
      <c r="G41" s="3"/>
      <c r="H41" s="2" t="s">
        <v>1854</v>
      </c>
    </row>
    <row r="42" spans="1:8">
      <c r="A42" s="2"/>
      <c r="B42" s="2" t="s">
        <v>523</v>
      </c>
      <c r="C42" s="7">
        <v>13</v>
      </c>
      <c r="D42" s="2"/>
      <c r="E42" s="3">
        <v>265980</v>
      </c>
      <c r="F42" s="3">
        <f t="shared" si="0"/>
        <v>1868495</v>
      </c>
      <c r="G42" s="3"/>
      <c r="H42" s="2" t="s">
        <v>1854</v>
      </c>
    </row>
    <row r="43" spans="1:8">
      <c r="A43" s="2"/>
      <c r="B43" s="2" t="s">
        <v>524</v>
      </c>
      <c r="C43" s="7">
        <v>17</v>
      </c>
      <c r="D43" s="2"/>
      <c r="E43" s="3">
        <v>352805</v>
      </c>
      <c r="F43" s="3">
        <f t="shared" si="0"/>
        <v>1515690</v>
      </c>
      <c r="G43" s="3"/>
      <c r="H43" s="2" t="s">
        <v>1854</v>
      </c>
    </row>
    <row r="44" spans="1:8">
      <c r="A44" s="2"/>
      <c r="B44" s="2" t="s">
        <v>525</v>
      </c>
      <c r="C44" s="7">
        <v>12</v>
      </c>
      <c r="D44" s="2"/>
      <c r="E44" s="3">
        <v>270450</v>
      </c>
      <c r="F44" s="3">
        <f t="shared" si="0"/>
        <v>1245240</v>
      </c>
      <c r="G44" s="3"/>
      <c r="H44" s="2" t="s">
        <v>1854</v>
      </c>
    </row>
    <row r="45" spans="1:8">
      <c r="A45" s="2"/>
      <c r="B45" s="2" t="s">
        <v>526</v>
      </c>
      <c r="C45" s="7">
        <v>10</v>
      </c>
      <c r="D45" s="2"/>
      <c r="E45" s="3">
        <v>231225</v>
      </c>
      <c r="F45" s="3">
        <f t="shared" si="0"/>
        <v>1014015</v>
      </c>
      <c r="G45" s="3"/>
      <c r="H45" s="2" t="s">
        <v>1854</v>
      </c>
    </row>
    <row r="46" spans="1:8">
      <c r="A46" s="2"/>
      <c r="B46" s="2" t="s">
        <v>1290</v>
      </c>
      <c r="C46" s="7">
        <v>4</v>
      </c>
      <c r="D46" s="2"/>
      <c r="E46" s="3">
        <v>84930</v>
      </c>
      <c r="F46" s="3">
        <f t="shared" si="0"/>
        <v>929085</v>
      </c>
      <c r="G46" s="3"/>
      <c r="H46" s="2" t="s">
        <v>1854</v>
      </c>
    </row>
    <row r="47" spans="1:8">
      <c r="A47" s="2"/>
      <c r="B47" s="2" t="s">
        <v>491</v>
      </c>
      <c r="C47" s="7">
        <v>1</v>
      </c>
      <c r="D47" s="2"/>
      <c r="E47" s="3">
        <v>25940</v>
      </c>
      <c r="F47" s="3">
        <f t="shared" si="0"/>
        <v>903145</v>
      </c>
      <c r="G47" s="3"/>
      <c r="H47" s="2" t="s">
        <v>1854</v>
      </c>
    </row>
    <row r="48" spans="1:8">
      <c r="A48" s="2"/>
      <c r="B48" s="2" t="s">
        <v>493</v>
      </c>
      <c r="C48" s="7">
        <v>1</v>
      </c>
      <c r="D48" s="2"/>
      <c r="E48" s="3">
        <v>24985</v>
      </c>
      <c r="F48" s="3">
        <f t="shared" si="0"/>
        <v>878160</v>
      </c>
      <c r="G48" s="3"/>
      <c r="H48" s="2" t="s">
        <v>1854</v>
      </c>
    </row>
    <row r="49" spans="1:8">
      <c r="A49" s="2"/>
      <c r="B49" s="2" t="s">
        <v>499</v>
      </c>
      <c r="C49" s="7">
        <v>9</v>
      </c>
      <c r="D49" s="2"/>
      <c r="E49" s="2">
        <v>198525</v>
      </c>
      <c r="F49" s="3">
        <f t="shared" si="0"/>
        <v>679635</v>
      </c>
      <c r="G49" s="2"/>
      <c r="H49" s="2" t="s">
        <v>1854</v>
      </c>
    </row>
    <row r="50" spans="1:8">
      <c r="A50" s="2"/>
      <c r="B50" s="2" t="s">
        <v>500</v>
      </c>
      <c r="C50" s="7">
        <v>14</v>
      </c>
      <c r="D50" s="2"/>
      <c r="E50" s="2">
        <v>312220</v>
      </c>
      <c r="F50" s="3">
        <f t="shared" si="0"/>
        <v>367415</v>
      </c>
      <c r="G50" s="2"/>
      <c r="H50" s="2" t="s">
        <v>1854</v>
      </c>
    </row>
    <row r="51" spans="1:8">
      <c r="A51" s="2"/>
      <c r="B51" s="2" t="s">
        <v>501</v>
      </c>
      <c r="C51" s="7">
        <v>11</v>
      </c>
      <c r="D51" s="2"/>
      <c r="E51" s="2">
        <v>241070</v>
      </c>
      <c r="F51" s="3">
        <f t="shared" si="0"/>
        <v>126345</v>
      </c>
      <c r="G51" s="2"/>
      <c r="H51" s="2" t="s">
        <v>1854</v>
      </c>
    </row>
    <row r="52" spans="1:8">
      <c r="A52" s="2"/>
      <c r="B52" s="2" t="s">
        <v>502</v>
      </c>
      <c r="C52" s="7">
        <v>5</v>
      </c>
      <c r="D52" s="2"/>
      <c r="E52" s="2">
        <v>121265</v>
      </c>
      <c r="F52" s="3">
        <f t="shared" si="0"/>
        <v>5080</v>
      </c>
      <c r="G52" s="2"/>
      <c r="H52" s="2" t="s">
        <v>1854</v>
      </c>
    </row>
    <row r="53" spans="1:8">
      <c r="A53" s="2"/>
      <c r="B53" s="2" t="s">
        <v>542</v>
      </c>
      <c r="C53" s="7">
        <v>1</v>
      </c>
      <c r="D53" s="2"/>
      <c r="E53" s="2">
        <v>4595</v>
      </c>
      <c r="F53" s="3">
        <f t="shared" si="0"/>
        <v>485</v>
      </c>
      <c r="G53" s="2"/>
      <c r="H53" s="2"/>
    </row>
    <row r="54" spans="1:8">
      <c r="A54" s="2"/>
      <c r="B54" s="2"/>
      <c r="C54" s="7"/>
      <c r="D54" s="2"/>
      <c r="E54" s="2">
        <v>485</v>
      </c>
      <c r="F54" s="3">
        <f t="shared" si="0"/>
        <v>0</v>
      </c>
      <c r="G54" s="2"/>
      <c r="H54" s="2" t="s">
        <v>1643</v>
      </c>
    </row>
    <row r="55" spans="1:8">
      <c r="A55" s="2"/>
      <c r="B55" s="2"/>
      <c r="C55" s="7"/>
      <c r="D55" s="2"/>
      <c r="E55" s="2"/>
      <c r="F55" s="3">
        <f t="shared" si="0"/>
        <v>0</v>
      </c>
      <c r="G55" s="2"/>
      <c r="H55" s="2"/>
    </row>
    <row r="56" spans="1:8">
      <c r="A56" s="2"/>
      <c r="B56" s="2"/>
      <c r="C56" s="7"/>
      <c r="D56" s="2"/>
      <c r="E56" s="2"/>
      <c r="F56" s="2"/>
      <c r="G56" s="2"/>
      <c r="H56" s="2"/>
    </row>
    <row r="57" spans="1:8">
      <c r="A57" s="2"/>
      <c r="B57" s="2"/>
      <c r="C57" s="7"/>
      <c r="D57" s="2"/>
      <c r="E57" s="2"/>
      <c r="F57" s="2"/>
      <c r="G57" s="2"/>
      <c r="H57" s="2"/>
    </row>
    <row r="58" spans="1:8">
      <c r="A58" s="2"/>
      <c r="B58" s="2"/>
      <c r="C58" s="7"/>
      <c r="D58" s="2"/>
      <c r="E58" s="2"/>
      <c r="F58" s="2"/>
      <c r="G58" s="2"/>
      <c r="H58" s="2"/>
    </row>
    <row r="59" spans="1:8" ht="15.75">
      <c r="A59" s="684" t="s">
        <v>43</v>
      </c>
      <c r="B59" s="685"/>
      <c r="C59" s="12">
        <f>SUM(C6:C58)</f>
        <v>777</v>
      </c>
      <c r="D59" s="13">
        <f>SUM(D6:D58)</f>
        <v>9194195</v>
      </c>
      <c r="E59" s="13">
        <f>SUM(E6:E58)</f>
        <v>9194195</v>
      </c>
      <c r="F59" s="13">
        <f>D59-E59</f>
        <v>0</v>
      </c>
      <c r="G59" s="13"/>
      <c r="H59" s="13"/>
    </row>
    <row r="64" spans="1:8" ht="23.25">
      <c r="A64" s="666" t="s">
        <v>0</v>
      </c>
      <c r="B64" s="666"/>
      <c r="C64" s="666"/>
      <c r="D64" s="666"/>
      <c r="E64" s="666"/>
      <c r="F64" s="666"/>
      <c r="G64" s="666"/>
      <c r="H64" s="666"/>
    </row>
    <row r="65" spans="1:8" ht="15.75">
      <c r="A65" s="672" t="s">
        <v>1851</v>
      </c>
      <c r="B65" s="672"/>
      <c r="C65" s="672"/>
      <c r="D65" s="672"/>
      <c r="E65" s="672"/>
      <c r="F65" s="672"/>
      <c r="G65" s="672"/>
      <c r="H65" s="672"/>
    </row>
    <row r="66" spans="1:8" ht="21">
      <c r="A66" s="683" t="s">
        <v>1745</v>
      </c>
      <c r="B66" s="683"/>
      <c r="C66" s="683"/>
      <c r="D66" s="683"/>
      <c r="E66" s="683"/>
      <c r="F66" s="683"/>
      <c r="G66" s="683"/>
      <c r="H66" s="683"/>
    </row>
    <row r="67" spans="1:8">
      <c r="A67" s="668" t="s">
        <v>1852</v>
      </c>
      <c r="B67" s="668"/>
      <c r="C67" s="668"/>
      <c r="D67" s="668"/>
      <c r="E67" s="668"/>
      <c r="F67" s="668"/>
      <c r="G67" s="668"/>
      <c r="H67" s="668"/>
    </row>
    <row r="68" spans="1:8" ht="15.75">
      <c r="A68" s="1" t="s">
        <v>3</v>
      </c>
      <c r="B68" s="1" t="s">
        <v>4</v>
      </c>
      <c r="C68" s="211" t="s">
        <v>2245</v>
      </c>
      <c r="D68" s="1" t="s">
        <v>2243</v>
      </c>
      <c r="E68" s="1" t="s">
        <v>2246</v>
      </c>
      <c r="F68" s="211" t="s">
        <v>2244</v>
      </c>
      <c r="G68" s="1" t="s">
        <v>2247</v>
      </c>
      <c r="H68" s="211" t="s">
        <v>2239</v>
      </c>
    </row>
    <row r="69" spans="1:8">
      <c r="A69" s="2"/>
      <c r="B69" s="2" t="s">
        <v>1273</v>
      </c>
      <c r="C69" s="7">
        <v>7</v>
      </c>
      <c r="D69" s="2">
        <v>187500</v>
      </c>
      <c r="E69" s="2"/>
      <c r="F69" s="2">
        <f>D69-E69</f>
        <v>187500</v>
      </c>
      <c r="G69" s="2" t="s">
        <v>2286</v>
      </c>
      <c r="H69" s="2" t="s">
        <v>1853</v>
      </c>
    </row>
    <row r="70" spans="1:8">
      <c r="A70" s="2"/>
      <c r="B70" s="2" t="s">
        <v>337</v>
      </c>
      <c r="C70" s="7">
        <v>13</v>
      </c>
      <c r="D70" s="2">
        <v>354985</v>
      </c>
      <c r="E70" s="2"/>
      <c r="F70" s="2">
        <f>F69+D70-E70</f>
        <v>542485</v>
      </c>
      <c r="G70" s="2"/>
      <c r="H70" s="2" t="s">
        <v>1853</v>
      </c>
    </row>
    <row r="71" spans="1:8">
      <c r="A71" s="2"/>
      <c r="B71" s="2" t="s">
        <v>1274</v>
      </c>
      <c r="C71" s="7">
        <v>15</v>
      </c>
      <c r="D71" s="2">
        <v>384145</v>
      </c>
      <c r="E71" s="2"/>
      <c r="F71" s="2">
        <f t="shared" ref="F71:F98" si="1">F70+D71-E71</f>
        <v>926630</v>
      </c>
      <c r="G71" s="2"/>
      <c r="H71" s="2" t="s">
        <v>1853</v>
      </c>
    </row>
    <row r="72" spans="1:8">
      <c r="A72" s="2"/>
      <c r="B72" s="2" t="s">
        <v>1275</v>
      </c>
      <c r="C72" s="7">
        <v>15</v>
      </c>
      <c r="D72" s="2">
        <v>409520</v>
      </c>
      <c r="E72" s="2"/>
      <c r="F72" s="2">
        <f t="shared" si="1"/>
        <v>1336150</v>
      </c>
      <c r="G72" s="2"/>
      <c r="H72" s="2" t="s">
        <v>1853</v>
      </c>
    </row>
    <row r="73" spans="1:8">
      <c r="A73" s="2"/>
      <c r="B73" s="2" t="s">
        <v>1276</v>
      </c>
      <c r="C73" s="7">
        <v>18</v>
      </c>
      <c r="D73" s="2">
        <v>471290</v>
      </c>
      <c r="E73" s="2"/>
      <c r="F73" s="2">
        <f t="shared" si="1"/>
        <v>1807440</v>
      </c>
      <c r="G73" s="2"/>
      <c r="H73" s="2" t="s">
        <v>1853</v>
      </c>
    </row>
    <row r="74" spans="1:8">
      <c r="A74" s="2"/>
      <c r="B74" s="2" t="s">
        <v>1277</v>
      </c>
      <c r="C74" s="7">
        <v>12</v>
      </c>
      <c r="D74" s="2">
        <v>320230</v>
      </c>
      <c r="E74" s="2"/>
      <c r="F74" s="2">
        <f t="shared" si="1"/>
        <v>2127670</v>
      </c>
      <c r="G74" s="2"/>
      <c r="H74" s="2" t="s">
        <v>1853</v>
      </c>
    </row>
    <row r="75" spans="1:8">
      <c r="A75" s="2"/>
      <c r="B75" s="2" t="s">
        <v>1278</v>
      </c>
      <c r="C75" s="7">
        <v>13</v>
      </c>
      <c r="D75" s="3">
        <v>355410</v>
      </c>
      <c r="E75" s="2"/>
      <c r="F75" s="2">
        <f t="shared" si="1"/>
        <v>2483080</v>
      </c>
      <c r="G75" s="2"/>
      <c r="H75" s="2" t="s">
        <v>1853</v>
      </c>
    </row>
    <row r="76" spans="1:8">
      <c r="A76" s="2"/>
      <c r="B76" s="2" t="s">
        <v>1279</v>
      </c>
      <c r="C76" s="7">
        <v>11</v>
      </c>
      <c r="D76" s="3">
        <v>250930</v>
      </c>
      <c r="E76" s="2"/>
      <c r="F76" s="2">
        <f t="shared" si="1"/>
        <v>2734010</v>
      </c>
      <c r="G76" s="2"/>
      <c r="H76" s="2" t="s">
        <v>1853</v>
      </c>
    </row>
    <row r="77" spans="1:8">
      <c r="A77" s="2"/>
      <c r="B77" s="2" t="s">
        <v>489</v>
      </c>
      <c r="C77" s="7">
        <v>1</v>
      </c>
      <c r="D77" s="3">
        <v>16810</v>
      </c>
      <c r="E77" s="2"/>
      <c r="F77" s="2">
        <f t="shared" si="1"/>
        <v>2750820</v>
      </c>
      <c r="G77" s="2"/>
      <c r="H77" s="2"/>
    </row>
    <row r="78" spans="1:8">
      <c r="A78" s="2"/>
      <c r="B78" s="2" t="s">
        <v>529</v>
      </c>
      <c r="C78" s="7">
        <v>4</v>
      </c>
      <c r="D78" s="2"/>
      <c r="E78" s="3">
        <v>85140</v>
      </c>
      <c r="F78" s="2">
        <f t="shared" si="1"/>
        <v>2665680</v>
      </c>
      <c r="G78" s="3"/>
      <c r="H78" s="2" t="s">
        <v>1853</v>
      </c>
    </row>
    <row r="79" spans="1:8">
      <c r="A79" s="2"/>
      <c r="B79" s="2" t="s">
        <v>530</v>
      </c>
      <c r="C79" s="7">
        <v>5</v>
      </c>
      <c r="D79" s="2"/>
      <c r="E79" s="3">
        <v>106625</v>
      </c>
      <c r="F79" s="2">
        <f t="shared" si="1"/>
        <v>2559055</v>
      </c>
      <c r="G79" s="3"/>
      <c r="H79" s="2" t="s">
        <v>1853</v>
      </c>
    </row>
    <row r="80" spans="1:8">
      <c r="A80" s="2"/>
      <c r="B80" s="2" t="s">
        <v>491</v>
      </c>
      <c r="C80" s="7">
        <v>11</v>
      </c>
      <c r="D80" s="2"/>
      <c r="E80" s="3">
        <v>237985</v>
      </c>
      <c r="F80" s="2">
        <f t="shared" si="1"/>
        <v>2321070</v>
      </c>
      <c r="G80" s="3"/>
      <c r="H80" s="2" t="s">
        <v>1853</v>
      </c>
    </row>
    <row r="81" spans="1:13">
      <c r="A81" s="2"/>
      <c r="B81" s="2" t="s">
        <v>492</v>
      </c>
      <c r="C81" s="7">
        <v>7</v>
      </c>
      <c r="D81" s="2"/>
      <c r="E81" s="3">
        <v>153010</v>
      </c>
      <c r="F81" s="2">
        <f t="shared" si="1"/>
        <v>2168060</v>
      </c>
      <c r="G81" s="3"/>
      <c r="H81" s="2" t="s">
        <v>1853</v>
      </c>
    </row>
    <row r="82" spans="1:13">
      <c r="A82" s="2"/>
      <c r="B82" s="2" t="s">
        <v>493</v>
      </c>
      <c r="C82" s="7">
        <v>9</v>
      </c>
      <c r="D82" s="2"/>
      <c r="E82" s="3">
        <v>201435</v>
      </c>
      <c r="F82" s="2">
        <f t="shared" si="1"/>
        <v>1966625</v>
      </c>
      <c r="G82" s="3"/>
      <c r="H82" s="2" t="s">
        <v>1853</v>
      </c>
    </row>
    <row r="83" spans="1:13">
      <c r="A83" s="2"/>
      <c r="B83" s="2" t="s">
        <v>494</v>
      </c>
      <c r="C83" s="7">
        <v>2</v>
      </c>
      <c r="D83" s="2"/>
      <c r="E83" s="3">
        <v>43455</v>
      </c>
      <c r="F83" s="2">
        <f t="shared" si="1"/>
        <v>1923170</v>
      </c>
      <c r="G83" s="3"/>
      <c r="H83" s="2" t="s">
        <v>1853</v>
      </c>
    </row>
    <row r="84" spans="1:13">
      <c r="A84" s="2"/>
      <c r="B84" s="2" t="s">
        <v>495</v>
      </c>
      <c r="C84" s="7">
        <v>6</v>
      </c>
      <c r="D84" s="2"/>
      <c r="E84" s="3">
        <v>133010</v>
      </c>
      <c r="F84" s="2">
        <f t="shared" si="1"/>
        <v>1790160</v>
      </c>
      <c r="G84" s="3"/>
      <c r="H84" s="2" t="s">
        <v>1853</v>
      </c>
    </row>
    <row r="85" spans="1:13">
      <c r="A85" s="2"/>
      <c r="B85" s="2" t="s">
        <v>496</v>
      </c>
      <c r="C85" s="7">
        <v>8</v>
      </c>
      <c r="D85" s="2"/>
      <c r="E85" s="3">
        <v>176060</v>
      </c>
      <c r="F85" s="2">
        <f t="shared" si="1"/>
        <v>1614100</v>
      </c>
      <c r="G85" s="3"/>
      <c r="H85" s="2" t="s">
        <v>1853</v>
      </c>
    </row>
    <row r="86" spans="1:13">
      <c r="A86" s="2"/>
      <c r="B86" s="2" t="s">
        <v>531</v>
      </c>
      <c r="C86" s="7">
        <v>10</v>
      </c>
      <c r="D86" s="2"/>
      <c r="E86" s="3">
        <v>195540</v>
      </c>
      <c r="F86" s="2">
        <f t="shared" si="1"/>
        <v>1418560</v>
      </c>
      <c r="G86" s="3"/>
      <c r="H86" s="2" t="s">
        <v>1853</v>
      </c>
    </row>
    <row r="87" spans="1:13">
      <c r="A87" s="2"/>
      <c r="B87" s="2" t="s">
        <v>532</v>
      </c>
      <c r="C87" s="7">
        <v>7</v>
      </c>
      <c r="D87" s="2"/>
      <c r="E87" s="3">
        <v>152095</v>
      </c>
      <c r="F87" s="2">
        <f t="shared" si="1"/>
        <v>1266465</v>
      </c>
      <c r="G87" s="3"/>
      <c r="H87" s="2" t="s">
        <v>1853</v>
      </c>
    </row>
    <row r="88" spans="1:13">
      <c r="A88" s="2"/>
      <c r="B88" s="2" t="s">
        <v>497</v>
      </c>
      <c r="C88" s="7">
        <v>11</v>
      </c>
      <c r="D88" s="2"/>
      <c r="E88" s="3">
        <v>241375</v>
      </c>
      <c r="F88" s="2">
        <f t="shared" si="1"/>
        <v>1025090</v>
      </c>
      <c r="G88" s="3"/>
      <c r="H88" s="2" t="s">
        <v>1853</v>
      </c>
    </row>
    <row r="89" spans="1:13">
      <c r="A89" s="2"/>
      <c r="B89" s="2" t="s">
        <v>499</v>
      </c>
      <c r="C89" s="7">
        <v>6</v>
      </c>
      <c r="D89" s="2"/>
      <c r="E89" s="3">
        <v>133335</v>
      </c>
      <c r="F89" s="2">
        <f t="shared" si="1"/>
        <v>891755</v>
      </c>
      <c r="G89" s="3"/>
      <c r="H89" s="2" t="s">
        <v>1853</v>
      </c>
    </row>
    <row r="90" spans="1:13" ht="15.75">
      <c r="A90" s="2"/>
      <c r="B90" s="2" t="s">
        <v>500</v>
      </c>
      <c r="C90" s="7">
        <v>6</v>
      </c>
      <c r="D90" s="2"/>
      <c r="E90" s="3">
        <v>130015</v>
      </c>
      <c r="F90" s="2">
        <f t="shared" si="1"/>
        <v>761740</v>
      </c>
      <c r="G90" s="3"/>
      <c r="H90" s="2" t="s">
        <v>1853</v>
      </c>
      <c r="M90" s="16"/>
    </row>
    <row r="91" spans="1:13">
      <c r="A91" s="2"/>
      <c r="B91" s="2" t="s">
        <v>502</v>
      </c>
      <c r="C91" s="7">
        <v>1</v>
      </c>
      <c r="D91" s="2"/>
      <c r="E91" s="3">
        <v>20585</v>
      </c>
      <c r="F91" s="2">
        <f t="shared" si="1"/>
        <v>741155</v>
      </c>
      <c r="G91" s="3"/>
      <c r="H91" s="2" t="s">
        <v>1853</v>
      </c>
    </row>
    <row r="92" spans="1:13">
      <c r="A92" s="2"/>
      <c r="B92" s="2" t="s">
        <v>503</v>
      </c>
      <c r="C92" s="7">
        <v>3</v>
      </c>
      <c r="D92" s="2"/>
      <c r="E92" s="3">
        <v>53335</v>
      </c>
      <c r="F92" s="2">
        <f t="shared" si="1"/>
        <v>687820</v>
      </c>
      <c r="G92" s="3"/>
      <c r="H92" s="2" t="s">
        <v>1853</v>
      </c>
    </row>
    <row r="93" spans="1:13">
      <c r="A93" s="2"/>
      <c r="B93" s="2" t="s">
        <v>505</v>
      </c>
      <c r="C93" s="7">
        <v>1</v>
      </c>
      <c r="D93" s="2"/>
      <c r="E93" s="3">
        <v>23000</v>
      </c>
      <c r="F93" s="2">
        <f t="shared" si="1"/>
        <v>664820</v>
      </c>
      <c r="G93" s="3"/>
      <c r="H93" s="2" t="s">
        <v>1853</v>
      </c>
    </row>
    <row r="94" spans="1:13">
      <c r="A94" s="2"/>
      <c r="B94" s="2" t="s">
        <v>506</v>
      </c>
      <c r="C94" s="7">
        <v>2</v>
      </c>
      <c r="D94" s="2"/>
      <c r="E94" s="3">
        <v>42485</v>
      </c>
      <c r="F94" s="2">
        <f t="shared" si="1"/>
        <v>622335</v>
      </c>
      <c r="G94" s="3"/>
      <c r="H94" s="2" t="s">
        <v>1853</v>
      </c>
    </row>
    <row r="95" spans="1:13">
      <c r="A95" s="2"/>
      <c r="B95" s="2" t="s">
        <v>251</v>
      </c>
      <c r="C95" s="7">
        <v>15</v>
      </c>
      <c r="D95" s="2"/>
      <c r="E95" s="3">
        <v>272760</v>
      </c>
      <c r="F95" s="2">
        <f t="shared" si="1"/>
        <v>349575</v>
      </c>
      <c r="G95" s="3"/>
      <c r="H95" s="2" t="s">
        <v>1853</v>
      </c>
    </row>
    <row r="96" spans="1:13">
      <c r="A96" s="2"/>
      <c r="B96" s="2" t="s">
        <v>252</v>
      </c>
      <c r="C96" s="7">
        <v>17</v>
      </c>
      <c r="D96" s="2"/>
      <c r="E96" s="3">
        <v>277135</v>
      </c>
      <c r="F96" s="2">
        <f t="shared" si="1"/>
        <v>72440</v>
      </c>
      <c r="G96" s="3"/>
      <c r="H96" s="2" t="s">
        <v>1853</v>
      </c>
    </row>
    <row r="97" spans="1:8">
      <c r="A97" s="2"/>
      <c r="B97" s="2" t="s">
        <v>253</v>
      </c>
      <c r="C97" s="7">
        <v>4</v>
      </c>
      <c r="D97" s="2">
        <v>4545</v>
      </c>
      <c r="E97" s="3">
        <v>76985</v>
      </c>
      <c r="F97" s="2">
        <f t="shared" si="1"/>
        <v>0</v>
      </c>
      <c r="G97" s="3"/>
      <c r="H97" s="2" t="s">
        <v>1853</v>
      </c>
    </row>
    <row r="98" spans="1:8">
      <c r="A98" s="2"/>
      <c r="B98" s="2"/>
      <c r="C98" s="7"/>
      <c r="D98" s="2"/>
      <c r="E98" s="2"/>
      <c r="F98" s="2">
        <f t="shared" si="1"/>
        <v>0</v>
      </c>
      <c r="G98" s="2"/>
      <c r="H98" s="2" t="s">
        <v>1363</v>
      </c>
    </row>
    <row r="99" spans="1:8">
      <c r="A99" s="686" t="s">
        <v>43</v>
      </c>
      <c r="B99" s="687"/>
      <c r="C99" s="14">
        <f>SUM(C69:C98)</f>
        <v>240</v>
      </c>
      <c r="D99" s="15">
        <f>SUM(D69:D98)</f>
        <v>2755365</v>
      </c>
      <c r="E99" s="15">
        <f>SUM(E69:E98)</f>
        <v>2755365</v>
      </c>
      <c r="F99" s="15">
        <f>D99-E99</f>
        <v>0</v>
      </c>
      <c r="G99" s="15"/>
      <c r="H99" s="15"/>
    </row>
    <row r="103" spans="1:8" ht="23.25">
      <c r="A103" s="666" t="s">
        <v>0</v>
      </c>
      <c r="B103" s="666"/>
      <c r="C103" s="666"/>
      <c r="D103" s="666"/>
      <c r="E103" s="666"/>
      <c r="F103" s="666"/>
      <c r="G103" s="666"/>
      <c r="H103" s="666"/>
    </row>
    <row r="104" spans="1:8" ht="15.75">
      <c r="A104" s="672" t="s">
        <v>1851</v>
      </c>
      <c r="B104" s="672"/>
      <c r="C104" s="672"/>
      <c r="D104" s="672"/>
      <c r="E104" s="672"/>
      <c r="F104" s="672"/>
      <c r="G104" s="672"/>
      <c r="H104" s="672"/>
    </row>
    <row r="105" spans="1:8" ht="21">
      <c r="A105" s="683" t="s">
        <v>2285</v>
      </c>
      <c r="B105" s="683"/>
      <c r="C105" s="683"/>
      <c r="D105" s="683"/>
      <c r="E105" s="683"/>
      <c r="F105" s="683"/>
      <c r="G105" s="683"/>
      <c r="H105" s="683"/>
    </row>
    <row r="106" spans="1:8">
      <c r="A106" s="668" t="s">
        <v>1852</v>
      </c>
      <c r="B106" s="668"/>
      <c r="C106" s="668"/>
      <c r="D106" s="668"/>
      <c r="E106" s="668"/>
      <c r="F106" s="668"/>
      <c r="G106" s="668"/>
      <c r="H106" s="668"/>
    </row>
    <row r="107" spans="1:8" ht="15.75">
      <c r="A107" s="1" t="s">
        <v>3</v>
      </c>
      <c r="B107" s="1" t="s">
        <v>4</v>
      </c>
      <c r="C107" s="211" t="s">
        <v>2245</v>
      </c>
      <c r="D107" s="1" t="s">
        <v>2243</v>
      </c>
      <c r="E107" s="1" t="s">
        <v>2246</v>
      </c>
      <c r="F107" s="211" t="s">
        <v>2244</v>
      </c>
      <c r="G107" s="1" t="s">
        <v>2247</v>
      </c>
      <c r="H107" s="211" t="s">
        <v>2239</v>
      </c>
    </row>
    <row r="108" spans="1:8">
      <c r="A108" s="2"/>
      <c r="B108" s="2" t="s">
        <v>518</v>
      </c>
      <c r="C108" s="7">
        <v>5</v>
      </c>
      <c r="D108" s="3">
        <v>89990</v>
      </c>
      <c r="E108" s="2"/>
      <c r="F108" s="2">
        <f>D108-E108</f>
        <v>89990</v>
      </c>
      <c r="G108" s="2" t="s">
        <v>2283</v>
      </c>
      <c r="H108" s="2" t="s">
        <v>1362</v>
      </c>
    </row>
    <row r="109" spans="1:8">
      <c r="A109" s="2"/>
      <c r="B109" s="2" t="s">
        <v>487</v>
      </c>
      <c r="C109" s="7">
        <v>7</v>
      </c>
      <c r="D109" s="3">
        <v>113590</v>
      </c>
      <c r="E109" s="2"/>
      <c r="F109" s="2">
        <f>F108+D109-E109</f>
        <v>203580</v>
      </c>
      <c r="G109" s="2" t="s">
        <v>2284</v>
      </c>
      <c r="H109" s="2" t="s">
        <v>1362</v>
      </c>
    </row>
    <row r="110" spans="1:8">
      <c r="A110" s="2"/>
      <c r="B110" s="2" t="s">
        <v>519</v>
      </c>
      <c r="C110" s="7">
        <v>14</v>
      </c>
      <c r="D110" s="3">
        <v>288905</v>
      </c>
      <c r="E110" s="2"/>
      <c r="F110" s="2">
        <f t="shared" ref="F110:F132" si="2">F109+D110-E110</f>
        <v>492485</v>
      </c>
      <c r="G110" s="2"/>
      <c r="H110" s="2" t="s">
        <v>1362</v>
      </c>
    </row>
    <row r="111" spans="1:8">
      <c r="A111" s="2"/>
      <c r="B111" s="2" t="s">
        <v>1281</v>
      </c>
      <c r="C111" s="7">
        <v>14</v>
      </c>
      <c r="D111" s="3">
        <v>295240</v>
      </c>
      <c r="E111" s="2"/>
      <c r="F111" s="2">
        <f t="shared" si="2"/>
        <v>787725</v>
      </c>
      <c r="G111" s="2"/>
      <c r="H111" s="2" t="s">
        <v>1362</v>
      </c>
    </row>
    <row r="112" spans="1:8">
      <c r="A112" s="2"/>
      <c r="B112" s="2" t="s">
        <v>520</v>
      </c>
      <c r="C112" s="7">
        <v>13</v>
      </c>
      <c r="D112" s="3">
        <v>260870</v>
      </c>
      <c r="E112" s="2"/>
      <c r="F112" s="2">
        <f t="shared" si="2"/>
        <v>1048595</v>
      </c>
      <c r="G112" s="2"/>
      <c r="H112" s="2" t="s">
        <v>1362</v>
      </c>
    </row>
    <row r="113" spans="1:8">
      <c r="A113" s="2"/>
      <c r="B113" s="2" t="s">
        <v>1282</v>
      </c>
      <c r="C113" s="7">
        <v>19</v>
      </c>
      <c r="D113" s="3">
        <v>403195</v>
      </c>
      <c r="E113" s="2"/>
      <c r="F113" s="2">
        <f t="shared" si="2"/>
        <v>1451790</v>
      </c>
      <c r="G113" s="2"/>
      <c r="H113" s="2" t="s">
        <v>1362</v>
      </c>
    </row>
    <row r="114" spans="1:8">
      <c r="A114" s="2"/>
      <c r="B114" s="2" t="s">
        <v>1283</v>
      </c>
      <c r="C114" s="7">
        <v>6</v>
      </c>
      <c r="D114" s="3">
        <v>128505</v>
      </c>
      <c r="E114" s="2"/>
      <c r="F114" s="2">
        <f t="shared" si="2"/>
        <v>1580295</v>
      </c>
      <c r="G114" s="2"/>
      <c r="H114" s="2" t="s">
        <v>1362</v>
      </c>
    </row>
    <row r="115" spans="1:8">
      <c r="A115" s="2"/>
      <c r="B115" s="2" t="s">
        <v>1284</v>
      </c>
      <c r="C115" s="7">
        <v>3</v>
      </c>
      <c r="D115" s="3">
        <v>63665</v>
      </c>
      <c r="E115" s="2"/>
      <c r="F115" s="2">
        <f t="shared" si="2"/>
        <v>1643960</v>
      </c>
      <c r="G115" s="2"/>
      <c r="H115" s="2" t="s">
        <v>1362</v>
      </c>
    </row>
    <row r="116" spans="1:8">
      <c r="A116" s="2"/>
      <c r="B116" s="2" t="s">
        <v>1286</v>
      </c>
      <c r="C116" s="7">
        <v>4</v>
      </c>
      <c r="D116" s="3">
        <v>13020</v>
      </c>
      <c r="E116" s="3">
        <v>60050</v>
      </c>
      <c r="F116" s="2">
        <f t="shared" si="2"/>
        <v>1596930</v>
      </c>
      <c r="G116" s="3"/>
      <c r="H116" s="2" t="s">
        <v>1362</v>
      </c>
    </row>
    <row r="117" spans="1:8">
      <c r="A117" s="2"/>
      <c r="B117" s="2" t="s">
        <v>1296</v>
      </c>
      <c r="C117" s="7">
        <v>5</v>
      </c>
      <c r="D117" s="2"/>
      <c r="E117" s="3">
        <v>97920</v>
      </c>
      <c r="F117" s="2">
        <f t="shared" si="2"/>
        <v>1499010</v>
      </c>
      <c r="G117" s="3"/>
      <c r="H117" s="2" t="s">
        <v>1362</v>
      </c>
    </row>
    <row r="118" spans="1:8">
      <c r="A118" s="2"/>
      <c r="B118" s="2" t="s">
        <v>527</v>
      </c>
      <c r="C118" s="7">
        <v>6</v>
      </c>
      <c r="D118" s="2"/>
      <c r="E118" s="3">
        <v>112220</v>
      </c>
      <c r="F118" s="2">
        <f t="shared" si="2"/>
        <v>1386790</v>
      </c>
      <c r="G118" s="3"/>
      <c r="H118" s="2" t="s">
        <v>1362</v>
      </c>
    </row>
    <row r="119" spans="1:8">
      <c r="A119" s="2"/>
      <c r="B119" s="2" t="s">
        <v>339</v>
      </c>
      <c r="C119" s="7">
        <v>8</v>
      </c>
      <c r="D119" s="2"/>
      <c r="E119" s="3">
        <v>151375</v>
      </c>
      <c r="F119" s="2">
        <f t="shared" si="2"/>
        <v>1235415</v>
      </c>
      <c r="G119" s="3"/>
      <c r="H119" s="2" t="s">
        <v>1362</v>
      </c>
    </row>
    <row r="120" spans="1:8">
      <c r="A120" s="2"/>
      <c r="B120" s="2" t="s">
        <v>488</v>
      </c>
      <c r="C120" s="7">
        <v>1</v>
      </c>
      <c r="D120" s="2"/>
      <c r="E120" s="3">
        <v>23010</v>
      </c>
      <c r="F120" s="2">
        <f t="shared" si="2"/>
        <v>1212405</v>
      </c>
      <c r="G120" s="3"/>
      <c r="H120" s="2" t="s">
        <v>1362</v>
      </c>
    </row>
    <row r="121" spans="1:8">
      <c r="A121" s="2"/>
      <c r="B121" s="2" t="s">
        <v>489</v>
      </c>
      <c r="C121" s="7">
        <v>10</v>
      </c>
      <c r="D121" s="2"/>
      <c r="E121" s="3">
        <v>210120</v>
      </c>
      <c r="F121" s="2">
        <f t="shared" si="2"/>
        <v>1002285</v>
      </c>
      <c r="G121" s="3"/>
      <c r="H121" s="2" t="s">
        <v>1362</v>
      </c>
    </row>
    <row r="122" spans="1:8">
      <c r="A122" s="2"/>
      <c r="B122" s="2" t="s">
        <v>490</v>
      </c>
      <c r="C122" s="7">
        <v>4</v>
      </c>
      <c r="D122" s="2"/>
      <c r="E122" s="3">
        <v>79655</v>
      </c>
      <c r="F122" s="2">
        <f t="shared" si="2"/>
        <v>922630</v>
      </c>
      <c r="G122" s="3"/>
      <c r="H122" s="2" t="s">
        <v>1362</v>
      </c>
    </row>
    <row r="123" spans="1:8">
      <c r="A123" s="2"/>
      <c r="B123" s="2" t="s">
        <v>529</v>
      </c>
      <c r="C123" s="7">
        <v>11</v>
      </c>
      <c r="D123" s="2"/>
      <c r="E123" s="3">
        <v>206245</v>
      </c>
      <c r="F123" s="2">
        <f t="shared" si="2"/>
        <v>716385</v>
      </c>
      <c r="G123" s="3"/>
      <c r="H123" s="2" t="s">
        <v>1362</v>
      </c>
    </row>
    <row r="124" spans="1:8">
      <c r="A124" s="2"/>
      <c r="B124" s="2" t="s">
        <v>530</v>
      </c>
      <c r="C124" s="7">
        <v>11</v>
      </c>
      <c r="D124" s="2"/>
      <c r="E124" s="3">
        <v>219480</v>
      </c>
      <c r="F124" s="2">
        <f t="shared" si="2"/>
        <v>496905</v>
      </c>
      <c r="G124" s="3"/>
      <c r="H124" s="2" t="s">
        <v>1362</v>
      </c>
    </row>
    <row r="125" spans="1:8">
      <c r="A125" s="2"/>
      <c r="B125" s="2" t="s">
        <v>491</v>
      </c>
      <c r="C125" s="7">
        <v>3</v>
      </c>
      <c r="D125" s="2"/>
      <c r="E125" s="3">
        <v>58285</v>
      </c>
      <c r="F125" s="2">
        <f t="shared" si="2"/>
        <v>438620</v>
      </c>
      <c r="G125" s="3"/>
      <c r="H125" s="2" t="s">
        <v>1362</v>
      </c>
    </row>
    <row r="126" spans="1:8">
      <c r="A126" s="2"/>
      <c r="B126" s="2" t="s">
        <v>492</v>
      </c>
      <c r="C126" s="7">
        <v>9</v>
      </c>
      <c r="D126" s="2"/>
      <c r="E126" s="3">
        <v>171205</v>
      </c>
      <c r="F126" s="2">
        <f t="shared" si="2"/>
        <v>267415</v>
      </c>
      <c r="G126" s="3"/>
      <c r="H126" s="2" t="s">
        <v>1362</v>
      </c>
    </row>
    <row r="127" spans="1:8">
      <c r="A127" s="2"/>
      <c r="B127" s="2" t="s">
        <v>493</v>
      </c>
      <c r="C127" s="7">
        <v>5</v>
      </c>
      <c r="D127" s="2"/>
      <c r="E127" s="3">
        <v>91975</v>
      </c>
      <c r="F127" s="2">
        <f t="shared" si="2"/>
        <v>175440</v>
      </c>
      <c r="G127" s="3"/>
      <c r="H127" s="2" t="s">
        <v>1362</v>
      </c>
    </row>
    <row r="128" spans="1:8">
      <c r="A128" s="2"/>
      <c r="B128" s="2" t="s">
        <v>494</v>
      </c>
      <c r="C128" s="7">
        <v>4</v>
      </c>
      <c r="D128" s="2"/>
      <c r="E128" s="3">
        <v>80775</v>
      </c>
      <c r="F128" s="2">
        <f t="shared" si="2"/>
        <v>94665</v>
      </c>
      <c r="G128" s="3"/>
      <c r="H128" s="2" t="s">
        <v>1362</v>
      </c>
    </row>
    <row r="129" spans="1:8">
      <c r="A129" s="2"/>
      <c r="B129" s="2" t="s">
        <v>495</v>
      </c>
      <c r="C129" s="7">
        <v>3</v>
      </c>
      <c r="D129" s="2"/>
      <c r="E129" s="3">
        <v>60855</v>
      </c>
      <c r="F129" s="2">
        <f t="shared" si="2"/>
        <v>33810</v>
      </c>
      <c r="G129" s="3"/>
      <c r="H129" s="2" t="s">
        <v>1362</v>
      </c>
    </row>
    <row r="130" spans="1:8">
      <c r="A130" s="2"/>
      <c r="B130" s="2" t="s">
        <v>496</v>
      </c>
      <c r="C130" s="7">
        <v>2</v>
      </c>
      <c r="D130" s="2"/>
      <c r="E130" s="3">
        <v>23630</v>
      </c>
      <c r="F130" s="2">
        <f t="shared" si="2"/>
        <v>10180</v>
      </c>
      <c r="G130" s="3"/>
      <c r="H130" s="2" t="s">
        <v>1362</v>
      </c>
    </row>
    <row r="131" spans="1:8">
      <c r="A131" s="2"/>
      <c r="B131" s="2"/>
      <c r="C131" s="7"/>
      <c r="D131" s="2"/>
      <c r="E131" s="2">
        <v>10180</v>
      </c>
      <c r="F131" s="2">
        <f t="shared" si="2"/>
        <v>0</v>
      </c>
      <c r="G131" s="2"/>
      <c r="H131" s="2" t="s">
        <v>1643</v>
      </c>
    </row>
    <row r="132" spans="1:8">
      <c r="A132" s="2"/>
      <c r="B132" s="2"/>
      <c r="C132" s="7"/>
      <c r="D132" s="2"/>
      <c r="E132" s="2"/>
      <c r="F132" s="2">
        <f t="shared" si="2"/>
        <v>0</v>
      </c>
      <c r="G132" s="2"/>
      <c r="H132" s="2"/>
    </row>
    <row r="133" spans="1:8" ht="15.75">
      <c r="A133" s="684" t="s">
        <v>43</v>
      </c>
      <c r="B133" s="685"/>
      <c r="C133" s="12">
        <f>SUM(C108:C132)</f>
        <v>167</v>
      </c>
      <c r="D133" s="13">
        <f>SUM(D108:D132)</f>
        <v>1656980</v>
      </c>
      <c r="E133" s="13">
        <f>SUM(E108:E132)</f>
        <v>1656980</v>
      </c>
      <c r="F133" s="13">
        <f>D133-E133</f>
        <v>0</v>
      </c>
      <c r="G133" s="13"/>
      <c r="H133" s="13"/>
    </row>
    <row r="138" spans="1:8" ht="23.25">
      <c r="A138" s="666" t="s">
        <v>0</v>
      </c>
      <c r="B138" s="666"/>
      <c r="C138" s="666"/>
      <c r="D138" s="666"/>
      <c r="E138" s="666"/>
      <c r="F138" s="666"/>
      <c r="G138" s="666"/>
      <c r="H138" s="666"/>
    </row>
    <row r="139" spans="1:8" ht="15.75">
      <c r="A139" s="672" t="s">
        <v>1851</v>
      </c>
      <c r="B139" s="672"/>
      <c r="C139" s="672"/>
      <c r="D139" s="672"/>
      <c r="E139" s="672"/>
      <c r="F139" s="672"/>
      <c r="G139" s="672"/>
      <c r="H139" s="672"/>
    </row>
    <row r="140" spans="1:8" ht="21">
      <c r="A140" s="683" t="s">
        <v>1856</v>
      </c>
      <c r="B140" s="683"/>
      <c r="C140" s="683"/>
      <c r="D140" s="683"/>
      <c r="E140" s="683"/>
      <c r="F140" s="683"/>
      <c r="G140" s="683"/>
      <c r="H140" s="683"/>
    </row>
    <row r="141" spans="1:8">
      <c r="A141" s="668" t="s">
        <v>1852</v>
      </c>
      <c r="B141" s="668"/>
      <c r="C141" s="668"/>
      <c r="D141" s="668"/>
      <c r="E141" s="668"/>
      <c r="F141" s="668"/>
      <c r="G141" s="668"/>
      <c r="H141" s="668"/>
    </row>
    <row r="142" spans="1:8" ht="15.75">
      <c r="A142" s="1" t="s">
        <v>3</v>
      </c>
      <c r="B142" s="1" t="s">
        <v>4</v>
      </c>
      <c r="C142" s="211" t="s">
        <v>2245</v>
      </c>
      <c r="D142" s="1" t="s">
        <v>2243</v>
      </c>
      <c r="E142" s="1" t="s">
        <v>2246</v>
      </c>
      <c r="F142" s="211" t="s">
        <v>2244</v>
      </c>
      <c r="G142" s="1" t="s">
        <v>2247</v>
      </c>
      <c r="H142" s="211" t="s">
        <v>2239</v>
      </c>
    </row>
    <row r="143" spans="1:8">
      <c r="A143" s="7">
        <v>1</v>
      </c>
      <c r="B143" s="3" t="s">
        <v>1294</v>
      </c>
      <c r="C143" s="4">
        <v>7</v>
      </c>
      <c r="D143" s="3">
        <v>191530</v>
      </c>
      <c r="E143" s="3"/>
      <c r="F143" s="3">
        <f>D143-E143</f>
        <v>191530</v>
      </c>
      <c r="G143" s="3" t="s">
        <v>2282</v>
      </c>
      <c r="H143" s="2" t="s">
        <v>1362</v>
      </c>
    </row>
    <row r="144" spans="1:8">
      <c r="A144" s="7">
        <v>2</v>
      </c>
      <c r="B144" s="3" t="s">
        <v>1295</v>
      </c>
      <c r="C144" s="4">
        <v>12</v>
      </c>
      <c r="D144" s="11">
        <v>319835</v>
      </c>
      <c r="E144" s="3"/>
      <c r="F144" s="3">
        <f>F143+D144-E144</f>
        <v>511365</v>
      </c>
      <c r="G144" s="3"/>
      <c r="H144" s="2" t="s">
        <v>1362</v>
      </c>
    </row>
    <row r="145" spans="1:8">
      <c r="A145" s="7">
        <v>3</v>
      </c>
      <c r="B145" s="3" t="s">
        <v>338</v>
      </c>
      <c r="C145" s="7">
        <v>5</v>
      </c>
      <c r="D145" s="3">
        <v>131870</v>
      </c>
      <c r="E145" s="3"/>
      <c r="F145" s="3">
        <f t="shared" ref="F145:F173" si="3">F144+D145-E145</f>
        <v>643235</v>
      </c>
      <c r="G145" s="3"/>
      <c r="H145" s="2" t="s">
        <v>1362</v>
      </c>
    </row>
    <row r="146" spans="1:8">
      <c r="A146" s="7">
        <v>4</v>
      </c>
      <c r="B146" s="3" t="s">
        <v>1296</v>
      </c>
      <c r="C146" s="7">
        <v>14</v>
      </c>
      <c r="D146" s="3">
        <v>374085</v>
      </c>
      <c r="E146" s="3"/>
      <c r="F146" s="3">
        <f t="shared" si="3"/>
        <v>1017320</v>
      </c>
      <c r="G146" s="3"/>
      <c r="H146" s="2" t="s">
        <v>1362</v>
      </c>
    </row>
    <row r="147" spans="1:8">
      <c r="A147" s="7">
        <v>5</v>
      </c>
      <c r="B147" s="3" t="s">
        <v>527</v>
      </c>
      <c r="C147" s="7">
        <v>10</v>
      </c>
      <c r="D147" s="3">
        <v>265710</v>
      </c>
      <c r="E147" s="3"/>
      <c r="F147" s="3">
        <f t="shared" si="3"/>
        <v>1283030</v>
      </c>
      <c r="G147" s="3"/>
      <c r="H147" s="2" t="s">
        <v>1362</v>
      </c>
    </row>
    <row r="148" spans="1:8">
      <c r="A148" s="7">
        <v>6</v>
      </c>
      <c r="B148" s="2" t="s">
        <v>339</v>
      </c>
      <c r="C148" s="7">
        <v>12</v>
      </c>
      <c r="D148" s="3">
        <v>313790</v>
      </c>
      <c r="E148" s="3"/>
      <c r="F148" s="3">
        <f t="shared" si="3"/>
        <v>1596820</v>
      </c>
      <c r="G148" s="3"/>
      <c r="H148" s="2" t="s">
        <v>1362</v>
      </c>
    </row>
    <row r="149" spans="1:8">
      <c r="A149" s="7"/>
      <c r="B149" s="2" t="s">
        <v>488</v>
      </c>
      <c r="C149" s="7">
        <v>18</v>
      </c>
      <c r="D149" s="3">
        <v>459380</v>
      </c>
      <c r="E149" s="2"/>
      <c r="F149" s="3">
        <f t="shared" si="3"/>
        <v>2056200</v>
      </c>
      <c r="G149" s="2"/>
      <c r="H149" s="2" t="s">
        <v>1362</v>
      </c>
    </row>
    <row r="150" spans="1:8">
      <c r="A150" s="7"/>
      <c r="B150" s="2" t="s">
        <v>528</v>
      </c>
      <c r="C150" s="7">
        <v>8</v>
      </c>
      <c r="D150" s="3">
        <v>212100</v>
      </c>
      <c r="E150" s="2"/>
      <c r="F150" s="3">
        <f t="shared" si="3"/>
        <v>2268300</v>
      </c>
      <c r="G150" s="2"/>
      <c r="H150" s="2" t="s">
        <v>1362</v>
      </c>
    </row>
    <row r="151" spans="1:8">
      <c r="A151" s="7"/>
      <c r="B151" s="2" t="s">
        <v>1366</v>
      </c>
      <c r="C151" s="7">
        <v>5</v>
      </c>
      <c r="D151" s="3"/>
      <c r="E151" s="2">
        <v>135150</v>
      </c>
      <c r="F151" s="3">
        <f t="shared" si="3"/>
        <v>2133150</v>
      </c>
      <c r="G151" s="2"/>
      <c r="H151" s="2" t="s">
        <v>1362</v>
      </c>
    </row>
    <row r="152" spans="1:8">
      <c r="A152" s="7"/>
      <c r="B152" s="2" t="s">
        <v>1355</v>
      </c>
      <c r="C152" s="7">
        <v>3</v>
      </c>
      <c r="D152" s="3"/>
      <c r="E152" s="2">
        <v>81375</v>
      </c>
      <c r="F152" s="3">
        <f t="shared" si="3"/>
        <v>2051775</v>
      </c>
      <c r="G152" s="2"/>
      <c r="H152" s="2" t="s">
        <v>1362</v>
      </c>
    </row>
    <row r="153" spans="1:8">
      <c r="A153" s="7"/>
      <c r="B153" s="2" t="s">
        <v>540</v>
      </c>
      <c r="C153" s="7">
        <v>2</v>
      </c>
      <c r="D153" s="3"/>
      <c r="E153" s="2">
        <v>49715</v>
      </c>
      <c r="F153" s="3">
        <f t="shared" si="3"/>
        <v>2002060</v>
      </c>
      <c r="G153" s="2"/>
      <c r="H153" s="2" t="s">
        <v>1362</v>
      </c>
    </row>
    <row r="154" spans="1:8">
      <c r="A154" s="7"/>
      <c r="B154" s="2" t="s">
        <v>541</v>
      </c>
      <c r="C154" s="7">
        <v>10</v>
      </c>
      <c r="D154" s="3"/>
      <c r="E154" s="2">
        <v>243285</v>
      </c>
      <c r="F154" s="3">
        <f t="shared" si="3"/>
        <v>1758775</v>
      </c>
      <c r="G154" s="2"/>
      <c r="H154" s="2" t="s">
        <v>1362</v>
      </c>
    </row>
    <row r="155" spans="1:8">
      <c r="A155" s="2"/>
      <c r="B155" s="2" t="s">
        <v>543</v>
      </c>
      <c r="C155" s="7">
        <v>7</v>
      </c>
      <c r="D155" s="2"/>
      <c r="E155" s="2">
        <v>162835</v>
      </c>
      <c r="F155" s="3">
        <f t="shared" si="3"/>
        <v>1595940</v>
      </c>
      <c r="G155" s="2"/>
      <c r="H155" s="2" t="s">
        <v>1362</v>
      </c>
    </row>
    <row r="156" spans="1:8">
      <c r="A156" s="2"/>
      <c r="B156" s="2" t="s">
        <v>544</v>
      </c>
      <c r="C156" s="7">
        <v>3</v>
      </c>
      <c r="D156" s="2"/>
      <c r="E156" s="2">
        <v>71750</v>
      </c>
      <c r="F156" s="3">
        <f t="shared" si="3"/>
        <v>1524190</v>
      </c>
      <c r="G156" s="2"/>
      <c r="H156" s="2" t="s">
        <v>1362</v>
      </c>
    </row>
    <row r="157" spans="1:8">
      <c r="A157" s="2"/>
      <c r="B157" s="2" t="s">
        <v>1332</v>
      </c>
      <c r="C157" s="7">
        <v>4</v>
      </c>
      <c r="D157" s="2"/>
      <c r="E157" s="2">
        <v>75350</v>
      </c>
      <c r="F157" s="3">
        <f t="shared" si="3"/>
        <v>1448840</v>
      </c>
      <c r="G157" s="2"/>
      <c r="H157" s="2" t="s">
        <v>1362</v>
      </c>
    </row>
    <row r="158" spans="1:8">
      <c r="A158" s="2"/>
      <c r="B158" s="2" t="s">
        <v>1333</v>
      </c>
      <c r="C158" s="7">
        <v>4</v>
      </c>
      <c r="D158" s="2"/>
      <c r="E158" s="2">
        <v>100785</v>
      </c>
      <c r="F158" s="3">
        <f t="shared" si="3"/>
        <v>1348055</v>
      </c>
      <c r="G158" s="2"/>
      <c r="H158" s="2" t="s">
        <v>1362</v>
      </c>
    </row>
    <row r="159" spans="1:8">
      <c r="A159" s="2"/>
      <c r="B159" s="2" t="s">
        <v>538</v>
      </c>
      <c r="C159" s="7">
        <v>4</v>
      </c>
      <c r="D159" s="2"/>
      <c r="E159" s="2">
        <v>93715</v>
      </c>
      <c r="F159" s="3">
        <f t="shared" si="3"/>
        <v>1254340</v>
      </c>
      <c r="G159" s="2"/>
      <c r="H159" s="2" t="s">
        <v>1362</v>
      </c>
    </row>
    <row r="160" spans="1:8">
      <c r="A160" s="2"/>
      <c r="B160" s="2" t="s">
        <v>545</v>
      </c>
      <c r="C160" s="7">
        <v>4</v>
      </c>
      <c r="D160" s="2"/>
      <c r="E160" s="2">
        <v>96525</v>
      </c>
      <c r="F160" s="3">
        <f t="shared" si="3"/>
        <v>1157815</v>
      </c>
      <c r="G160" s="2"/>
      <c r="H160" s="2" t="s">
        <v>1362</v>
      </c>
    </row>
    <row r="161" spans="1:8">
      <c r="A161" s="2"/>
      <c r="B161" s="2" t="s">
        <v>546</v>
      </c>
      <c r="C161" s="7">
        <v>9</v>
      </c>
      <c r="D161" s="2"/>
      <c r="E161" s="2">
        <v>195300</v>
      </c>
      <c r="F161" s="3">
        <f t="shared" si="3"/>
        <v>962515</v>
      </c>
      <c r="G161" s="2"/>
      <c r="H161" s="2" t="s">
        <v>1362</v>
      </c>
    </row>
    <row r="162" spans="1:8">
      <c r="A162" s="2"/>
      <c r="B162" s="2" t="s">
        <v>547</v>
      </c>
      <c r="C162" s="7">
        <v>7</v>
      </c>
      <c r="D162" s="2"/>
      <c r="E162" s="2">
        <v>171105</v>
      </c>
      <c r="F162" s="3">
        <f t="shared" si="3"/>
        <v>791410</v>
      </c>
      <c r="G162" s="2"/>
      <c r="H162" s="2" t="s">
        <v>1362</v>
      </c>
    </row>
    <row r="163" spans="1:8">
      <c r="A163" s="2"/>
      <c r="B163" s="2" t="s">
        <v>548</v>
      </c>
      <c r="C163" s="7">
        <v>9</v>
      </c>
      <c r="D163" s="2"/>
      <c r="E163" s="2">
        <v>141200</v>
      </c>
      <c r="F163" s="3">
        <f t="shared" si="3"/>
        <v>650210</v>
      </c>
      <c r="G163" s="2"/>
      <c r="H163" s="2" t="s">
        <v>1362</v>
      </c>
    </row>
    <row r="164" spans="1:8">
      <c r="A164" s="2"/>
      <c r="B164" s="2" t="s">
        <v>549</v>
      </c>
      <c r="C164" s="7">
        <v>1</v>
      </c>
      <c r="D164" s="2"/>
      <c r="E164" s="2">
        <v>13980</v>
      </c>
      <c r="F164" s="3">
        <f t="shared" si="3"/>
        <v>636230</v>
      </c>
      <c r="G164" s="2"/>
      <c r="H164" s="2" t="s">
        <v>1362</v>
      </c>
    </row>
    <row r="165" spans="1:8">
      <c r="A165" s="2"/>
      <c r="B165" s="2" t="s">
        <v>552</v>
      </c>
      <c r="C165" s="7">
        <v>1</v>
      </c>
      <c r="D165" s="2"/>
      <c r="E165" s="2">
        <v>24550</v>
      </c>
      <c r="F165" s="3">
        <f t="shared" si="3"/>
        <v>611680</v>
      </c>
      <c r="G165" s="2"/>
      <c r="H165" s="2" t="s">
        <v>1362</v>
      </c>
    </row>
    <row r="166" spans="1:8">
      <c r="A166" s="2"/>
      <c r="B166" s="2" t="s">
        <v>553</v>
      </c>
      <c r="C166" s="7">
        <v>3</v>
      </c>
      <c r="D166" s="2"/>
      <c r="E166" s="2">
        <v>59920</v>
      </c>
      <c r="F166" s="3">
        <f t="shared" si="3"/>
        <v>551760</v>
      </c>
      <c r="G166" s="2"/>
      <c r="H166" s="2" t="s">
        <v>1362</v>
      </c>
    </row>
    <row r="167" spans="1:8">
      <c r="A167" s="2"/>
      <c r="B167" s="2" t="s">
        <v>509</v>
      </c>
      <c r="C167" s="7">
        <v>10</v>
      </c>
      <c r="D167" s="2"/>
      <c r="E167" s="2">
        <v>201100</v>
      </c>
      <c r="F167" s="3">
        <f t="shared" si="3"/>
        <v>350660</v>
      </c>
      <c r="G167" s="2"/>
      <c r="H167" s="2" t="s">
        <v>1362</v>
      </c>
    </row>
    <row r="168" spans="1:8">
      <c r="A168" s="2"/>
      <c r="B168" s="2" t="s">
        <v>554</v>
      </c>
      <c r="C168" s="7">
        <v>3</v>
      </c>
      <c r="D168" s="2"/>
      <c r="E168" s="2">
        <v>53860</v>
      </c>
      <c r="F168" s="3">
        <f t="shared" si="3"/>
        <v>296800</v>
      </c>
      <c r="G168" s="2"/>
      <c r="H168" s="2" t="s">
        <v>1362</v>
      </c>
    </row>
    <row r="169" spans="1:8">
      <c r="A169" s="2"/>
      <c r="B169" s="2" t="s">
        <v>1387</v>
      </c>
      <c r="C169" s="7">
        <v>5</v>
      </c>
      <c r="D169" s="2"/>
      <c r="E169" s="2">
        <v>99070</v>
      </c>
      <c r="F169" s="3">
        <f t="shared" si="3"/>
        <v>197730</v>
      </c>
      <c r="G169" s="2"/>
      <c r="H169" s="2" t="s">
        <v>1362</v>
      </c>
    </row>
    <row r="170" spans="1:8">
      <c r="A170" s="2"/>
      <c r="B170" s="2" t="s">
        <v>907</v>
      </c>
      <c r="C170" s="7">
        <v>7</v>
      </c>
      <c r="D170" s="2"/>
      <c r="E170" s="2">
        <v>165540</v>
      </c>
      <c r="F170" s="3">
        <f t="shared" si="3"/>
        <v>32190</v>
      </c>
      <c r="G170" s="2"/>
      <c r="H170" s="2" t="s">
        <v>1362</v>
      </c>
    </row>
    <row r="171" spans="1:8">
      <c r="A171" s="2"/>
      <c r="B171" s="2" t="s">
        <v>910</v>
      </c>
      <c r="C171" s="7">
        <v>1</v>
      </c>
      <c r="D171" s="2"/>
      <c r="E171" s="2">
        <v>21295</v>
      </c>
      <c r="F171" s="3">
        <f t="shared" si="3"/>
        <v>10895</v>
      </c>
      <c r="G171" s="2"/>
      <c r="H171" s="2" t="s">
        <v>1362</v>
      </c>
    </row>
    <row r="172" spans="1:8">
      <c r="A172" s="2"/>
      <c r="B172" s="2" t="s">
        <v>914</v>
      </c>
      <c r="C172" s="7">
        <v>1</v>
      </c>
      <c r="D172" s="2">
        <v>5370</v>
      </c>
      <c r="E172" s="2">
        <v>16265</v>
      </c>
      <c r="F172" s="3">
        <f t="shared" si="3"/>
        <v>0</v>
      </c>
      <c r="G172" s="2"/>
      <c r="H172" s="2" t="s">
        <v>1362</v>
      </c>
    </row>
    <row r="173" spans="1:8">
      <c r="A173" s="2"/>
      <c r="B173" s="2"/>
      <c r="C173" s="7"/>
      <c r="D173" s="2"/>
      <c r="E173" s="2"/>
      <c r="F173" s="3">
        <f t="shared" si="3"/>
        <v>0</v>
      </c>
      <c r="G173" s="2"/>
      <c r="H173" s="2"/>
    </row>
    <row r="174" spans="1:8" ht="15.75">
      <c r="A174" s="684" t="s">
        <v>43</v>
      </c>
      <c r="B174" s="685"/>
      <c r="C174" s="12">
        <f>SUM(C143:C173)</f>
        <v>189</v>
      </c>
      <c r="D174" s="13">
        <f>SUM(D143:D173)</f>
        <v>2273670</v>
      </c>
      <c r="E174" s="13">
        <f>SUM(E143:E173)</f>
        <v>2273670</v>
      </c>
      <c r="F174" s="13">
        <f>D174-E174</f>
        <v>0</v>
      </c>
      <c r="G174" s="13"/>
      <c r="H174" s="13"/>
    </row>
    <row r="178" spans="1:8" ht="23.25">
      <c r="A178" s="666" t="s">
        <v>0</v>
      </c>
      <c r="B178" s="666"/>
      <c r="C178" s="666"/>
      <c r="D178" s="666"/>
      <c r="E178" s="666"/>
      <c r="F178" s="666"/>
      <c r="G178" s="666"/>
      <c r="H178" s="666"/>
    </row>
    <row r="179" spans="1:8" ht="15.75">
      <c r="A179" s="672" t="s">
        <v>1851</v>
      </c>
      <c r="B179" s="672"/>
      <c r="C179" s="672"/>
      <c r="D179" s="672"/>
      <c r="E179" s="672"/>
      <c r="F179" s="672"/>
      <c r="G179" s="672"/>
      <c r="H179" s="672"/>
    </row>
    <row r="180" spans="1:8" ht="21">
      <c r="A180" s="683" t="s">
        <v>2280</v>
      </c>
      <c r="B180" s="683"/>
      <c r="C180" s="683"/>
      <c r="D180" s="683"/>
      <c r="E180" s="683"/>
      <c r="F180" s="683"/>
      <c r="G180" s="683"/>
      <c r="H180" s="683"/>
    </row>
    <row r="181" spans="1:8">
      <c r="A181" s="668" t="s">
        <v>1852</v>
      </c>
      <c r="B181" s="668"/>
      <c r="C181" s="668"/>
      <c r="D181" s="668"/>
      <c r="E181" s="668"/>
      <c r="F181" s="668"/>
      <c r="G181" s="668"/>
      <c r="H181" s="668"/>
    </row>
    <row r="182" spans="1:8" ht="15.75">
      <c r="A182" s="1" t="s">
        <v>3</v>
      </c>
      <c r="B182" s="1" t="s">
        <v>4</v>
      </c>
      <c r="C182" s="211" t="s">
        <v>2245</v>
      </c>
      <c r="D182" s="1" t="s">
        <v>2243</v>
      </c>
      <c r="E182" s="1" t="s">
        <v>2246</v>
      </c>
      <c r="F182" s="211" t="s">
        <v>2244</v>
      </c>
      <c r="G182" s="1" t="s">
        <v>2247</v>
      </c>
      <c r="H182" s="211" t="s">
        <v>2239</v>
      </c>
    </row>
    <row r="183" spans="1:8">
      <c r="A183" s="7">
        <v>1</v>
      </c>
      <c r="B183" s="3" t="s">
        <v>1370</v>
      </c>
      <c r="C183" s="4">
        <v>40</v>
      </c>
      <c r="D183" s="3">
        <v>1118730</v>
      </c>
      <c r="E183" s="3"/>
      <c r="F183" s="3">
        <f>D183-E183</f>
        <v>1118730</v>
      </c>
      <c r="G183" s="3" t="s">
        <v>2281</v>
      </c>
      <c r="H183" s="2" t="s">
        <v>1853</v>
      </c>
    </row>
    <row r="184" spans="1:8">
      <c r="A184" s="7">
        <v>2</v>
      </c>
      <c r="B184" s="3" t="s">
        <v>1366</v>
      </c>
      <c r="C184" s="4">
        <v>30</v>
      </c>
      <c r="D184" s="11">
        <v>816185</v>
      </c>
      <c r="E184" s="3"/>
      <c r="F184" s="3">
        <f>F183+D184-E184</f>
        <v>1934915</v>
      </c>
      <c r="G184" s="3"/>
      <c r="H184" s="2" t="s">
        <v>1853</v>
      </c>
    </row>
    <row r="185" spans="1:8">
      <c r="A185" s="7">
        <v>3</v>
      </c>
      <c r="B185" s="3" t="s">
        <v>1355</v>
      </c>
      <c r="C185" s="7">
        <v>21</v>
      </c>
      <c r="D185" s="3">
        <v>579780</v>
      </c>
      <c r="E185" s="3"/>
      <c r="F185" s="3">
        <f t="shared" ref="F185:F226" si="4">F184+D185-E185</f>
        <v>2514695</v>
      </c>
      <c r="G185" s="3"/>
      <c r="H185" s="2" t="s">
        <v>1853</v>
      </c>
    </row>
    <row r="186" spans="1:8">
      <c r="A186" s="7">
        <v>4</v>
      </c>
      <c r="B186" s="3" t="s">
        <v>540</v>
      </c>
      <c r="C186" s="7">
        <v>19</v>
      </c>
      <c r="D186" s="3">
        <v>531100</v>
      </c>
      <c r="E186" s="3"/>
      <c r="F186" s="3">
        <f t="shared" si="4"/>
        <v>3045795</v>
      </c>
      <c r="G186" s="3"/>
      <c r="H186" s="2" t="s">
        <v>1853</v>
      </c>
    </row>
    <row r="187" spans="1:8">
      <c r="A187" s="7">
        <v>5</v>
      </c>
      <c r="B187" s="3" t="s">
        <v>541</v>
      </c>
      <c r="C187" s="7">
        <v>5</v>
      </c>
      <c r="D187" s="3">
        <v>119515</v>
      </c>
      <c r="E187" s="3"/>
      <c r="F187" s="3">
        <f t="shared" si="4"/>
        <v>3165310</v>
      </c>
      <c r="G187" s="3"/>
      <c r="H187" s="2" t="s">
        <v>1853</v>
      </c>
    </row>
    <row r="188" spans="1:8">
      <c r="A188" s="7">
        <v>6</v>
      </c>
      <c r="B188" s="2" t="s">
        <v>544</v>
      </c>
      <c r="C188" s="7">
        <v>9</v>
      </c>
      <c r="D188" s="3">
        <v>244015</v>
      </c>
      <c r="E188" s="3"/>
      <c r="F188" s="3">
        <f t="shared" si="4"/>
        <v>3409325</v>
      </c>
      <c r="G188" s="3"/>
      <c r="H188" s="2" t="s">
        <v>1853</v>
      </c>
    </row>
    <row r="189" spans="1:8">
      <c r="A189" s="7"/>
      <c r="B189" s="2" t="s">
        <v>1332</v>
      </c>
      <c r="C189" s="7">
        <v>11</v>
      </c>
      <c r="D189" s="3">
        <v>294965</v>
      </c>
      <c r="E189" s="2"/>
      <c r="F189" s="3">
        <f t="shared" si="4"/>
        <v>3704290</v>
      </c>
      <c r="G189" s="2"/>
      <c r="H189" s="2" t="s">
        <v>1853</v>
      </c>
    </row>
    <row r="190" spans="1:8">
      <c r="A190" s="7"/>
      <c r="B190" s="2" t="s">
        <v>538</v>
      </c>
      <c r="C190" s="7">
        <v>32</v>
      </c>
      <c r="D190" s="3">
        <v>884935</v>
      </c>
      <c r="E190" s="2"/>
      <c r="F190" s="3">
        <f t="shared" si="4"/>
        <v>4589225</v>
      </c>
      <c r="G190" s="2"/>
      <c r="H190" s="2" t="s">
        <v>1853</v>
      </c>
    </row>
    <row r="191" spans="1:8">
      <c r="A191" s="7"/>
      <c r="B191" s="2" t="s">
        <v>545</v>
      </c>
      <c r="C191" s="7">
        <v>26</v>
      </c>
      <c r="D191" s="3">
        <v>709375</v>
      </c>
      <c r="E191" s="2"/>
      <c r="F191" s="3">
        <f t="shared" si="4"/>
        <v>5298600</v>
      </c>
      <c r="G191" s="2"/>
      <c r="H191" s="2" t="s">
        <v>1853</v>
      </c>
    </row>
    <row r="192" spans="1:8">
      <c r="A192" s="7"/>
      <c r="B192" s="2" t="s">
        <v>546</v>
      </c>
      <c r="C192" s="7">
        <v>11</v>
      </c>
      <c r="D192" s="3">
        <v>299800</v>
      </c>
      <c r="E192" s="2"/>
      <c r="F192" s="3">
        <f t="shared" si="4"/>
        <v>5598400</v>
      </c>
      <c r="G192" s="2"/>
      <c r="H192" s="2" t="s">
        <v>1853</v>
      </c>
    </row>
    <row r="193" spans="1:8">
      <c r="A193" s="7"/>
      <c r="B193" s="2" t="s">
        <v>547</v>
      </c>
      <c r="C193" s="7">
        <v>10</v>
      </c>
      <c r="D193" s="3">
        <v>273425</v>
      </c>
      <c r="E193" s="2"/>
      <c r="F193" s="3">
        <f t="shared" si="4"/>
        <v>5871825</v>
      </c>
      <c r="G193" s="2"/>
      <c r="H193" s="2" t="s">
        <v>1853</v>
      </c>
    </row>
    <row r="194" spans="1:8">
      <c r="A194" s="7"/>
      <c r="B194" s="2" t="s">
        <v>548</v>
      </c>
      <c r="C194" s="7">
        <v>13</v>
      </c>
      <c r="D194" s="3">
        <v>339805</v>
      </c>
      <c r="E194" s="2"/>
      <c r="F194" s="3">
        <f t="shared" si="4"/>
        <v>6211630</v>
      </c>
      <c r="G194" s="2"/>
      <c r="H194" s="2" t="s">
        <v>1853</v>
      </c>
    </row>
    <row r="195" spans="1:8">
      <c r="A195" s="2"/>
      <c r="B195" s="2" t="s">
        <v>549</v>
      </c>
      <c r="C195" s="7">
        <v>3</v>
      </c>
      <c r="D195" s="2">
        <v>82620</v>
      </c>
      <c r="E195" s="2"/>
      <c r="F195" s="3">
        <f t="shared" si="4"/>
        <v>6294250</v>
      </c>
      <c r="G195" s="2"/>
      <c r="H195" s="2" t="s">
        <v>1853</v>
      </c>
    </row>
    <row r="196" spans="1:8">
      <c r="A196" s="2"/>
      <c r="B196" s="2" t="s">
        <v>53</v>
      </c>
      <c r="C196" s="7">
        <v>4</v>
      </c>
      <c r="D196" s="17"/>
      <c r="E196" s="2">
        <v>84315</v>
      </c>
      <c r="F196" s="3">
        <f t="shared" si="4"/>
        <v>6209935</v>
      </c>
      <c r="G196" s="2"/>
      <c r="H196" s="2"/>
    </row>
    <row r="197" spans="1:8">
      <c r="A197" s="2"/>
      <c r="B197" s="2" t="s">
        <v>818</v>
      </c>
      <c r="C197" s="7">
        <v>6</v>
      </c>
      <c r="D197" s="17"/>
      <c r="E197" s="2">
        <v>126275</v>
      </c>
      <c r="F197" s="3">
        <f t="shared" si="4"/>
        <v>6083660</v>
      </c>
      <c r="G197" s="2"/>
      <c r="H197" s="2"/>
    </row>
    <row r="198" spans="1:8">
      <c r="A198" s="2"/>
      <c r="B198" s="2" t="s">
        <v>55</v>
      </c>
      <c r="C198" s="7">
        <v>6</v>
      </c>
      <c r="D198" s="17"/>
      <c r="E198" s="2">
        <v>113635</v>
      </c>
      <c r="F198" s="3">
        <f t="shared" si="4"/>
        <v>5970025</v>
      </c>
      <c r="G198" s="2"/>
      <c r="H198" s="2"/>
    </row>
    <row r="199" spans="1:8">
      <c r="A199" s="2"/>
      <c r="B199" s="2" t="s">
        <v>56</v>
      </c>
      <c r="C199" s="7">
        <v>12</v>
      </c>
      <c r="D199" s="17"/>
      <c r="E199" s="2">
        <v>250490</v>
      </c>
      <c r="F199" s="3">
        <f t="shared" si="4"/>
        <v>5719535</v>
      </c>
      <c r="G199" s="2"/>
      <c r="H199" s="2"/>
    </row>
    <row r="200" spans="1:8">
      <c r="A200" s="2"/>
      <c r="B200" s="2" t="s">
        <v>57</v>
      </c>
      <c r="C200" s="7">
        <v>11</v>
      </c>
      <c r="D200" s="18">
        <v>10280</v>
      </c>
      <c r="E200" s="2">
        <v>205685</v>
      </c>
      <c r="F200" s="3">
        <f t="shared" si="4"/>
        <v>5524130</v>
      </c>
      <c r="G200" s="2" t="s">
        <v>2279</v>
      </c>
      <c r="H200" s="2"/>
    </row>
    <row r="201" spans="1:8">
      <c r="A201" s="2"/>
      <c r="B201" s="2" t="s">
        <v>58</v>
      </c>
      <c r="C201" s="7">
        <v>10</v>
      </c>
      <c r="D201" s="17"/>
      <c r="E201" s="2">
        <v>196830</v>
      </c>
      <c r="F201" s="3">
        <f t="shared" si="4"/>
        <v>5327300</v>
      </c>
      <c r="G201" s="2"/>
      <c r="H201" s="2"/>
    </row>
    <row r="202" spans="1:8">
      <c r="A202" s="2"/>
      <c r="B202" s="2" t="s">
        <v>59</v>
      </c>
      <c r="C202" s="7">
        <v>13</v>
      </c>
      <c r="D202" s="17"/>
      <c r="E202" s="2">
        <v>280740</v>
      </c>
      <c r="F202" s="3">
        <f t="shared" si="4"/>
        <v>5046560</v>
      </c>
      <c r="G202" s="2"/>
      <c r="H202" s="2"/>
    </row>
    <row r="203" spans="1:8">
      <c r="A203" s="2"/>
      <c r="B203" s="2" t="s">
        <v>60</v>
      </c>
      <c r="C203" s="7">
        <v>10</v>
      </c>
      <c r="D203" s="17"/>
      <c r="E203" s="2">
        <v>226150</v>
      </c>
      <c r="F203" s="3">
        <f t="shared" si="4"/>
        <v>4820410</v>
      </c>
      <c r="G203" s="2"/>
      <c r="H203" s="2"/>
    </row>
    <row r="204" spans="1:8">
      <c r="A204" s="2"/>
      <c r="B204" s="2" t="s">
        <v>61</v>
      </c>
      <c r="C204" s="7">
        <v>12</v>
      </c>
      <c r="D204" s="17"/>
      <c r="E204" s="2">
        <v>285870</v>
      </c>
      <c r="F204" s="3">
        <f t="shared" si="4"/>
        <v>4534540</v>
      </c>
      <c r="G204" s="2"/>
      <c r="H204" s="2"/>
    </row>
    <row r="205" spans="1:8">
      <c r="A205" s="2"/>
      <c r="B205" s="2" t="s">
        <v>62</v>
      </c>
      <c r="C205" s="7">
        <v>11</v>
      </c>
      <c r="D205" s="17"/>
      <c r="E205" s="2">
        <v>277950</v>
      </c>
      <c r="F205" s="3">
        <f t="shared" si="4"/>
        <v>4256590</v>
      </c>
      <c r="G205" s="2"/>
      <c r="H205" s="2"/>
    </row>
    <row r="206" spans="1:8">
      <c r="A206" s="2"/>
      <c r="B206" s="2" t="s">
        <v>63</v>
      </c>
      <c r="C206" s="7">
        <v>4</v>
      </c>
      <c r="D206" s="17"/>
      <c r="E206" s="2">
        <v>94625</v>
      </c>
      <c r="F206" s="3">
        <f t="shared" si="4"/>
        <v>4161965</v>
      </c>
      <c r="G206" s="2"/>
      <c r="H206" s="2"/>
    </row>
    <row r="207" spans="1:8">
      <c r="A207" s="2"/>
      <c r="B207" s="2" t="s">
        <v>1404</v>
      </c>
      <c r="C207" s="7">
        <v>4</v>
      </c>
      <c r="D207" s="17"/>
      <c r="E207" s="2">
        <v>79265</v>
      </c>
      <c r="F207" s="3">
        <f t="shared" si="4"/>
        <v>4082700</v>
      </c>
      <c r="G207" s="2"/>
      <c r="H207" s="2"/>
    </row>
    <row r="208" spans="1:8">
      <c r="A208" s="2"/>
      <c r="B208" s="2" t="s">
        <v>950</v>
      </c>
      <c r="C208" s="7">
        <v>8</v>
      </c>
      <c r="D208" s="17"/>
      <c r="E208" s="2">
        <v>163075</v>
      </c>
      <c r="F208" s="3">
        <f t="shared" si="4"/>
        <v>3919625</v>
      </c>
      <c r="G208" s="2"/>
      <c r="H208" s="2"/>
    </row>
    <row r="209" spans="1:8">
      <c r="A209" s="2"/>
      <c r="B209" s="2" t="s">
        <v>881</v>
      </c>
      <c r="C209" s="7">
        <v>13</v>
      </c>
      <c r="D209" s="17"/>
      <c r="E209" s="2">
        <v>294070</v>
      </c>
      <c r="F209" s="3">
        <f t="shared" si="4"/>
        <v>3625555</v>
      </c>
      <c r="G209" s="2"/>
      <c r="H209" s="2"/>
    </row>
    <row r="210" spans="1:8">
      <c r="A210" s="2"/>
      <c r="B210" s="2" t="s">
        <v>928</v>
      </c>
      <c r="C210" s="7">
        <v>9</v>
      </c>
      <c r="D210" s="17"/>
      <c r="E210" s="2">
        <v>230990</v>
      </c>
      <c r="F210" s="3">
        <f t="shared" si="4"/>
        <v>3394565</v>
      </c>
      <c r="G210" s="2"/>
      <c r="H210" s="2"/>
    </row>
    <row r="211" spans="1:8">
      <c r="A211" s="2"/>
      <c r="B211" s="2" t="s">
        <v>929</v>
      </c>
      <c r="C211" s="7">
        <v>6</v>
      </c>
      <c r="D211" s="17"/>
      <c r="E211" s="2">
        <v>155155</v>
      </c>
      <c r="F211" s="3">
        <f t="shared" si="4"/>
        <v>3239410</v>
      </c>
      <c r="G211" s="2"/>
      <c r="H211" s="2"/>
    </row>
    <row r="212" spans="1:8">
      <c r="A212" s="2"/>
      <c r="B212" s="2" t="s">
        <v>930</v>
      </c>
      <c r="C212" s="7">
        <v>9</v>
      </c>
      <c r="D212" s="17"/>
      <c r="E212" s="2">
        <v>212735</v>
      </c>
      <c r="F212" s="3">
        <f t="shared" si="4"/>
        <v>3026675</v>
      </c>
      <c r="G212" s="2"/>
      <c r="H212" s="2"/>
    </row>
    <row r="213" spans="1:8">
      <c r="A213" s="2"/>
      <c r="B213" s="2" t="s">
        <v>841</v>
      </c>
      <c r="C213" s="7">
        <v>6</v>
      </c>
      <c r="D213" s="17"/>
      <c r="E213" s="2">
        <v>126765</v>
      </c>
      <c r="F213" s="3">
        <f t="shared" si="4"/>
        <v>2899910</v>
      </c>
      <c r="G213" s="2"/>
      <c r="H213" s="2"/>
    </row>
    <row r="214" spans="1:8">
      <c r="A214" s="2"/>
      <c r="B214" s="2" t="s">
        <v>843</v>
      </c>
      <c r="C214" s="7">
        <v>12</v>
      </c>
      <c r="D214" s="17"/>
      <c r="E214" s="2">
        <v>270280</v>
      </c>
      <c r="F214" s="3">
        <f t="shared" si="4"/>
        <v>2629630</v>
      </c>
      <c r="G214" s="2"/>
      <c r="H214" s="2"/>
    </row>
    <row r="215" spans="1:8">
      <c r="A215" s="2"/>
      <c r="B215" s="2" t="s">
        <v>844</v>
      </c>
      <c r="C215" s="7">
        <v>26</v>
      </c>
      <c r="D215" s="17"/>
      <c r="E215" s="2">
        <v>371235</v>
      </c>
      <c r="F215" s="3">
        <f t="shared" si="4"/>
        <v>2258395</v>
      </c>
      <c r="G215" s="2"/>
      <c r="H215" s="2"/>
    </row>
    <row r="216" spans="1:8">
      <c r="A216" s="2"/>
      <c r="B216" s="2" t="s">
        <v>1371</v>
      </c>
      <c r="C216" s="7">
        <v>24</v>
      </c>
      <c r="D216" s="17"/>
      <c r="E216" s="2">
        <v>542340</v>
      </c>
      <c r="F216" s="3">
        <f t="shared" si="4"/>
        <v>1716055</v>
      </c>
      <c r="G216" s="2"/>
      <c r="H216" s="2"/>
    </row>
    <row r="217" spans="1:8">
      <c r="A217" s="2"/>
      <c r="B217" s="2" t="s">
        <v>868</v>
      </c>
      <c r="C217" s="7">
        <v>19</v>
      </c>
      <c r="D217" s="17"/>
      <c r="E217" s="2">
        <v>409030</v>
      </c>
      <c r="F217" s="3">
        <f t="shared" si="4"/>
        <v>1307025</v>
      </c>
      <c r="G217" s="2"/>
      <c r="H217" s="2"/>
    </row>
    <row r="218" spans="1:8">
      <c r="A218" s="2"/>
      <c r="B218" s="2" t="s">
        <v>845</v>
      </c>
      <c r="C218" s="7">
        <v>18</v>
      </c>
      <c r="D218" s="17"/>
      <c r="E218" s="2">
        <v>399745</v>
      </c>
      <c r="F218" s="3">
        <f t="shared" si="4"/>
        <v>907280</v>
      </c>
      <c r="G218" s="2"/>
      <c r="H218" s="2"/>
    </row>
    <row r="219" spans="1:8">
      <c r="A219" s="2"/>
      <c r="B219" s="2" t="s">
        <v>846</v>
      </c>
      <c r="C219" s="7">
        <v>8</v>
      </c>
      <c r="D219" s="17"/>
      <c r="E219" s="2">
        <v>164015</v>
      </c>
      <c r="F219" s="3">
        <f t="shared" si="4"/>
        <v>743265</v>
      </c>
      <c r="G219" s="2"/>
      <c r="H219" s="2"/>
    </row>
    <row r="220" spans="1:8">
      <c r="A220" s="2"/>
      <c r="B220" s="2" t="s">
        <v>848</v>
      </c>
      <c r="C220" s="7">
        <v>9</v>
      </c>
      <c r="D220" s="17"/>
      <c r="E220" s="2">
        <v>193995</v>
      </c>
      <c r="F220" s="3">
        <f t="shared" si="4"/>
        <v>549270</v>
      </c>
      <c r="G220" s="2"/>
      <c r="H220" s="2"/>
    </row>
    <row r="221" spans="1:8">
      <c r="A221" s="2"/>
      <c r="B221" s="2" t="s">
        <v>849</v>
      </c>
      <c r="C221" s="7">
        <v>10</v>
      </c>
      <c r="D221" s="17"/>
      <c r="E221" s="2">
        <v>193800</v>
      </c>
      <c r="F221" s="3">
        <f t="shared" si="4"/>
        <v>355470</v>
      </c>
      <c r="G221" s="2"/>
      <c r="H221" s="2"/>
    </row>
    <row r="222" spans="1:8">
      <c r="A222" s="2"/>
      <c r="B222" s="2" t="s">
        <v>931</v>
      </c>
      <c r="C222" s="7">
        <v>13</v>
      </c>
      <c r="D222" s="17"/>
      <c r="E222" s="2">
        <v>293810</v>
      </c>
      <c r="F222" s="3">
        <f t="shared" si="4"/>
        <v>61660</v>
      </c>
      <c r="G222" s="2"/>
      <c r="H222" s="2"/>
    </row>
    <row r="223" spans="1:8">
      <c r="A223" s="2"/>
      <c r="B223" s="2" t="s">
        <v>851</v>
      </c>
      <c r="C223" s="7">
        <v>3</v>
      </c>
      <c r="D223" s="17">
        <v>7180</v>
      </c>
      <c r="E223" s="2">
        <v>68840</v>
      </c>
      <c r="F223" s="3">
        <f t="shared" si="4"/>
        <v>0</v>
      </c>
      <c r="G223" s="2"/>
      <c r="H223" s="2"/>
    </row>
    <row r="224" spans="1:8">
      <c r="A224" s="2"/>
      <c r="B224" s="2" t="s">
        <v>1372</v>
      </c>
      <c r="C224" s="7">
        <v>1</v>
      </c>
      <c r="D224" s="17">
        <v>23100</v>
      </c>
      <c r="E224" s="2">
        <v>23100</v>
      </c>
      <c r="F224" s="3">
        <f t="shared" si="4"/>
        <v>0</v>
      </c>
      <c r="G224" s="2"/>
      <c r="H224" s="2"/>
    </row>
    <row r="225" spans="1:8">
      <c r="A225" s="2"/>
      <c r="B225" s="2" t="s">
        <v>556</v>
      </c>
      <c r="C225" s="7">
        <v>1</v>
      </c>
      <c r="D225" s="17">
        <v>13890</v>
      </c>
      <c r="E225" s="2">
        <v>13890</v>
      </c>
      <c r="F225" s="3">
        <f t="shared" si="4"/>
        <v>0</v>
      </c>
      <c r="G225" s="2"/>
      <c r="H225" s="2"/>
    </row>
    <row r="226" spans="1:8">
      <c r="A226" s="2"/>
      <c r="B226" s="2" t="s">
        <v>577</v>
      </c>
      <c r="C226" s="7">
        <v>1</v>
      </c>
      <c r="D226" s="2">
        <v>860</v>
      </c>
      <c r="E226" s="2">
        <v>860</v>
      </c>
      <c r="F226" s="3">
        <f t="shared" si="4"/>
        <v>0</v>
      </c>
      <c r="G226" s="2"/>
      <c r="H226" s="2"/>
    </row>
    <row r="227" spans="1:8" ht="15.75">
      <c r="A227" s="684" t="s">
        <v>43</v>
      </c>
      <c r="B227" s="685"/>
      <c r="C227" s="12">
        <f>SUM(C183:C226)</f>
        <v>529</v>
      </c>
      <c r="D227" s="13">
        <f>SUM(D183:D226)</f>
        <v>6349560</v>
      </c>
      <c r="E227" s="13">
        <f>SUM(E183:E226)</f>
        <v>6349560</v>
      </c>
      <c r="F227" s="13">
        <f>D227-E227</f>
        <v>0</v>
      </c>
      <c r="G227" s="13"/>
      <c r="H227" s="13"/>
    </row>
    <row r="229" spans="1:8" ht="23.25">
      <c r="A229" s="666" t="s">
        <v>0</v>
      </c>
      <c r="B229" s="666"/>
      <c r="C229" s="666"/>
      <c r="D229" s="666"/>
      <c r="E229" s="666"/>
      <c r="F229" s="666"/>
      <c r="G229" s="666"/>
      <c r="H229" s="666"/>
    </row>
    <row r="230" spans="1:8" ht="15.75">
      <c r="A230" s="672" t="s">
        <v>1851</v>
      </c>
      <c r="B230" s="672"/>
      <c r="C230" s="672"/>
      <c r="D230" s="672"/>
      <c r="E230" s="672"/>
      <c r="F230" s="672"/>
      <c r="G230" s="672"/>
      <c r="H230" s="672"/>
    </row>
    <row r="231" spans="1:8" ht="21">
      <c r="A231" s="683" t="s">
        <v>1857</v>
      </c>
      <c r="B231" s="683"/>
      <c r="C231" s="683"/>
      <c r="D231" s="683"/>
      <c r="E231" s="683"/>
      <c r="F231" s="683"/>
      <c r="G231" s="683"/>
      <c r="H231" s="683"/>
    </row>
    <row r="232" spans="1:8">
      <c r="A232" s="668" t="s">
        <v>1852</v>
      </c>
      <c r="B232" s="668"/>
      <c r="C232" s="668"/>
      <c r="D232" s="668"/>
      <c r="E232" s="668"/>
      <c r="F232" s="668"/>
      <c r="G232" s="668"/>
      <c r="H232" s="668"/>
    </row>
    <row r="233" spans="1:8" ht="15.75">
      <c r="A233" s="1" t="s">
        <v>3</v>
      </c>
      <c r="B233" s="1" t="s">
        <v>4</v>
      </c>
      <c r="C233" s="211" t="s">
        <v>2245</v>
      </c>
      <c r="D233" s="1" t="s">
        <v>2243</v>
      </c>
      <c r="E233" s="1" t="s">
        <v>2246</v>
      </c>
      <c r="F233" s="211" t="s">
        <v>2244</v>
      </c>
      <c r="G233" s="1" t="s">
        <v>2247</v>
      </c>
      <c r="H233" s="211" t="s">
        <v>2239</v>
      </c>
    </row>
    <row r="234" spans="1:8">
      <c r="A234" s="7">
        <v>1</v>
      </c>
      <c r="B234" s="3" t="s">
        <v>1858</v>
      </c>
      <c r="C234" s="4">
        <v>11</v>
      </c>
      <c r="D234" s="3">
        <v>282280</v>
      </c>
      <c r="E234" s="3"/>
      <c r="F234" s="3">
        <f>D234-E234</f>
        <v>282280</v>
      </c>
      <c r="G234" s="3" t="s">
        <v>2278</v>
      </c>
      <c r="H234" s="2" t="s">
        <v>1853</v>
      </c>
    </row>
    <row r="235" spans="1:8">
      <c r="A235" s="7">
        <v>2</v>
      </c>
      <c r="B235" s="3" t="s">
        <v>1396</v>
      </c>
      <c r="C235" s="4">
        <v>8</v>
      </c>
      <c r="D235" s="11">
        <v>205875</v>
      </c>
      <c r="E235" s="3"/>
      <c r="F235" s="3">
        <f>F234+D235-E235</f>
        <v>488155</v>
      </c>
      <c r="G235" s="3" t="s">
        <v>2278</v>
      </c>
      <c r="H235" s="2" t="s">
        <v>1853</v>
      </c>
    </row>
    <row r="236" spans="1:8">
      <c r="A236" s="7">
        <v>3</v>
      </c>
      <c r="B236" s="3" t="s">
        <v>1336</v>
      </c>
      <c r="C236" s="7">
        <v>11</v>
      </c>
      <c r="D236" s="3">
        <v>278245</v>
      </c>
      <c r="E236" s="3"/>
      <c r="F236" s="3">
        <f t="shared" ref="F236:F266" si="5">F235+D236-E236</f>
        <v>766400</v>
      </c>
      <c r="G236" s="3" t="s">
        <v>2278</v>
      </c>
      <c r="H236" s="2" t="s">
        <v>1853</v>
      </c>
    </row>
    <row r="237" spans="1:8">
      <c r="A237" s="7">
        <v>4</v>
      </c>
      <c r="B237" s="3" t="s">
        <v>1356</v>
      </c>
      <c r="C237" s="7">
        <v>8</v>
      </c>
      <c r="D237" s="3">
        <v>205275</v>
      </c>
      <c r="E237" s="3"/>
      <c r="F237" s="3">
        <f t="shared" si="5"/>
        <v>971675</v>
      </c>
      <c r="G237" s="3" t="s">
        <v>2278</v>
      </c>
      <c r="H237" s="2" t="s">
        <v>1853</v>
      </c>
    </row>
    <row r="238" spans="1:8">
      <c r="A238" s="7">
        <v>5</v>
      </c>
      <c r="B238" s="3" t="s">
        <v>815</v>
      </c>
      <c r="C238" s="7">
        <v>17</v>
      </c>
      <c r="D238" s="3">
        <v>452910</v>
      </c>
      <c r="E238" s="3"/>
      <c r="F238" s="3">
        <f t="shared" si="5"/>
        <v>1424585</v>
      </c>
      <c r="G238" s="3" t="s">
        <v>2278</v>
      </c>
      <c r="H238" s="2" t="s">
        <v>1853</v>
      </c>
    </row>
    <row r="239" spans="1:8">
      <c r="A239" s="7">
        <v>6</v>
      </c>
      <c r="B239" s="2" t="s">
        <v>840</v>
      </c>
      <c r="C239" s="7">
        <v>16</v>
      </c>
      <c r="D239" s="3">
        <v>428465</v>
      </c>
      <c r="E239" s="3"/>
      <c r="F239" s="3">
        <f t="shared" si="5"/>
        <v>1853050</v>
      </c>
      <c r="G239" s="3" t="s">
        <v>2278</v>
      </c>
      <c r="H239" s="2" t="s">
        <v>1853</v>
      </c>
    </row>
    <row r="240" spans="1:8">
      <c r="A240" s="7">
        <v>7</v>
      </c>
      <c r="B240" s="2" t="s">
        <v>54</v>
      </c>
      <c r="C240" s="7">
        <v>13</v>
      </c>
      <c r="D240" s="3">
        <v>328865</v>
      </c>
      <c r="E240" s="2"/>
      <c r="F240" s="3">
        <f t="shared" si="5"/>
        <v>2181915</v>
      </c>
      <c r="G240" s="3" t="s">
        <v>2278</v>
      </c>
      <c r="H240" s="2" t="s">
        <v>1853</v>
      </c>
    </row>
    <row r="241" spans="1:8">
      <c r="A241" s="7">
        <v>8</v>
      </c>
      <c r="B241" s="2" t="s">
        <v>1388</v>
      </c>
      <c r="C241" s="7">
        <v>9</v>
      </c>
      <c r="D241" s="3">
        <v>239230</v>
      </c>
      <c r="E241" s="2"/>
      <c r="F241" s="3">
        <f t="shared" si="5"/>
        <v>2421145</v>
      </c>
      <c r="G241" s="3" t="s">
        <v>2278</v>
      </c>
      <c r="H241" s="2" t="s">
        <v>1853</v>
      </c>
    </row>
    <row r="242" spans="1:8">
      <c r="A242" s="7">
        <v>9</v>
      </c>
      <c r="B242" s="2" t="s">
        <v>1337</v>
      </c>
      <c r="C242" s="7">
        <v>7</v>
      </c>
      <c r="D242" s="3">
        <v>190325</v>
      </c>
      <c r="E242" s="2"/>
      <c r="F242" s="3">
        <f t="shared" si="5"/>
        <v>2611470</v>
      </c>
      <c r="G242" s="3" t="s">
        <v>2278</v>
      </c>
      <c r="H242" s="2" t="s">
        <v>1853</v>
      </c>
    </row>
    <row r="243" spans="1:8">
      <c r="A243" s="7">
        <v>10</v>
      </c>
      <c r="B243" s="2" t="s">
        <v>49</v>
      </c>
      <c r="C243" s="7">
        <v>4</v>
      </c>
      <c r="D243" s="3"/>
      <c r="E243" s="2">
        <v>83540</v>
      </c>
      <c r="F243" s="3">
        <f t="shared" si="5"/>
        <v>2527930</v>
      </c>
      <c r="G243" s="2"/>
      <c r="H243" s="3"/>
    </row>
    <row r="244" spans="1:8">
      <c r="A244" s="7">
        <v>11</v>
      </c>
      <c r="B244" s="2" t="s">
        <v>50</v>
      </c>
      <c r="C244" s="7">
        <v>3</v>
      </c>
      <c r="D244" s="3"/>
      <c r="E244" s="2">
        <v>53500</v>
      </c>
      <c r="F244" s="3">
        <f t="shared" si="5"/>
        <v>2474430</v>
      </c>
      <c r="G244" s="2"/>
      <c r="H244" s="3"/>
    </row>
    <row r="245" spans="1:8">
      <c r="A245" s="7">
        <v>12</v>
      </c>
      <c r="B245" s="2" t="s">
        <v>51</v>
      </c>
      <c r="C245" s="7">
        <v>3</v>
      </c>
      <c r="D245" s="3"/>
      <c r="E245" s="2">
        <v>59830</v>
      </c>
      <c r="F245" s="3">
        <f t="shared" si="5"/>
        <v>2414600</v>
      </c>
      <c r="G245" s="2"/>
      <c r="H245" s="3"/>
    </row>
    <row r="246" spans="1:8">
      <c r="A246" s="7">
        <v>13</v>
      </c>
      <c r="B246" s="2" t="s">
        <v>818</v>
      </c>
      <c r="C246" s="7">
        <v>1</v>
      </c>
      <c r="D246" s="2"/>
      <c r="E246" s="2">
        <v>23405</v>
      </c>
      <c r="F246" s="3">
        <f t="shared" si="5"/>
        <v>2391195</v>
      </c>
      <c r="G246" s="2"/>
      <c r="H246" s="2"/>
    </row>
    <row r="247" spans="1:8">
      <c r="A247" s="7">
        <v>14</v>
      </c>
      <c r="B247" s="2" t="s">
        <v>58</v>
      </c>
      <c r="C247" s="7">
        <v>2</v>
      </c>
      <c r="D247" s="2"/>
      <c r="E247" s="2">
        <v>40000</v>
      </c>
      <c r="F247" s="3">
        <f t="shared" si="5"/>
        <v>2351195</v>
      </c>
      <c r="G247" s="2"/>
      <c r="H247" s="2"/>
    </row>
    <row r="248" spans="1:8">
      <c r="A248" s="7">
        <v>15</v>
      </c>
      <c r="B248" s="2" t="s">
        <v>59</v>
      </c>
      <c r="C248" s="7">
        <v>9</v>
      </c>
      <c r="D248" s="2"/>
      <c r="E248" s="2">
        <v>151795</v>
      </c>
      <c r="F248" s="3">
        <f t="shared" si="5"/>
        <v>2199400</v>
      </c>
      <c r="G248" s="2"/>
      <c r="H248" s="2"/>
    </row>
    <row r="249" spans="1:8">
      <c r="A249" s="7">
        <v>16</v>
      </c>
      <c r="B249" s="2" t="s">
        <v>60</v>
      </c>
      <c r="C249" s="7">
        <v>5</v>
      </c>
      <c r="D249" s="2"/>
      <c r="E249" s="2">
        <v>80585</v>
      </c>
      <c r="F249" s="3">
        <f t="shared" si="5"/>
        <v>2118815</v>
      </c>
      <c r="G249" s="2"/>
      <c r="H249" s="2"/>
    </row>
    <row r="250" spans="1:8">
      <c r="A250" s="7">
        <v>17</v>
      </c>
      <c r="B250" s="2" t="s">
        <v>61</v>
      </c>
      <c r="C250" s="7">
        <v>9</v>
      </c>
      <c r="D250" s="2"/>
      <c r="E250" s="2">
        <v>165445</v>
      </c>
      <c r="F250" s="3">
        <f t="shared" si="5"/>
        <v>1953370</v>
      </c>
      <c r="G250" s="2"/>
      <c r="H250" s="2"/>
    </row>
    <row r="251" spans="1:8">
      <c r="A251" s="7">
        <v>18</v>
      </c>
      <c r="B251" s="2" t="s">
        <v>62</v>
      </c>
      <c r="C251" s="7">
        <v>18</v>
      </c>
      <c r="D251" s="2"/>
      <c r="E251" s="2">
        <v>308785</v>
      </c>
      <c r="F251" s="3">
        <f t="shared" si="5"/>
        <v>1644585</v>
      </c>
      <c r="G251" s="2"/>
      <c r="H251" s="2"/>
    </row>
    <row r="252" spans="1:8">
      <c r="A252" s="7">
        <v>19</v>
      </c>
      <c r="B252" s="2" t="s">
        <v>63</v>
      </c>
      <c r="C252" s="7">
        <v>1</v>
      </c>
      <c r="D252" s="2"/>
      <c r="E252" s="2">
        <v>19450</v>
      </c>
      <c r="F252" s="3">
        <f t="shared" si="5"/>
        <v>1625135</v>
      </c>
      <c r="G252" s="2"/>
      <c r="H252" s="2"/>
    </row>
    <row r="253" spans="1:8">
      <c r="A253" s="7">
        <v>20</v>
      </c>
      <c r="B253" s="2" t="s">
        <v>1404</v>
      </c>
      <c r="C253" s="7">
        <v>3</v>
      </c>
      <c r="D253" s="2"/>
      <c r="E253" s="2">
        <v>63890</v>
      </c>
      <c r="F253" s="3">
        <f t="shared" si="5"/>
        <v>1561245</v>
      </c>
      <c r="G253" s="2"/>
      <c r="H253" s="2"/>
    </row>
    <row r="254" spans="1:8">
      <c r="A254" s="7">
        <v>21</v>
      </c>
      <c r="B254" s="2" t="s">
        <v>875</v>
      </c>
      <c r="C254" s="7">
        <v>4</v>
      </c>
      <c r="D254" s="2"/>
      <c r="E254" s="2">
        <v>91150</v>
      </c>
      <c r="F254" s="3">
        <f t="shared" si="5"/>
        <v>1470095</v>
      </c>
      <c r="G254" s="2"/>
      <c r="H254" s="2"/>
    </row>
    <row r="255" spans="1:8">
      <c r="A255" s="7">
        <v>22</v>
      </c>
      <c r="B255" s="2" t="s">
        <v>881</v>
      </c>
      <c r="C255" s="7">
        <v>1</v>
      </c>
      <c r="D255" s="2"/>
      <c r="E255" s="2">
        <v>20065</v>
      </c>
      <c r="F255" s="3">
        <f t="shared" si="5"/>
        <v>1450030</v>
      </c>
      <c r="G255" s="2"/>
      <c r="H255" s="2"/>
    </row>
    <row r="256" spans="1:8">
      <c r="A256" s="7">
        <v>23</v>
      </c>
      <c r="B256" s="2" t="s">
        <v>928</v>
      </c>
      <c r="C256" s="7">
        <v>2</v>
      </c>
      <c r="D256" s="2"/>
      <c r="E256" s="2">
        <v>50000</v>
      </c>
      <c r="F256" s="3">
        <f t="shared" si="5"/>
        <v>1400030</v>
      </c>
      <c r="G256" s="2"/>
      <c r="H256" s="2"/>
    </row>
    <row r="257" spans="1:8">
      <c r="A257" s="7"/>
      <c r="B257" s="2" t="s">
        <v>929</v>
      </c>
      <c r="C257" s="7">
        <v>4</v>
      </c>
      <c r="D257" s="2"/>
      <c r="E257" s="2">
        <v>92695</v>
      </c>
      <c r="F257" s="3">
        <f t="shared" si="5"/>
        <v>1307335</v>
      </c>
      <c r="G257" s="2"/>
      <c r="H257" s="2"/>
    </row>
    <row r="258" spans="1:8">
      <c r="A258" s="7"/>
      <c r="B258" s="2" t="s">
        <v>930</v>
      </c>
      <c r="C258" s="7">
        <v>6</v>
      </c>
      <c r="D258" s="2"/>
      <c r="E258" s="2">
        <v>130180</v>
      </c>
      <c r="F258" s="3">
        <f t="shared" si="5"/>
        <v>1177155</v>
      </c>
      <c r="G258" s="2"/>
      <c r="H258" s="2"/>
    </row>
    <row r="259" spans="1:8">
      <c r="A259" s="7"/>
      <c r="B259" s="2" t="s">
        <v>841</v>
      </c>
      <c r="C259" s="7">
        <v>13</v>
      </c>
      <c r="D259" s="2"/>
      <c r="E259" s="2">
        <v>285795</v>
      </c>
      <c r="F259" s="3">
        <f t="shared" si="5"/>
        <v>891360</v>
      </c>
      <c r="G259" s="2"/>
      <c r="H259" s="2"/>
    </row>
    <row r="260" spans="1:8">
      <c r="A260" s="7"/>
      <c r="B260" s="2" t="s">
        <v>843</v>
      </c>
      <c r="C260" s="7">
        <v>7</v>
      </c>
      <c r="D260" s="2">
        <v>11780</v>
      </c>
      <c r="E260" s="2">
        <v>155485</v>
      </c>
      <c r="F260" s="3">
        <f t="shared" si="5"/>
        <v>747655</v>
      </c>
      <c r="G260" s="2" t="s">
        <v>2129</v>
      </c>
      <c r="H260" s="2"/>
    </row>
    <row r="261" spans="1:8">
      <c r="A261" s="7"/>
      <c r="B261" s="2" t="s">
        <v>844</v>
      </c>
      <c r="C261" s="7">
        <v>9</v>
      </c>
      <c r="D261" s="2"/>
      <c r="E261" s="2">
        <v>217575</v>
      </c>
      <c r="F261" s="3">
        <f t="shared" si="5"/>
        <v>530080</v>
      </c>
      <c r="G261" s="2"/>
      <c r="H261" s="2"/>
    </row>
    <row r="262" spans="1:8">
      <c r="A262" s="7"/>
      <c r="B262" s="2" t="s">
        <v>1371</v>
      </c>
      <c r="C262" s="7">
        <v>13</v>
      </c>
      <c r="D262" s="2"/>
      <c r="E262" s="2">
        <v>288040</v>
      </c>
      <c r="F262" s="3">
        <f t="shared" si="5"/>
        <v>242040</v>
      </c>
      <c r="G262" s="2"/>
      <c r="H262" s="2"/>
    </row>
    <row r="263" spans="1:8">
      <c r="A263" s="7"/>
      <c r="B263" s="2" t="s">
        <v>868</v>
      </c>
      <c r="C263" s="7">
        <v>10</v>
      </c>
      <c r="D263" s="2"/>
      <c r="E263" s="2">
        <v>226985</v>
      </c>
      <c r="F263" s="3">
        <f t="shared" si="5"/>
        <v>15055</v>
      </c>
      <c r="G263" s="2"/>
      <c r="H263" s="2"/>
    </row>
    <row r="264" spans="1:8">
      <c r="A264" s="7"/>
      <c r="B264" s="2" t="s">
        <v>845</v>
      </c>
      <c r="C264" s="7">
        <v>1</v>
      </c>
      <c r="D264" s="2"/>
      <c r="E264" s="2">
        <v>20745</v>
      </c>
      <c r="F264" s="3">
        <f t="shared" si="5"/>
        <v>-5690</v>
      </c>
      <c r="G264" s="2"/>
      <c r="H264" s="2"/>
    </row>
    <row r="265" spans="1:8">
      <c r="A265" s="7">
        <v>24</v>
      </c>
      <c r="B265" s="2" t="s">
        <v>556</v>
      </c>
      <c r="C265" s="7">
        <v>1</v>
      </c>
      <c r="D265" s="2">
        <v>9300</v>
      </c>
      <c r="E265" s="2">
        <v>3610</v>
      </c>
      <c r="F265" s="3">
        <f t="shared" si="5"/>
        <v>0</v>
      </c>
      <c r="G265" s="2"/>
      <c r="H265" s="2" t="s">
        <v>2211</v>
      </c>
    </row>
    <row r="266" spans="1:8">
      <c r="A266" s="7">
        <v>25</v>
      </c>
      <c r="B266" s="2"/>
      <c r="C266" s="7"/>
      <c r="D266" s="2"/>
      <c r="E266" s="2"/>
      <c r="F266" s="3">
        <f t="shared" si="5"/>
        <v>0</v>
      </c>
      <c r="G266" s="2"/>
      <c r="H266" s="2"/>
    </row>
    <row r="267" spans="1:8" ht="15.75">
      <c r="A267" s="684" t="s">
        <v>43</v>
      </c>
      <c r="B267" s="685"/>
      <c r="C267" s="12">
        <f>SUM(C234:C266)</f>
        <v>229</v>
      </c>
      <c r="D267" s="13">
        <f>SUM(D234:D266)</f>
        <v>2632550</v>
      </c>
      <c r="E267" s="13">
        <f>SUM(E234:E266)</f>
        <v>2632550</v>
      </c>
      <c r="F267" s="13">
        <f>D267-E267</f>
        <v>0</v>
      </c>
      <c r="G267" s="13"/>
      <c r="H267" s="13"/>
    </row>
    <row r="271" spans="1:8" ht="23.25">
      <c r="A271" s="666" t="s">
        <v>0</v>
      </c>
      <c r="B271" s="666"/>
      <c r="C271" s="666"/>
      <c r="D271" s="666"/>
      <c r="E271" s="666"/>
      <c r="F271" s="666"/>
      <c r="G271" s="666"/>
      <c r="H271" s="666"/>
    </row>
    <row r="272" spans="1:8" ht="15.75">
      <c r="A272" s="672" t="s">
        <v>1851</v>
      </c>
      <c r="B272" s="672"/>
      <c r="C272" s="672"/>
      <c r="D272" s="672"/>
      <c r="E272" s="672"/>
      <c r="F272" s="672"/>
      <c r="G272" s="672"/>
      <c r="H272" s="672"/>
    </row>
    <row r="273" spans="1:8" ht="21">
      <c r="A273" s="683" t="s">
        <v>1859</v>
      </c>
      <c r="B273" s="683"/>
      <c r="C273" s="683"/>
      <c r="D273" s="683"/>
      <c r="E273" s="683"/>
      <c r="F273" s="683"/>
      <c r="G273" s="683"/>
      <c r="H273" s="683"/>
    </row>
    <row r="274" spans="1:8">
      <c r="A274" s="668" t="s">
        <v>1852</v>
      </c>
      <c r="B274" s="668"/>
      <c r="C274" s="668"/>
      <c r="D274" s="668"/>
      <c r="E274" s="668"/>
      <c r="F274" s="668"/>
      <c r="G274" s="668"/>
      <c r="H274" s="668"/>
    </row>
    <row r="275" spans="1:8" ht="15.75">
      <c r="A275" s="1" t="s">
        <v>3</v>
      </c>
      <c r="B275" s="1" t="s">
        <v>4</v>
      </c>
      <c r="C275" s="211" t="s">
        <v>2245</v>
      </c>
      <c r="D275" s="1" t="s">
        <v>2243</v>
      </c>
      <c r="E275" s="1" t="s">
        <v>2246</v>
      </c>
      <c r="F275" s="211" t="s">
        <v>2244</v>
      </c>
      <c r="G275" s="1" t="s">
        <v>2247</v>
      </c>
      <c r="H275" s="211" t="s">
        <v>2239</v>
      </c>
    </row>
    <row r="276" spans="1:8">
      <c r="A276" s="7">
        <v>1</v>
      </c>
      <c r="B276" s="3" t="s">
        <v>569</v>
      </c>
      <c r="C276" s="4">
        <v>31</v>
      </c>
      <c r="D276" s="5">
        <v>783575</v>
      </c>
      <c r="E276" s="3"/>
      <c r="F276" s="3">
        <f>D276-E276</f>
        <v>783575</v>
      </c>
      <c r="G276" s="3" t="s">
        <v>2277</v>
      </c>
      <c r="H276" s="2"/>
    </row>
    <row r="277" spans="1:8">
      <c r="A277" s="7">
        <v>2</v>
      </c>
      <c r="B277" s="3" t="s">
        <v>570</v>
      </c>
      <c r="C277" s="4">
        <v>31</v>
      </c>
      <c r="D277" s="6">
        <v>790475</v>
      </c>
      <c r="E277" s="3"/>
      <c r="F277" s="3">
        <f>F276+D277-E277</f>
        <v>1574050</v>
      </c>
      <c r="G277" s="3"/>
      <c r="H277" s="2"/>
    </row>
    <row r="278" spans="1:8">
      <c r="A278" s="7">
        <v>3</v>
      </c>
      <c r="B278" s="3" t="s">
        <v>571</v>
      </c>
      <c r="C278" s="7">
        <v>42</v>
      </c>
      <c r="D278" s="5">
        <v>1070245</v>
      </c>
      <c r="E278" s="3"/>
      <c r="F278" s="3">
        <f t="shared" ref="F278:F299" si="6">F277+D278-E278</f>
        <v>2644295</v>
      </c>
      <c r="G278" s="3"/>
      <c r="H278" s="2"/>
    </row>
    <row r="279" spans="1:8">
      <c r="A279" s="7">
        <v>4</v>
      </c>
      <c r="B279" s="3" t="s">
        <v>573</v>
      </c>
      <c r="C279" s="7">
        <v>30</v>
      </c>
      <c r="D279" s="5">
        <v>774650</v>
      </c>
      <c r="E279" s="3"/>
      <c r="F279" s="3">
        <f t="shared" si="6"/>
        <v>3418945</v>
      </c>
      <c r="G279" s="3"/>
      <c r="H279" s="2"/>
    </row>
    <row r="280" spans="1:8">
      <c r="A280" s="7">
        <v>5</v>
      </c>
      <c r="B280" s="3" t="s">
        <v>574</v>
      </c>
      <c r="C280" s="7">
        <v>7</v>
      </c>
      <c r="D280" s="5">
        <v>164420</v>
      </c>
      <c r="E280" s="3"/>
      <c r="F280" s="3">
        <f t="shared" si="6"/>
        <v>3583365</v>
      </c>
      <c r="G280" s="3"/>
      <c r="H280" s="2"/>
    </row>
    <row r="281" spans="1:8">
      <c r="A281" s="7">
        <v>6</v>
      </c>
      <c r="B281" s="2" t="s">
        <v>1965</v>
      </c>
      <c r="C281" s="7">
        <v>20</v>
      </c>
      <c r="D281" s="3"/>
      <c r="E281" s="5">
        <v>302315</v>
      </c>
      <c r="F281" s="3">
        <f t="shared" si="6"/>
        <v>3281050</v>
      </c>
      <c r="G281" s="5"/>
      <c r="H281" s="2"/>
    </row>
    <row r="282" spans="1:8">
      <c r="A282" s="7">
        <v>7</v>
      </c>
      <c r="B282" s="2" t="s">
        <v>1967</v>
      </c>
      <c r="C282" s="7">
        <v>21</v>
      </c>
      <c r="D282" s="3"/>
      <c r="E282" s="5">
        <v>352085</v>
      </c>
      <c r="F282" s="3">
        <f t="shared" si="6"/>
        <v>2928965</v>
      </c>
      <c r="G282" s="5"/>
      <c r="H282" s="2"/>
    </row>
    <row r="283" spans="1:8">
      <c r="A283" s="7">
        <v>8</v>
      </c>
      <c r="B283" s="2" t="s">
        <v>1969</v>
      </c>
      <c r="C283" s="7">
        <v>8</v>
      </c>
      <c r="D283" s="3"/>
      <c r="E283" s="5">
        <v>124000</v>
      </c>
      <c r="F283" s="3">
        <f t="shared" si="6"/>
        <v>2804965</v>
      </c>
      <c r="G283" s="5"/>
      <c r="H283" s="2"/>
    </row>
    <row r="284" spans="1:8">
      <c r="A284" s="7">
        <v>9</v>
      </c>
      <c r="B284" s="2" t="s">
        <v>1971</v>
      </c>
      <c r="C284" s="7">
        <v>6</v>
      </c>
      <c r="D284" s="3"/>
      <c r="E284" s="5">
        <v>113800</v>
      </c>
      <c r="F284" s="3">
        <f t="shared" si="6"/>
        <v>2691165</v>
      </c>
      <c r="G284" s="5"/>
      <c r="H284" s="2"/>
    </row>
    <row r="285" spans="1:8">
      <c r="A285" s="7">
        <v>10</v>
      </c>
      <c r="B285" s="2" t="s">
        <v>1974</v>
      </c>
      <c r="C285" s="7">
        <v>9</v>
      </c>
      <c r="D285" s="3"/>
      <c r="E285" s="5">
        <v>199055</v>
      </c>
      <c r="F285" s="3">
        <f t="shared" si="6"/>
        <v>2492110</v>
      </c>
      <c r="G285" s="5"/>
      <c r="H285" s="3"/>
    </row>
    <row r="286" spans="1:8">
      <c r="A286" s="7">
        <v>11</v>
      </c>
      <c r="B286" s="2" t="s">
        <v>1975</v>
      </c>
      <c r="C286" s="7">
        <v>5</v>
      </c>
      <c r="D286" s="3"/>
      <c r="E286" s="5">
        <v>129395</v>
      </c>
      <c r="F286" s="3">
        <f t="shared" si="6"/>
        <v>2362715</v>
      </c>
      <c r="G286" s="5"/>
      <c r="H286" s="3"/>
    </row>
    <row r="287" spans="1:8">
      <c r="A287" s="7">
        <v>12</v>
      </c>
      <c r="B287" s="2" t="s">
        <v>1978</v>
      </c>
      <c r="C287" s="7">
        <v>5</v>
      </c>
      <c r="D287" s="3"/>
      <c r="E287" s="5">
        <v>131085</v>
      </c>
      <c r="F287" s="3">
        <f t="shared" si="6"/>
        <v>2231630</v>
      </c>
      <c r="G287" s="5"/>
      <c r="H287" s="3"/>
    </row>
    <row r="288" spans="1:8">
      <c r="A288" s="7">
        <v>13</v>
      </c>
      <c r="B288" s="2" t="s">
        <v>1980</v>
      </c>
      <c r="C288" s="7">
        <v>2</v>
      </c>
      <c r="D288" s="2"/>
      <c r="E288" s="5">
        <v>52005</v>
      </c>
      <c r="F288" s="3">
        <f t="shared" si="6"/>
        <v>2179625</v>
      </c>
      <c r="G288" s="5"/>
      <c r="H288" s="2"/>
    </row>
    <row r="289" spans="1:8">
      <c r="A289" s="7">
        <v>14</v>
      </c>
      <c r="B289" s="2" t="s">
        <v>1981</v>
      </c>
      <c r="C289" s="7">
        <v>7</v>
      </c>
      <c r="D289" s="2"/>
      <c r="E289" s="5">
        <v>184825</v>
      </c>
      <c r="F289" s="3">
        <f t="shared" si="6"/>
        <v>1994800</v>
      </c>
      <c r="G289" s="5"/>
      <c r="H289" s="2"/>
    </row>
    <row r="290" spans="1:8">
      <c r="A290" s="7">
        <v>15</v>
      </c>
      <c r="B290" s="2" t="s">
        <v>1983</v>
      </c>
      <c r="C290" s="7">
        <v>5</v>
      </c>
      <c r="D290" s="2"/>
      <c r="E290" s="5">
        <v>132045</v>
      </c>
      <c r="F290" s="3">
        <f t="shared" si="6"/>
        <v>1862755</v>
      </c>
      <c r="G290" s="5"/>
      <c r="H290" s="2"/>
    </row>
    <row r="291" spans="1:8">
      <c r="A291" s="7"/>
      <c r="B291" s="2" t="s">
        <v>1985</v>
      </c>
      <c r="C291" s="7">
        <v>5</v>
      </c>
      <c r="D291" s="2"/>
      <c r="E291" s="5">
        <v>128375</v>
      </c>
      <c r="F291" s="3">
        <f t="shared" si="6"/>
        <v>1734380</v>
      </c>
      <c r="G291" s="5"/>
      <c r="H291" s="2"/>
    </row>
    <row r="292" spans="1:8">
      <c r="A292" s="7"/>
      <c r="B292" s="2" t="s">
        <v>1987</v>
      </c>
      <c r="C292" s="7">
        <v>7</v>
      </c>
      <c r="D292" s="2"/>
      <c r="E292" s="5">
        <v>184580</v>
      </c>
      <c r="F292" s="3">
        <f t="shared" si="6"/>
        <v>1549800</v>
      </c>
      <c r="G292" s="5"/>
      <c r="H292" s="2"/>
    </row>
    <row r="293" spans="1:8">
      <c r="A293" s="7"/>
      <c r="B293" s="2" t="s">
        <v>1989</v>
      </c>
      <c r="C293" s="7">
        <v>6</v>
      </c>
      <c r="D293" s="2"/>
      <c r="E293" s="5">
        <v>162145</v>
      </c>
      <c r="F293" s="3">
        <f t="shared" si="6"/>
        <v>1387655</v>
      </c>
      <c r="G293" s="5"/>
      <c r="H293" s="2"/>
    </row>
    <row r="294" spans="1:8">
      <c r="A294" s="7"/>
      <c r="B294" s="2" t="s">
        <v>1990</v>
      </c>
      <c r="C294" s="7">
        <v>24</v>
      </c>
      <c r="D294" s="2"/>
      <c r="E294" s="5">
        <v>162055</v>
      </c>
      <c r="F294" s="3">
        <f t="shared" si="6"/>
        <v>1225600</v>
      </c>
      <c r="G294" s="5"/>
      <c r="H294" s="2"/>
    </row>
    <row r="295" spans="1:8">
      <c r="A295" s="7"/>
      <c r="B295" s="2" t="s">
        <v>1991</v>
      </c>
      <c r="C295" s="7">
        <v>33</v>
      </c>
      <c r="D295" s="2"/>
      <c r="E295" s="5">
        <v>573245</v>
      </c>
      <c r="F295" s="3">
        <f t="shared" si="6"/>
        <v>652355</v>
      </c>
      <c r="G295" s="5"/>
      <c r="H295" s="2"/>
    </row>
    <row r="296" spans="1:8">
      <c r="A296" s="7"/>
      <c r="B296" s="2" t="s">
        <v>1992</v>
      </c>
      <c r="C296" s="7">
        <v>11</v>
      </c>
      <c r="D296" s="2"/>
      <c r="E296" s="5">
        <v>230535</v>
      </c>
      <c r="F296" s="3">
        <f t="shared" si="6"/>
        <v>421820</v>
      </c>
      <c r="G296" s="5"/>
      <c r="H296" s="2"/>
    </row>
    <row r="297" spans="1:8">
      <c r="A297" s="7"/>
      <c r="B297" s="2" t="s">
        <v>1993</v>
      </c>
      <c r="C297" s="7">
        <v>13</v>
      </c>
      <c r="D297" s="2"/>
      <c r="E297" s="5">
        <v>283165</v>
      </c>
      <c r="F297" s="3">
        <f t="shared" si="6"/>
        <v>138655</v>
      </c>
      <c r="G297" s="5"/>
      <c r="H297" s="2"/>
    </row>
    <row r="298" spans="1:8">
      <c r="A298" s="7">
        <v>16</v>
      </c>
      <c r="B298" s="2" t="s">
        <v>1994</v>
      </c>
      <c r="C298" s="7">
        <v>10</v>
      </c>
      <c r="D298" s="2">
        <v>10215</v>
      </c>
      <c r="E298" s="5">
        <v>148870</v>
      </c>
      <c r="F298" s="3">
        <f t="shared" si="6"/>
        <v>0</v>
      </c>
      <c r="G298" s="5"/>
      <c r="H298" s="2" t="s">
        <v>2211</v>
      </c>
    </row>
    <row r="299" spans="1:8">
      <c r="A299" s="7">
        <v>17</v>
      </c>
      <c r="B299" s="2"/>
      <c r="C299" s="7"/>
      <c r="D299" s="2"/>
      <c r="E299" s="2"/>
      <c r="F299" s="3">
        <f t="shared" si="6"/>
        <v>0</v>
      </c>
      <c r="G299" s="2"/>
      <c r="H299" s="2"/>
    </row>
    <row r="300" spans="1:8" ht="15.75">
      <c r="A300" s="684" t="s">
        <v>43</v>
      </c>
      <c r="B300" s="685"/>
      <c r="C300" s="12">
        <f>SUM(C276:C299)</f>
        <v>338</v>
      </c>
      <c r="D300" s="13">
        <f>SUM(D276:D299)</f>
        <v>3593580</v>
      </c>
      <c r="E300" s="13">
        <f>SUM(E276:E299)</f>
        <v>3593580</v>
      </c>
      <c r="F300" s="13">
        <f>D300-E300</f>
        <v>0</v>
      </c>
      <c r="G300" s="13"/>
      <c r="H300" s="13"/>
    </row>
    <row r="303" spans="1:8" ht="23.25">
      <c r="A303" s="666" t="s">
        <v>0</v>
      </c>
      <c r="B303" s="666"/>
      <c r="C303" s="666"/>
      <c r="D303" s="666"/>
      <c r="E303" s="666"/>
      <c r="F303" s="666"/>
      <c r="G303" s="666"/>
      <c r="H303" s="666"/>
    </row>
    <row r="304" spans="1:8" ht="15.75">
      <c r="A304" s="672" t="s">
        <v>1851</v>
      </c>
      <c r="B304" s="672"/>
      <c r="C304" s="672"/>
      <c r="D304" s="672"/>
      <c r="E304" s="672"/>
      <c r="F304" s="672"/>
      <c r="G304" s="672"/>
      <c r="H304" s="672"/>
    </row>
    <row r="305" spans="1:8" ht="21">
      <c r="A305" s="683" t="s">
        <v>342</v>
      </c>
      <c r="B305" s="683"/>
      <c r="C305" s="683"/>
      <c r="D305" s="683"/>
      <c r="E305" s="683"/>
      <c r="F305" s="683"/>
      <c r="G305" s="683"/>
      <c r="H305" s="683"/>
    </row>
    <row r="306" spans="1:8">
      <c r="A306" s="668" t="s">
        <v>1852</v>
      </c>
      <c r="B306" s="668"/>
      <c r="C306" s="668"/>
      <c r="D306" s="668"/>
      <c r="E306" s="668"/>
      <c r="F306" s="668"/>
      <c r="G306" s="668"/>
      <c r="H306" s="668"/>
    </row>
    <row r="307" spans="1:8" ht="15.75">
      <c r="A307" s="1" t="s">
        <v>3</v>
      </c>
      <c r="B307" s="1" t="s">
        <v>4</v>
      </c>
      <c r="C307" s="211" t="s">
        <v>2245</v>
      </c>
      <c r="D307" s="1" t="s">
        <v>2243</v>
      </c>
      <c r="E307" s="1" t="s">
        <v>2246</v>
      </c>
      <c r="F307" s="211" t="s">
        <v>2244</v>
      </c>
      <c r="G307" s="1" t="s">
        <v>2247</v>
      </c>
      <c r="H307" s="211" t="s">
        <v>2239</v>
      </c>
    </row>
    <row r="308" spans="1:8">
      <c r="A308" s="7">
        <v>1</v>
      </c>
      <c r="B308" s="3" t="s">
        <v>1862</v>
      </c>
      <c r="C308" s="4">
        <v>2</v>
      </c>
      <c r="D308" s="5">
        <v>53440</v>
      </c>
      <c r="E308" s="3"/>
      <c r="F308" s="3">
        <f>D308-E308</f>
        <v>53440</v>
      </c>
      <c r="G308" s="3" t="s">
        <v>2275</v>
      </c>
      <c r="H308" s="2"/>
    </row>
    <row r="309" spans="1:8">
      <c r="A309" s="7">
        <v>2</v>
      </c>
      <c r="B309" s="3" t="s">
        <v>1863</v>
      </c>
      <c r="C309" s="4">
        <v>5</v>
      </c>
      <c r="D309" s="6">
        <v>133585</v>
      </c>
      <c r="E309" s="3"/>
      <c r="F309" s="3">
        <f>D309+F308-E309</f>
        <v>187025</v>
      </c>
      <c r="G309" s="3" t="s">
        <v>2276</v>
      </c>
      <c r="H309" s="2"/>
    </row>
    <row r="310" spans="1:8">
      <c r="A310" s="7">
        <v>3</v>
      </c>
      <c r="B310" s="3" t="s">
        <v>1865</v>
      </c>
      <c r="C310" s="7">
        <v>9</v>
      </c>
      <c r="D310" s="5">
        <v>234130</v>
      </c>
      <c r="E310" s="3"/>
      <c r="F310" s="3">
        <f t="shared" ref="F310:F328" si="7">D310+F309-E310</f>
        <v>421155</v>
      </c>
      <c r="G310" s="3"/>
      <c r="H310" s="2"/>
    </row>
    <row r="311" spans="1:8">
      <c r="A311" s="7">
        <v>4</v>
      </c>
      <c r="B311" s="3" t="s">
        <v>1866</v>
      </c>
      <c r="C311" s="7">
        <v>12</v>
      </c>
      <c r="D311" s="5">
        <v>327510</v>
      </c>
      <c r="E311" s="3"/>
      <c r="F311" s="3">
        <f t="shared" si="7"/>
        <v>748665</v>
      </c>
      <c r="G311" s="3"/>
      <c r="H311" s="2"/>
    </row>
    <row r="312" spans="1:8">
      <c r="A312" s="7">
        <v>5</v>
      </c>
      <c r="B312" s="3" t="s">
        <v>1867</v>
      </c>
      <c r="C312" s="7">
        <v>15</v>
      </c>
      <c r="D312" s="5">
        <v>407455</v>
      </c>
      <c r="E312" s="3"/>
      <c r="F312" s="3">
        <f t="shared" si="7"/>
        <v>1156120</v>
      </c>
      <c r="G312" s="3"/>
      <c r="H312" s="2"/>
    </row>
    <row r="313" spans="1:8">
      <c r="A313" s="7">
        <v>6</v>
      </c>
      <c r="B313" s="2" t="s">
        <v>1868</v>
      </c>
      <c r="C313" s="7">
        <v>11</v>
      </c>
      <c r="D313" s="5">
        <v>302730</v>
      </c>
      <c r="E313" s="3"/>
      <c r="F313" s="3">
        <f t="shared" si="7"/>
        <v>1458850</v>
      </c>
      <c r="G313" s="3"/>
      <c r="H313" s="2"/>
    </row>
    <row r="314" spans="1:8">
      <c r="A314" s="7">
        <v>7</v>
      </c>
      <c r="B314" s="2" t="s">
        <v>1870</v>
      </c>
      <c r="C314" s="7">
        <v>8</v>
      </c>
      <c r="D314" s="5">
        <v>215735</v>
      </c>
      <c r="E314" s="2"/>
      <c r="F314" s="3">
        <f t="shared" si="7"/>
        <v>1674585</v>
      </c>
      <c r="G314" s="2"/>
      <c r="H314" s="2"/>
    </row>
    <row r="315" spans="1:8">
      <c r="A315" s="7">
        <v>8</v>
      </c>
      <c r="B315" s="2" t="s">
        <v>1871</v>
      </c>
      <c r="C315" s="7">
        <v>4</v>
      </c>
      <c r="D315" s="5">
        <v>90230</v>
      </c>
      <c r="E315" s="2"/>
      <c r="F315" s="3">
        <f t="shared" si="7"/>
        <v>1764815</v>
      </c>
      <c r="G315" s="2"/>
      <c r="H315" s="2"/>
    </row>
    <row r="316" spans="1:8">
      <c r="A316" s="7">
        <v>9</v>
      </c>
      <c r="B316" s="2" t="s">
        <v>1875</v>
      </c>
      <c r="C316" s="7">
        <v>1</v>
      </c>
      <c r="D316" s="5">
        <v>27860</v>
      </c>
      <c r="E316" s="2"/>
      <c r="F316" s="3">
        <f t="shared" si="7"/>
        <v>1792675</v>
      </c>
      <c r="G316" s="2"/>
      <c r="H316" s="2"/>
    </row>
    <row r="317" spans="1:8">
      <c r="A317" s="7">
        <v>10</v>
      </c>
      <c r="B317" s="2" t="s">
        <v>1877</v>
      </c>
      <c r="C317" s="7">
        <v>3</v>
      </c>
      <c r="D317" s="5">
        <v>81835</v>
      </c>
      <c r="E317" s="2"/>
      <c r="F317" s="3">
        <f t="shared" si="7"/>
        <v>1874510</v>
      </c>
      <c r="G317" s="2"/>
      <c r="H317" s="3"/>
    </row>
    <row r="318" spans="1:8">
      <c r="A318" s="7">
        <v>11</v>
      </c>
      <c r="B318" s="2" t="s">
        <v>1879</v>
      </c>
      <c r="C318" s="7">
        <v>6</v>
      </c>
      <c r="D318" s="5">
        <v>163550</v>
      </c>
      <c r="E318" s="2"/>
      <c r="F318" s="3">
        <f t="shared" si="7"/>
        <v>2038060</v>
      </c>
      <c r="G318" s="2"/>
      <c r="H318" s="3"/>
    </row>
    <row r="319" spans="1:8">
      <c r="A319" s="7">
        <v>12</v>
      </c>
      <c r="B319" s="2" t="s">
        <v>1881</v>
      </c>
      <c r="C319" s="7">
        <v>5</v>
      </c>
      <c r="D319" s="5">
        <v>127570</v>
      </c>
      <c r="E319" s="2"/>
      <c r="F319" s="3">
        <f t="shared" si="7"/>
        <v>2165630</v>
      </c>
      <c r="G319" s="2"/>
      <c r="H319" s="3"/>
    </row>
    <row r="320" spans="1:8">
      <c r="A320" s="7">
        <v>13</v>
      </c>
      <c r="B320" s="2" t="s">
        <v>1950</v>
      </c>
      <c r="C320" s="7">
        <v>13</v>
      </c>
      <c r="D320" s="2"/>
      <c r="E320" s="5">
        <v>188065</v>
      </c>
      <c r="F320" s="3">
        <f t="shared" si="7"/>
        <v>1977565</v>
      </c>
      <c r="G320" s="5"/>
      <c r="H320" s="2"/>
    </row>
    <row r="321" spans="1:8">
      <c r="A321" s="7">
        <v>14</v>
      </c>
      <c r="B321" s="2" t="s">
        <v>1951</v>
      </c>
      <c r="C321" s="7">
        <v>8</v>
      </c>
      <c r="D321" s="2"/>
      <c r="E321" s="5">
        <v>165830</v>
      </c>
      <c r="F321" s="3">
        <f t="shared" si="7"/>
        <v>1811735</v>
      </c>
      <c r="G321" s="5"/>
      <c r="H321" s="2"/>
    </row>
    <row r="322" spans="1:8">
      <c r="A322" s="7">
        <v>15</v>
      </c>
      <c r="B322" s="2" t="s">
        <v>1955</v>
      </c>
      <c r="C322" s="7">
        <v>9</v>
      </c>
      <c r="D322" s="2"/>
      <c r="E322" s="5">
        <v>185675</v>
      </c>
      <c r="F322" s="3">
        <f t="shared" si="7"/>
        <v>1626060</v>
      </c>
      <c r="G322" s="5"/>
      <c r="H322" s="2"/>
    </row>
    <row r="323" spans="1:8">
      <c r="A323" s="7"/>
      <c r="B323" s="2" t="s">
        <v>1958</v>
      </c>
      <c r="C323" s="7">
        <v>5</v>
      </c>
      <c r="D323" s="2"/>
      <c r="E323" s="5">
        <v>86105</v>
      </c>
      <c r="F323" s="3">
        <f t="shared" si="7"/>
        <v>1539955</v>
      </c>
      <c r="G323" s="5"/>
      <c r="H323" s="2"/>
    </row>
    <row r="324" spans="1:8">
      <c r="A324" s="7"/>
      <c r="B324" s="2" t="s">
        <v>1959</v>
      </c>
      <c r="C324" s="7">
        <v>11</v>
      </c>
      <c r="D324" s="2"/>
      <c r="E324" s="5">
        <v>266320</v>
      </c>
      <c r="F324" s="3">
        <f t="shared" si="7"/>
        <v>1273635</v>
      </c>
      <c r="G324" s="5"/>
      <c r="H324" s="2"/>
    </row>
    <row r="325" spans="1:8">
      <c r="A325" s="7"/>
      <c r="B325" s="2" t="s">
        <v>1962</v>
      </c>
      <c r="C325" s="7">
        <v>26</v>
      </c>
      <c r="D325" s="2"/>
      <c r="E325" s="5">
        <v>471190</v>
      </c>
      <c r="F325" s="3">
        <f t="shared" si="7"/>
        <v>802445</v>
      </c>
      <c r="G325" s="5"/>
      <c r="H325" s="2"/>
    </row>
    <row r="326" spans="1:8">
      <c r="A326" s="7"/>
      <c r="B326" s="2" t="s">
        <v>1964</v>
      </c>
      <c r="C326" s="7">
        <v>22</v>
      </c>
      <c r="D326" s="2"/>
      <c r="E326" s="5">
        <v>407375</v>
      </c>
      <c r="F326" s="3">
        <f t="shared" si="7"/>
        <v>395070</v>
      </c>
      <c r="G326" s="5"/>
      <c r="H326" s="2"/>
    </row>
    <row r="327" spans="1:8">
      <c r="A327" s="7">
        <v>16</v>
      </c>
      <c r="B327" s="2" t="s">
        <v>1965</v>
      </c>
      <c r="C327" s="7">
        <v>25</v>
      </c>
      <c r="D327" s="2">
        <v>6770</v>
      </c>
      <c r="E327" s="5">
        <v>401840</v>
      </c>
      <c r="F327" s="3">
        <f t="shared" si="7"/>
        <v>0</v>
      </c>
      <c r="G327" s="5"/>
      <c r="H327" s="2" t="s">
        <v>2211</v>
      </c>
    </row>
    <row r="328" spans="1:8">
      <c r="A328" s="7">
        <v>17</v>
      </c>
      <c r="B328" s="2"/>
      <c r="C328" s="7"/>
      <c r="D328" s="2"/>
      <c r="E328" s="2"/>
      <c r="F328" s="3">
        <f t="shared" si="7"/>
        <v>0</v>
      </c>
      <c r="G328" s="2"/>
      <c r="H328" s="2"/>
    </row>
    <row r="329" spans="1:8" ht="15.75">
      <c r="A329" s="684" t="s">
        <v>43</v>
      </c>
      <c r="B329" s="685"/>
      <c r="C329" s="12">
        <f>SUM(C308:C328)</f>
        <v>200</v>
      </c>
      <c r="D329" s="13">
        <f>SUM(D308:D328)</f>
        <v>2172400</v>
      </c>
      <c r="E329" s="13">
        <f>SUM(E308:E328)</f>
        <v>2172400</v>
      </c>
      <c r="F329" s="13">
        <f>D329-E329</f>
        <v>0</v>
      </c>
      <c r="G329" s="13"/>
      <c r="H329" s="13"/>
    </row>
    <row r="332" spans="1:8" ht="23.25">
      <c r="A332" s="666" t="s">
        <v>0</v>
      </c>
      <c r="B332" s="666"/>
      <c r="C332" s="666"/>
      <c r="D332" s="666"/>
      <c r="E332" s="666"/>
      <c r="F332" s="666"/>
      <c r="G332" s="666"/>
      <c r="H332" s="666"/>
    </row>
    <row r="333" spans="1:8" ht="15.75">
      <c r="A333" s="672" t="s">
        <v>1851</v>
      </c>
      <c r="B333" s="672"/>
      <c r="C333" s="672"/>
      <c r="D333" s="672"/>
      <c r="E333" s="672"/>
      <c r="F333" s="672"/>
      <c r="G333" s="672"/>
      <c r="H333" s="672"/>
    </row>
    <row r="334" spans="1:8" ht="21">
      <c r="A334" s="683" t="s">
        <v>342</v>
      </c>
      <c r="B334" s="683"/>
      <c r="C334" s="683"/>
      <c r="D334" s="683"/>
      <c r="E334" s="683"/>
      <c r="F334" s="683"/>
      <c r="G334" s="683"/>
      <c r="H334" s="683"/>
    </row>
    <row r="335" spans="1:8">
      <c r="A335" s="668" t="s">
        <v>1852</v>
      </c>
      <c r="B335" s="668"/>
      <c r="C335" s="668"/>
      <c r="D335" s="668"/>
      <c r="E335" s="668"/>
      <c r="F335" s="668"/>
      <c r="G335" s="668"/>
      <c r="H335" s="668"/>
    </row>
    <row r="336" spans="1:8" ht="15.75">
      <c r="A336" s="1" t="s">
        <v>3</v>
      </c>
      <c r="B336" s="1" t="s">
        <v>4</v>
      </c>
      <c r="C336" s="211" t="s">
        <v>2245</v>
      </c>
      <c r="D336" s="1" t="s">
        <v>2243</v>
      </c>
      <c r="E336" s="1" t="s">
        <v>2246</v>
      </c>
      <c r="F336" s="211" t="s">
        <v>2244</v>
      </c>
      <c r="G336" s="1" t="s">
        <v>2247</v>
      </c>
      <c r="H336" s="211" t="s">
        <v>2239</v>
      </c>
    </row>
    <row r="337" spans="1:10">
      <c r="A337" s="7">
        <v>1</v>
      </c>
      <c r="B337" s="3" t="s">
        <v>1992</v>
      </c>
      <c r="C337" s="4">
        <v>16</v>
      </c>
      <c r="D337" s="5">
        <v>427105</v>
      </c>
      <c r="E337" s="3"/>
      <c r="F337" s="3">
        <f>D337-E337</f>
        <v>427105</v>
      </c>
      <c r="G337" s="3" t="s">
        <v>2261</v>
      </c>
      <c r="H337" s="2">
        <v>1803980</v>
      </c>
    </row>
    <row r="338" spans="1:10">
      <c r="A338" s="7">
        <v>2</v>
      </c>
      <c r="B338" s="3" t="s">
        <v>1993</v>
      </c>
      <c r="C338" s="4">
        <v>24</v>
      </c>
      <c r="D338" s="6">
        <v>631285</v>
      </c>
      <c r="E338" s="3"/>
      <c r="F338" s="3">
        <f>F337+D338-E338</f>
        <v>1058390</v>
      </c>
      <c r="G338" s="3" t="s">
        <v>2262</v>
      </c>
      <c r="H338" s="2">
        <v>747300</v>
      </c>
    </row>
    <row r="339" spans="1:10">
      <c r="A339" s="7">
        <v>3</v>
      </c>
      <c r="B339" s="3" t="s">
        <v>1994</v>
      </c>
      <c r="C339" s="7">
        <v>20</v>
      </c>
      <c r="D339" s="5">
        <v>526175</v>
      </c>
      <c r="E339" s="3"/>
      <c r="F339" s="3">
        <f t="shared" ref="F339:F402" si="8">F338+D339-E339</f>
        <v>1584565</v>
      </c>
      <c r="G339" s="3" t="s">
        <v>2263</v>
      </c>
      <c r="H339" s="2">
        <v>528250</v>
      </c>
    </row>
    <row r="340" spans="1:10">
      <c r="A340" s="7">
        <v>4</v>
      </c>
      <c r="B340" s="3" t="s">
        <v>1995</v>
      </c>
      <c r="C340" s="7">
        <v>11</v>
      </c>
      <c r="D340" s="5">
        <v>289670</v>
      </c>
      <c r="E340" s="3"/>
      <c r="F340" s="3">
        <f t="shared" si="8"/>
        <v>1874235</v>
      </c>
      <c r="G340" s="3" t="s">
        <v>2264</v>
      </c>
      <c r="H340" s="2">
        <v>798430</v>
      </c>
    </row>
    <row r="341" spans="1:10">
      <c r="A341" s="7">
        <v>5</v>
      </c>
      <c r="B341" s="3" t="s">
        <v>1996</v>
      </c>
      <c r="C341" s="7">
        <v>17</v>
      </c>
      <c r="D341" s="5">
        <v>450810</v>
      </c>
      <c r="E341" s="3"/>
      <c r="F341" s="3">
        <f t="shared" si="8"/>
        <v>2325045</v>
      </c>
      <c r="G341" s="3" t="s">
        <v>2265</v>
      </c>
      <c r="H341" s="2">
        <v>211385</v>
      </c>
    </row>
    <row r="342" spans="1:10">
      <c r="A342" s="7">
        <v>6</v>
      </c>
      <c r="B342" s="2" t="s">
        <v>1999</v>
      </c>
      <c r="C342" s="7">
        <v>9</v>
      </c>
      <c r="D342" s="5">
        <v>226235</v>
      </c>
      <c r="E342" s="3"/>
      <c r="F342" s="3">
        <f t="shared" si="8"/>
        <v>2551280</v>
      </c>
      <c r="G342" s="3" t="s">
        <v>2266</v>
      </c>
      <c r="H342" s="2">
        <v>234500</v>
      </c>
    </row>
    <row r="343" spans="1:10">
      <c r="A343" s="7">
        <v>7</v>
      </c>
      <c r="B343" s="2" t="s">
        <v>2000</v>
      </c>
      <c r="C343" s="7">
        <v>11</v>
      </c>
      <c r="D343" s="5">
        <v>293830</v>
      </c>
      <c r="E343" s="2"/>
      <c r="F343" s="3">
        <f t="shared" si="8"/>
        <v>2845110</v>
      </c>
      <c r="G343" s="2" t="s">
        <v>2267</v>
      </c>
      <c r="H343" s="2">
        <v>1351760</v>
      </c>
    </row>
    <row r="344" spans="1:10">
      <c r="A344" s="7"/>
      <c r="B344" s="2" t="s">
        <v>2001</v>
      </c>
      <c r="C344" s="7">
        <v>25</v>
      </c>
      <c r="D344" s="5">
        <v>664465</v>
      </c>
      <c r="E344" s="2"/>
      <c r="F344" s="3">
        <f t="shared" si="8"/>
        <v>3509575</v>
      </c>
      <c r="G344" s="2" t="s">
        <v>2268</v>
      </c>
      <c r="H344" s="2">
        <v>729615</v>
      </c>
    </row>
    <row r="345" spans="1:10">
      <c r="A345" s="7"/>
      <c r="B345" s="2" t="s">
        <v>2003</v>
      </c>
      <c r="C345" s="7">
        <v>24</v>
      </c>
      <c r="D345" s="5">
        <v>602885</v>
      </c>
      <c r="E345" s="2"/>
      <c r="F345" s="3">
        <f t="shared" si="8"/>
        <v>4112460</v>
      </c>
      <c r="G345" s="2" t="s">
        <v>2269</v>
      </c>
      <c r="H345" s="2">
        <v>1198920</v>
      </c>
    </row>
    <row r="346" spans="1:10">
      <c r="A346" s="7"/>
      <c r="B346" s="2" t="s">
        <v>2014</v>
      </c>
      <c r="C346" s="7">
        <v>10</v>
      </c>
      <c r="D346" s="3"/>
      <c r="E346" s="5">
        <v>228650</v>
      </c>
      <c r="F346" s="3">
        <f t="shared" si="8"/>
        <v>3883810</v>
      </c>
      <c r="G346" s="5" t="s">
        <v>2270</v>
      </c>
      <c r="H346" s="2">
        <v>709275</v>
      </c>
    </row>
    <row r="347" spans="1:10">
      <c r="A347" s="7">
        <v>8</v>
      </c>
      <c r="B347" s="2" t="s">
        <v>2015</v>
      </c>
      <c r="C347" s="7">
        <v>7</v>
      </c>
      <c r="D347" s="3"/>
      <c r="E347" s="5">
        <v>147785</v>
      </c>
      <c r="F347" s="3">
        <f t="shared" si="8"/>
        <v>3736025</v>
      </c>
      <c r="G347" s="5" t="s">
        <v>2271</v>
      </c>
      <c r="H347" s="2">
        <v>1491225</v>
      </c>
    </row>
    <row r="348" spans="1:10">
      <c r="A348" s="7"/>
      <c r="B348" s="2" t="s">
        <v>2017</v>
      </c>
      <c r="C348" s="7">
        <v>4</v>
      </c>
      <c r="D348" s="3"/>
      <c r="E348" s="5">
        <v>96480</v>
      </c>
      <c r="F348" s="3">
        <f t="shared" si="8"/>
        <v>3639545</v>
      </c>
      <c r="G348" s="5" t="s">
        <v>2272</v>
      </c>
      <c r="H348" s="2">
        <v>1287460</v>
      </c>
    </row>
    <row r="349" spans="1:10">
      <c r="A349" s="7"/>
      <c r="B349" s="2" t="s">
        <v>2018</v>
      </c>
      <c r="C349" s="7">
        <v>13</v>
      </c>
      <c r="D349" s="3"/>
      <c r="E349" s="5">
        <v>210250</v>
      </c>
      <c r="F349" s="3">
        <f t="shared" si="8"/>
        <v>3429295</v>
      </c>
      <c r="G349" s="5" t="s">
        <v>2273</v>
      </c>
      <c r="H349" s="2">
        <v>410685</v>
      </c>
    </row>
    <row r="350" spans="1:10">
      <c r="A350" s="7"/>
      <c r="B350" s="2" t="s">
        <v>2022</v>
      </c>
      <c r="C350" s="7">
        <v>4</v>
      </c>
      <c r="D350" s="3"/>
      <c r="E350" s="5">
        <v>93225</v>
      </c>
      <c r="F350" s="3">
        <f t="shared" si="8"/>
        <v>3336070</v>
      </c>
      <c r="G350" s="5" t="s">
        <v>2274</v>
      </c>
      <c r="H350" s="2">
        <v>8690</v>
      </c>
    </row>
    <row r="351" spans="1:10">
      <c r="A351" s="7"/>
      <c r="B351" s="2" t="s">
        <v>2023</v>
      </c>
      <c r="C351" s="7">
        <v>3</v>
      </c>
      <c r="D351" s="3"/>
      <c r="E351" s="5">
        <v>43010</v>
      </c>
      <c r="F351" s="3">
        <f t="shared" si="8"/>
        <v>3293060</v>
      </c>
      <c r="G351" s="5"/>
      <c r="H351" s="2"/>
    </row>
    <row r="352" spans="1:10">
      <c r="A352" s="7"/>
      <c r="B352" s="2" t="s">
        <v>2019</v>
      </c>
      <c r="C352" s="7">
        <v>2</v>
      </c>
      <c r="D352" s="3"/>
      <c r="E352" s="5">
        <v>52535</v>
      </c>
      <c r="F352" s="3">
        <f t="shared" si="8"/>
        <v>3240525</v>
      </c>
      <c r="G352" s="5"/>
      <c r="H352" s="2"/>
      <c r="J352" s="63"/>
    </row>
    <row r="353" spans="1:8">
      <c r="A353" s="7"/>
      <c r="B353" s="2" t="s">
        <v>2026</v>
      </c>
      <c r="C353" s="7">
        <v>5</v>
      </c>
      <c r="D353" s="3"/>
      <c r="E353" s="5">
        <v>84295</v>
      </c>
      <c r="F353" s="3">
        <f t="shared" si="8"/>
        <v>3156230</v>
      </c>
      <c r="G353" s="5"/>
      <c r="H353" s="2"/>
    </row>
    <row r="354" spans="1:8">
      <c r="A354" s="7"/>
      <c r="B354" s="2" t="s">
        <v>2028</v>
      </c>
      <c r="C354" s="7">
        <v>4</v>
      </c>
      <c r="D354" s="3"/>
      <c r="E354" s="5">
        <v>56525</v>
      </c>
      <c r="F354" s="3">
        <f t="shared" si="8"/>
        <v>3099705</v>
      </c>
      <c r="G354" s="5"/>
      <c r="H354" s="2"/>
    </row>
    <row r="355" spans="1:8">
      <c r="A355" s="7"/>
      <c r="B355" s="2" t="s">
        <v>2032</v>
      </c>
      <c r="C355" s="7">
        <v>4</v>
      </c>
      <c r="D355" s="3"/>
      <c r="E355" s="5">
        <v>108215</v>
      </c>
      <c r="F355" s="3">
        <f t="shared" si="8"/>
        <v>2991490</v>
      </c>
      <c r="G355" s="5"/>
      <c r="H355" s="2"/>
    </row>
    <row r="356" spans="1:8">
      <c r="A356" s="7"/>
      <c r="B356" s="2" t="s">
        <v>2033</v>
      </c>
      <c r="C356" s="7">
        <v>1</v>
      </c>
      <c r="D356" s="3"/>
      <c r="E356" s="5">
        <v>14385</v>
      </c>
      <c r="F356" s="3">
        <f t="shared" si="8"/>
        <v>2977105</v>
      </c>
      <c r="G356" s="5"/>
      <c r="H356" s="2"/>
    </row>
    <row r="357" spans="1:8">
      <c r="A357" s="7"/>
      <c r="B357" s="2" t="s">
        <v>2033</v>
      </c>
      <c r="C357" s="7">
        <v>4</v>
      </c>
      <c r="D357" s="5">
        <v>104425</v>
      </c>
      <c r="E357" s="5"/>
      <c r="F357" s="3">
        <f t="shared" si="8"/>
        <v>3081530</v>
      </c>
      <c r="G357" s="5"/>
      <c r="H357" s="2"/>
    </row>
    <row r="358" spans="1:8">
      <c r="A358" s="7"/>
      <c r="B358" s="2" t="s">
        <v>2034</v>
      </c>
      <c r="C358" s="7">
        <v>2</v>
      </c>
      <c r="D358" s="5"/>
      <c r="E358" s="5">
        <v>52940</v>
      </c>
      <c r="F358" s="3">
        <f t="shared" si="8"/>
        <v>3028590</v>
      </c>
      <c r="G358" s="5"/>
      <c r="H358" s="2"/>
    </row>
    <row r="359" spans="1:8">
      <c r="A359" s="7"/>
      <c r="B359" s="2" t="s">
        <v>2034</v>
      </c>
      <c r="C359" s="7">
        <v>4</v>
      </c>
      <c r="D359" s="5">
        <v>106960</v>
      </c>
      <c r="E359" s="5"/>
      <c r="F359" s="3">
        <f t="shared" si="8"/>
        <v>3135550</v>
      </c>
      <c r="G359" s="5"/>
      <c r="H359" s="2"/>
    </row>
    <row r="360" spans="1:8">
      <c r="A360" s="7"/>
      <c r="B360" s="2" t="s">
        <v>2035</v>
      </c>
      <c r="C360" s="7">
        <v>17</v>
      </c>
      <c r="D360" s="3"/>
      <c r="E360" s="5">
        <v>305010</v>
      </c>
      <c r="F360" s="3">
        <f t="shared" si="8"/>
        <v>2830540</v>
      </c>
      <c r="G360" s="5"/>
      <c r="H360" s="2"/>
    </row>
    <row r="361" spans="1:8">
      <c r="A361" s="7"/>
      <c r="B361" s="2" t="s">
        <v>2036</v>
      </c>
      <c r="C361" s="7">
        <v>7</v>
      </c>
      <c r="D361" s="3"/>
      <c r="E361" s="5">
        <v>175490</v>
      </c>
      <c r="F361" s="3">
        <f t="shared" si="8"/>
        <v>2655050</v>
      </c>
      <c r="G361" s="5"/>
      <c r="H361" s="2"/>
    </row>
    <row r="362" spans="1:8">
      <c r="A362" s="7"/>
      <c r="B362" s="2" t="s">
        <v>2038</v>
      </c>
      <c r="C362" s="7">
        <v>9</v>
      </c>
      <c r="D362" s="3"/>
      <c r="E362" s="5">
        <v>194905</v>
      </c>
      <c r="F362" s="3">
        <f t="shared" si="8"/>
        <v>2460145</v>
      </c>
      <c r="G362" s="5"/>
      <c r="H362" s="2"/>
    </row>
    <row r="363" spans="1:8">
      <c r="A363" s="7"/>
      <c r="B363" s="2" t="s">
        <v>2039</v>
      </c>
      <c r="C363" s="7">
        <v>10</v>
      </c>
      <c r="D363" s="3"/>
      <c r="E363" s="5">
        <v>153305</v>
      </c>
      <c r="F363" s="3">
        <f t="shared" si="8"/>
        <v>2306840</v>
      </c>
      <c r="G363" s="5"/>
      <c r="H363" s="2"/>
    </row>
    <row r="364" spans="1:8">
      <c r="A364" s="7"/>
      <c r="B364" s="2" t="s">
        <v>2041</v>
      </c>
      <c r="C364" s="7">
        <v>17</v>
      </c>
      <c r="D364" s="3"/>
      <c r="E364" s="2">
        <v>311190</v>
      </c>
      <c r="F364" s="3">
        <f t="shared" si="8"/>
        <v>1995650</v>
      </c>
      <c r="G364" s="2"/>
      <c r="H364" s="2"/>
    </row>
    <row r="365" spans="1:8">
      <c r="A365" s="7"/>
      <c r="B365" s="2" t="s">
        <v>2044</v>
      </c>
      <c r="C365" s="7">
        <v>10</v>
      </c>
      <c r="D365" s="3"/>
      <c r="E365" s="2">
        <v>155235</v>
      </c>
      <c r="F365" s="3">
        <f t="shared" si="8"/>
        <v>1840415</v>
      </c>
      <c r="G365" s="2"/>
      <c r="H365" s="2"/>
    </row>
    <row r="366" spans="1:8">
      <c r="A366" s="7"/>
      <c r="B366" s="2" t="s">
        <v>2047</v>
      </c>
      <c r="C366" s="7">
        <v>28</v>
      </c>
      <c r="D366" s="3"/>
      <c r="E366" s="2">
        <v>497165</v>
      </c>
      <c r="F366" s="3">
        <f t="shared" si="8"/>
        <v>1343250</v>
      </c>
      <c r="G366" s="2"/>
      <c r="H366" s="2"/>
    </row>
    <row r="367" spans="1:8">
      <c r="A367" s="7"/>
      <c r="B367" s="2" t="s">
        <v>2050</v>
      </c>
      <c r="C367" s="7">
        <v>31</v>
      </c>
      <c r="D367" s="3">
        <v>799610</v>
      </c>
      <c r="E367" s="2"/>
      <c r="F367" s="3">
        <f t="shared" si="8"/>
        <v>2142860</v>
      </c>
      <c r="G367" s="2"/>
      <c r="H367" s="2"/>
    </row>
    <row r="368" spans="1:8">
      <c r="A368" s="7"/>
      <c r="B368" s="2" t="s">
        <v>2050</v>
      </c>
      <c r="C368" s="7">
        <v>21</v>
      </c>
      <c r="D368" s="3"/>
      <c r="E368" s="2">
        <f>368805-8800</f>
        <v>360005</v>
      </c>
      <c r="F368" s="3">
        <f t="shared" si="8"/>
        <v>1782855</v>
      </c>
      <c r="G368" s="2"/>
      <c r="H368" s="2"/>
    </row>
    <row r="369" spans="1:8">
      <c r="A369" s="7"/>
      <c r="B369" s="2" t="s">
        <v>2054</v>
      </c>
      <c r="C369" s="7">
        <v>32</v>
      </c>
      <c r="D369" s="3">
        <v>824080</v>
      </c>
      <c r="E369" s="2"/>
      <c r="F369" s="3">
        <f t="shared" si="8"/>
        <v>2606935</v>
      </c>
      <c r="G369" s="2"/>
      <c r="H369" s="2"/>
    </row>
    <row r="370" spans="1:8">
      <c r="A370" s="7"/>
      <c r="B370" s="2" t="s">
        <v>2054</v>
      </c>
      <c r="C370" s="7">
        <v>21</v>
      </c>
      <c r="D370" s="3"/>
      <c r="E370" s="2">
        <v>389125</v>
      </c>
      <c r="F370" s="3">
        <f t="shared" si="8"/>
        <v>2217810</v>
      </c>
      <c r="G370" s="2"/>
      <c r="H370" s="2"/>
    </row>
    <row r="371" spans="1:8">
      <c r="A371" s="7"/>
      <c r="B371" s="2" t="s">
        <v>2058</v>
      </c>
      <c r="C371" s="7">
        <v>24</v>
      </c>
      <c r="D371" s="3">
        <v>604400</v>
      </c>
      <c r="E371" s="2">
        <v>0</v>
      </c>
      <c r="F371" s="3">
        <f t="shared" si="8"/>
        <v>2822210</v>
      </c>
      <c r="G371" s="2"/>
      <c r="H371" s="2"/>
    </row>
    <row r="372" spans="1:8">
      <c r="A372" s="7"/>
      <c r="B372" s="2" t="s">
        <v>2058</v>
      </c>
      <c r="C372" s="7">
        <v>21</v>
      </c>
      <c r="D372" s="3"/>
      <c r="E372" s="2">
        <v>386100</v>
      </c>
      <c r="F372" s="3">
        <f t="shared" si="8"/>
        <v>2436110</v>
      </c>
      <c r="G372" s="2"/>
      <c r="H372" s="2"/>
    </row>
    <row r="373" spans="1:8">
      <c r="A373" s="7"/>
      <c r="B373" s="2" t="s">
        <v>2060</v>
      </c>
      <c r="C373" s="7">
        <v>9</v>
      </c>
      <c r="D373" s="3">
        <v>236100</v>
      </c>
      <c r="E373" s="2"/>
      <c r="F373" s="3">
        <f t="shared" si="8"/>
        <v>2672210</v>
      </c>
      <c r="G373" s="2"/>
      <c r="H373" s="2"/>
    </row>
    <row r="374" spans="1:8">
      <c r="A374" s="7"/>
      <c r="B374" s="2" t="s">
        <v>2060</v>
      </c>
      <c r="C374" s="7">
        <v>13</v>
      </c>
      <c r="D374" s="3"/>
      <c r="E374" s="2">
        <v>210935</v>
      </c>
      <c r="F374" s="3">
        <f t="shared" si="8"/>
        <v>2461275</v>
      </c>
      <c r="G374" s="2"/>
      <c r="H374" s="2"/>
    </row>
    <row r="375" spans="1:8">
      <c r="A375" s="7"/>
      <c r="B375" s="161" t="s">
        <v>2063</v>
      </c>
      <c r="C375" s="7">
        <v>4</v>
      </c>
      <c r="D375" s="3"/>
      <c r="E375" s="2">
        <v>72140</v>
      </c>
      <c r="F375" s="3">
        <f t="shared" si="8"/>
        <v>2389135</v>
      </c>
      <c r="G375" s="2"/>
      <c r="H375" s="2"/>
    </row>
    <row r="376" spans="1:8">
      <c r="A376" s="7"/>
      <c r="B376" s="162" t="s">
        <v>2065</v>
      </c>
      <c r="C376" s="7">
        <v>5</v>
      </c>
      <c r="D376" s="3">
        <v>130755</v>
      </c>
      <c r="E376" s="2"/>
      <c r="F376" s="3">
        <f t="shared" si="8"/>
        <v>2519890</v>
      </c>
      <c r="G376" s="2"/>
      <c r="H376" s="2"/>
    </row>
    <row r="377" spans="1:8">
      <c r="A377" s="7"/>
      <c r="B377" s="165" t="s">
        <v>2067</v>
      </c>
      <c r="C377" s="7">
        <v>7</v>
      </c>
      <c r="D377" s="3">
        <v>184295</v>
      </c>
      <c r="E377" s="2"/>
      <c r="F377" s="3">
        <f t="shared" si="8"/>
        <v>2704185</v>
      </c>
      <c r="G377" s="2"/>
      <c r="H377" s="2"/>
    </row>
    <row r="378" spans="1:8">
      <c r="A378" s="7"/>
      <c r="B378" s="2" t="s">
        <v>2069</v>
      </c>
      <c r="C378" s="7">
        <v>16</v>
      </c>
      <c r="D378" s="5">
        <v>420250</v>
      </c>
      <c r="E378" s="2"/>
      <c r="F378" s="3">
        <f t="shared" si="8"/>
        <v>3124435</v>
      </c>
      <c r="G378" s="2"/>
      <c r="H378" s="2"/>
    </row>
    <row r="379" spans="1:8">
      <c r="A379" s="7"/>
      <c r="B379" s="2" t="s">
        <v>2071</v>
      </c>
      <c r="C379" s="7">
        <v>19</v>
      </c>
      <c r="D379" s="5">
        <v>486440</v>
      </c>
      <c r="E379" s="2"/>
      <c r="F379" s="3">
        <f t="shared" si="8"/>
        <v>3610875</v>
      </c>
      <c r="G379" s="2"/>
      <c r="H379" s="2"/>
    </row>
    <row r="380" spans="1:8">
      <c r="A380" s="7"/>
      <c r="B380" s="2" t="s">
        <v>2073</v>
      </c>
      <c r="C380" s="7">
        <v>17</v>
      </c>
      <c r="D380" s="5">
        <v>424035</v>
      </c>
      <c r="E380" s="2"/>
      <c r="F380" s="3">
        <f t="shared" si="8"/>
        <v>4034910</v>
      </c>
      <c r="G380" s="2"/>
      <c r="H380" s="2"/>
    </row>
    <row r="381" spans="1:8">
      <c r="A381" s="7"/>
      <c r="B381" s="2" t="s">
        <v>2074</v>
      </c>
      <c r="C381" s="7">
        <v>18</v>
      </c>
      <c r="D381" s="3">
        <v>463320</v>
      </c>
      <c r="E381" s="2"/>
      <c r="F381" s="3">
        <f t="shared" si="8"/>
        <v>4498230</v>
      </c>
      <c r="G381" s="2"/>
      <c r="H381" s="2"/>
    </row>
    <row r="382" spans="1:8">
      <c r="A382" s="7"/>
      <c r="B382" s="2" t="s">
        <v>2075</v>
      </c>
      <c r="C382" s="7">
        <v>19</v>
      </c>
      <c r="D382" s="3">
        <v>497395</v>
      </c>
      <c r="E382" s="2"/>
      <c r="F382" s="3">
        <f t="shared" si="8"/>
        <v>4995625</v>
      </c>
      <c r="G382" s="2"/>
      <c r="H382" s="2"/>
    </row>
    <row r="383" spans="1:8">
      <c r="A383" s="7"/>
      <c r="B383" s="2" t="s">
        <v>2076</v>
      </c>
      <c r="C383" s="7">
        <v>16</v>
      </c>
      <c r="D383" s="3">
        <v>414310</v>
      </c>
      <c r="E383" s="2"/>
      <c r="F383" s="3">
        <f t="shared" si="8"/>
        <v>5409935</v>
      </c>
      <c r="G383" s="2"/>
      <c r="H383" s="2"/>
    </row>
    <row r="384" spans="1:8">
      <c r="A384" s="7"/>
      <c r="B384" s="2" t="s">
        <v>2077</v>
      </c>
      <c r="C384" s="7">
        <v>19</v>
      </c>
      <c r="D384" s="3">
        <v>464065</v>
      </c>
      <c r="E384" s="2"/>
      <c r="F384" s="3">
        <f t="shared" si="8"/>
        <v>5874000</v>
      </c>
      <c r="G384" s="2"/>
      <c r="H384" s="2"/>
    </row>
    <row r="385" spans="1:8">
      <c r="A385" s="7"/>
      <c r="B385" s="2" t="s">
        <v>2080</v>
      </c>
      <c r="C385" s="7">
        <v>21</v>
      </c>
      <c r="D385" s="3">
        <v>536920</v>
      </c>
      <c r="E385" s="2"/>
      <c r="F385" s="3">
        <f t="shared" si="8"/>
        <v>6410920</v>
      </c>
      <c r="G385" s="2"/>
      <c r="H385" s="2"/>
    </row>
    <row r="386" spans="1:8">
      <c r="A386" s="7"/>
      <c r="B386" s="2" t="s">
        <v>2081</v>
      </c>
      <c r="C386" s="7">
        <v>15</v>
      </c>
      <c r="D386" s="3">
        <v>360425</v>
      </c>
      <c r="E386" s="2"/>
      <c r="F386" s="3">
        <f t="shared" si="8"/>
        <v>6771345</v>
      </c>
      <c r="G386" s="2"/>
      <c r="H386" s="2"/>
    </row>
    <row r="387" spans="1:8">
      <c r="A387" s="7"/>
      <c r="B387" s="2" t="s">
        <v>2083</v>
      </c>
      <c r="C387" s="7">
        <v>20</v>
      </c>
      <c r="D387" s="3">
        <v>516200</v>
      </c>
      <c r="E387" s="2"/>
      <c r="F387" s="3">
        <f t="shared" si="8"/>
        <v>7287545</v>
      </c>
      <c r="G387" s="2"/>
      <c r="H387" s="2"/>
    </row>
    <row r="388" spans="1:8">
      <c r="A388" s="7"/>
      <c r="B388" s="2" t="s">
        <v>2085</v>
      </c>
      <c r="C388" s="7">
        <v>23</v>
      </c>
      <c r="D388" s="3">
        <v>596825</v>
      </c>
      <c r="E388" s="2"/>
      <c r="F388" s="3">
        <f t="shared" si="8"/>
        <v>7884370</v>
      </c>
      <c r="G388" s="2"/>
      <c r="H388" s="2"/>
    </row>
    <row r="389" spans="1:8">
      <c r="A389" s="7"/>
      <c r="B389" s="2" t="s">
        <v>2086</v>
      </c>
      <c r="C389" s="7">
        <v>14</v>
      </c>
      <c r="D389" s="3">
        <v>357225</v>
      </c>
      <c r="E389" s="2"/>
      <c r="F389" s="3">
        <f t="shared" si="8"/>
        <v>8241595</v>
      </c>
      <c r="G389" s="2"/>
      <c r="H389" s="2"/>
    </row>
    <row r="390" spans="1:8">
      <c r="A390" s="7"/>
      <c r="B390" s="2" t="s">
        <v>2119</v>
      </c>
      <c r="C390" s="7">
        <v>1</v>
      </c>
      <c r="D390" s="3">
        <v>8690</v>
      </c>
      <c r="E390" s="2"/>
      <c r="F390" s="3">
        <f t="shared" si="8"/>
        <v>8250285</v>
      </c>
      <c r="G390" s="2"/>
      <c r="H390" s="2"/>
    </row>
    <row r="391" spans="1:8">
      <c r="A391" s="7"/>
      <c r="B391" s="2" t="s">
        <v>2208</v>
      </c>
      <c r="C391" s="7">
        <v>8</v>
      </c>
      <c r="D391" s="3"/>
      <c r="E391" s="2">
        <v>142825</v>
      </c>
      <c r="F391" s="3">
        <f t="shared" si="8"/>
        <v>8107460</v>
      </c>
      <c r="G391" s="2"/>
      <c r="H391" s="2"/>
    </row>
    <row r="392" spans="1:8">
      <c r="A392" s="7"/>
      <c r="B392" s="2" t="s">
        <v>2209</v>
      </c>
      <c r="C392" s="7">
        <v>6</v>
      </c>
      <c r="D392" s="3"/>
      <c r="E392" s="2">
        <v>123425</v>
      </c>
      <c r="F392" s="3">
        <f t="shared" si="8"/>
        <v>7984035</v>
      </c>
      <c r="G392" s="2"/>
      <c r="H392" s="2"/>
    </row>
    <row r="393" spans="1:8">
      <c r="A393" s="7"/>
      <c r="B393" s="2" t="s">
        <v>2212</v>
      </c>
      <c r="C393" s="7">
        <v>15</v>
      </c>
      <c r="D393" s="3"/>
      <c r="E393" s="2">
        <v>300225</v>
      </c>
      <c r="F393" s="3">
        <f t="shared" si="8"/>
        <v>7683810</v>
      </c>
      <c r="G393" s="2"/>
      <c r="H393" s="2"/>
    </row>
    <row r="394" spans="1:8">
      <c r="A394" s="7"/>
      <c r="B394" s="2" t="s">
        <v>2214</v>
      </c>
      <c r="C394" s="7">
        <v>7</v>
      </c>
      <c r="D394" s="3"/>
      <c r="E394" s="2">
        <v>157565</v>
      </c>
      <c r="F394" s="3">
        <f t="shared" si="8"/>
        <v>7526245</v>
      </c>
      <c r="G394" s="2"/>
      <c r="H394" s="2"/>
    </row>
    <row r="395" spans="1:8">
      <c r="A395" s="7"/>
      <c r="B395" s="2" t="s">
        <v>2215</v>
      </c>
      <c r="C395" s="7">
        <v>4</v>
      </c>
      <c r="D395" s="3"/>
      <c r="E395" s="2">
        <v>112480</v>
      </c>
      <c r="F395" s="3">
        <f t="shared" si="8"/>
        <v>7413765</v>
      </c>
      <c r="G395" s="2"/>
      <c r="H395" s="2"/>
    </row>
    <row r="396" spans="1:8">
      <c r="A396" s="7"/>
      <c r="B396" s="2" t="s">
        <v>2216</v>
      </c>
      <c r="C396" s="7">
        <v>14</v>
      </c>
      <c r="D396" s="3"/>
      <c r="E396" s="2">
        <v>236040</v>
      </c>
      <c r="F396" s="3">
        <f t="shared" si="8"/>
        <v>7177725</v>
      </c>
      <c r="G396" s="2"/>
      <c r="H396" s="2"/>
    </row>
    <row r="397" spans="1:8">
      <c r="A397" s="7"/>
      <c r="B397" s="2" t="s">
        <v>2217</v>
      </c>
      <c r="C397" s="7">
        <v>1</v>
      </c>
      <c r="D397" s="3"/>
      <c r="E397" s="2">
        <v>14615</v>
      </c>
      <c r="F397" s="3">
        <f t="shared" si="8"/>
        <v>7163110</v>
      </c>
      <c r="G397" s="2"/>
      <c r="H397" s="2"/>
    </row>
    <row r="398" spans="1:8">
      <c r="A398" s="7"/>
      <c r="B398" s="2" t="s">
        <v>2218</v>
      </c>
      <c r="C398" s="7">
        <v>2</v>
      </c>
      <c r="D398" s="3"/>
      <c r="E398" s="2">
        <v>42060</v>
      </c>
      <c r="F398" s="3">
        <f t="shared" si="8"/>
        <v>7121050</v>
      </c>
      <c r="G398" s="2"/>
      <c r="H398" s="2"/>
    </row>
    <row r="399" spans="1:8">
      <c r="A399" s="7"/>
      <c r="B399" s="2" t="s">
        <v>2220</v>
      </c>
      <c r="C399" s="7">
        <v>6</v>
      </c>
      <c r="D399" s="3"/>
      <c r="E399" s="2">
        <v>91910</v>
      </c>
      <c r="F399" s="3">
        <f t="shared" si="8"/>
        <v>7029140</v>
      </c>
      <c r="G399" s="2"/>
      <c r="H399" s="2"/>
    </row>
    <row r="400" spans="1:8">
      <c r="A400" s="7"/>
      <c r="B400" s="2" t="s">
        <v>2508</v>
      </c>
      <c r="C400" s="7">
        <v>3</v>
      </c>
      <c r="D400" s="3"/>
      <c r="E400" s="2">
        <v>80130</v>
      </c>
      <c r="F400" s="3">
        <f t="shared" si="8"/>
        <v>6949010</v>
      </c>
      <c r="G400" s="2"/>
      <c r="H400" s="2"/>
    </row>
    <row r="401" spans="1:8">
      <c r="A401" s="7"/>
      <c r="B401" s="2" t="s">
        <v>2510</v>
      </c>
      <c r="C401" s="7">
        <v>6</v>
      </c>
      <c r="D401" s="3"/>
      <c r="E401" s="2">
        <v>153980</v>
      </c>
      <c r="F401" s="3">
        <f t="shared" si="8"/>
        <v>6795030</v>
      </c>
      <c r="G401" s="2"/>
      <c r="H401" s="2"/>
    </row>
    <row r="402" spans="1:8">
      <c r="A402" s="7"/>
      <c r="B402" s="2" t="s">
        <v>2514</v>
      </c>
      <c r="C402" s="7">
        <v>7</v>
      </c>
      <c r="D402" s="3"/>
      <c r="E402" s="2">
        <v>187845</v>
      </c>
      <c r="F402" s="3">
        <f t="shared" si="8"/>
        <v>6607185</v>
      </c>
      <c r="G402" s="2"/>
      <c r="H402" s="2"/>
    </row>
    <row r="403" spans="1:8">
      <c r="A403" s="7"/>
      <c r="B403" s="2" t="s">
        <v>2517</v>
      </c>
      <c r="C403" s="7">
        <v>12</v>
      </c>
      <c r="D403" s="3"/>
      <c r="E403" s="2">
        <v>249555</v>
      </c>
      <c r="F403" s="3">
        <f t="shared" ref="F403:F429" si="9">F402+D403-E403</f>
        <v>6357630</v>
      </c>
      <c r="G403" s="2"/>
      <c r="H403" s="2"/>
    </row>
    <row r="404" spans="1:8">
      <c r="A404" s="7"/>
      <c r="B404" s="2" t="s">
        <v>2518</v>
      </c>
      <c r="C404" s="7">
        <v>12</v>
      </c>
      <c r="D404" s="3"/>
      <c r="E404" s="2">
        <v>276460</v>
      </c>
      <c r="F404" s="3">
        <f t="shared" si="9"/>
        <v>6081170</v>
      </c>
      <c r="G404" s="2"/>
      <c r="H404" s="2"/>
    </row>
    <row r="405" spans="1:8">
      <c r="A405" s="7"/>
      <c r="B405" s="269" t="s">
        <v>2567</v>
      </c>
      <c r="C405" s="7">
        <v>3</v>
      </c>
      <c r="D405" s="3"/>
      <c r="E405" s="2">
        <v>66250</v>
      </c>
      <c r="F405" s="3">
        <f t="shared" si="9"/>
        <v>6014920</v>
      </c>
      <c r="G405" s="2"/>
      <c r="H405" s="2"/>
    </row>
    <row r="406" spans="1:8">
      <c r="A406" s="7"/>
      <c r="B406" s="2" t="s">
        <v>2647</v>
      </c>
      <c r="C406" s="7">
        <v>16</v>
      </c>
      <c r="D406" s="3"/>
      <c r="E406" s="2">
        <v>294825</v>
      </c>
      <c r="F406" s="3">
        <f t="shared" si="9"/>
        <v>5720095</v>
      </c>
      <c r="G406" s="2"/>
      <c r="H406" s="2"/>
    </row>
    <row r="407" spans="1:8">
      <c r="A407" s="7"/>
      <c r="B407" s="2" t="s">
        <v>2648</v>
      </c>
      <c r="C407" s="7">
        <v>22</v>
      </c>
      <c r="D407" s="3"/>
      <c r="E407" s="2">
        <v>445120</v>
      </c>
      <c r="F407" s="3">
        <f t="shared" si="9"/>
        <v>5274975</v>
      </c>
      <c r="G407" s="2"/>
      <c r="H407" s="2"/>
    </row>
    <row r="408" spans="1:8">
      <c r="A408" s="7"/>
      <c r="B408" s="2" t="s">
        <v>2649</v>
      </c>
      <c r="C408" s="7">
        <v>12</v>
      </c>
      <c r="D408" s="3"/>
      <c r="E408" s="2">
        <v>272945</v>
      </c>
      <c r="F408" s="3">
        <f t="shared" si="9"/>
        <v>5002030</v>
      </c>
      <c r="G408" s="2"/>
      <c r="H408" s="2"/>
    </row>
    <row r="409" spans="1:8">
      <c r="A409" s="7"/>
      <c r="B409" s="2" t="s">
        <v>2174</v>
      </c>
      <c r="C409" s="7">
        <v>35</v>
      </c>
      <c r="D409" s="3"/>
      <c r="E409" s="5">
        <v>602730</v>
      </c>
      <c r="F409" s="3">
        <f t="shared" si="9"/>
        <v>4399300</v>
      </c>
      <c r="G409" s="2"/>
      <c r="H409" s="2"/>
    </row>
    <row r="410" spans="1:8">
      <c r="A410" s="7"/>
      <c r="B410" s="2" t="s">
        <v>2650</v>
      </c>
      <c r="C410" s="7">
        <v>15</v>
      </c>
      <c r="D410" s="3"/>
      <c r="E410" s="2">
        <v>316005</v>
      </c>
      <c r="F410" s="3">
        <f t="shared" si="9"/>
        <v>4083295</v>
      </c>
      <c r="G410" s="2"/>
      <c r="H410" s="2"/>
    </row>
    <row r="411" spans="1:8">
      <c r="A411" s="7"/>
      <c r="B411" s="2" t="s">
        <v>2651</v>
      </c>
      <c r="C411" s="7">
        <v>16</v>
      </c>
      <c r="D411" s="3"/>
      <c r="E411" s="2">
        <v>329140</v>
      </c>
      <c r="F411" s="3">
        <f t="shared" si="9"/>
        <v>3754155</v>
      </c>
      <c r="G411" s="2"/>
      <c r="H411" s="2"/>
    </row>
    <row r="412" spans="1:8">
      <c r="A412" s="7"/>
      <c r="B412" s="2" t="s">
        <v>2653</v>
      </c>
      <c r="C412" s="7">
        <v>28</v>
      </c>
      <c r="D412" s="3"/>
      <c r="E412" s="2">
        <v>568530</v>
      </c>
      <c r="F412" s="3">
        <f t="shared" si="9"/>
        <v>3185625</v>
      </c>
      <c r="G412" s="2"/>
      <c r="H412" s="2"/>
    </row>
    <row r="413" spans="1:8">
      <c r="A413" s="7"/>
      <c r="B413" s="2" t="s">
        <v>2654</v>
      </c>
      <c r="C413" s="7">
        <v>27</v>
      </c>
      <c r="D413" s="3"/>
      <c r="E413" s="2">
        <v>519270</v>
      </c>
      <c r="F413" s="3">
        <f t="shared" si="9"/>
        <v>2666355</v>
      </c>
      <c r="G413" s="2"/>
      <c r="H413" s="2"/>
    </row>
    <row r="414" spans="1:8">
      <c r="A414" s="7"/>
      <c r="B414" s="2" t="s">
        <v>2655</v>
      </c>
      <c r="C414" s="7">
        <v>10</v>
      </c>
      <c r="D414" s="3"/>
      <c r="E414" s="2">
        <v>206760</v>
      </c>
      <c r="F414" s="3">
        <f t="shared" si="9"/>
        <v>2459595</v>
      </c>
      <c r="G414" s="2"/>
      <c r="H414" s="2"/>
    </row>
    <row r="415" spans="1:8">
      <c r="A415" s="7"/>
      <c r="B415" s="2" t="s">
        <v>2596</v>
      </c>
      <c r="C415" s="7">
        <v>27</v>
      </c>
      <c r="D415" s="3"/>
      <c r="E415" s="2">
        <v>539175</v>
      </c>
      <c r="F415" s="3">
        <f t="shared" si="9"/>
        <v>1920420</v>
      </c>
      <c r="G415" s="2"/>
      <c r="H415" s="2"/>
    </row>
    <row r="416" spans="1:8">
      <c r="A416" s="7"/>
      <c r="B416" s="2" t="s">
        <v>2657</v>
      </c>
      <c r="C416" s="7">
        <v>31</v>
      </c>
      <c r="D416" s="3"/>
      <c r="E416" s="2">
        <v>499805</v>
      </c>
      <c r="F416" s="3">
        <f t="shared" si="9"/>
        <v>1420615</v>
      </c>
      <c r="G416" s="2"/>
      <c r="H416" s="2"/>
    </row>
    <row r="417" spans="1:8">
      <c r="A417" s="7"/>
      <c r="B417" s="2" t="s">
        <v>2658</v>
      </c>
      <c r="C417" s="7">
        <v>4</v>
      </c>
      <c r="D417" s="3"/>
      <c r="E417" s="2">
        <v>70290</v>
      </c>
      <c r="F417" s="3">
        <f t="shared" si="9"/>
        <v>1350325</v>
      </c>
      <c r="G417" s="2"/>
      <c r="H417" s="2"/>
    </row>
    <row r="418" spans="1:8">
      <c r="A418" s="7"/>
      <c r="B418" s="2" t="s">
        <v>2662</v>
      </c>
      <c r="C418" s="7">
        <v>1</v>
      </c>
      <c r="D418" s="3"/>
      <c r="E418" s="2">
        <v>26240</v>
      </c>
      <c r="F418" s="3">
        <f t="shared" si="9"/>
        <v>1324085</v>
      </c>
      <c r="G418" s="2"/>
      <c r="H418" s="2"/>
    </row>
    <row r="419" spans="1:8">
      <c r="A419" s="7"/>
      <c r="B419" s="2" t="s">
        <v>2663</v>
      </c>
      <c r="C419" s="7">
        <v>5</v>
      </c>
      <c r="D419" s="3"/>
      <c r="E419" s="2">
        <v>102765</v>
      </c>
      <c r="F419" s="3">
        <f t="shared" si="9"/>
        <v>1221320</v>
      </c>
      <c r="G419" s="2"/>
      <c r="H419" s="2"/>
    </row>
    <row r="420" spans="1:8">
      <c r="A420" s="7"/>
      <c r="B420" s="2" t="s">
        <v>2665</v>
      </c>
      <c r="C420" s="7">
        <v>21</v>
      </c>
      <c r="D420" s="3"/>
      <c r="E420" s="2">
        <v>408385</v>
      </c>
      <c r="F420" s="3">
        <f t="shared" si="9"/>
        <v>812935</v>
      </c>
      <c r="G420" s="2"/>
      <c r="H420" s="2"/>
    </row>
    <row r="421" spans="1:8">
      <c r="A421" s="7"/>
      <c r="B421" s="2" t="s">
        <v>2667</v>
      </c>
      <c r="C421" s="7">
        <v>1</v>
      </c>
      <c r="D421" s="3"/>
      <c r="E421" s="2">
        <v>22485</v>
      </c>
      <c r="F421" s="3">
        <f t="shared" si="9"/>
        <v>790450</v>
      </c>
      <c r="G421" s="2"/>
      <c r="H421" s="2"/>
    </row>
    <row r="422" spans="1:8">
      <c r="A422" s="7"/>
      <c r="B422" s="2" t="s">
        <v>2669</v>
      </c>
      <c r="C422" s="7">
        <v>8</v>
      </c>
      <c r="D422" s="3"/>
      <c r="E422" s="2">
        <v>169020</v>
      </c>
      <c r="F422" s="3">
        <f t="shared" si="9"/>
        <v>621430</v>
      </c>
      <c r="G422" s="2"/>
      <c r="H422" s="2"/>
    </row>
    <row r="423" spans="1:8">
      <c r="A423" s="7"/>
      <c r="B423" s="2" t="s">
        <v>2671</v>
      </c>
      <c r="C423" s="7">
        <v>8</v>
      </c>
      <c r="D423" s="3"/>
      <c r="E423" s="2">
        <v>169795</v>
      </c>
      <c r="F423" s="3">
        <f t="shared" si="9"/>
        <v>451635</v>
      </c>
      <c r="G423" s="2"/>
      <c r="H423" s="2"/>
    </row>
    <row r="424" spans="1:8">
      <c r="A424" s="7"/>
      <c r="B424" s="2" t="s">
        <v>2672</v>
      </c>
      <c r="C424" s="7">
        <v>20</v>
      </c>
      <c r="D424" s="3"/>
      <c r="E424" s="2">
        <v>386170</v>
      </c>
      <c r="F424" s="3">
        <f t="shared" si="9"/>
        <v>65465</v>
      </c>
      <c r="G424" s="2"/>
      <c r="H424" s="2"/>
    </row>
    <row r="425" spans="1:8">
      <c r="A425" s="7"/>
      <c r="B425" s="2" t="s">
        <v>2674</v>
      </c>
      <c r="C425" s="7">
        <v>3</v>
      </c>
      <c r="D425" s="3"/>
      <c r="E425" s="2">
        <v>58250</v>
      </c>
      <c r="F425" s="3">
        <f t="shared" si="9"/>
        <v>7215</v>
      </c>
      <c r="G425" s="2"/>
      <c r="H425" s="2"/>
    </row>
    <row r="426" spans="1:8">
      <c r="A426" s="7"/>
      <c r="B426" s="2"/>
      <c r="C426" s="7"/>
      <c r="D426" s="3"/>
      <c r="E426" s="2"/>
      <c r="F426" s="3">
        <f t="shared" si="9"/>
        <v>7215</v>
      </c>
      <c r="G426" s="2"/>
      <c r="H426" s="2"/>
    </row>
    <row r="427" spans="1:8">
      <c r="A427" s="7"/>
      <c r="B427" s="2"/>
      <c r="C427" s="7"/>
      <c r="D427" s="3"/>
      <c r="E427" s="2"/>
      <c r="F427" s="3">
        <f t="shared" si="9"/>
        <v>7215</v>
      </c>
      <c r="G427" s="2"/>
      <c r="H427" s="2"/>
    </row>
    <row r="428" spans="1:8">
      <c r="A428" s="7"/>
      <c r="B428" s="2"/>
      <c r="C428" s="7"/>
      <c r="D428" s="3"/>
      <c r="E428" s="2"/>
      <c r="F428" s="3">
        <f t="shared" si="9"/>
        <v>7215</v>
      </c>
      <c r="G428" s="2"/>
      <c r="H428" s="2"/>
    </row>
    <row r="429" spans="1:8">
      <c r="A429" s="7">
        <v>9</v>
      </c>
      <c r="B429" s="2"/>
      <c r="C429" s="7"/>
      <c r="D429" s="3"/>
      <c r="E429" s="2"/>
      <c r="F429" s="3">
        <f t="shared" si="9"/>
        <v>7215</v>
      </c>
      <c r="G429" s="2"/>
      <c r="H429" s="2"/>
    </row>
    <row r="430" spans="1:8" ht="15.75">
      <c r="A430" s="684" t="s">
        <v>43</v>
      </c>
      <c r="B430" s="685"/>
      <c r="C430" s="12">
        <f>SUM(C337:C429)</f>
        <v>1144</v>
      </c>
      <c r="D430" s="13">
        <f>SUM(D337:D429)</f>
        <v>12649185</v>
      </c>
      <c r="E430" s="13">
        <f>SUM(E337:E429)</f>
        <v>12641970</v>
      </c>
      <c r="F430" s="13">
        <f>D430-E430</f>
        <v>7215</v>
      </c>
      <c r="G430" s="13"/>
      <c r="H430" s="13"/>
    </row>
    <row r="432" spans="1:8" ht="23.25">
      <c r="A432" s="666" t="s">
        <v>0</v>
      </c>
      <c r="B432" s="666"/>
      <c r="C432" s="666"/>
      <c r="D432" s="666"/>
      <c r="E432" s="666"/>
      <c r="F432" s="666"/>
      <c r="G432" s="666"/>
      <c r="H432" s="666"/>
    </row>
    <row r="433" spans="1:8" ht="15.75">
      <c r="A433" s="672" t="s">
        <v>1851</v>
      </c>
      <c r="B433" s="672"/>
      <c r="C433" s="672"/>
      <c r="D433" s="672"/>
      <c r="E433" s="672"/>
      <c r="F433" s="672"/>
      <c r="G433" s="672"/>
      <c r="H433" s="672"/>
    </row>
    <row r="434" spans="1:8" ht="21">
      <c r="A434" s="683" t="s">
        <v>2656</v>
      </c>
      <c r="B434" s="683"/>
      <c r="C434" s="683"/>
      <c r="D434" s="683"/>
      <c r="E434" s="683"/>
      <c r="F434" s="683"/>
      <c r="G434" s="683"/>
      <c r="H434" s="683"/>
    </row>
    <row r="435" spans="1:8">
      <c r="A435" s="668" t="s">
        <v>1852</v>
      </c>
      <c r="B435" s="668"/>
      <c r="C435" s="668"/>
      <c r="D435" s="668"/>
      <c r="E435" s="668"/>
      <c r="F435" s="668"/>
      <c r="G435" s="668"/>
      <c r="H435" s="668"/>
    </row>
    <row r="436" spans="1:8" ht="15.75">
      <c r="A436" s="1" t="s">
        <v>3</v>
      </c>
      <c r="B436" s="1" t="s">
        <v>4</v>
      </c>
      <c r="C436" s="211" t="s">
        <v>2245</v>
      </c>
      <c r="D436" s="1" t="s">
        <v>2243</v>
      </c>
      <c r="E436" s="1" t="s">
        <v>2246</v>
      </c>
      <c r="F436" s="211" t="s">
        <v>2244</v>
      </c>
      <c r="G436" s="1" t="s">
        <v>2247</v>
      </c>
      <c r="H436" s="211" t="s">
        <v>2239</v>
      </c>
    </row>
    <row r="437" spans="1:8">
      <c r="A437" s="7">
        <v>1</v>
      </c>
      <c r="B437" s="3" t="s">
        <v>2596</v>
      </c>
      <c r="C437" s="4">
        <v>11</v>
      </c>
      <c r="D437" s="5">
        <v>272200</v>
      </c>
      <c r="E437" s="3"/>
      <c r="F437" s="3">
        <f>D437-E437</f>
        <v>272200</v>
      </c>
      <c r="G437" s="3"/>
      <c r="H437" s="2"/>
    </row>
    <row r="438" spans="1:8">
      <c r="A438" s="7">
        <v>2</v>
      </c>
      <c r="B438" s="3" t="s">
        <v>2657</v>
      </c>
      <c r="C438" s="4">
        <v>6</v>
      </c>
      <c r="D438" s="6">
        <v>147690</v>
      </c>
      <c r="E438" s="3"/>
      <c r="F438" s="3">
        <f>D438+F437-E438</f>
        <v>419890</v>
      </c>
      <c r="G438" s="3"/>
      <c r="H438" s="2"/>
    </row>
    <row r="439" spans="1:8">
      <c r="A439" s="7">
        <v>3</v>
      </c>
      <c r="B439" s="3" t="s">
        <v>2657</v>
      </c>
      <c r="C439" s="7">
        <v>1</v>
      </c>
      <c r="D439" s="5"/>
      <c r="E439" s="3">
        <v>9490</v>
      </c>
      <c r="F439" s="3">
        <f t="shared" ref="F439:F457" si="10">D439+F438-E439</f>
        <v>410400</v>
      </c>
      <c r="G439" s="3"/>
      <c r="H439" s="2"/>
    </row>
    <row r="440" spans="1:8">
      <c r="A440" s="7">
        <v>4</v>
      </c>
      <c r="B440" s="3" t="s">
        <v>2660</v>
      </c>
      <c r="C440" s="7">
        <v>1</v>
      </c>
      <c r="D440" s="5"/>
      <c r="E440" s="3">
        <v>25040</v>
      </c>
      <c r="F440" s="3">
        <f t="shared" si="10"/>
        <v>385360</v>
      </c>
      <c r="G440" s="3"/>
      <c r="H440" s="2"/>
    </row>
    <row r="441" spans="1:8">
      <c r="A441" s="7">
        <v>5</v>
      </c>
      <c r="B441" s="3" t="s">
        <v>2661</v>
      </c>
      <c r="C441" s="7">
        <v>1</v>
      </c>
      <c r="D441" s="5"/>
      <c r="E441" s="3">
        <v>22460</v>
      </c>
      <c r="F441" s="3">
        <f t="shared" si="10"/>
        <v>362900</v>
      </c>
      <c r="G441" s="3"/>
      <c r="H441" s="2"/>
    </row>
    <row r="442" spans="1:8">
      <c r="A442" s="7">
        <v>6</v>
      </c>
      <c r="B442" s="2" t="s">
        <v>2662</v>
      </c>
      <c r="C442" s="7">
        <v>7</v>
      </c>
      <c r="D442" s="5"/>
      <c r="E442" s="3">
        <v>153225</v>
      </c>
      <c r="F442" s="3">
        <f t="shared" si="10"/>
        <v>209675</v>
      </c>
      <c r="G442" s="3"/>
      <c r="H442" s="2"/>
    </row>
    <row r="443" spans="1:8">
      <c r="A443" s="7">
        <v>7</v>
      </c>
      <c r="B443" s="2" t="s">
        <v>2663</v>
      </c>
      <c r="C443" s="7">
        <v>3</v>
      </c>
      <c r="D443" s="5"/>
      <c r="E443" s="2">
        <v>69435</v>
      </c>
      <c r="F443" s="3">
        <f t="shared" si="10"/>
        <v>140240</v>
      </c>
      <c r="G443" s="2"/>
      <c r="H443" s="2"/>
    </row>
    <row r="444" spans="1:8">
      <c r="A444" s="7">
        <v>8</v>
      </c>
      <c r="B444" s="2" t="s">
        <v>2665</v>
      </c>
      <c r="C444" s="7">
        <v>3</v>
      </c>
      <c r="D444" s="5"/>
      <c r="E444" s="2">
        <v>54290</v>
      </c>
      <c r="F444" s="3">
        <f t="shared" si="10"/>
        <v>85950</v>
      </c>
      <c r="G444" s="2"/>
      <c r="H444" s="2"/>
    </row>
    <row r="445" spans="1:8">
      <c r="A445" s="7">
        <v>9</v>
      </c>
      <c r="B445" s="2" t="s">
        <v>2667</v>
      </c>
      <c r="C445" s="7">
        <v>4</v>
      </c>
      <c r="D445" s="5"/>
      <c r="E445" s="2">
        <v>74145</v>
      </c>
      <c r="F445" s="3">
        <f t="shared" si="10"/>
        <v>11805</v>
      </c>
      <c r="G445" s="2"/>
      <c r="H445" s="2"/>
    </row>
    <row r="446" spans="1:8">
      <c r="A446" s="7">
        <v>10</v>
      </c>
      <c r="B446" s="2" t="s">
        <v>2676</v>
      </c>
      <c r="C446" s="7">
        <v>1</v>
      </c>
      <c r="D446" s="5">
        <v>475</v>
      </c>
      <c r="E446" s="2">
        <v>12280</v>
      </c>
      <c r="F446" s="3">
        <f t="shared" si="10"/>
        <v>0</v>
      </c>
      <c r="G446" s="2" t="s">
        <v>2211</v>
      </c>
      <c r="H446" s="3"/>
    </row>
    <row r="447" spans="1:8">
      <c r="A447" s="7">
        <v>11</v>
      </c>
      <c r="B447" s="2" t="s">
        <v>2678</v>
      </c>
      <c r="C447" s="7">
        <v>1</v>
      </c>
      <c r="D447" s="5">
        <v>23845</v>
      </c>
      <c r="E447" s="2"/>
      <c r="F447" s="3">
        <f t="shared" si="10"/>
        <v>23845</v>
      </c>
      <c r="G447" s="2"/>
      <c r="H447" s="3"/>
    </row>
    <row r="448" spans="1:8">
      <c r="A448" s="7">
        <v>12</v>
      </c>
      <c r="B448" s="2" t="s">
        <v>2687</v>
      </c>
      <c r="C448" s="7">
        <v>1</v>
      </c>
      <c r="D448" s="5">
        <v>1920</v>
      </c>
      <c r="E448" s="2"/>
      <c r="F448" s="3">
        <f t="shared" si="10"/>
        <v>25765</v>
      </c>
      <c r="G448" s="2"/>
      <c r="H448" s="3"/>
    </row>
    <row r="449" spans="1:8">
      <c r="A449" s="7">
        <v>13</v>
      </c>
      <c r="B449" s="2" t="s">
        <v>2687</v>
      </c>
      <c r="C449" s="7">
        <v>1</v>
      </c>
      <c r="D449" s="2"/>
      <c r="E449" s="5">
        <v>25740</v>
      </c>
      <c r="F449" s="3">
        <f t="shared" si="10"/>
        <v>25</v>
      </c>
      <c r="G449" s="5"/>
      <c r="H449" s="2"/>
    </row>
    <row r="450" spans="1:8">
      <c r="A450" s="7">
        <v>14</v>
      </c>
      <c r="B450" s="2" t="s">
        <v>2699</v>
      </c>
      <c r="C450" s="7">
        <v>1</v>
      </c>
      <c r="D450" s="2">
        <v>17375</v>
      </c>
      <c r="E450" s="5"/>
      <c r="F450" s="3">
        <f t="shared" si="10"/>
        <v>17400</v>
      </c>
      <c r="G450" s="5"/>
      <c r="H450" s="2"/>
    </row>
    <row r="451" spans="1:8">
      <c r="A451" s="7">
        <v>15</v>
      </c>
      <c r="B451" s="2" t="s">
        <v>2713</v>
      </c>
      <c r="C451" s="7">
        <v>1</v>
      </c>
      <c r="D451" s="2"/>
      <c r="E451" s="5">
        <v>17370</v>
      </c>
      <c r="F451" s="3">
        <f t="shared" si="10"/>
        <v>30</v>
      </c>
      <c r="G451" s="5"/>
      <c r="H451" s="2"/>
    </row>
    <row r="452" spans="1:8">
      <c r="A452" s="7"/>
      <c r="B452" s="2" t="s">
        <v>2720</v>
      </c>
      <c r="C452" s="7"/>
      <c r="D452" s="2"/>
      <c r="E452" s="5">
        <v>30</v>
      </c>
      <c r="F452" s="3">
        <f t="shared" si="10"/>
        <v>0</v>
      </c>
      <c r="G452" s="5" t="s">
        <v>1643</v>
      </c>
      <c r="H452" s="2"/>
    </row>
    <row r="453" spans="1:8">
      <c r="A453" s="7"/>
      <c r="B453" s="2"/>
      <c r="C453" s="7"/>
      <c r="D453" s="2"/>
      <c r="E453" s="5"/>
      <c r="F453" s="3">
        <f t="shared" si="10"/>
        <v>0</v>
      </c>
      <c r="G453" s="5"/>
      <c r="H453" s="2"/>
    </row>
    <row r="454" spans="1:8">
      <c r="A454" s="7"/>
      <c r="B454" s="2"/>
      <c r="C454" s="7"/>
      <c r="D454" s="2"/>
      <c r="E454" s="5"/>
      <c r="F454" s="3">
        <f t="shared" si="10"/>
        <v>0</v>
      </c>
      <c r="G454" s="5"/>
      <c r="H454" s="2"/>
    </row>
    <row r="455" spans="1:8">
      <c r="A455" s="7"/>
      <c r="B455" s="2"/>
      <c r="C455" s="7"/>
      <c r="D455" s="2"/>
      <c r="E455" s="5"/>
      <c r="F455" s="3">
        <f t="shared" si="10"/>
        <v>0</v>
      </c>
      <c r="G455" s="5"/>
      <c r="H455" s="2"/>
    </row>
    <row r="456" spans="1:8">
      <c r="A456" s="7">
        <v>16</v>
      </c>
      <c r="B456" s="2"/>
      <c r="C456" s="7"/>
      <c r="D456" s="2"/>
      <c r="E456" s="5"/>
      <c r="F456" s="3">
        <f t="shared" si="10"/>
        <v>0</v>
      </c>
      <c r="G456" s="5"/>
      <c r="H456" s="2"/>
    </row>
    <row r="457" spans="1:8">
      <c r="A457" s="7">
        <v>17</v>
      </c>
      <c r="B457" s="2"/>
      <c r="C457" s="7"/>
      <c r="D457" s="2"/>
      <c r="E457" s="2"/>
      <c r="F457" s="3">
        <f t="shared" si="10"/>
        <v>0</v>
      </c>
      <c r="G457" s="2"/>
      <c r="H457" s="2"/>
    </row>
    <row r="458" spans="1:8" ht="15.75">
      <c r="A458" s="684" t="s">
        <v>43</v>
      </c>
      <c r="B458" s="685"/>
      <c r="C458" s="12">
        <f>SUM(C437:C457)</f>
        <v>43</v>
      </c>
      <c r="D458" s="13">
        <f>SUM(D437:D457)</f>
        <v>463505</v>
      </c>
      <c r="E458" s="13">
        <f>SUM(E437:E457)</f>
        <v>463505</v>
      </c>
      <c r="F458" s="13">
        <f>D458-E458</f>
        <v>0</v>
      </c>
      <c r="G458" s="13"/>
      <c r="H458" s="13"/>
    </row>
    <row r="461" spans="1:8" ht="23.25">
      <c r="A461" s="666" t="s">
        <v>0</v>
      </c>
      <c r="B461" s="666"/>
      <c r="C461" s="666"/>
      <c r="D461" s="666"/>
      <c r="E461" s="666"/>
      <c r="F461" s="666"/>
      <c r="G461" s="666"/>
      <c r="H461" s="666"/>
    </row>
    <row r="462" spans="1:8" ht="15.75">
      <c r="A462" s="672" t="s">
        <v>1851</v>
      </c>
      <c r="B462" s="672"/>
      <c r="C462" s="672"/>
      <c r="D462" s="672"/>
      <c r="E462" s="672"/>
      <c r="F462" s="672"/>
      <c r="G462" s="672"/>
      <c r="H462" s="672"/>
    </row>
    <row r="463" spans="1:8" ht="21">
      <c r="A463" s="683" t="s">
        <v>2579</v>
      </c>
      <c r="B463" s="683"/>
      <c r="C463" s="683"/>
      <c r="D463" s="683"/>
      <c r="E463" s="683"/>
      <c r="F463" s="683"/>
      <c r="G463" s="683"/>
      <c r="H463" s="683"/>
    </row>
    <row r="464" spans="1:8">
      <c r="A464" s="668" t="s">
        <v>1852</v>
      </c>
      <c r="B464" s="668"/>
      <c r="C464" s="668"/>
      <c r="D464" s="668"/>
      <c r="E464" s="668"/>
      <c r="F464" s="668"/>
      <c r="G464" s="668"/>
      <c r="H464" s="668"/>
    </row>
    <row r="465" spans="1:8" ht="15.75">
      <c r="A465" s="1" t="s">
        <v>3</v>
      </c>
      <c r="B465" s="1" t="s">
        <v>4</v>
      </c>
      <c r="C465" s="211" t="s">
        <v>2245</v>
      </c>
      <c r="D465" s="1" t="s">
        <v>2243</v>
      </c>
      <c r="E465" s="1" t="s">
        <v>2246</v>
      </c>
      <c r="F465" s="211" t="s">
        <v>2244</v>
      </c>
      <c r="G465" s="1" t="s">
        <v>2247</v>
      </c>
      <c r="H465" s="211" t="s">
        <v>2239</v>
      </c>
    </row>
    <row r="466" spans="1:8">
      <c r="A466" s="7"/>
      <c r="B466" s="3" t="s">
        <v>2665</v>
      </c>
      <c r="C466" s="4">
        <v>1</v>
      </c>
      <c r="D466" s="5">
        <v>6295</v>
      </c>
      <c r="E466" s="3"/>
      <c r="F466" s="3">
        <f>D466-E466</f>
        <v>6295</v>
      </c>
      <c r="G466" s="3"/>
      <c r="H466" s="2"/>
    </row>
    <row r="467" spans="1:8">
      <c r="A467" s="7"/>
      <c r="B467" s="3" t="s">
        <v>2667</v>
      </c>
      <c r="C467" s="4">
        <v>1</v>
      </c>
      <c r="D467" s="6"/>
      <c r="E467" s="3">
        <v>6285</v>
      </c>
      <c r="F467" s="3">
        <f>D467+F466-E467</f>
        <v>10</v>
      </c>
      <c r="G467" s="3"/>
      <c r="H467" s="2"/>
    </row>
    <row r="468" spans="1:8">
      <c r="A468" s="7"/>
      <c r="B468" s="3" t="s">
        <v>2720</v>
      </c>
      <c r="C468" s="7"/>
      <c r="D468" s="5"/>
      <c r="E468" s="3">
        <v>10</v>
      </c>
      <c r="F468" s="3">
        <f t="shared" ref="F468:F471" si="11">D468+F467-E468</f>
        <v>0</v>
      </c>
      <c r="G468" s="3" t="s">
        <v>1643</v>
      </c>
      <c r="H468" s="2"/>
    </row>
    <row r="469" spans="1:8">
      <c r="A469" s="7"/>
      <c r="B469" s="3"/>
      <c r="C469" s="7"/>
      <c r="D469" s="5"/>
      <c r="E469" s="3"/>
      <c r="F469" s="3">
        <f t="shared" si="11"/>
        <v>0</v>
      </c>
      <c r="G469" s="3"/>
      <c r="H469" s="2"/>
    </row>
    <row r="470" spans="1:8">
      <c r="A470" s="7"/>
      <c r="B470" s="3"/>
      <c r="C470" s="7"/>
      <c r="D470" s="5"/>
      <c r="E470" s="3"/>
      <c r="F470" s="3">
        <f t="shared" si="11"/>
        <v>0</v>
      </c>
      <c r="G470" s="3"/>
      <c r="H470" s="2"/>
    </row>
    <row r="471" spans="1:8">
      <c r="A471" s="7"/>
      <c r="B471" s="2"/>
      <c r="C471" s="7"/>
      <c r="D471" s="5"/>
      <c r="E471" s="3"/>
      <c r="F471" s="3">
        <f t="shared" si="11"/>
        <v>0</v>
      </c>
      <c r="G471" s="3"/>
      <c r="H471" s="2"/>
    </row>
    <row r="472" spans="1:8" ht="15.75">
      <c r="A472" s="684" t="s">
        <v>43</v>
      </c>
      <c r="B472" s="685"/>
      <c r="C472" s="12">
        <f>SUM(C466:C471)</f>
        <v>2</v>
      </c>
      <c r="D472" s="13">
        <f>SUM(D466:D471)</f>
        <v>6295</v>
      </c>
      <c r="E472" s="13">
        <f>SUM(E466:E471)</f>
        <v>6295</v>
      </c>
      <c r="F472" s="13">
        <f>D472-E472</f>
        <v>0</v>
      </c>
      <c r="G472" s="13"/>
      <c r="H472" s="13"/>
    </row>
    <row r="475" spans="1:8" ht="23.25">
      <c r="A475" s="666" t="s">
        <v>0</v>
      </c>
      <c r="B475" s="666"/>
      <c r="C475" s="666"/>
      <c r="D475" s="666"/>
      <c r="E475" s="666"/>
      <c r="F475" s="666"/>
      <c r="G475" s="666"/>
      <c r="H475" s="666"/>
    </row>
    <row r="476" spans="1:8" ht="15.75">
      <c r="A476" s="672" t="s">
        <v>1851</v>
      </c>
      <c r="B476" s="672"/>
      <c r="C476" s="672"/>
      <c r="D476" s="672"/>
      <c r="E476" s="672"/>
      <c r="F476" s="672"/>
      <c r="G476" s="672"/>
      <c r="H476" s="672"/>
    </row>
    <row r="477" spans="1:8" ht="21">
      <c r="A477" s="683" t="s">
        <v>1893</v>
      </c>
      <c r="B477" s="683"/>
      <c r="C477" s="683"/>
      <c r="D477" s="683"/>
      <c r="E477" s="683"/>
      <c r="F477" s="683"/>
      <c r="G477" s="683"/>
      <c r="H477" s="683"/>
    </row>
    <row r="478" spans="1:8">
      <c r="A478" s="668" t="s">
        <v>1852</v>
      </c>
      <c r="B478" s="668"/>
      <c r="C478" s="668"/>
      <c r="D478" s="668"/>
      <c r="E478" s="668"/>
      <c r="F478" s="668"/>
      <c r="G478" s="668"/>
      <c r="H478" s="668"/>
    </row>
    <row r="479" spans="1:8" ht="15.75">
      <c r="A479" s="1" t="s">
        <v>3</v>
      </c>
      <c r="B479" s="1" t="s">
        <v>4</v>
      </c>
      <c r="C479" s="211" t="s">
        <v>2245</v>
      </c>
      <c r="D479" s="1" t="s">
        <v>2243</v>
      </c>
      <c r="E479" s="1" t="s">
        <v>2246</v>
      </c>
      <c r="F479" s="211" t="s">
        <v>2244</v>
      </c>
      <c r="G479" s="1" t="s">
        <v>2247</v>
      </c>
      <c r="H479" s="211" t="s">
        <v>2239</v>
      </c>
    </row>
    <row r="480" spans="1:8">
      <c r="A480" s="7"/>
      <c r="B480" s="3" t="s">
        <v>2667</v>
      </c>
      <c r="C480" s="4">
        <v>4</v>
      </c>
      <c r="D480" s="5">
        <v>80920</v>
      </c>
      <c r="E480" s="3"/>
      <c r="F480" s="3">
        <f>D480-E480</f>
        <v>80920</v>
      </c>
      <c r="G480" s="3"/>
      <c r="H480" s="2"/>
    </row>
    <row r="481" spans="1:8">
      <c r="A481" s="7"/>
      <c r="B481" s="3" t="s">
        <v>2667</v>
      </c>
      <c r="C481" s="4">
        <v>2</v>
      </c>
      <c r="D481" s="6"/>
      <c r="E481" s="3">
        <v>32045</v>
      </c>
      <c r="F481" s="3">
        <f>D481+F480-E481</f>
        <v>48875</v>
      </c>
      <c r="G481" s="3"/>
      <c r="H481" s="2"/>
    </row>
    <row r="482" spans="1:8">
      <c r="A482" s="7"/>
      <c r="B482" s="3" t="s">
        <v>2669</v>
      </c>
      <c r="C482" s="7">
        <v>4</v>
      </c>
      <c r="D482" s="5">
        <v>75425</v>
      </c>
      <c r="E482" s="3"/>
      <c r="F482" s="3">
        <f t="shared" ref="F482:F545" si="12">D482+F481-E482</f>
        <v>124300</v>
      </c>
      <c r="G482" s="3"/>
      <c r="H482" s="2"/>
    </row>
    <row r="483" spans="1:8">
      <c r="A483" s="7"/>
      <c r="B483" s="3" t="s">
        <v>2671</v>
      </c>
      <c r="C483" s="7">
        <v>3</v>
      </c>
      <c r="D483" s="5">
        <v>44120</v>
      </c>
      <c r="E483" s="3"/>
      <c r="F483" s="3">
        <f t="shared" si="12"/>
        <v>168420</v>
      </c>
      <c r="G483" s="3"/>
      <c r="H483" s="2"/>
    </row>
    <row r="484" spans="1:8">
      <c r="A484" s="7"/>
      <c r="B484" s="3" t="s">
        <v>2671</v>
      </c>
      <c r="C484" s="7">
        <v>1</v>
      </c>
      <c r="D484" s="5"/>
      <c r="E484" s="3">
        <v>23715</v>
      </c>
      <c r="F484" s="3">
        <f t="shared" si="12"/>
        <v>144705</v>
      </c>
      <c r="G484" s="3"/>
      <c r="H484" s="2"/>
    </row>
    <row r="485" spans="1:8">
      <c r="A485" s="7"/>
      <c r="B485" s="3" t="s">
        <v>2672</v>
      </c>
      <c r="C485" s="7">
        <v>3</v>
      </c>
      <c r="D485" s="5"/>
      <c r="E485" s="3">
        <v>56880</v>
      </c>
      <c r="F485" s="3">
        <f t="shared" si="12"/>
        <v>87825</v>
      </c>
      <c r="G485" s="3"/>
      <c r="H485" s="2"/>
    </row>
    <row r="486" spans="1:8">
      <c r="A486" s="7"/>
      <c r="B486" s="3" t="s">
        <v>2673</v>
      </c>
      <c r="C486" s="7">
        <v>2</v>
      </c>
      <c r="D486" s="5">
        <v>35160</v>
      </c>
      <c r="E486" s="3"/>
      <c r="F486" s="3">
        <f t="shared" si="12"/>
        <v>122985</v>
      </c>
      <c r="G486" s="3"/>
      <c r="H486" s="2"/>
    </row>
    <row r="487" spans="1:8">
      <c r="A487" s="7"/>
      <c r="B487" s="3" t="s">
        <v>2674</v>
      </c>
      <c r="C487" s="7">
        <v>1</v>
      </c>
      <c r="D487" s="5">
        <v>3970</v>
      </c>
      <c r="E487" s="3"/>
      <c r="F487" s="3">
        <f t="shared" si="12"/>
        <v>126955</v>
      </c>
      <c r="G487" s="3"/>
      <c r="H487" s="2"/>
    </row>
    <row r="488" spans="1:8">
      <c r="A488" s="7"/>
      <c r="B488" s="3" t="s">
        <v>2674</v>
      </c>
      <c r="C488" s="7">
        <v>1</v>
      </c>
      <c r="D488" s="5"/>
      <c r="E488" s="3">
        <v>15460</v>
      </c>
      <c r="F488" s="3">
        <f t="shared" si="12"/>
        <v>111495</v>
      </c>
      <c r="G488" s="3"/>
      <c r="H488" s="2"/>
    </row>
    <row r="489" spans="1:8">
      <c r="A489" s="7"/>
      <c r="B489" s="3" t="s">
        <v>2675</v>
      </c>
      <c r="C489" s="7">
        <v>2</v>
      </c>
      <c r="D489" s="5">
        <v>38105</v>
      </c>
      <c r="E489" s="3"/>
      <c r="F489" s="3">
        <f t="shared" si="12"/>
        <v>149600</v>
      </c>
      <c r="G489" s="3"/>
      <c r="H489" s="2"/>
    </row>
    <row r="490" spans="1:8">
      <c r="A490" s="7"/>
      <c r="B490" s="3" t="s">
        <v>2675</v>
      </c>
      <c r="C490" s="7">
        <v>3</v>
      </c>
      <c r="D490" s="5"/>
      <c r="E490" s="3">
        <v>47180</v>
      </c>
      <c r="F490" s="3">
        <f t="shared" si="12"/>
        <v>102420</v>
      </c>
      <c r="G490" s="3"/>
      <c r="H490" s="2"/>
    </row>
    <row r="491" spans="1:8">
      <c r="A491" s="7"/>
      <c r="B491" s="3" t="s">
        <v>2678</v>
      </c>
      <c r="C491" s="7">
        <v>3</v>
      </c>
      <c r="D491" s="5">
        <v>55095</v>
      </c>
      <c r="E491" s="3"/>
      <c r="F491" s="3">
        <f t="shared" si="12"/>
        <v>157515</v>
      </c>
      <c r="G491" s="3"/>
      <c r="H491" s="2"/>
    </row>
    <row r="492" spans="1:8">
      <c r="A492" s="7"/>
      <c r="B492" s="3" t="s">
        <v>2680</v>
      </c>
      <c r="C492" s="7">
        <v>12</v>
      </c>
      <c r="D492" s="5">
        <v>232365</v>
      </c>
      <c r="E492" s="3"/>
      <c r="F492" s="3">
        <f t="shared" si="12"/>
        <v>389880</v>
      </c>
      <c r="G492" s="3"/>
      <c r="H492" s="2"/>
    </row>
    <row r="493" spans="1:8">
      <c r="A493" s="7"/>
      <c r="B493" s="3" t="s">
        <v>2681</v>
      </c>
      <c r="C493" s="7">
        <v>5</v>
      </c>
      <c r="D493" s="5">
        <v>94415</v>
      </c>
      <c r="E493" s="3"/>
      <c r="F493" s="3">
        <f t="shared" si="12"/>
        <v>484295</v>
      </c>
      <c r="G493" s="3"/>
      <c r="H493" s="2"/>
    </row>
    <row r="494" spans="1:8">
      <c r="A494" s="7"/>
      <c r="B494" s="3" t="s">
        <v>2682</v>
      </c>
      <c r="C494" s="7">
        <v>15</v>
      </c>
      <c r="D494" s="5">
        <v>286225</v>
      </c>
      <c r="E494" s="3"/>
      <c r="F494" s="3">
        <f t="shared" si="12"/>
        <v>770520</v>
      </c>
      <c r="G494" s="3"/>
      <c r="H494" s="2"/>
    </row>
    <row r="495" spans="1:8">
      <c r="A495" s="7"/>
      <c r="B495" s="3" t="s">
        <v>2683</v>
      </c>
      <c r="C495" s="7">
        <v>15</v>
      </c>
      <c r="D495" s="5">
        <v>293125</v>
      </c>
      <c r="E495" s="3"/>
      <c r="F495" s="3">
        <f t="shared" si="12"/>
        <v>1063645</v>
      </c>
      <c r="G495" s="3"/>
      <c r="H495" s="2"/>
    </row>
    <row r="496" spans="1:8">
      <c r="A496" s="7"/>
      <c r="B496" s="3" t="s">
        <v>2683</v>
      </c>
      <c r="C496" s="7">
        <v>7</v>
      </c>
      <c r="D496" s="5"/>
      <c r="E496" s="3">
        <v>111665</v>
      </c>
      <c r="F496" s="3">
        <f t="shared" si="12"/>
        <v>951980</v>
      </c>
      <c r="G496" s="3"/>
      <c r="H496" s="2"/>
    </row>
    <row r="497" spans="1:8">
      <c r="A497" s="7"/>
      <c r="B497" s="3" t="s">
        <v>2684</v>
      </c>
      <c r="C497" s="7">
        <v>11</v>
      </c>
      <c r="D497" s="5">
        <v>238245</v>
      </c>
      <c r="E497" s="3"/>
      <c r="F497" s="3">
        <f t="shared" si="12"/>
        <v>1190225</v>
      </c>
      <c r="G497" s="3"/>
      <c r="H497" s="2"/>
    </row>
    <row r="498" spans="1:8">
      <c r="A498" s="7"/>
      <c r="B498" s="3" t="s">
        <v>2685</v>
      </c>
      <c r="C498" s="7">
        <v>19</v>
      </c>
      <c r="D498" s="5">
        <v>405930</v>
      </c>
      <c r="E498" s="3"/>
      <c r="F498" s="3">
        <f t="shared" si="12"/>
        <v>1596155</v>
      </c>
      <c r="G498" s="3"/>
      <c r="H498" s="2"/>
    </row>
    <row r="499" spans="1:8">
      <c r="A499" s="7"/>
      <c r="B499" s="3" t="s">
        <v>2687</v>
      </c>
      <c r="C499" s="7">
        <v>11</v>
      </c>
      <c r="D499" s="5">
        <v>230540</v>
      </c>
      <c r="E499" s="3"/>
      <c r="F499" s="3">
        <f t="shared" si="12"/>
        <v>1826695</v>
      </c>
      <c r="G499" s="3"/>
      <c r="H499" s="2"/>
    </row>
    <row r="500" spans="1:8">
      <c r="A500" s="7"/>
      <c r="B500" s="3" t="s">
        <v>2688</v>
      </c>
      <c r="C500" s="7">
        <v>15</v>
      </c>
      <c r="D500" s="5">
        <v>309995</v>
      </c>
      <c r="E500" s="3"/>
      <c r="F500" s="3">
        <f t="shared" si="12"/>
        <v>2136690</v>
      </c>
      <c r="G500" s="3"/>
      <c r="H500" s="2"/>
    </row>
    <row r="501" spans="1:8">
      <c r="A501" s="7"/>
      <c r="B501" s="3" t="s">
        <v>2692</v>
      </c>
      <c r="C501" s="7">
        <v>12</v>
      </c>
      <c r="D501" s="3">
        <v>256900</v>
      </c>
      <c r="E501" s="3"/>
      <c r="F501" s="3">
        <f t="shared" si="12"/>
        <v>2393590</v>
      </c>
      <c r="G501" s="3"/>
      <c r="H501" s="2"/>
    </row>
    <row r="502" spans="1:8">
      <c r="A502" s="7"/>
      <c r="B502" s="3" t="s">
        <v>2694</v>
      </c>
      <c r="C502" s="7">
        <v>2</v>
      </c>
      <c r="D502" s="3">
        <v>45975</v>
      </c>
      <c r="E502" s="3"/>
      <c r="F502" s="3">
        <f t="shared" si="12"/>
        <v>2439565</v>
      </c>
      <c r="G502" s="3"/>
      <c r="H502" s="2"/>
    </row>
    <row r="503" spans="1:8">
      <c r="A503" s="7"/>
      <c r="B503" s="3" t="s">
        <v>2695</v>
      </c>
      <c r="C503" s="7">
        <v>21</v>
      </c>
      <c r="D503" s="5">
        <v>465760</v>
      </c>
      <c r="E503" s="3"/>
      <c r="F503" s="3">
        <f t="shared" si="12"/>
        <v>2905325</v>
      </c>
      <c r="G503" s="3"/>
      <c r="H503" s="2"/>
    </row>
    <row r="504" spans="1:8">
      <c r="A504" s="7"/>
      <c r="B504" s="3" t="s">
        <v>2696</v>
      </c>
      <c r="C504" s="7">
        <v>8</v>
      </c>
      <c r="D504" s="5">
        <v>179305</v>
      </c>
      <c r="E504" s="3"/>
      <c r="F504" s="3">
        <f t="shared" si="12"/>
        <v>3084630</v>
      </c>
      <c r="G504" s="3"/>
      <c r="H504" s="2"/>
    </row>
    <row r="505" spans="1:8">
      <c r="A505" s="7"/>
      <c r="B505" s="3" t="s">
        <v>2698</v>
      </c>
      <c r="C505" s="7">
        <v>5</v>
      </c>
      <c r="D505" s="5">
        <v>111535</v>
      </c>
      <c r="E505" s="3"/>
      <c r="F505" s="3">
        <f t="shared" si="12"/>
        <v>3196165</v>
      </c>
      <c r="G505" s="3"/>
      <c r="H505" s="2"/>
    </row>
    <row r="506" spans="1:8">
      <c r="A506" s="7"/>
      <c r="B506" s="3" t="s">
        <v>2699</v>
      </c>
      <c r="C506" s="7">
        <v>12</v>
      </c>
      <c r="D506" s="5">
        <v>268605</v>
      </c>
      <c r="E506" s="3"/>
      <c r="F506" s="3">
        <f t="shared" si="12"/>
        <v>3464770</v>
      </c>
      <c r="G506" s="3"/>
      <c r="H506" s="2"/>
    </row>
    <row r="507" spans="1:8">
      <c r="A507" s="7"/>
      <c r="B507" s="3" t="s">
        <v>2702</v>
      </c>
      <c r="C507" s="7">
        <v>16</v>
      </c>
      <c r="D507" s="5">
        <v>349250</v>
      </c>
      <c r="E507" s="3"/>
      <c r="F507" s="3">
        <f t="shared" si="12"/>
        <v>3814020</v>
      </c>
      <c r="G507" s="3"/>
      <c r="H507" s="2"/>
    </row>
    <row r="508" spans="1:8">
      <c r="A508" s="7"/>
      <c r="B508" s="3" t="s">
        <v>2704</v>
      </c>
      <c r="C508" s="7">
        <v>17</v>
      </c>
      <c r="D508" s="5">
        <v>360680</v>
      </c>
      <c r="E508" s="3"/>
      <c r="F508" s="3">
        <f t="shared" si="12"/>
        <v>4174700</v>
      </c>
      <c r="G508" s="3"/>
      <c r="H508" s="2"/>
    </row>
    <row r="509" spans="1:8">
      <c r="A509" s="7"/>
      <c r="B509" s="3" t="s">
        <v>2706</v>
      </c>
      <c r="C509" s="7">
        <v>25</v>
      </c>
      <c r="D509" s="5">
        <v>527340</v>
      </c>
      <c r="E509" s="3"/>
      <c r="F509" s="3">
        <f t="shared" si="12"/>
        <v>4702040</v>
      </c>
      <c r="G509" s="3"/>
      <c r="H509" s="2"/>
    </row>
    <row r="510" spans="1:8">
      <c r="A510" s="7"/>
      <c r="B510" s="3" t="s">
        <v>2708</v>
      </c>
      <c r="C510" s="7">
        <v>36</v>
      </c>
      <c r="D510" s="5">
        <v>775420</v>
      </c>
      <c r="E510" s="3"/>
      <c r="F510" s="3">
        <f t="shared" si="12"/>
        <v>5477460</v>
      </c>
      <c r="G510" s="3"/>
      <c r="H510" s="2"/>
    </row>
    <row r="511" spans="1:8">
      <c r="A511" s="7"/>
      <c r="B511" s="3" t="s">
        <v>2709</v>
      </c>
      <c r="C511" s="7">
        <v>13</v>
      </c>
      <c r="D511" s="3">
        <v>279665</v>
      </c>
      <c r="E511" s="3"/>
      <c r="F511" s="3">
        <f t="shared" si="12"/>
        <v>5757125</v>
      </c>
      <c r="G511" s="3"/>
      <c r="H511" s="2"/>
    </row>
    <row r="512" spans="1:8">
      <c r="A512" s="7"/>
      <c r="B512" s="3" t="s">
        <v>2710</v>
      </c>
      <c r="C512" s="7">
        <v>3</v>
      </c>
      <c r="D512" s="5">
        <v>66485</v>
      </c>
      <c r="E512" s="3"/>
      <c r="F512" s="3">
        <f t="shared" si="12"/>
        <v>5823610</v>
      </c>
      <c r="G512" s="3"/>
      <c r="H512" s="2"/>
    </row>
    <row r="513" spans="1:8">
      <c r="A513" s="7"/>
      <c r="B513" s="3" t="s">
        <v>2712</v>
      </c>
      <c r="C513" s="7">
        <v>8</v>
      </c>
      <c r="D513" s="5">
        <v>175465</v>
      </c>
      <c r="E513" s="3"/>
      <c r="F513" s="3">
        <f t="shared" si="12"/>
        <v>5999075</v>
      </c>
      <c r="G513" s="3"/>
      <c r="H513" s="2"/>
    </row>
    <row r="514" spans="1:8">
      <c r="A514" s="7"/>
      <c r="B514" s="3" t="s">
        <v>2713</v>
      </c>
      <c r="C514" s="7">
        <v>11</v>
      </c>
      <c r="D514" s="5">
        <v>239960</v>
      </c>
      <c r="E514" s="3"/>
      <c r="F514" s="3">
        <f t="shared" si="12"/>
        <v>6239035</v>
      </c>
      <c r="G514" s="3"/>
      <c r="H514" s="2"/>
    </row>
    <row r="515" spans="1:8">
      <c r="A515" s="7"/>
      <c r="B515" s="3" t="s">
        <v>2714</v>
      </c>
      <c r="C515" s="7">
        <v>5</v>
      </c>
      <c r="D515" s="5">
        <v>109035</v>
      </c>
      <c r="E515" s="3"/>
      <c r="F515" s="3">
        <f t="shared" si="12"/>
        <v>6348070</v>
      </c>
      <c r="G515" s="3"/>
      <c r="H515" s="2"/>
    </row>
    <row r="516" spans="1:8">
      <c r="A516" s="7"/>
      <c r="B516" s="3" t="s">
        <v>2715</v>
      </c>
      <c r="C516" s="7">
        <v>11</v>
      </c>
      <c r="D516" s="3">
        <v>247455</v>
      </c>
      <c r="E516" s="3"/>
      <c r="F516" s="3">
        <f t="shared" si="12"/>
        <v>6595525</v>
      </c>
      <c r="G516" s="3"/>
      <c r="H516" s="2"/>
    </row>
    <row r="517" spans="1:8">
      <c r="A517" s="7"/>
      <c r="B517" s="3" t="s">
        <v>2836</v>
      </c>
      <c r="C517" s="7">
        <v>2</v>
      </c>
      <c r="D517" s="5"/>
      <c r="E517" s="3">
        <v>39635</v>
      </c>
      <c r="F517" s="3">
        <f t="shared" si="12"/>
        <v>6555890</v>
      </c>
      <c r="G517" s="3"/>
      <c r="H517" s="2"/>
    </row>
    <row r="518" spans="1:8">
      <c r="A518" s="7"/>
      <c r="B518" s="3" t="s">
        <v>2839</v>
      </c>
      <c r="C518" s="7">
        <v>3</v>
      </c>
      <c r="D518" s="5"/>
      <c r="E518" s="3">
        <v>57995</v>
      </c>
      <c r="F518" s="3">
        <f t="shared" si="12"/>
        <v>6497895</v>
      </c>
      <c r="G518" s="3"/>
      <c r="H518" s="2"/>
    </row>
    <row r="519" spans="1:8">
      <c r="A519" s="7"/>
      <c r="B519" s="3" t="s">
        <v>2841</v>
      </c>
      <c r="C519" s="7">
        <v>2</v>
      </c>
      <c r="D519" s="5"/>
      <c r="E519" s="3">
        <v>30965</v>
      </c>
      <c r="F519" s="3">
        <f t="shared" si="12"/>
        <v>6466930</v>
      </c>
      <c r="G519" s="3"/>
      <c r="H519" s="2"/>
    </row>
    <row r="520" spans="1:8">
      <c r="A520" s="7"/>
      <c r="B520" s="3" t="s">
        <v>2844</v>
      </c>
      <c r="C520" s="7">
        <v>1</v>
      </c>
      <c r="D520" s="5"/>
      <c r="E520" s="3">
        <v>15000</v>
      </c>
      <c r="F520" s="3">
        <f t="shared" si="12"/>
        <v>6451930</v>
      </c>
      <c r="G520" s="3"/>
      <c r="H520" s="2"/>
    </row>
    <row r="521" spans="1:8">
      <c r="A521" s="7"/>
      <c r="B521" s="3" t="s">
        <v>2846</v>
      </c>
      <c r="C521" s="7">
        <v>5</v>
      </c>
      <c r="D521" s="5"/>
      <c r="E521" s="3">
        <v>109070</v>
      </c>
      <c r="F521" s="3">
        <f t="shared" si="12"/>
        <v>6342860</v>
      </c>
      <c r="G521" s="3"/>
      <c r="H521" s="2"/>
    </row>
    <row r="522" spans="1:8">
      <c r="A522" s="7"/>
      <c r="B522" s="3" t="s">
        <v>2849</v>
      </c>
      <c r="C522" s="7">
        <v>4</v>
      </c>
      <c r="D522" s="5"/>
      <c r="E522" s="3">
        <v>78185</v>
      </c>
      <c r="F522" s="3">
        <f t="shared" si="12"/>
        <v>6264675</v>
      </c>
      <c r="G522" s="3"/>
      <c r="H522" s="2"/>
    </row>
    <row r="523" spans="1:8">
      <c r="A523" s="7"/>
      <c r="B523" s="3" t="s">
        <v>2850</v>
      </c>
      <c r="C523" s="7">
        <v>2</v>
      </c>
      <c r="D523" s="5"/>
      <c r="E523" s="3">
        <v>41180</v>
      </c>
      <c r="F523" s="3">
        <f t="shared" si="12"/>
        <v>6223495</v>
      </c>
      <c r="G523" s="3"/>
      <c r="H523" s="2"/>
    </row>
    <row r="524" spans="1:8">
      <c r="A524" s="7"/>
      <c r="B524" s="3" t="s">
        <v>2851</v>
      </c>
      <c r="C524" s="7">
        <v>9</v>
      </c>
      <c r="D524" s="5">
        <v>3920</v>
      </c>
      <c r="E524" s="3">
        <v>172820</v>
      </c>
      <c r="F524" s="3">
        <f t="shared" si="12"/>
        <v>6054595</v>
      </c>
      <c r="G524" s="3"/>
      <c r="H524" s="2"/>
    </row>
    <row r="525" spans="1:8">
      <c r="A525" s="7"/>
      <c r="B525" s="3" t="s">
        <v>2853</v>
      </c>
      <c r="C525" s="7">
        <v>11</v>
      </c>
      <c r="D525" s="5"/>
      <c r="E525" s="3">
        <v>193305</v>
      </c>
      <c r="F525" s="3">
        <f t="shared" si="12"/>
        <v>5861290</v>
      </c>
      <c r="G525" s="3"/>
      <c r="H525" s="2"/>
    </row>
    <row r="526" spans="1:8">
      <c r="A526" s="7"/>
      <c r="B526" s="3" t="s">
        <v>2854</v>
      </c>
      <c r="C526" s="7">
        <v>11</v>
      </c>
      <c r="D526" s="5"/>
      <c r="E526" s="3">
        <v>223165</v>
      </c>
      <c r="F526" s="3">
        <f t="shared" si="12"/>
        <v>5638125</v>
      </c>
      <c r="G526" s="3"/>
      <c r="H526" s="2"/>
    </row>
    <row r="527" spans="1:8">
      <c r="A527" s="7"/>
      <c r="B527" s="3" t="s">
        <v>2855</v>
      </c>
      <c r="C527" s="7">
        <v>7</v>
      </c>
      <c r="D527" s="5"/>
      <c r="E527" s="3">
        <v>137940</v>
      </c>
      <c r="F527" s="3">
        <f t="shared" si="12"/>
        <v>5500185</v>
      </c>
      <c r="G527" s="3"/>
      <c r="H527" s="2"/>
    </row>
    <row r="528" spans="1:8">
      <c r="A528" s="7"/>
      <c r="B528" s="3" t="s">
        <v>2857</v>
      </c>
      <c r="C528" s="7">
        <v>13</v>
      </c>
      <c r="D528" s="5"/>
      <c r="E528" s="3">
        <v>261220</v>
      </c>
      <c r="F528" s="3">
        <f t="shared" si="12"/>
        <v>5238965</v>
      </c>
      <c r="G528" s="3"/>
      <c r="H528" s="2"/>
    </row>
    <row r="529" spans="1:8">
      <c r="A529" s="7"/>
      <c r="B529" s="3" t="s">
        <v>2859</v>
      </c>
      <c r="C529" s="7">
        <v>9</v>
      </c>
      <c r="D529" s="5"/>
      <c r="E529" s="3">
        <v>169795</v>
      </c>
      <c r="F529" s="3">
        <f t="shared" si="12"/>
        <v>5069170</v>
      </c>
      <c r="G529" s="3"/>
      <c r="H529" s="2"/>
    </row>
    <row r="530" spans="1:8">
      <c r="A530" s="7"/>
      <c r="B530" s="3" t="s">
        <v>2860</v>
      </c>
      <c r="C530" s="7">
        <v>5</v>
      </c>
      <c r="D530" s="5"/>
      <c r="E530" s="3">
        <v>81860</v>
      </c>
      <c r="F530" s="3">
        <f t="shared" si="12"/>
        <v>4987310</v>
      </c>
      <c r="G530" s="3"/>
      <c r="H530" s="2"/>
    </row>
    <row r="531" spans="1:8">
      <c r="A531" s="7"/>
      <c r="B531" s="3" t="s">
        <v>2861</v>
      </c>
      <c r="C531" s="7">
        <v>7</v>
      </c>
      <c r="D531" s="5"/>
      <c r="E531" s="3">
        <v>140605</v>
      </c>
      <c r="F531" s="3">
        <f t="shared" si="12"/>
        <v>4846705</v>
      </c>
      <c r="G531" s="3"/>
      <c r="H531" s="2"/>
    </row>
    <row r="532" spans="1:8">
      <c r="A532" s="7"/>
      <c r="B532" s="3" t="s">
        <v>2862</v>
      </c>
      <c r="C532" s="7">
        <v>8</v>
      </c>
      <c r="D532" s="5"/>
      <c r="E532" s="3">
        <v>141800</v>
      </c>
      <c r="F532" s="3">
        <f t="shared" si="12"/>
        <v>4704905</v>
      </c>
      <c r="G532" s="3"/>
      <c r="H532" s="2"/>
    </row>
    <row r="533" spans="1:8">
      <c r="A533" s="7"/>
      <c r="B533" s="3" t="s">
        <v>2863</v>
      </c>
      <c r="C533" s="7">
        <v>12</v>
      </c>
      <c r="D533" s="5"/>
      <c r="E533" s="3">
        <v>215750</v>
      </c>
      <c r="F533" s="3">
        <f t="shared" si="12"/>
        <v>4489155</v>
      </c>
      <c r="G533" s="3"/>
      <c r="H533" s="2"/>
    </row>
    <row r="534" spans="1:8">
      <c r="A534" s="7"/>
      <c r="B534" s="3" t="s">
        <v>2864</v>
      </c>
      <c r="C534" s="7">
        <v>14</v>
      </c>
      <c r="D534" s="5"/>
      <c r="E534" s="3">
        <v>250770</v>
      </c>
      <c r="F534" s="3">
        <f t="shared" si="12"/>
        <v>4238385</v>
      </c>
      <c r="G534" s="3"/>
      <c r="H534" s="2"/>
    </row>
    <row r="535" spans="1:8">
      <c r="A535" s="7"/>
      <c r="B535" s="3" t="s">
        <v>2865</v>
      </c>
      <c r="C535" s="7">
        <v>7</v>
      </c>
      <c r="D535" s="5"/>
      <c r="E535" s="3">
        <v>134855</v>
      </c>
      <c r="F535" s="3">
        <f t="shared" si="12"/>
        <v>4103530</v>
      </c>
      <c r="G535" s="3"/>
      <c r="H535" s="2"/>
    </row>
    <row r="536" spans="1:8">
      <c r="A536" s="7"/>
      <c r="B536" s="3" t="s">
        <v>2866</v>
      </c>
      <c r="C536" s="7">
        <v>6</v>
      </c>
      <c r="D536" s="5"/>
      <c r="E536" s="3">
        <v>112260</v>
      </c>
      <c r="F536" s="3">
        <f t="shared" si="12"/>
        <v>3991270</v>
      </c>
      <c r="G536" s="3"/>
      <c r="H536" s="2"/>
    </row>
    <row r="537" spans="1:8">
      <c r="A537" s="7"/>
      <c r="B537" s="3" t="s">
        <v>2868</v>
      </c>
      <c r="C537" s="7">
        <v>4</v>
      </c>
      <c r="D537" s="5"/>
      <c r="E537" s="3">
        <v>87015</v>
      </c>
      <c r="F537" s="3">
        <f t="shared" si="12"/>
        <v>3904255</v>
      </c>
      <c r="G537" s="3"/>
      <c r="H537" s="2"/>
    </row>
    <row r="538" spans="1:8">
      <c r="A538" s="7"/>
      <c r="B538" s="3" t="s">
        <v>2869</v>
      </c>
      <c r="C538" s="7">
        <v>3</v>
      </c>
      <c r="D538" s="5"/>
      <c r="E538" s="3">
        <v>63995</v>
      </c>
      <c r="F538" s="3">
        <f t="shared" si="12"/>
        <v>3840260</v>
      </c>
      <c r="G538" s="3"/>
      <c r="H538" s="2"/>
    </row>
    <row r="539" spans="1:8">
      <c r="A539" s="7"/>
      <c r="B539" s="3" t="s">
        <v>2870</v>
      </c>
      <c r="C539" s="7">
        <v>4</v>
      </c>
      <c r="D539" s="5"/>
      <c r="E539" s="3">
        <v>76445</v>
      </c>
      <c r="F539" s="3">
        <f t="shared" si="12"/>
        <v>3763815</v>
      </c>
      <c r="G539" s="3"/>
      <c r="H539" s="2"/>
    </row>
    <row r="540" spans="1:8">
      <c r="A540" s="7"/>
      <c r="B540" s="3" t="s">
        <v>2871</v>
      </c>
      <c r="C540" s="7">
        <v>12</v>
      </c>
      <c r="D540" s="5"/>
      <c r="E540" s="3">
        <v>243665</v>
      </c>
      <c r="F540" s="3">
        <f t="shared" si="12"/>
        <v>3520150</v>
      </c>
      <c r="G540" s="3"/>
      <c r="H540" s="2"/>
    </row>
    <row r="541" spans="1:8">
      <c r="A541" s="7"/>
      <c r="B541" s="3" t="s">
        <v>2872</v>
      </c>
      <c r="C541" s="7">
        <v>9</v>
      </c>
      <c r="D541" s="5"/>
      <c r="E541" s="3">
        <v>184225</v>
      </c>
      <c r="F541" s="3">
        <f t="shared" si="12"/>
        <v>3335925</v>
      </c>
      <c r="G541" s="3"/>
      <c r="H541" s="2"/>
    </row>
    <row r="542" spans="1:8">
      <c r="A542" s="7"/>
      <c r="B542" s="3" t="s">
        <v>2874</v>
      </c>
      <c r="C542" s="7">
        <v>10</v>
      </c>
      <c r="D542" s="5"/>
      <c r="E542" s="3">
        <v>208120</v>
      </c>
      <c r="F542" s="3">
        <f t="shared" si="12"/>
        <v>3127805</v>
      </c>
      <c r="G542" s="3"/>
      <c r="H542" s="2"/>
    </row>
    <row r="543" spans="1:8">
      <c r="A543" s="7"/>
      <c r="B543" s="3" t="s">
        <v>2877</v>
      </c>
      <c r="C543" s="7">
        <v>14</v>
      </c>
      <c r="D543" s="5"/>
      <c r="E543" s="3">
        <v>266815</v>
      </c>
      <c r="F543" s="3">
        <f t="shared" si="12"/>
        <v>2860990</v>
      </c>
      <c r="G543" s="3"/>
      <c r="H543" s="2"/>
    </row>
    <row r="544" spans="1:8">
      <c r="A544" s="7"/>
      <c r="B544" s="3" t="s">
        <v>2878</v>
      </c>
      <c r="C544" s="7">
        <v>8</v>
      </c>
      <c r="D544" s="5"/>
      <c r="E544" s="3">
        <v>143125</v>
      </c>
      <c r="F544" s="3">
        <f t="shared" si="12"/>
        <v>2717865</v>
      </c>
      <c r="G544" s="3"/>
      <c r="H544" s="2"/>
    </row>
    <row r="545" spans="1:8">
      <c r="A545" s="7"/>
      <c r="B545" s="3" t="s">
        <v>2879</v>
      </c>
      <c r="C545" s="7">
        <v>10</v>
      </c>
      <c r="D545" s="5"/>
      <c r="E545" s="3">
        <v>193150</v>
      </c>
      <c r="F545" s="3">
        <f t="shared" si="12"/>
        <v>2524715</v>
      </c>
      <c r="G545" s="3"/>
      <c r="H545" s="2"/>
    </row>
    <row r="546" spans="1:8">
      <c r="A546" s="7"/>
      <c r="B546" s="3" t="s">
        <v>2880</v>
      </c>
      <c r="C546" s="7">
        <v>7</v>
      </c>
      <c r="D546" s="5"/>
      <c r="E546" s="3">
        <v>140050</v>
      </c>
      <c r="F546" s="3">
        <f t="shared" ref="F546:F559" si="13">D546+F545-E546</f>
        <v>2384665</v>
      </c>
      <c r="G546" s="3"/>
      <c r="H546" s="2"/>
    </row>
    <row r="547" spans="1:8">
      <c r="A547" s="7"/>
      <c r="B547" s="3" t="s">
        <v>2881</v>
      </c>
      <c r="C547" s="7">
        <v>22</v>
      </c>
      <c r="D547" s="5"/>
      <c r="E547" s="3">
        <v>410080</v>
      </c>
      <c r="F547" s="3">
        <f t="shared" si="13"/>
        <v>1974585</v>
      </c>
      <c r="G547" s="3"/>
      <c r="H547" s="2"/>
    </row>
    <row r="548" spans="1:8">
      <c r="A548" s="7"/>
      <c r="B548" s="3" t="s">
        <v>2882</v>
      </c>
      <c r="C548" s="7">
        <v>19</v>
      </c>
      <c r="D548" s="5"/>
      <c r="E548" s="3">
        <v>341095</v>
      </c>
      <c r="F548" s="3">
        <f t="shared" si="13"/>
        <v>1633490</v>
      </c>
      <c r="G548" s="3"/>
      <c r="H548" s="2"/>
    </row>
    <row r="549" spans="1:8">
      <c r="A549" s="7"/>
      <c r="B549" s="3" t="s">
        <v>2883</v>
      </c>
      <c r="C549" s="7">
        <v>19</v>
      </c>
      <c r="D549" s="5"/>
      <c r="E549" s="3">
        <v>377700</v>
      </c>
      <c r="F549" s="3">
        <f t="shared" si="13"/>
        <v>1255790</v>
      </c>
      <c r="G549" s="3"/>
      <c r="H549" s="2"/>
    </row>
    <row r="550" spans="1:8">
      <c r="A550" s="7"/>
      <c r="B550" s="3" t="s">
        <v>2884</v>
      </c>
      <c r="C550" s="7">
        <v>24</v>
      </c>
      <c r="D550" s="5"/>
      <c r="E550" s="3">
        <v>427490</v>
      </c>
      <c r="F550" s="3">
        <f t="shared" si="13"/>
        <v>828300</v>
      </c>
      <c r="G550" s="3"/>
      <c r="H550" s="2"/>
    </row>
    <row r="551" spans="1:8">
      <c r="A551" s="7"/>
      <c r="B551" s="3" t="s">
        <v>2888</v>
      </c>
      <c r="C551" s="7">
        <v>11</v>
      </c>
      <c r="D551" s="5"/>
      <c r="E551" s="3">
        <v>212540</v>
      </c>
      <c r="F551" s="3">
        <f t="shared" si="13"/>
        <v>615760</v>
      </c>
      <c r="G551" s="3"/>
      <c r="H551" s="2"/>
    </row>
    <row r="552" spans="1:8">
      <c r="A552" s="7"/>
      <c r="B552" s="3" t="s">
        <v>2891</v>
      </c>
      <c r="C552" s="7">
        <v>9</v>
      </c>
      <c r="D552" s="5"/>
      <c r="E552" s="3">
        <v>149830</v>
      </c>
      <c r="F552" s="3">
        <f t="shared" si="13"/>
        <v>465930</v>
      </c>
      <c r="G552" s="3"/>
      <c r="H552" s="2"/>
    </row>
    <row r="553" spans="1:8">
      <c r="A553" s="7"/>
      <c r="B553" s="3" t="s">
        <v>2895</v>
      </c>
      <c r="C553" s="7">
        <v>9</v>
      </c>
      <c r="D553" s="5"/>
      <c r="E553" s="3">
        <v>149010</v>
      </c>
      <c r="F553" s="3">
        <f t="shared" si="13"/>
        <v>316920</v>
      </c>
      <c r="G553" s="3"/>
      <c r="H553" s="2"/>
    </row>
    <row r="554" spans="1:8">
      <c r="A554" s="7"/>
      <c r="B554" s="3" t="s">
        <v>2896</v>
      </c>
      <c r="C554" s="7">
        <v>12</v>
      </c>
      <c r="D554" s="5"/>
      <c r="E554" s="3">
        <v>194820</v>
      </c>
      <c r="F554" s="3">
        <f t="shared" si="13"/>
        <v>122100</v>
      </c>
      <c r="G554" s="3"/>
      <c r="H554" s="2"/>
    </row>
    <row r="555" spans="1:8">
      <c r="A555" s="7"/>
      <c r="B555" s="3" t="s">
        <v>2898</v>
      </c>
      <c r="C555" s="7">
        <v>3</v>
      </c>
      <c r="D555" s="5"/>
      <c r="E555" s="3">
        <v>58200</v>
      </c>
      <c r="F555" s="3">
        <f t="shared" si="13"/>
        <v>63900</v>
      </c>
      <c r="G555" s="3"/>
      <c r="H555" s="2"/>
    </row>
    <row r="556" spans="1:8">
      <c r="A556" s="7"/>
      <c r="B556" s="3" t="s">
        <v>2900</v>
      </c>
      <c r="C556" s="7">
        <v>2</v>
      </c>
      <c r="D556" s="5"/>
      <c r="E556" s="3">
        <v>36740</v>
      </c>
      <c r="F556" s="3">
        <f t="shared" si="13"/>
        <v>27160</v>
      </c>
      <c r="G556" s="3"/>
      <c r="H556" s="2"/>
    </row>
    <row r="557" spans="1:8">
      <c r="A557" s="7"/>
      <c r="B557" s="3" t="s">
        <v>2903</v>
      </c>
      <c r="C557" s="7">
        <v>1</v>
      </c>
      <c r="D557" s="5"/>
      <c r="E557" s="3">
        <v>9570</v>
      </c>
      <c r="F557" s="3">
        <f t="shared" si="13"/>
        <v>17590</v>
      </c>
      <c r="G557" s="3"/>
      <c r="H557" s="2"/>
    </row>
    <row r="558" spans="1:8">
      <c r="A558" s="7"/>
      <c r="B558" s="3" t="s">
        <v>2929</v>
      </c>
      <c r="C558" s="7">
        <v>1</v>
      </c>
      <c r="D558" s="5"/>
      <c r="E558" s="3">
        <v>1370</v>
      </c>
      <c r="F558" s="3">
        <f t="shared" si="13"/>
        <v>16220</v>
      </c>
      <c r="G558" s="3" t="s">
        <v>1928</v>
      </c>
      <c r="H558" s="2"/>
    </row>
    <row r="559" spans="1:8">
      <c r="A559" s="7"/>
      <c r="B559" s="2"/>
      <c r="C559" s="7"/>
      <c r="D559" s="5"/>
      <c r="E559" s="3"/>
      <c r="F559" s="3">
        <f t="shared" si="13"/>
        <v>16220</v>
      </c>
      <c r="G559" s="3"/>
      <c r="H559" s="2"/>
    </row>
    <row r="560" spans="1:8" ht="15.75">
      <c r="A560" s="684" t="s">
        <v>43</v>
      </c>
      <c r="B560" s="685"/>
      <c r="C560" s="12">
        <f>SUM(C480:C559)</f>
        <v>695</v>
      </c>
      <c r="D560" s="13">
        <f>SUM(D480:D559)</f>
        <v>6886390</v>
      </c>
      <c r="E560" s="13">
        <f>SUM(E480:E559)</f>
        <v>6870170</v>
      </c>
      <c r="F560" s="13">
        <f>D560-E560</f>
        <v>16220</v>
      </c>
      <c r="G560" s="13"/>
      <c r="H560" s="13"/>
    </row>
    <row r="563" spans="1:8" ht="23.25">
      <c r="A563" s="666" t="s">
        <v>0</v>
      </c>
      <c r="B563" s="666"/>
      <c r="C563" s="666"/>
      <c r="D563" s="666"/>
      <c r="E563" s="666"/>
      <c r="F563" s="666"/>
      <c r="G563" s="666"/>
      <c r="H563" s="666"/>
    </row>
    <row r="564" spans="1:8" ht="15.75">
      <c r="A564" s="672" t="s">
        <v>1851</v>
      </c>
      <c r="B564" s="672"/>
      <c r="C564" s="672"/>
      <c r="D564" s="672"/>
      <c r="E564" s="672"/>
      <c r="F564" s="672"/>
      <c r="G564" s="672"/>
      <c r="H564" s="672"/>
    </row>
    <row r="565" spans="1:8" ht="21">
      <c r="A565" s="683" t="s">
        <v>342</v>
      </c>
      <c r="B565" s="683"/>
      <c r="C565" s="683"/>
      <c r="D565" s="683"/>
      <c r="E565" s="683"/>
      <c r="F565" s="683"/>
      <c r="G565" s="683"/>
      <c r="H565" s="683"/>
    </row>
    <row r="566" spans="1:8">
      <c r="A566" s="668" t="s">
        <v>1852</v>
      </c>
      <c r="B566" s="668"/>
      <c r="C566" s="668"/>
      <c r="D566" s="668"/>
      <c r="E566" s="668"/>
      <c r="F566" s="668"/>
      <c r="G566" s="668"/>
      <c r="H566" s="668"/>
    </row>
    <row r="567" spans="1:8" ht="15.75">
      <c r="A567" s="1" t="s">
        <v>3</v>
      </c>
      <c r="B567" s="1" t="s">
        <v>4</v>
      </c>
      <c r="C567" s="211" t="s">
        <v>2245</v>
      </c>
      <c r="D567" s="1" t="s">
        <v>2243</v>
      </c>
      <c r="E567" s="1" t="s">
        <v>2246</v>
      </c>
      <c r="F567" s="211" t="s">
        <v>2244</v>
      </c>
      <c r="G567" s="1" t="s">
        <v>2247</v>
      </c>
      <c r="H567" s="211" t="s">
        <v>2239</v>
      </c>
    </row>
    <row r="568" spans="1:8">
      <c r="A568" s="7"/>
      <c r="B568" s="3" t="s">
        <v>2679</v>
      </c>
      <c r="C568" s="4">
        <v>1</v>
      </c>
      <c r="D568" s="5">
        <v>7215</v>
      </c>
      <c r="E568" s="3"/>
      <c r="F568" s="3">
        <f>D568-E568</f>
        <v>7215</v>
      </c>
      <c r="G568" s="3"/>
      <c r="H568" s="2"/>
    </row>
    <row r="569" spans="1:8">
      <c r="A569" s="7"/>
      <c r="B569" s="3" t="s">
        <v>2678</v>
      </c>
      <c r="C569" s="4">
        <v>1</v>
      </c>
      <c r="D569" s="6">
        <v>26375</v>
      </c>
      <c r="E569" s="3"/>
      <c r="F569" s="3">
        <f>D569+F568-E569</f>
        <v>33590</v>
      </c>
      <c r="G569" s="3"/>
      <c r="H569" s="2"/>
    </row>
    <row r="570" spans="1:8">
      <c r="A570" s="7"/>
      <c r="B570" s="3" t="s">
        <v>2678</v>
      </c>
      <c r="C570" s="7">
        <v>1</v>
      </c>
      <c r="D570" s="5"/>
      <c r="E570" s="3">
        <v>6355</v>
      </c>
      <c r="F570" s="3">
        <f t="shared" ref="F570:F573" si="14">D570+F569-E570</f>
        <v>27235</v>
      </c>
      <c r="G570" s="3"/>
      <c r="H570" s="2"/>
    </row>
    <row r="571" spans="1:8">
      <c r="A571" s="7"/>
      <c r="B571" s="3" t="s">
        <v>2680</v>
      </c>
      <c r="C571" s="7">
        <v>1</v>
      </c>
      <c r="D571" s="5"/>
      <c r="E571" s="3">
        <v>14865</v>
      </c>
      <c r="F571" s="3">
        <f t="shared" si="14"/>
        <v>12370</v>
      </c>
      <c r="G571" s="3"/>
      <c r="H571" s="2"/>
    </row>
    <row r="572" spans="1:8">
      <c r="A572" s="7"/>
      <c r="B572" s="3" t="s">
        <v>2687</v>
      </c>
      <c r="C572" s="7">
        <v>1</v>
      </c>
      <c r="D572" s="5"/>
      <c r="E572" s="3">
        <v>5215</v>
      </c>
      <c r="F572" s="3">
        <f t="shared" si="14"/>
        <v>7155</v>
      </c>
      <c r="G572" s="3"/>
      <c r="H572" s="2"/>
    </row>
    <row r="573" spans="1:8">
      <c r="A573" s="7"/>
      <c r="B573" s="2" t="s">
        <v>2720</v>
      </c>
      <c r="C573" s="7"/>
      <c r="D573" s="5"/>
      <c r="E573" s="3">
        <v>7155</v>
      </c>
      <c r="F573" s="3">
        <f t="shared" si="14"/>
        <v>0</v>
      </c>
      <c r="G573" s="3" t="s">
        <v>1643</v>
      </c>
      <c r="H573" s="2"/>
    </row>
    <row r="574" spans="1:8" ht="15.75">
      <c r="A574" s="684" t="s">
        <v>43</v>
      </c>
      <c r="B574" s="685"/>
      <c r="C574" s="12">
        <f>SUM(C568:C573)</f>
        <v>5</v>
      </c>
      <c r="D574" s="13">
        <f>SUM(D568:D573)</f>
        <v>33590</v>
      </c>
      <c r="E574" s="13">
        <f>SUM(E568:E573)</f>
        <v>33590</v>
      </c>
      <c r="F574" s="13">
        <f>D574-E574</f>
        <v>0</v>
      </c>
      <c r="G574" s="13"/>
      <c r="H574" s="13"/>
    </row>
    <row r="577" spans="1:8" ht="23.25">
      <c r="A577" s="666" t="s">
        <v>0</v>
      </c>
      <c r="B577" s="666"/>
      <c r="C577" s="666"/>
      <c r="D577" s="666"/>
      <c r="E577" s="666"/>
      <c r="F577" s="666"/>
      <c r="G577" s="666"/>
      <c r="H577" s="666"/>
    </row>
    <row r="578" spans="1:8" ht="15.75">
      <c r="A578" s="672" t="s">
        <v>1851</v>
      </c>
      <c r="B578" s="672"/>
      <c r="C578" s="672"/>
      <c r="D578" s="672"/>
      <c r="E578" s="672"/>
      <c r="F578" s="672"/>
      <c r="G578" s="672"/>
      <c r="H578" s="672"/>
    </row>
    <row r="579" spans="1:8" ht="21">
      <c r="A579" s="683" t="s">
        <v>2579</v>
      </c>
      <c r="B579" s="683"/>
      <c r="C579" s="683"/>
      <c r="D579" s="683"/>
      <c r="E579" s="683"/>
      <c r="F579" s="683"/>
      <c r="G579" s="683"/>
      <c r="H579" s="683"/>
    </row>
    <row r="580" spans="1:8">
      <c r="A580" s="668" t="s">
        <v>1852</v>
      </c>
      <c r="B580" s="668"/>
      <c r="C580" s="668"/>
      <c r="D580" s="668"/>
      <c r="E580" s="668"/>
      <c r="F580" s="668"/>
      <c r="G580" s="668"/>
      <c r="H580" s="668"/>
    </row>
    <row r="581" spans="1:8" ht="15.75">
      <c r="A581" s="1" t="s">
        <v>3</v>
      </c>
      <c r="B581" s="1" t="s">
        <v>4</v>
      </c>
      <c r="C581" s="211" t="s">
        <v>2245</v>
      </c>
      <c r="D581" s="1" t="s">
        <v>2243</v>
      </c>
      <c r="E581" s="1" t="s">
        <v>2246</v>
      </c>
      <c r="F581" s="211" t="s">
        <v>2244</v>
      </c>
      <c r="G581" s="1" t="s">
        <v>2247</v>
      </c>
      <c r="H581" s="211" t="s">
        <v>2239</v>
      </c>
    </row>
    <row r="582" spans="1:8">
      <c r="A582" s="7"/>
      <c r="B582" s="3" t="s">
        <v>2938</v>
      </c>
      <c r="C582" s="4">
        <v>1</v>
      </c>
      <c r="D582" s="5">
        <v>20825</v>
      </c>
      <c r="E582" s="3"/>
      <c r="F582" s="3">
        <f>D582-E582</f>
        <v>20825</v>
      </c>
      <c r="G582" s="3"/>
      <c r="H582" s="2"/>
    </row>
    <row r="583" spans="1:8">
      <c r="A583" s="7"/>
      <c r="B583" s="3" t="s">
        <v>2943</v>
      </c>
      <c r="C583" s="4">
        <v>1</v>
      </c>
      <c r="D583" s="6">
        <v>27655</v>
      </c>
      <c r="E583" s="3"/>
      <c r="F583" s="3">
        <f>F582+D583-E583</f>
        <v>48480</v>
      </c>
      <c r="G583" s="3"/>
      <c r="H583" s="2"/>
    </row>
    <row r="584" spans="1:8">
      <c r="A584" s="7"/>
      <c r="B584" s="3" t="s">
        <v>2944</v>
      </c>
      <c r="C584" s="7">
        <v>21</v>
      </c>
      <c r="D584" s="5">
        <v>563500</v>
      </c>
      <c r="E584" s="3"/>
      <c r="F584" s="3">
        <f t="shared" ref="F584:F598" si="15">F583+D584-E584</f>
        <v>611980</v>
      </c>
      <c r="G584" s="3"/>
      <c r="H584" s="2"/>
    </row>
    <row r="585" spans="1:8">
      <c r="A585" s="7"/>
      <c r="B585" s="3" t="s">
        <v>2945</v>
      </c>
      <c r="C585" s="7">
        <v>23</v>
      </c>
      <c r="D585" s="5">
        <v>593565</v>
      </c>
      <c r="E585" s="3"/>
      <c r="F585" s="3">
        <f t="shared" si="15"/>
        <v>1205545</v>
      </c>
      <c r="G585" s="3"/>
      <c r="H585" s="2"/>
    </row>
    <row r="586" spans="1:8">
      <c r="A586" s="7"/>
      <c r="B586" s="3" t="s">
        <v>2947</v>
      </c>
      <c r="C586" s="7">
        <v>27</v>
      </c>
      <c r="D586" s="5">
        <v>730890</v>
      </c>
      <c r="E586" s="3"/>
      <c r="F586" s="3">
        <f t="shared" si="15"/>
        <v>1936435</v>
      </c>
      <c r="G586" s="3"/>
      <c r="H586" s="2"/>
    </row>
    <row r="587" spans="1:8">
      <c r="A587" s="7"/>
      <c r="B587" s="3" t="s">
        <v>2949</v>
      </c>
      <c r="C587" s="7">
        <v>27</v>
      </c>
      <c r="D587" s="5">
        <v>736070</v>
      </c>
      <c r="E587" s="3"/>
      <c r="F587" s="3">
        <f t="shared" si="15"/>
        <v>2672505</v>
      </c>
      <c r="G587" s="3"/>
      <c r="H587" s="2"/>
    </row>
    <row r="588" spans="1:8">
      <c r="A588" s="7"/>
      <c r="B588" s="3" t="s">
        <v>2950</v>
      </c>
      <c r="C588" s="7">
        <v>33</v>
      </c>
      <c r="D588" s="5">
        <v>907745</v>
      </c>
      <c r="E588" s="3"/>
      <c r="F588" s="3">
        <f t="shared" si="15"/>
        <v>3580250</v>
      </c>
      <c r="G588" s="3"/>
      <c r="H588" s="2"/>
    </row>
    <row r="589" spans="1:8">
      <c r="A589" s="7"/>
      <c r="B589" s="3" t="s">
        <v>2951</v>
      </c>
      <c r="C589" s="7">
        <v>29</v>
      </c>
      <c r="D589" s="5">
        <v>786780</v>
      </c>
      <c r="E589" s="3"/>
      <c r="F589" s="3">
        <f t="shared" si="15"/>
        <v>4367030</v>
      </c>
      <c r="G589" s="3"/>
      <c r="H589" s="2"/>
    </row>
    <row r="590" spans="1:8">
      <c r="A590" s="7"/>
      <c r="B590" s="3" t="s">
        <v>2953</v>
      </c>
      <c r="C590" s="7">
        <v>37</v>
      </c>
      <c r="D590" s="5">
        <v>994705</v>
      </c>
      <c r="E590" s="3"/>
      <c r="F590" s="3">
        <f t="shared" si="15"/>
        <v>5361735</v>
      </c>
      <c r="G590" s="3"/>
      <c r="H590" s="2"/>
    </row>
    <row r="591" spans="1:8">
      <c r="A591" s="7"/>
      <c r="B591" s="638" t="s">
        <v>2954</v>
      </c>
      <c r="C591" s="7">
        <v>20</v>
      </c>
      <c r="D591" s="5">
        <v>549010</v>
      </c>
      <c r="E591" s="3"/>
      <c r="F591" s="3">
        <f t="shared" si="15"/>
        <v>5910745</v>
      </c>
      <c r="G591" s="3"/>
      <c r="H591" s="2"/>
    </row>
    <row r="592" spans="1:8">
      <c r="A592" s="7"/>
      <c r="B592" s="3" t="s">
        <v>2955</v>
      </c>
      <c r="C592" s="7">
        <v>13</v>
      </c>
      <c r="D592" s="5">
        <v>359090</v>
      </c>
      <c r="E592" s="3"/>
      <c r="F592" s="3">
        <f t="shared" si="15"/>
        <v>6269835</v>
      </c>
      <c r="G592" s="3"/>
      <c r="H592" s="2"/>
    </row>
    <row r="593" spans="1:8">
      <c r="A593" s="7"/>
      <c r="B593" s="3" t="s">
        <v>2956</v>
      </c>
      <c r="C593" s="7">
        <v>11</v>
      </c>
      <c r="D593" s="5">
        <v>298960</v>
      </c>
      <c r="E593" s="3"/>
      <c r="F593" s="3">
        <f t="shared" si="15"/>
        <v>6568795</v>
      </c>
      <c r="G593" s="3"/>
      <c r="H593" s="2"/>
    </row>
    <row r="594" spans="1:8">
      <c r="A594" s="7"/>
      <c r="B594" s="3" t="s">
        <v>2957</v>
      </c>
      <c r="C594" s="7">
        <v>5</v>
      </c>
      <c r="D594" s="5">
        <f>105815-19515</f>
        <v>86300</v>
      </c>
      <c r="E594" s="3"/>
      <c r="F594" s="3">
        <f t="shared" si="15"/>
        <v>6655095</v>
      </c>
      <c r="G594" s="3"/>
      <c r="H594" s="2"/>
    </row>
    <row r="595" spans="1:8">
      <c r="A595" s="7"/>
      <c r="B595" s="3"/>
      <c r="C595" s="7"/>
      <c r="D595" s="5"/>
      <c r="E595" s="3"/>
      <c r="F595" s="3">
        <f t="shared" si="15"/>
        <v>6655095</v>
      </c>
      <c r="G595" s="3"/>
      <c r="H595" s="2"/>
    </row>
    <row r="596" spans="1:8">
      <c r="A596" s="7"/>
      <c r="B596" s="3"/>
      <c r="C596" s="7"/>
      <c r="D596" s="5"/>
      <c r="E596" s="3"/>
      <c r="F596" s="3">
        <f t="shared" si="15"/>
        <v>6655095</v>
      </c>
      <c r="G596" s="3"/>
      <c r="H596" s="2"/>
    </row>
    <row r="597" spans="1:8">
      <c r="A597" s="7"/>
      <c r="B597" s="3"/>
      <c r="C597" s="7"/>
      <c r="D597" s="5"/>
      <c r="E597" s="3"/>
      <c r="F597" s="3">
        <f t="shared" si="15"/>
        <v>6655095</v>
      </c>
      <c r="G597" s="3"/>
      <c r="H597" s="2"/>
    </row>
    <row r="598" spans="1:8">
      <c r="A598" s="7"/>
      <c r="B598" s="2"/>
      <c r="C598" s="7"/>
      <c r="D598" s="5"/>
      <c r="E598" s="3"/>
      <c r="F598" s="3">
        <f t="shared" si="15"/>
        <v>6655095</v>
      </c>
      <c r="G598" s="3"/>
      <c r="H598" s="2"/>
    </row>
    <row r="599" spans="1:8" ht="15.75">
      <c r="A599" s="684" t="s">
        <v>43</v>
      </c>
      <c r="B599" s="685"/>
      <c r="C599" s="12">
        <f>SUM(C582:C598)</f>
        <v>248</v>
      </c>
      <c r="D599" s="13">
        <f>SUM(D582:D598)</f>
        <v>6655095</v>
      </c>
      <c r="E599" s="13">
        <f>SUM(E582:E598)</f>
        <v>0</v>
      </c>
      <c r="F599" s="13">
        <f>D599-E599</f>
        <v>6655095</v>
      </c>
      <c r="G599" s="13"/>
      <c r="H599" s="13"/>
    </row>
    <row r="602" spans="1:8" ht="23.25">
      <c r="A602" s="666" t="s">
        <v>0</v>
      </c>
      <c r="B602" s="666"/>
      <c r="C602" s="666"/>
      <c r="D602" s="666"/>
      <c r="E602" s="666"/>
      <c r="F602" s="666"/>
      <c r="G602" s="666"/>
      <c r="H602" s="666"/>
    </row>
    <row r="603" spans="1:8" ht="15.75">
      <c r="A603" s="672" t="s">
        <v>1851</v>
      </c>
      <c r="B603" s="672"/>
      <c r="C603" s="672"/>
      <c r="D603" s="672"/>
      <c r="E603" s="672"/>
      <c r="F603" s="672"/>
      <c r="G603" s="672"/>
      <c r="H603" s="672"/>
    </row>
    <row r="604" spans="1:8" ht="21">
      <c r="A604" s="683" t="s">
        <v>2959</v>
      </c>
      <c r="B604" s="683"/>
      <c r="C604" s="683"/>
      <c r="D604" s="683"/>
      <c r="E604" s="683"/>
      <c r="F604" s="683"/>
      <c r="G604" s="683"/>
      <c r="H604" s="683"/>
    </row>
    <row r="605" spans="1:8">
      <c r="A605" s="668" t="s">
        <v>1852</v>
      </c>
      <c r="B605" s="668"/>
      <c r="C605" s="668"/>
      <c r="D605" s="668"/>
      <c r="E605" s="668"/>
      <c r="F605" s="668"/>
      <c r="G605" s="668"/>
      <c r="H605" s="668"/>
    </row>
    <row r="606" spans="1:8" ht="15.75">
      <c r="A606" s="1" t="s">
        <v>3</v>
      </c>
      <c r="B606" s="1" t="s">
        <v>4</v>
      </c>
      <c r="C606" s="211" t="s">
        <v>2245</v>
      </c>
      <c r="D606" s="1" t="s">
        <v>2243</v>
      </c>
      <c r="E606" s="1" t="s">
        <v>2246</v>
      </c>
      <c r="F606" s="211" t="s">
        <v>2244</v>
      </c>
      <c r="G606" s="1" t="s">
        <v>2247</v>
      </c>
      <c r="H606" s="211" t="s">
        <v>2239</v>
      </c>
    </row>
    <row r="607" spans="1:8">
      <c r="A607" s="7"/>
      <c r="B607" s="3" t="s">
        <v>2957</v>
      </c>
      <c r="C607" s="4">
        <v>1</v>
      </c>
      <c r="D607" s="5">
        <v>19515</v>
      </c>
      <c r="E607" s="3"/>
      <c r="F607" s="3">
        <f>D607-E607</f>
        <v>19515</v>
      </c>
      <c r="G607" s="3"/>
      <c r="H607" s="2"/>
    </row>
    <row r="608" spans="1:8">
      <c r="A608" s="7"/>
      <c r="B608" s="3" t="s">
        <v>2958</v>
      </c>
      <c r="C608" s="4">
        <v>1</v>
      </c>
      <c r="D608" s="6">
        <v>25775</v>
      </c>
      <c r="E608" s="3"/>
      <c r="F608" s="3">
        <f>F607+D608-E608</f>
        <v>45290</v>
      </c>
      <c r="G608" s="3"/>
      <c r="H608" s="2"/>
    </row>
    <row r="609" spans="1:8">
      <c r="A609" s="7"/>
      <c r="B609" s="3" t="s">
        <v>2960</v>
      </c>
      <c r="C609" s="7">
        <v>6</v>
      </c>
      <c r="D609" s="5">
        <v>158575</v>
      </c>
      <c r="E609" s="3"/>
      <c r="F609" s="3">
        <f t="shared" ref="F609:F623" si="16">F608+D609-E609</f>
        <v>203865</v>
      </c>
      <c r="G609" s="3"/>
      <c r="H609" s="2"/>
    </row>
    <row r="610" spans="1:8">
      <c r="A610" s="7"/>
      <c r="B610" s="3" t="s">
        <v>2960</v>
      </c>
      <c r="C610" s="7">
        <v>2</v>
      </c>
      <c r="D610" s="5"/>
      <c r="E610" s="3">
        <v>29970</v>
      </c>
      <c r="F610" s="3">
        <f t="shared" si="16"/>
        <v>173895</v>
      </c>
      <c r="G610" s="3"/>
      <c r="H610" s="2"/>
    </row>
    <row r="611" spans="1:8">
      <c r="A611" s="7"/>
      <c r="B611" s="3" t="s">
        <v>2963</v>
      </c>
      <c r="C611" s="7">
        <v>6</v>
      </c>
      <c r="D611" s="5"/>
      <c r="E611" s="3">
        <v>89530</v>
      </c>
      <c r="F611" s="3">
        <f t="shared" si="16"/>
        <v>84365</v>
      </c>
      <c r="G611" s="3"/>
      <c r="H611" s="2"/>
    </row>
    <row r="612" spans="1:8">
      <c r="A612" s="7"/>
      <c r="B612" s="3" t="s">
        <v>2964</v>
      </c>
      <c r="C612" s="7">
        <v>4</v>
      </c>
      <c r="D612" s="5"/>
      <c r="E612" s="3">
        <v>60170</v>
      </c>
      <c r="F612" s="3">
        <f t="shared" si="16"/>
        <v>24195</v>
      </c>
      <c r="G612" s="3"/>
      <c r="H612" s="2"/>
    </row>
    <row r="613" spans="1:8">
      <c r="A613" s="7"/>
      <c r="B613" s="3" t="s">
        <v>2966</v>
      </c>
      <c r="C613" s="7">
        <v>1</v>
      </c>
      <c r="D613" s="5"/>
      <c r="E613" s="3">
        <v>12960</v>
      </c>
      <c r="F613" s="3">
        <f t="shared" si="16"/>
        <v>11235</v>
      </c>
      <c r="G613" s="3"/>
      <c r="H613" s="2"/>
    </row>
    <row r="614" spans="1:8">
      <c r="A614" s="7"/>
      <c r="B614" s="3" t="s">
        <v>2970</v>
      </c>
      <c r="C614" s="7">
        <v>1</v>
      </c>
      <c r="D614" s="5">
        <v>875</v>
      </c>
      <c r="E614" s="3">
        <v>12110</v>
      </c>
      <c r="F614" s="3">
        <f t="shared" si="16"/>
        <v>0</v>
      </c>
      <c r="G614" s="3"/>
      <c r="H614" s="2"/>
    </row>
    <row r="615" spans="1:8">
      <c r="A615" s="7"/>
      <c r="B615" s="3"/>
      <c r="C615" s="7"/>
      <c r="D615" s="5"/>
      <c r="E615" s="3"/>
      <c r="F615" s="3">
        <f t="shared" si="16"/>
        <v>0</v>
      </c>
      <c r="G615" s="3"/>
      <c r="H615" s="2"/>
    </row>
    <row r="616" spans="1:8">
      <c r="A616" s="7"/>
      <c r="B616" s="638"/>
      <c r="C616" s="7"/>
      <c r="D616" s="5"/>
      <c r="E616" s="3"/>
      <c r="F616" s="3">
        <f t="shared" si="16"/>
        <v>0</v>
      </c>
      <c r="G616" s="3"/>
      <c r="H616" s="2"/>
    </row>
    <row r="617" spans="1:8">
      <c r="A617" s="7"/>
      <c r="B617" s="3"/>
      <c r="C617" s="7"/>
      <c r="D617" s="5"/>
      <c r="E617" s="3"/>
      <c r="F617" s="3">
        <f t="shared" si="16"/>
        <v>0</v>
      </c>
      <c r="G617" s="3"/>
      <c r="H617" s="2"/>
    </row>
    <row r="618" spans="1:8">
      <c r="A618" s="7"/>
      <c r="B618" s="3"/>
      <c r="C618" s="7"/>
      <c r="D618" s="5"/>
      <c r="E618" s="3"/>
      <c r="F618" s="3">
        <f t="shared" si="16"/>
        <v>0</v>
      </c>
      <c r="G618" s="3"/>
      <c r="H618" s="2"/>
    </row>
    <row r="619" spans="1:8">
      <c r="A619" s="7"/>
      <c r="B619" s="3"/>
      <c r="C619" s="7"/>
      <c r="D619" s="5"/>
      <c r="E619" s="3"/>
      <c r="F619" s="3">
        <f t="shared" si="16"/>
        <v>0</v>
      </c>
      <c r="G619" s="3"/>
      <c r="H619" s="2"/>
    </row>
    <row r="620" spans="1:8">
      <c r="A620" s="7"/>
      <c r="B620" s="3"/>
      <c r="C620" s="7"/>
      <c r="D620" s="5"/>
      <c r="E620" s="3"/>
      <c r="F620" s="3">
        <f t="shared" si="16"/>
        <v>0</v>
      </c>
      <c r="G620" s="3"/>
      <c r="H620" s="2"/>
    </row>
    <row r="621" spans="1:8">
      <c r="A621" s="7"/>
      <c r="B621" s="3"/>
      <c r="C621" s="7"/>
      <c r="D621" s="5"/>
      <c r="E621" s="3"/>
      <c r="F621" s="3">
        <f t="shared" si="16"/>
        <v>0</v>
      </c>
      <c r="G621" s="3"/>
      <c r="H621" s="2"/>
    </row>
    <row r="622" spans="1:8">
      <c r="A622" s="7"/>
      <c r="B622" s="3"/>
      <c r="C622" s="7"/>
      <c r="D622" s="5"/>
      <c r="E622" s="3"/>
      <c r="F622" s="3">
        <f t="shared" si="16"/>
        <v>0</v>
      </c>
      <c r="G622" s="3"/>
      <c r="H622" s="2"/>
    </row>
    <row r="623" spans="1:8">
      <c r="A623" s="7"/>
      <c r="B623" s="2"/>
      <c r="C623" s="7"/>
      <c r="D623" s="5"/>
      <c r="E623" s="3"/>
      <c r="F623" s="3">
        <f t="shared" si="16"/>
        <v>0</v>
      </c>
      <c r="G623" s="3"/>
      <c r="H623" s="2"/>
    </row>
    <row r="624" spans="1:8" ht="15.75">
      <c r="A624" s="684" t="s">
        <v>43</v>
      </c>
      <c r="B624" s="685"/>
      <c r="C624" s="12">
        <f>SUM(C607:C623)</f>
        <v>22</v>
      </c>
      <c r="D624" s="13">
        <f>SUM(D607:D623)</f>
        <v>204740</v>
      </c>
      <c r="E624" s="13">
        <f>SUM(E607:E623)</f>
        <v>204740</v>
      </c>
      <c r="F624" s="13">
        <f>D624-E624</f>
        <v>0</v>
      </c>
      <c r="G624" s="13"/>
      <c r="H624" s="13"/>
    </row>
  </sheetData>
  <mergeCells count="75">
    <mergeCell ref="A563:H563"/>
    <mergeCell ref="A564:H564"/>
    <mergeCell ref="A565:H565"/>
    <mergeCell ref="A566:H566"/>
    <mergeCell ref="A574:B574"/>
    <mergeCell ref="A475:H475"/>
    <mergeCell ref="A476:H476"/>
    <mergeCell ref="A477:H477"/>
    <mergeCell ref="A478:H478"/>
    <mergeCell ref="A560:B560"/>
    <mergeCell ref="A461:H461"/>
    <mergeCell ref="A462:H462"/>
    <mergeCell ref="A463:H463"/>
    <mergeCell ref="A464:H464"/>
    <mergeCell ref="A472:B472"/>
    <mergeCell ref="A432:H432"/>
    <mergeCell ref="A433:H433"/>
    <mergeCell ref="A434:H434"/>
    <mergeCell ref="A435:H435"/>
    <mergeCell ref="A458:B458"/>
    <mergeCell ref="A332:H332"/>
    <mergeCell ref="A333:H333"/>
    <mergeCell ref="A334:H334"/>
    <mergeCell ref="A335:H335"/>
    <mergeCell ref="A430:B430"/>
    <mergeCell ref="A303:H303"/>
    <mergeCell ref="A304:H304"/>
    <mergeCell ref="A305:H305"/>
    <mergeCell ref="A306:H306"/>
    <mergeCell ref="A329:B329"/>
    <mergeCell ref="A1:H1"/>
    <mergeCell ref="A2:H2"/>
    <mergeCell ref="A3:H3"/>
    <mergeCell ref="A4:H4"/>
    <mergeCell ref="A59:B59"/>
    <mergeCell ref="A64:H64"/>
    <mergeCell ref="A65:H65"/>
    <mergeCell ref="A66:H66"/>
    <mergeCell ref="A67:H67"/>
    <mergeCell ref="A99:B99"/>
    <mergeCell ref="A103:H103"/>
    <mergeCell ref="A104:H104"/>
    <mergeCell ref="A105:H105"/>
    <mergeCell ref="A106:H106"/>
    <mergeCell ref="A133:B133"/>
    <mergeCell ref="A138:H138"/>
    <mergeCell ref="A139:H139"/>
    <mergeCell ref="A140:H140"/>
    <mergeCell ref="A141:H141"/>
    <mergeCell ref="A174:B174"/>
    <mergeCell ref="A178:H178"/>
    <mergeCell ref="A179:H179"/>
    <mergeCell ref="A180:H180"/>
    <mergeCell ref="A181:H181"/>
    <mergeCell ref="A227:B227"/>
    <mergeCell ref="A229:H229"/>
    <mergeCell ref="A230:H230"/>
    <mergeCell ref="A231:H231"/>
    <mergeCell ref="A232:H232"/>
    <mergeCell ref="A267:B267"/>
    <mergeCell ref="A271:H271"/>
    <mergeCell ref="A272:H272"/>
    <mergeCell ref="A273:H273"/>
    <mergeCell ref="A274:H274"/>
    <mergeCell ref="A300:B300"/>
    <mergeCell ref="A577:H577"/>
    <mergeCell ref="A578:H578"/>
    <mergeCell ref="A579:H579"/>
    <mergeCell ref="A580:H580"/>
    <mergeCell ref="A599:B599"/>
    <mergeCell ref="A602:H602"/>
    <mergeCell ref="A603:H603"/>
    <mergeCell ref="A604:H604"/>
    <mergeCell ref="A605:H605"/>
    <mergeCell ref="A624:B624"/>
  </mergeCells>
  <pageMargins left="0.7" right="0.7" top="0.75" bottom="0.75" header="0.3" footer="0.3"/>
  <pageSetup paperSize="9" scale="7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427"/>
  <sheetViews>
    <sheetView topLeftCell="A412" workbookViewId="0">
      <selection activeCell="E420" sqref="E420"/>
    </sheetView>
  </sheetViews>
  <sheetFormatPr defaultColWidth="9" defaultRowHeight="15"/>
  <cols>
    <col min="1" max="1" width="9" customWidth="1"/>
    <col min="2" max="2" width="13.140625" customWidth="1"/>
    <col min="3" max="3" width="11.5703125" customWidth="1"/>
    <col min="4" max="4" width="24" customWidth="1"/>
    <col min="5" max="5" width="23.5703125" customWidth="1"/>
    <col min="6" max="6" width="24.28515625" customWidth="1"/>
    <col min="7" max="7" width="23.42578125" customWidth="1"/>
    <col min="8" max="8" width="24.7109375" customWidth="1"/>
    <col min="9" max="9" width="13.140625" customWidth="1"/>
  </cols>
  <sheetData>
    <row r="1" spans="1:9">
      <c r="A1" s="135"/>
      <c r="B1" s="135"/>
      <c r="C1" s="135"/>
      <c r="D1" s="135"/>
      <c r="E1" s="135"/>
      <c r="F1" s="135"/>
      <c r="G1" s="135"/>
      <c r="H1" s="135"/>
      <c r="I1" s="135"/>
    </row>
    <row r="2" spans="1:9" ht="23.25">
      <c r="A2" s="666" t="s">
        <v>0</v>
      </c>
      <c r="B2" s="666"/>
      <c r="C2" s="666"/>
      <c r="D2" s="666"/>
      <c r="E2" s="666"/>
      <c r="F2" s="666"/>
      <c r="G2" s="666"/>
      <c r="H2" s="666"/>
    </row>
    <row r="3" spans="1:9" ht="15.75">
      <c r="A3" s="672" t="s">
        <v>2059</v>
      </c>
      <c r="B3" s="672"/>
      <c r="C3" s="672"/>
      <c r="D3" s="672"/>
      <c r="E3" s="672"/>
      <c r="F3" s="672"/>
      <c r="G3" s="672"/>
      <c r="H3" s="672"/>
    </row>
    <row r="4" spans="1:9">
      <c r="A4" s="667" t="s">
        <v>2027</v>
      </c>
      <c r="B4" s="667"/>
      <c r="C4" s="667"/>
      <c r="D4" s="667"/>
      <c r="E4" s="667"/>
      <c r="F4" s="667"/>
      <c r="G4" s="667"/>
      <c r="H4" s="667"/>
    </row>
    <row r="5" spans="1:9">
      <c r="A5" s="668" t="s">
        <v>2</v>
      </c>
      <c r="B5" s="668"/>
      <c r="C5" s="668"/>
      <c r="D5" s="668"/>
      <c r="E5" s="668"/>
      <c r="F5" s="668"/>
      <c r="G5" s="668"/>
      <c r="H5" s="668"/>
    </row>
    <row r="6" spans="1:9" ht="15.75">
      <c r="A6" s="1" t="s">
        <v>3</v>
      </c>
      <c r="B6" s="1" t="s">
        <v>4</v>
      </c>
      <c r="C6" s="211" t="s">
        <v>2245</v>
      </c>
      <c r="D6" s="1" t="s">
        <v>2243</v>
      </c>
      <c r="E6" s="1" t="s">
        <v>2246</v>
      </c>
      <c r="F6" s="211" t="s">
        <v>2244</v>
      </c>
      <c r="G6" s="1" t="s">
        <v>2247</v>
      </c>
      <c r="H6" s="211" t="s">
        <v>2239</v>
      </c>
    </row>
    <row r="7" spans="1:9" ht="15.75">
      <c r="A7" s="52"/>
      <c r="B7" s="36" t="s">
        <v>2014</v>
      </c>
      <c r="C7" s="36">
        <v>8</v>
      </c>
      <c r="D7" s="154">
        <v>201155</v>
      </c>
      <c r="E7" s="52"/>
      <c r="F7" s="220">
        <f>D7-E7</f>
        <v>201155</v>
      </c>
      <c r="G7" s="52" t="s">
        <v>2287</v>
      </c>
      <c r="H7" s="3"/>
    </row>
    <row r="8" spans="1:9">
      <c r="A8" s="19"/>
      <c r="B8" s="21" t="s">
        <v>2015</v>
      </c>
      <c r="C8" s="21">
        <v>19</v>
      </c>
      <c r="D8" s="5">
        <v>483840</v>
      </c>
      <c r="E8" s="3"/>
      <c r="F8" s="3">
        <f>F7+D8-E8</f>
        <v>684995</v>
      </c>
      <c r="G8" s="3" t="s">
        <v>2288</v>
      </c>
      <c r="H8" s="3"/>
    </row>
    <row r="9" spans="1:9">
      <c r="A9" s="19"/>
      <c r="B9" s="21" t="s">
        <v>2017</v>
      </c>
      <c r="C9" s="21">
        <v>17</v>
      </c>
      <c r="D9" s="5">
        <v>425765</v>
      </c>
      <c r="E9" s="3"/>
      <c r="F9" s="3">
        <f t="shared" ref="F9:F64" si="0">F8+D9-E9</f>
        <v>1110760</v>
      </c>
      <c r="G9" s="3" t="s">
        <v>2289</v>
      </c>
      <c r="H9" s="3"/>
    </row>
    <row r="10" spans="1:9">
      <c r="A10" s="19"/>
      <c r="B10" s="21" t="s">
        <v>2018</v>
      </c>
      <c r="C10" s="21">
        <v>17</v>
      </c>
      <c r="D10" s="5">
        <v>433170</v>
      </c>
      <c r="E10" s="3"/>
      <c r="F10" s="3">
        <f t="shared" si="0"/>
        <v>1543930</v>
      </c>
      <c r="G10" s="3" t="s">
        <v>2290</v>
      </c>
      <c r="H10" s="3"/>
    </row>
    <row r="11" spans="1:9">
      <c r="A11" s="19"/>
      <c r="B11" s="21" t="s">
        <v>2022</v>
      </c>
      <c r="C11" s="21">
        <v>14</v>
      </c>
      <c r="D11" s="5">
        <v>340565</v>
      </c>
      <c r="E11" s="3"/>
      <c r="F11" s="3">
        <f t="shared" si="0"/>
        <v>1884495</v>
      </c>
      <c r="G11" s="3"/>
      <c r="H11" s="3"/>
    </row>
    <row r="12" spans="1:9">
      <c r="A12" s="19"/>
      <c r="B12" s="21" t="s">
        <v>2023</v>
      </c>
      <c r="C12" s="21">
        <v>19</v>
      </c>
      <c r="D12" s="5">
        <v>474300</v>
      </c>
      <c r="E12" s="3"/>
      <c r="F12" s="3">
        <f t="shared" si="0"/>
        <v>2358795</v>
      </c>
      <c r="G12" s="3"/>
      <c r="H12" s="3"/>
    </row>
    <row r="13" spans="1:9">
      <c r="A13" s="19"/>
      <c r="B13" s="21" t="s">
        <v>2024</v>
      </c>
      <c r="C13" s="21">
        <v>23</v>
      </c>
      <c r="D13" s="5">
        <v>581910</v>
      </c>
      <c r="E13" s="3"/>
      <c r="F13" s="3">
        <f t="shared" si="0"/>
        <v>2940705</v>
      </c>
      <c r="G13" s="3"/>
      <c r="H13" s="3"/>
    </row>
    <row r="14" spans="1:9">
      <c r="A14" s="19"/>
      <c r="B14" s="21" t="s">
        <v>2019</v>
      </c>
      <c r="C14" s="21">
        <v>17</v>
      </c>
      <c r="D14" s="5">
        <v>431160</v>
      </c>
      <c r="E14" s="3"/>
      <c r="F14" s="3">
        <f t="shared" si="0"/>
        <v>3371865</v>
      </c>
      <c r="G14" s="3"/>
      <c r="H14" s="3"/>
    </row>
    <row r="15" spans="1:9">
      <c r="A15" s="19"/>
      <c r="B15" s="21" t="s">
        <v>2026</v>
      </c>
      <c r="C15" s="21">
        <v>19</v>
      </c>
      <c r="D15" s="5">
        <v>476200</v>
      </c>
      <c r="E15" s="3"/>
      <c r="F15" s="3">
        <f t="shared" si="0"/>
        <v>3848065</v>
      </c>
      <c r="G15" s="3"/>
      <c r="H15" s="3"/>
    </row>
    <row r="16" spans="1:9">
      <c r="A16" s="19"/>
      <c r="B16" s="21" t="s">
        <v>2028</v>
      </c>
      <c r="C16" s="21">
        <v>22</v>
      </c>
      <c r="D16" s="5">
        <v>533380</v>
      </c>
      <c r="E16" s="3"/>
      <c r="F16" s="3">
        <f t="shared" si="0"/>
        <v>4381445</v>
      </c>
      <c r="G16" s="3"/>
      <c r="H16" s="3"/>
    </row>
    <row r="17" spans="1:8">
      <c r="A17" s="19"/>
      <c r="B17" s="21" t="s">
        <v>2029</v>
      </c>
      <c r="C17" s="21">
        <v>15</v>
      </c>
      <c r="D17" s="5">
        <v>384200</v>
      </c>
      <c r="E17" s="3"/>
      <c r="F17" s="3">
        <f t="shared" si="0"/>
        <v>4765645</v>
      </c>
      <c r="G17" s="3"/>
      <c r="H17" s="3"/>
    </row>
    <row r="18" spans="1:8">
      <c r="A18" s="19"/>
      <c r="B18" s="21" t="s">
        <v>2030</v>
      </c>
      <c r="C18" s="21">
        <v>13</v>
      </c>
      <c r="D18" s="5">
        <v>328845</v>
      </c>
      <c r="E18" s="3"/>
      <c r="F18" s="3">
        <f t="shared" si="0"/>
        <v>5094490</v>
      </c>
      <c r="G18" s="3"/>
      <c r="H18" s="3"/>
    </row>
    <row r="19" spans="1:8">
      <c r="A19" s="19"/>
      <c r="B19" s="21" t="s">
        <v>2032</v>
      </c>
      <c r="C19" s="21">
        <v>15</v>
      </c>
      <c r="D19" s="5">
        <v>379590</v>
      </c>
      <c r="E19" s="3"/>
      <c r="F19" s="3">
        <f t="shared" si="0"/>
        <v>5474080</v>
      </c>
      <c r="G19" s="3"/>
      <c r="H19" s="3"/>
    </row>
    <row r="20" spans="1:8">
      <c r="A20" s="19"/>
      <c r="B20" s="21" t="s">
        <v>2035</v>
      </c>
      <c r="C20" s="21">
        <v>12</v>
      </c>
      <c r="D20" s="5">
        <v>311755</v>
      </c>
      <c r="E20" s="3"/>
      <c r="F20" s="3">
        <f t="shared" si="0"/>
        <v>5785835</v>
      </c>
      <c r="G20" s="3"/>
      <c r="H20" s="3"/>
    </row>
    <row r="21" spans="1:8">
      <c r="A21" s="19"/>
      <c r="B21" s="21" t="s">
        <v>2036</v>
      </c>
      <c r="C21" s="21">
        <v>21</v>
      </c>
      <c r="D21" s="5">
        <v>528760</v>
      </c>
      <c r="E21" s="3"/>
      <c r="F21" s="3">
        <f t="shared" si="0"/>
        <v>6314595</v>
      </c>
      <c r="G21" s="3"/>
      <c r="H21" s="3"/>
    </row>
    <row r="22" spans="1:8">
      <c r="A22" s="19"/>
      <c r="B22" s="21" t="s">
        <v>2038</v>
      </c>
      <c r="C22" s="21">
        <v>16</v>
      </c>
      <c r="D22" s="5">
        <v>407325</v>
      </c>
      <c r="E22" s="3"/>
      <c r="F22" s="3">
        <f t="shared" si="0"/>
        <v>6721920</v>
      </c>
      <c r="G22" s="3"/>
      <c r="H22" s="3"/>
    </row>
    <row r="23" spans="1:8">
      <c r="A23" s="19"/>
      <c r="B23" s="21" t="s">
        <v>2110</v>
      </c>
      <c r="C23" s="21">
        <v>14</v>
      </c>
      <c r="D23" s="3"/>
      <c r="E23" s="5">
        <v>214820</v>
      </c>
      <c r="F23" s="3">
        <f t="shared" si="0"/>
        <v>6507100</v>
      </c>
      <c r="G23" s="5"/>
      <c r="H23" s="3"/>
    </row>
    <row r="24" spans="1:8">
      <c r="A24" s="19"/>
      <c r="B24" s="21" t="s">
        <v>2112</v>
      </c>
      <c r="C24" s="21">
        <v>19</v>
      </c>
      <c r="D24" s="3"/>
      <c r="E24" s="5">
        <v>304380</v>
      </c>
      <c r="F24" s="3">
        <f t="shared" si="0"/>
        <v>6202720</v>
      </c>
      <c r="G24" s="5"/>
      <c r="H24" s="3"/>
    </row>
    <row r="25" spans="1:8">
      <c r="A25" s="19"/>
      <c r="B25" s="21" t="s">
        <v>2114</v>
      </c>
      <c r="C25" s="21">
        <v>5</v>
      </c>
      <c r="D25" s="3"/>
      <c r="E25" s="5">
        <v>75895</v>
      </c>
      <c r="F25" s="3">
        <f t="shared" si="0"/>
        <v>6126825</v>
      </c>
      <c r="G25" s="5"/>
      <c r="H25" s="3"/>
    </row>
    <row r="26" spans="1:8">
      <c r="A26" s="19"/>
      <c r="B26" s="21" t="s">
        <v>2115</v>
      </c>
      <c r="C26" s="21">
        <v>18</v>
      </c>
      <c r="D26" s="3"/>
      <c r="E26" s="5">
        <v>280105</v>
      </c>
      <c r="F26" s="3">
        <f t="shared" si="0"/>
        <v>5846720</v>
      </c>
      <c r="G26" s="5"/>
      <c r="H26" s="3"/>
    </row>
    <row r="27" spans="1:8">
      <c r="A27" s="19"/>
      <c r="B27" s="21" t="s">
        <v>2116</v>
      </c>
      <c r="C27" s="21">
        <v>2</v>
      </c>
      <c r="D27" s="3"/>
      <c r="E27" s="5">
        <v>42930</v>
      </c>
      <c r="F27" s="3">
        <f t="shared" si="0"/>
        <v>5803790</v>
      </c>
      <c r="G27" s="5"/>
      <c r="H27" s="3"/>
    </row>
    <row r="28" spans="1:8">
      <c r="A28" s="19"/>
      <c r="B28" s="21" t="s">
        <v>2119</v>
      </c>
      <c r="C28" s="21">
        <v>13</v>
      </c>
      <c r="D28" s="3"/>
      <c r="E28" s="5">
        <v>221480</v>
      </c>
      <c r="F28" s="3">
        <f t="shared" si="0"/>
        <v>5582310</v>
      </c>
      <c r="G28" s="5"/>
      <c r="H28" s="3"/>
    </row>
    <row r="29" spans="1:8">
      <c r="A29" s="19"/>
      <c r="B29" s="21" t="s">
        <v>2121</v>
      </c>
      <c r="C29" s="21">
        <v>17</v>
      </c>
      <c r="D29" s="3"/>
      <c r="E29" s="5">
        <v>276810</v>
      </c>
      <c r="F29" s="3">
        <f t="shared" si="0"/>
        <v>5305500</v>
      </c>
      <c r="G29" s="5"/>
      <c r="H29" s="3"/>
    </row>
    <row r="30" spans="1:8">
      <c r="A30" s="19"/>
      <c r="B30" s="21" t="s">
        <v>2123</v>
      </c>
      <c r="C30" s="21">
        <v>12</v>
      </c>
      <c r="D30" s="3"/>
      <c r="E30" s="5">
        <v>184450</v>
      </c>
      <c r="F30" s="3">
        <f t="shared" si="0"/>
        <v>5121050</v>
      </c>
      <c r="G30" s="5"/>
      <c r="H30" s="3"/>
    </row>
    <row r="31" spans="1:8">
      <c r="A31" s="19"/>
      <c r="B31" s="21" t="s">
        <v>2124</v>
      </c>
      <c r="C31" s="21">
        <v>7</v>
      </c>
      <c r="D31" s="3"/>
      <c r="E31" s="5">
        <v>109145</v>
      </c>
      <c r="F31" s="3">
        <f t="shared" si="0"/>
        <v>5011905</v>
      </c>
      <c r="G31" s="5"/>
      <c r="H31" s="3"/>
    </row>
    <row r="32" spans="1:8">
      <c r="A32" s="19"/>
      <c r="B32" s="21" t="s">
        <v>2127</v>
      </c>
      <c r="C32" s="21">
        <v>10</v>
      </c>
      <c r="D32" s="3"/>
      <c r="E32" s="5">
        <v>157585</v>
      </c>
      <c r="F32" s="3">
        <f t="shared" si="0"/>
        <v>4854320</v>
      </c>
      <c r="G32" s="5"/>
      <c r="H32" s="3"/>
    </row>
    <row r="33" spans="1:8">
      <c r="A33" s="19"/>
      <c r="B33" s="21" t="s">
        <v>2128</v>
      </c>
      <c r="C33" s="21">
        <v>1</v>
      </c>
      <c r="D33" s="3">
        <v>2985</v>
      </c>
      <c r="E33" s="5"/>
      <c r="F33" s="3">
        <f t="shared" si="0"/>
        <v>4857305</v>
      </c>
      <c r="G33" s="5"/>
      <c r="H33" s="3" t="s">
        <v>2129</v>
      </c>
    </row>
    <row r="34" spans="1:8">
      <c r="A34" s="19"/>
      <c r="B34" s="21" t="s">
        <v>2128</v>
      </c>
      <c r="C34" s="21">
        <v>10</v>
      </c>
      <c r="D34" s="3"/>
      <c r="E34" s="5">
        <v>153360</v>
      </c>
      <c r="F34" s="3">
        <f t="shared" si="0"/>
        <v>4703945</v>
      </c>
      <c r="G34" s="5"/>
      <c r="H34" s="3"/>
    </row>
    <row r="35" spans="1:8">
      <c r="A35" s="19"/>
      <c r="B35" s="21" t="s">
        <v>2130</v>
      </c>
      <c r="C35" s="21">
        <v>26</v>
      </c>
      <c r="D35" s="3"/>
      <c r="E35" s="5">
        <v>384525</v>
      </c>
      <c r="F35" s="3">
        <f t="shared" si="0"/>
        <v>4319420</v>
      </c>
      <c r="G35" s="5"/>
      <c r="H35" s="3"/>
    </row>
    <row r="36" spans="1:8">
      <c r="A36" s="19"/>
      <c r="B36" s="21" t="s">
        <v>2132</v>
      </c>
      <c r="C36" s="21">
        <v>23</v>
      </c>
      <c r="D36" s="3"/>
      <c r="E36" s="5">
        <v>372560</v>
      </c>
      <c r="F36" s="3">
        <f t="shared" si="0"/>
        <v>3946860</v>
      </c>
      <c r="G36" s="5"/>
      <c r="H36" s="3"/>
    </row>
    <row r="37" spans="1:8">
      <c r="A37" s="19"/>
      <c r="B37" s="21" t="s">
        <v>2133</v>
      </c>
      <c r="C37" s="21">
        <v>23</v>
      </c>
      <c r="D37" s="3"/>
      <c r="E37" s="5">
        <v>383300</v>
      </c>
      <c r="F37" s="3">
        <f t="shared" si="0"/>
        <v>3563560</v>
      </c>
      <c r="G37" s="5"/>
      <c r="H37" s="3"/>
    </row>
    <row r="38" spans="1:8">
      <c r="A38" s="19"/>
      <c r="B38" s="21" t="s">
        <v>2136</v>
      </c>
      <c r="C38" s="21">
        <v>9</v>
      </c>
      <c r="D38" s="3"/>
      <c r="E38" s="5">
        <v>137550</v>
      </c>
      <c r="F38" s="3">
        <f t="shared" si="0"/>
        <v>3426010</v>
      </c>
      <c r="G38" s="5"/>
      <c r="H38" s="3"/>
    </row>
    <row r="39" spans="1:8">
      <c r="A39" s="19"/>
      <c r="B39" s="21" t="s">
        <v>2138</v>
      </c>
      <c r="C39" s="21">
        <v>9</v>
      </c>
      <c r="D39" s="3"/>
      <c r="E39" s="5">
        <v>164520</v>
      </c>
      <c r="F39" s="3">
        <f t="shared" si="0"/>
        <v>3261490</v>
      </c>
      <c r="G39" s="5"/>
      <c r="H39" s="3"/>
    </row>
    <row r="40" spans="1:8">
      <c r="A40" s="19"/>
      <c r="B40" s="21" t="s">
        <v>2139</v>
      </c>
      <c r="C40" s="21">
        <v>3</v>
      </c>
      <c r="D40" s="3"/>
      <c r="E40" s="5">
        <v>61740</v>
      </c>
      <c r="F40" s="3">
        <f t="shared" si="0"/>
        <v>3199750</v>
      </c>
      <c r="G40" s="5"/>
      <c r="H40" s="3"/>
    </row>
    <row r="41" spans="1:8">
      <c r="A41" s="19"/>
      <c r="B41" s="21" t="s">
        <v>2141</v>
      </c>
      <c r="C41" s="21">
        <v>4</v>
      </c>
      <c r="D41" s="3"/>
      <c r="E41" s="5">
        <v>99760</v>
      </c>
      <c r="F41" s="3">
        <f t="shared" si="0"/>
        <v>3099990</v>
      </c>
      <c r="G41" s="5"/>
      <c r="H41" s="3"/>
    </row>
    <row r="42" spans="1:8">
      <c r="A42" s="19"/>
      <c r="B42" s="21" t="s">
        <v>2143</v>
      </c>
      <c r="C42" s="21">
        <v>13</v>
      </c>
      <c r="D42" s="3"/>
      <c r="E42" s="5">
        <v>257935</v>
      </c>
      <c r="F42" s="3">
        <f t="shared" si="0"/>
        <v>2842055</v>
      </c>
      <c r="G42" s="5"/>
      <c r="H42" s="3"/>
    </row>
    <row r="43" spans="1:8">
      <c r="A43" s="19"/>
      <c r="B43" s="21" t="s">
        <v>2144</v>
      </c>
      <c r="C43" s="21">
        <v>8</v>
      </c>
      <c r="D43" s="3"/>
      <c r="E43" s="5">
        <v>142730</v>
      </c>
      <c r="F43" s="3">
        <f t="shared" si="0"/>
        <v>2699325</v>
      </c>
      <c r="G43" s="5"/>
      <c r="H43" s="3"/>
    </row>
    <row r="44" spans="1:8">
      <c r="A44" s="19"/>
      <c r="B44" s="21" t="s">
        <v>2147</v>
      </c>
      <c r="C44" s="21">
        <v>9</v>
      </c>
      <c r="D44" s="3"/>
      <c r="E44" s="3">
        <v>184680</v>
      </c>
      <c r="F44" s="3">
        <f t="shared" si="0"/>
        <v>2514645</v>
      </c>
      <c r="G44" s="3"/>
      <c r="H44" s="3"/>
    </row>
    <row r="45" spans="1:8">
      <c r="A45" s="19"/>
      <c r="B45" s="21" t="s">
        <v>2149</v>
      </c>
      <c r="C45" s="21">
        <v>15</v>
      </c>
      <c r="D45" s="3"/>
      <c r="E45" s="3">
        <v>304820</v>
      </c>
      <c r="F45" s="3">
        <f t="shared" si="0"/>
        <v>2209825</v>
      </c>
      <c r="G45" s="3"/>
      <c r="H45" s="3"/>
    </row>
    <row r="46" spans="1:8">
      <c r="A46" s="19"/>
      <c r="B46" s="21" t="s">
        <v>2154</v>
      </c>
      <c r="C46" s="21">
        <v>7</v>
      </c>
      <c r="D46" s="3"/>
      <c r="E46" s="3">
        <v>177995</v>
      </c>
      <c r="F46" s="3">
        <f t="shared" si="0"/>
        <v>2031830</v>
      </c>
      <c r="G46" s="3"/>
      <c r="H46" s="3"/>
    </row>
    <row r="47" spans="1:8">
      <c r="A47" s="19"/>
      <c r="B47" s="21" t="s">
        <v>2156</v>
      </c>
      <c r="C47" s="21">
        <v>16</v>
      </c>
      <c r="D47" s="3"/>
      <c r="E47" s="3">
        <v>381040</v>
      </c>
      <c r="F47" s="3">
        <f t="shared" si="0"/>
        <v>1650790</v>
      </c>
      <c r="G47" s="3"/>
      <c r="H47" s="3"/>
    </row>
    <row r="48" spans="1:8">
      <c r="A48" s="19"/>
      <c r="B48" s="21" t="s">
        <v>2166</v>
      </c>
      <c r="C48" s="21">
        <v>23</v>
      </c>
      <c r="D48" s="3"/>
      <c r="E48" s="3">
        <v>434290</v>
      </c>
      <c r="F48" s="3">
        <f t="shared" si="0"/>
        <v>1216500</v>
      </c>
      <c r="G48" s="3"/>
      <c r="H48" s="3"/>
    </row>
    <row r="49" spans="1:8">
      <c r="A49" s="19"/>
      <c r="B49" s="21" t="s">
        <v>2169</v>
      </c>
      <c r="C49" s="21">
        <v>14</v>
      </c>
      <c r="D49" s="3"/>
      <c r="E49" s="3">
        <v>276340</v>
      </c>
      <c r="F49" s="3">
        <f t="shared" si="0"/>
        <v>940160</v>
      </c>
      <c r="G49" s="3"/>
      <c r="H49" s="3"/>
    </row>
    <row r="50" spans="1:8">
      <c r="A50" s="19"/>
      <c r="B50" s="21" t="s">
        <v>2178</v>
      </c>
      <c r="C50" s="21">
        <v>14</v>
      </c>
      <c r="D50" s="3"/>
      <c r="E50" s="3">
        <f>259125+63690</f>
        <v>322815</v>
      </c>
      <c r="F50" s="3">
        <f t="shared" si="0"/>
        <v>617345</v>
      </c>
      <c r="G50" s="3"/>
      <c r="H50" s="3"/>
    </row>
    <row r="51" spans="1:8">
      <c r="A51" s="19"/>
      <c r="B51" s="21" t="s">
        <v>2179</v>
      </c>
      <c r="C51" s="21">
        <v>12</v>
      </c>
      <c r="D51" s="3"/>
      <c r="E51" s="3">
        <v>244170</v>
      </c>
      <c r="F51" s="3">
        <f t="shared" si="0"/>
        <v>373175</v>
      </c>
      <c r="G51" s="3"/>
      <c r="H51" s="3"/>
    </row>
    <row r="52" spans="1:8">
      <c r="A52" s="19"/>
      <c r="B52" s="21" t="s">
        <v>2180</v>
      </c>
      <c r="C52" s="21">
        <v>6</v>
      </c>
      <c r="D52" s="3"/>
      <c r="E52" s="3">
        <v>122995</v>
      </c>
      <c r="F52" s="3">
        <f t="shared" si="0"/>
        <v>250180</v>
      </c>
      <c r="G52" s="3"/>
      <c r="H52" s="3"/>
    </row>
    <row r="53" spans="1:8">
      <c r="A53" s="19"/>
      <c r="B53" s="21" t="s">
        <v>2182</v>
      </c>
      <c r="C53" s="21">
        <v>1</v>
      </c>
      <c r="D53" s="3"/>
      <c r="E53" s="3">
        <v>12870</v>
      </c>
      <c r="F53" s="3">
        <f t="shared" si="0"/>
        <v>237310</v>
      </c>
      <c r="G53" s="3"/>
      <c r="H53" s="3"/>
    </row>
    <row r="54" spans="1:8">
      <c r="A54" s="19"/>
      <c r="B54" s="21" t="s">
        <v>2188</v>
      </c>
      <c r="C54" s="21">
        <v>4</v>
      </c>
      <c r="D54" s="3"/>
      <c r="E54" s="3">
        <v>85640</v>
      </c>
      <c r="F54" s="3">
        <f t="shared" si="0"/>
        <v>151670</v>
      </c>
      <c r="G54" s="3"/>
      <c r="H54" s="3"/>
    </row>
    <row r="55" spans="1:8">
      <c r="A55" s="19"/>
      <c r="B55" s="21" t="s">
        <v>2189</v>
      </c>
      <c r="C55" s="21">
        <v>2</v>
      </c>
      <c r="D55" s="3"/>
      <c r="E55" s="3">
        <v>41290</v>
      </c>
      <c r="F55" s="3">
        <f t="shared" si="0"/>
        <v>110380</v>
      </c>
      <c r="G55" s="3"/>
      <c r="H55" s="3"/>
    </row>
    <row r="56" spans="1:8">
      <c r="A56" s="19"/>
      <c r="B56" s="21" t="s">
        <v>2190</v>
      </c>
      <c r="C56" s="21">
        <v>3</v>
      </c>
      <c r="D56" s="3"/>
      <c r="E56" s="3">
        <v>62165</v>
      </c>
      <c r="F56" s="3">
        <f t="shared" si="0"/>
        <v>48215</v>
      </c>
      <c r="G56" s="3"/>
      <c r="H56" s="3"/>
    </row>
    <row r="57" spans="1:8">
      <c r="A57" s="19"/>
      <c r="B57" s="21" t="s">
        <v>2191</v>
      </c>
      <c r="C57" s="21">
        <v>3</v>
      </c>
      <c r="D57" s="3">
        <v>5765</v>
      </c>
      <c r="E57" s="3">
        <v>53980</v>
      </c>
      <c r="F57" s="3">
        <f t="shared" si="0"/>
        <v>0</v>
      </c>
      <c r="G57" s="3" t="s">
        <v>2211</v>
      </c>
      <c r="H57" s="3"/>
    </row>
    <row r="58" spans="1:8">
      <c r="A58" s="19"/>
      <c r="B58" s="21" t="s">
        <v>2577</v>
      </c>
      <c r="C58" s="21">
        <v>1</v>
      </c>
      <c r="D58" s="3">
        <v>295</v>
      </c>
      <c r="E58" s="3"/>
      <c r="F58" s="3">
        <f t="shared" si="0"/>
        <v>295</v>
      </c>
      <c r="G58" s="3" t="s">
        <v>2279</v>
      </c>
      <c r="H58" s="3"/>
    </row>
    <row r="59" spans="1:8">
      <c r="A59" s="19"/>
      <c r="B59" s="21" t="s">
        <v>2883</v>
      </c>
      <c r="C59" s="21">
        <v>1</v>
      </c>
      <c r="D59" s="3"/>
      <c r="E59" s="3">
        <v>3485</v>
      </c>
      <c r="F59" s="3">
        <f t="shared" si="0"/>
        <v>-3190</v>
      </c>
      <c r="G59" s="3"/>
      <c r="H59" s="3"/>
    </row>
    <row r="60" spans="1:8">
      <c r="A60" s="19"/>
      <c r="B60" s="21" t="s">
        <v>2968</v>
      </c>
      <c r="C60" s="21">
        <v>14</v>
      </c>
      <c r="D60" s="3">
        <v>359145</v>
      </c>
      <c r="E60" s="3"/>
      <c r="F60" s="3">
        <f t="shared" si="0"/>
        <v>355955</v>
      </c>
      <c r="G60" s="3"/>
      <c r="H60" s="3"/>
    </row>
    <row r="61" spans="1:8">
      <c r="A61" s="19"/>
      <c r="B61" s="21"/>
      <c r="C61" s="21"/>
      <c r="D61" s="3"/>
      <c r="E61" s="3"/>
      <c r="F61" s="3">
        <f t="shared" si="0"/>
        <v>355955</v>
      </c>
      <c r="G61" s="3"/>
      <c r="H61" s="3"/>
    </row>
    <row r="62" spans="1:8">
      <c r="A62" s="19"/>
      <c r="B62" s="21"/>
      <c r="C62" s="21"/>
      <c r="D62" s="3"/>
      <c r="E62" s="3"/>
      <c r="F62" s="3">
        <f t="shared" si="0"/>
        <v>355955</v>
      </c>
      <c r="G62" s="3"/>
      <c r="H62" s="3"/>
    </row>
    <row r="63" spans="1:8">
      <c r="A63" s="19"/>
      <c r="B63" s="21"/>
      <c r="C63" s="21"/>
      <c r="D63" s="3"/>
      <c r="E63" s="3"/>
      <c r="F63" s="3">
        <f t="shared" si="0"/>
        <v>355955</v>
      </c>
      <c r="G63" s="3"/>
      <c r="H63" s="3"/>
    </row>
    <row r="64" spans="1:8">
      <c r="A64" s="19"/>
      <c r="B64" s="21"/>
      <c r="C64" s="21"/>
      <c r="D64" s="3"/>
      <c r="E64" s="3"/>
      <c r="F64" s="3">
        <f t="shared" si="0"/>
        <v>355955</v>
      </c>
      <c r="G64" s="3"/>
      <c r="H64" s="3"/>
    </row>
    <row r="65" spans="1:8" ht="26.25">
      <c r="A65" s="673" t="s">
        <v>43</v>
      </c>
      <c r="B65" s="674"/>
      <c r="C65" s="29">
        <f>SUM(C8:C64)</f>
        <v>650</v>
      </c>
      <c r="D65" s="10">
        <f>SUM(D7:D64)</f>
        <v>7090110</v>
      </c>
      <c r="E65" s="10">
        <f>SUM(E7:E64)</f>
        <v>6734155</v>
      </c>
      <c r="F65" s="10">
        <f>D65-E65</f>
        <v>355955</v>
      </c>
      <c r="G65" s="10"/>
      <c r="H65" s="10"/>
    </row>
    <row r="68" spans="1:8" ht="23.25">
      <c r="A68" s="666" t="s">
        <v>0</v>
      </c>
      <c r="B68" s="666"/>
      <c r="C68" s="666"/>
      <c r="D68" s="666"/>
      <c r="E68" s="666"/>
      <c r="F68" s="666"/>
      <c r="G68" s="666"/>
      <c r="H68" s="666"/>
    </row>
    <row r="69" spans="1:8" ht="15.75">
      <c r="A69" s="672" t="s">
        <v>2059</v>
      </c>
      <c r="B69" s="672"/>
      <c r="C69" s="672"/>
      <c r="D69" s="672"/>
      <c r="E69" s="672"/>
      <c r="F69" s="672"/>
      <c r="G69" s="672"/>
      <c r="H69" s="672"/>
    </row>
    <row r="70" spans="1:8">
      <c r="A70" s="667" t="s">
        <v>1893</v>
      </c>
      <c r="B70" s="667"/>
      <c r="C70" s="667"/>
      <c r="D70" s="667"/>
      <c r="E70" s="667"/>
      <c r="F70" s="667"/>
      <c r="G70" s="667"/>
      <c r="H70" s="667"/>
    </row>
    <row r="71" spans="1:8">
      <c r="A71" s="668" t="s">
        <v>2</v>
      </c>
      <c r="B71" s="668"/>
      <c r="C71" s="668"/>
      <c r="D71" s="668"/>
      <c r="E71" s="668"/>
      <c r="F71" s="668"/>
      <c r="G71" s="668"/>
      <c r="H71" s="668"/>
    </row>
    <row r="72" spans="1:8" ht="15.75">
      <c r="A72" s="1" t="s">
        <v>3</v>
      </c>
      <c r="B72" s="1" t="s">
        <v>4</v>
      </c>
      <c r="C72" s="211" t="s">
        <v>2245</v>
      </c>
      <c r="D72" s="1" t="s">
        <v>2243</v>
      </c>
      <c r="E72" s="1" t="s">
        <v>2246</v>
      </c>
      <c r="F72" s="211" t="s">
        <v>2244</v>
      </c>
      <c r="G72" s="1" t="s">
        <v>2247</v>
      </c>
      <c r="H72" s="211" t="s">
        <v>2239</v>
      </c>
    </row>
    <row r="73" spans="1:8" ht="15.75">
      <c r="A73" s="52"/>
      <c r="B73" s="36" t="s">
        <v>2058</v>
      </c>
      <c r="C73" s="36">
        <v>22</v>
      </c>
      <c r="D73" s="189">
        <v>476660</v>
      </c>
      <c r="E73" s="157"/>
      <c r="F73" s="157">
        <f>D73-E73</f>
        <v>476660</v>
      </c>
      <c r="G73" s="157" t="s">
        <v>2254</v>
      </c>
      <c r="H73" s="3">
        <v>1395925</v>
      </c>
    </row>
    <row r="74" spans="1:8">
      <c r="A74" s="19"/>
      <c r="B74" s="21" t="s">
        <v>2060</v>
      </c>
      <c r="C74" s="21">
        <v>10</v>
      </c>
      <c r="D74" s="5">
        <v>430920</v>
      </c>
      <c r="E74" s="3"/>
      <c r="F74" s="3">
        <f>F73+D74-E74</f>
        <v>907580</v>
      </c>
      <c r="G74" s="3" t="s">
        <v>2255</v>
      </c>
      <c r="H74" s="3">
        <v>1950945</v>
      </c>
    </row>
    <row r="75" spans="1:8">
      <c r="A75" s="19"/>
      <c r="B75" s="159" t="s">
        <v>2063</v>
      </c>
      <c r="C75" s="21">
        <v>18</v>
      </c>
      <c r="D75" s="5">
        <v>395930</v>
      </c>
      <c r="E75" s="3"/>
      <c r="F75" s="3">
        <f t="shared" ref="F75:F108" si="1">F74+D75-E75</f>
        <v>1303510</v>
      </c>
      <c r="G75" s="3" t="s">
        <v>2256</v>
      </c>
      <c r="H75" s="3">
        <v>1498275</v>
      </c>
    </row>
    <row r="76" spans="1:8">
      <c r="A76" s="19"/>
      <c r="B76" s="21" t="s">
        <v>2065</v>
      </c>
      <c r="C76" s="21">
        <v>15</v>
      </c>
      <c r="D76" s="5">
        <v>312915</v>
      </c>
      <c r="E76" s="3"/>
      <c r="F76" s="3">
        <f t="shared" si="1"/>
        <v>1616425</v>
      </c>
      <c r="G76" s="3"/>
      <c r="H76" s="3"/>
    </row>
    <row r="77" spans="1:8">
      <c r="A77" s="19"/>
      <c r="B77" s="21" t="s">
        <v>2067</v>
      </c>
      <c r="C77" s="21">
        <v>26</v>
      </c>
      <c r="D77" s="5">
        <v>569585</v>
      </c>
      <c r="E77" s="3"/>
      <c r="F77" s="3">
        <f t="shared" si="1"/>
        <v>2186010</v>
      </c>
      <c r="G77" s="3"/>
      <c r="H77" s="3"/>
    </row>
    <row r="78" spans="1:8">
      <c r="A78" s="19"/>
      <c r="B78" s="21" t="s">
        <v>2069</v>
      </c>
      <c r="C78" s="21">
        <v>30</v>
      </c>
      <c r="D78" s="5">
        <v>660560</v>
      </c>
      <c r="E78" s="3"/>
      <c r="F78" s="3">
        <f t="shared" si="1"/>
        <v>2846570</v>
      </c>
      <c r="G78" s="3"/>
      <c r="H78" s="3"/>
    </row>
    <row r="79" spans="1:8">
      <c r="A79" s="19"/>
      <c r="B79" s="21" t="s">
        <v>2071</v>
      </c>
      <c r="C79" s="21">
        <v>22</v>
      </c>
      <c r="D79" s="5">
        <v>493305</v>
      </c>
      <c r="E79" s="3"/>
      <c r="F79" s="3">
        <f t="shared" si="1"/>
        <v>3339875</v>
      </c>
      <c r="G79" s="3"/>
      <c r="H79" s="3"/>
    </row>
    <row r="80" spans="1:8">
      <c r="A80" s="19"/>
      <c r="B80" s="21" t="s">
        <v>2073</v>
      </c>
      <c r="C80" s="21">
        <v>26</v>
      </c>
      <c r="D80" s="5">
        <v>542705</v>
      </c>
      <c r="E80" s="3"/>
      <c r="F80" s="3">
        <f t="shared" si="1"/>
        <v>3882580</v>
      </c>
      <c r="G80" s="3"/>
      <c r="H80" s="3"/>
    </row>
    <row r="81" spans="1:8">
      <c r="A81" s="19"/>
      <c r="B81" s="21" t="s">
        <v>2074</v>
      </c>
      <c r="C81" s="21">
        <v>32</v>
      </c>
      <c r="D81" s="5">
        <v>693590</v>
      </c>
      <c r="E81" s="3"/>
      <c r="F81" s="3">
        <f t="shared" si="1"/>
        <v>4576170</v>
      </c>
      <c r="G81" s="3"/>
      <c r="H81" s="3"/>
    </row>
    <row r="82" spans="1:8">
      <c r="A82" s="19"/>
      <c r="B82" s="21" t="s">
        <v>2075</v>
      </c>
      <c r="C82" s="21">
        <v>13</v>
      </c>
      <c r="D82" s="5">
        <v>268975</v>
      </c>
      <c r="E82" s="3"/>
      <c r="F82" s="3">
        <f t="shared" si="1"/>
        <v>4845145</v>
      </c>
      <c r="G82" s="3"/>
      <c r="H82" s="3"/>
    </row>
    <row r="83" spans="1:8">
      <c r="A83" s="19"/>
      <c r="B83" s="21" t="s">
        <v>2110</v>
      </c>
      <c r="C83" s="21">
        <v>16</v>
      </c>
      <c r="D83" s="3"/>
      <c r="E83" s="5">
        <v>301130</v>
      </c>
      <c r="F83" s="3">
        <f t="shared" si="1"/>
        <v>4544015</v>
      </c>
      <c r="G83" s="5"/>
      <c r="H83" s="3"/>
    </row>
    <row r="84" spans="1:8">
      <c r="A84" s="19"/>
      <c r="B84" s="21" t="s">
        <v>2112</v>
      </c>
      <c r="C84" s="21">
        <v>15</v>
      </c>
      <c r="D84" s="3"/>
      <c r="E84" s="5">
        <v>449415</v>
      </c>
      <c r="F84" s="3">
        <f t="shared" si="1"/>
        <v>4094600</v>
      </c>
      <c r="G84" s="5"/>
      <c r="H84" s="3"/>
    </row>
    <row r="85" spans="1:8">
      <c r="A85" s="19"/>
      <c r="B85" s="21" t="s">
        <v>2114</v>
      </c>
      <c r="C85" s="21">
        <v>15</v>
      </c>
      <c r="D85" s="3"/>
      <c r="E85" s="5">
        <v>297940</v>
      </c>
      <c r="F85" s="3">
        <f t="shared" si="1"/>
        <v>3796660</v>
      </c>
      <c r="G85" s="5"/>
      <c r="H85" s="3"/>
    </row>
    <row r="86" spans="1:8">
      <c r="A86" s="19"/>
      <c r="B86" s="21" t="s">
        <v>2115</v>
      </c>
      <c r="C86" s="21">
        <v>26</v>
      </c>
      <c r="D86" s="3"/>
      <c r="E86" s="5">
        <f>448465-172810</f>
        <v>275655</v>
      </c>
      <c r="F86" s="3">
        <f t="shared" si="1"/>
        <v>3521005</v>
      </c>
      <c r="G86" s="5"/>
      <c r="H86" s="3"/>
    </row>
    <row r="87" spans="1:8">
      <c r="A87" s="19"/>
      <c r="B87" s="21" t="s">
        <v>2116</v>
      </c>
      <c r="C87" s="21">
        <v>12</v>
      </c>
      <c r="D87" s="3"/>
      <c r="E87" s="5">
        <v>182530</v>
      </c>
      <c r="F87" s="3">
        <f t="shared" si="1"/>
        <v>3338475</v>
      </c>
      <c r="G87" s="5"/>
      <c r="H87" s="3"/>
    </row>
    <row r="88" spans="1:8">
      <c r="A88" s="19"/>
      <c r="B88" s="21" t="s">
        <v>2119</v>
      </c>
      <c r="C88" s="21">
        <v>6</v>
      </c>
      <c r="D88" s="3"/>
      <c r="E88" s="5">
        <v>108950</v>
      </c>
      <c r="F88" s="3">
        <f t="shared" si="1"/>
        <v>3229525</v>
      </c>
      <c r="G88" s="5"/>
      <c r="H88" s="3"/>
    </row>
    <row r="89" spans="1:8">
      <c r="A89" s="19"/>
      <c r="B89" s="21" t="s">
        <v>2121</v>
      </c>
      <c r="C89" s="21">
        <v>12</v>
      </c>
      <c r="D89" s="3"/>
      <c r="E89" s="5">
        <v>222920</v>
      </c>
      <c r="F89" s="3">
        <f t="shared" si="1"/>
        <v>3006605</v>
      </c>
      <c r="G89" s="5"/>
      <c r="H89" s="3"/>
    </row>
    <row r="90" spans="1:8">
      <c r="A90" s="19"/>
      <c r="B90" s="21" t="s">
        <v>2123</v>
      </c>
      <c r="C90" s="21">
        <v>9</v>
      </c>
      <c r="D90" s="3"/>
      <c r="E90" s="5">
        <v>166800</v>
      </c>
      <c r="F90" s="3">
        <f t="shared" si="1"/>
        <v>2839805</v>
      </c>
      <c r="G90" s="5"/>
      <c r="H90" s="3"/>
    </row>
    <row r="91" spans="1:8">
      <c r="A91" s="19"/>
      <c r="B91" s="21" t="s">
        <v>2124</v>
      </c>
      <c r="C91" s="21">
        <v>6</v>
      </c>
      <c r="D91" s="3"/>
      <c r="E91" s="5">
        <v>129770</v>
      </c>
      <c r="F91" s="3">
        <f t="shared" si="1"/>
        <v>2710035</v>
      </c>
      <c r="G91" s="5"/>
      <c r="H91" s="3"/>
    </row>
    <row r="92" spans="1:8">
      <c r="A92" s="19"/>
      <c r="B92" s="21" t="s">
        <v>2127</v>
      </c>
      <c r="C92" s="21">
        <v>8</v>
      </c>
      <c r="D92" s="3"/>
      <c r="E92" s="5">
        <v>162855</v>
      </c>
      <c r="F92" s="3">
        <f t="shared" si="1"/>
        <v>2547180</v>
      </c>
      <c r="G92" s="5"/>
      <c r="H92" s="3"/>
    </row>
    <row r="93" spans="1:8">
      <c r="A93" s="19"/>
      <c r="B93" s="21" t="s">
        <v>2128</v>
      </c>
      <c r="C93" s="21">
        <v>2</v>
      </c>
      <c r="D93" s="3"/>
      <c r="E93" s="5">
        <v>31955</v>
      </c>
      <c r="F93" s="3">
        <f t="shared" si="1"/>
        <v>2515225</v>
      </c>
      <c r="G93" s="5"/>
      <c r="H93" s="3"/>
    </row>
    <row r="94" spans="1:8">
      <c r="A94" s="19"/>
      <c r="B94" s="21" t="s">
        <v>2130</v>
      </c>
      <c r="C94" s="21">
        <v>3</v>
      </c>
      <c r="D94" s="3"/>
      <c r="E94" s="5">
        <v>60160</v>
      </c>
      <c r="F94" s="3">
        <f t="shared" si="1"/>
        <v>2455065</v>
      </c>
      <c r="G94" s="5"/>
      <c r="H94" s="3"/>
    </row>
    <row r="95" spans="1:8">
      <c r="A95" s="19"/>
      <c r="B95" s="21" t="s">
        <v>2132</v>
      </c>
      <c r="C95" s="21">
        <v>3</v>
      </c>
      <c r="D95" s="3"/>
      <c r="E95" s="5">
        <v>44375</v>
      </c>
      <c r="F95" s="3">
        <f t="shared" si="1"/>
        <v>2410690</v>
      </c>
      <c r="G95" s="5"/>
      <c r="H95" s="3"/>
    </row>
    <row r="96" spans="1:8">
      <c r="A96" s="19"/>
      <c r="B96" s="21" t="s">
        <v>2133</v>
      </c>
      <c r="C96" s="21">
        <v>4</v>
      </c>
      <c r="D96" s="3"/>
      <c r="E96" s="5">
        <v>86270</v>
      </c>
      <c r="F96" s="3">
        <f t="shared" si="1"/>
        <v>2324420</v>
      </c>
      <c r="G96" s="5"/>
      <c r="H96" s="3"/>
    </row>
    <row r="97" spans="1:8">
      <c r="A97" s="19"/>
      <c r="B97" s="21" t="s">
        <v>2136</v>
      </c>
      <c r="C97" s="21">
        <v>16</v>
      </c>
      <c r="D97" s="3"/>
      <c r="E97" s="5">
        <v>236625</v>
      </c>
      <c r="F97" s="3">
        <f t="shared" si="1"/>
        <v>2087795</v>
      </c>
      <c r="G97" s="5"/>
      <c r="H97" s="3"/>
    </row>
    <row r="98" spans="1:8">
      <c r="A98" s="19"/>
      <c r="B98" s="21" t="s">
        <v>2138</v>
      </c>
      <c r="C98" s="21">
        <v>2</v>
      </c>
      <c r="D98" s="3"/>
      <c r="E98" s="5">
        <v>29235</v>
      </c>
      <c r="F98" s="3">
        <f t="shared" si="1"/>
        <v>2058560</v>
      </c>
      <c r="G98" s="5"/>
      <c r="H98" s="3"/>
    </row>
    <row r="99" spans="1:8">
      <c r="A99" s="19"/>
      <c r="B99" s="21" t="s">
        <v>2139</v>
      </c>
      <c r="C99" s="21">
        <v>5</v>
      </c>
      <c r="D99" s="3"/>
      <c r="E99" s="5">
        <v>79620</v>
      </c>
      <c r="F99" s="3">
        <f t="shared" si="1"/>
        <v>1978940</v>
      </c>
      <c r="G99" s="5"/>
      <c r="H99" s="3"/>
    </row>
    <row r="100" spans="1:8">
      <c r="A100" s="19"/>
      <c r="B100" s="21" t="s">
        <v>2141</v>
      </c>
      <c r="C100" s="21">
        <v>15</v>
      </c>
      <c r="D100" s="3"/>
      <c r="E100" s="5">
        <v>214845</v>
      </c>
      <c r="F100" s="3">
        <f t="shared" si="1"/>
        <v>1764095</v>
      </c>
      <c r="G100" s="5"/>
      <c r="H100" s="3"/>
    </row>
    <row r="101" spans="1:8">
      <c r="A101" s="19"/>
      <c r="B101" s="21" t="s">
        <v>2143</v>
      </c>
      <c r="C101" s="21">
        <v>5</v>
      </c>
      <c r="D101" s="3"/>
      <c r="E101" s="5">
        <v>73785</v>
      </c>
      <c r="F101" s="3">
        <f t="shared" si="1"/>
        <v>1690310</v>
      </c>
      <c r="G101" s="5"/>
      <c r="H101" s="3"/>
    </row>
    <row r="102" spans="1:8">
      <c r="A102" s="19"/>
      <c r="B102" s="21" t="s">
        <v>2144</v>
      </c>
      <c r="C102" s="21">
        <v>18</v>
      </c>
      <c r="D102" s="3"/>
      <c r="E102" s="5">
        <v>306975</v>
      </c>
      <c r="F102" s="3">
        <f t="shared" si="1"/>
        <v>1383335</v>
      </c>
      <c r="G102" s="5"/>
      <c r="H102" s="3"/>
    </row>
    <row r="103" spans="1:8">
      <c r="A103" s="19"/>
      <c r="B103" s="21" t="s">
        <v>2147</v>
      </c>
      <c r="C103" s="21">
        <v>5</v>
      </c>
      <c r="D103" s="3"/>
      <c r="E103" s="3">
        <v>93740</v>
      </c>
      <c r="F103" s="3">
        <f t="shared" si="1"/>
        <v>1289595</v>
      </c>
      <c r="G103" s="3"/>
      <c r="H103" s="3"/>
    </row>
    <row r="104" spans="1:8">
      <c r="A104" s="19"/>
      <c r="B104" s="21" t="s">
        <v>2149</v>
      </c>
      <c r="C104" s="21">
        <v>15</v>
      </c>
      <c r="D104" s="3"/>
      <c r="E104" s="3">
        <v>271025</v>
      </c>
      <c r="F104" s="3">
        <f t="shared" si="1"/>
        <v>1018570</v>
      </c>
      <c r="G104" s="3"/>
      <c r="H104" s="3"/>
    </row>
    <row r="105" spans="1:8">
      <c r="A105" s="19"/>
      <c r="B105" s="21" t="s">
        <v>2154</v>
      </c>
      <c r="C105" s="21">
        <v>18</v>
      </c>
      <c r="D105" s="3"/>
      <c r="E105" s="3">
        <v>319980</v>
      </c>
      <c r="F105" s="3">
        <f t="shared" si="1"/>
        <v>698590</v>
      </c>
      <c r="G105" s="3"/>
      <c r="H105" s="3"/>
    </row>
    <row r="106" spans="1:8">
      <c r="A106" s="19"/>
      <c r="B106" s="21" t="s">
        <v>2156</v>
      </c>
      <c r="C106" s="21">
        <v>16</v>
      </c>
      <c r="D106" s="3"/>
      <c r="E106" s="3">
        <v>315980</v>
      </c>
      <c r="F106" s="3">
        <f t="shared" si="1"/>
        <v>382610</v>
      </c>
      <c r="G106" s="3"/>
      <c r="H106" s="3"/>
    </row>
    <row r="107" spans="1:8">
      <c r="A107" s="19"/>
      <c r="B107" s="21" t="s">
        <v>2166</v>
      </c>
      <c r="C107" s="21">
        <v>18</v>
      </c>
      <c r="D107" s="3"/>
      <c r="E107" s="3">
        <v>339935</v>
      </c>
      <c r="F107" s="3">
        <f t="shared" si="1"/>
        <v>42675</v>
      </c>
      <c r="G107" s="3"/>
      <c r="H107" s="3"/>
    </row>
    <row r="108" spans="1:8">
      <c r="A108" s="19"/>
      <c r="B108" s="21" t="s">
        <v>2190</v>
      </c>
      <c r="C108" s="21">
        <v>1</v>
      </c>
      <c r="D108" s="3"/>
      <c r="E108" s="3">
        <v>12175</v>
      </c>
      <c r="F108" s="3">
        <f t="shared" si="1"/>
        <v>30500</v>
      </c>
      <c r="G108" s="3"/>
      <c r="H108" s="3"/>
    </row>
    <row r="109" spans="1:8">
      <c r="A109" s="19"/>
      <c r="B109" s="21" t="s">
        <v>2216</v>
      </c>
      <c r="C109" s="21"/>
      <c r="D109" s="3"/>
      <c r="E109" s="3">
        <v>30500</v>
      </c>
      <c r="F109" s="3"/>
      <c r="G109" s="3" t="s">
        <v>1643</v>
      </c>
      <c r="H109" s="3"/>
    </row>
    <row r="110" spans="1:8">
      <c r="A110" s="19"/>
      <c r="B110" s="21">
        <v>0</v>
      </c>
      <c r="C110" s="21"/>
      <c r="D110" s="3"/>
      <c r="E110" s="3"/>
      <c r="F110" s="3"/>
      <c r="G110" s="3"/>
      <c r="H110" s="3"/>
    </row>
    <row r="111" spans="1:8" ht="26.25">
      <c r="A111" s="673" t="s">
        <v>43</v>
      </c>
      <c r="B111" s="674"/>
      <c r="C111" s="29">
        <f>SUM(C74:C110)</f>
        <v>463</v>
      </c>
      <c r="D111" s="10">
        <f>SUM(D73:D110)</f>
        <v>4845145</v>
      </c>
      <c r="E111" s="10">
        <f>SUM(E73:E110)</f>
        <v>4845145</v>
      </c>
      <c r="F111" s="10">
        <f>D111-E111</f>
        <v>0</v>
      </c>
      <c r="G111" s="10"/>
      <c r="H111" s="10"/>
    </row>
    <row r="115" spans="1:8" ht="23.25">
      <c r="A115" s="666" t="s">
        <v>0</v>
      </c>
      <c r="B115" s="666"/>
      <c r="C115" s="666"/>
      <c r="D115" s="666"/>
      <c r="E115" s="666"/>
      <c r="F115" s="666"/>
      <c r="G115" s="666"/>
      <c r="H115" s="666"/>
    </row>
    <row r="116" spans="1:8" ht="15.75">
      <c r="A116" s="672" t="s">
        <v>2059</v>
      </c>
      <c r="B116" s="672"/>
      <c r="C116" s="672"/>
      <c r="D116" s="672"/>
      <c r="E116" s="672"/>
      <c r="F116" s="672"/>
      <c r="G116" s="672"/>
      <c r="H116" s="672"/>
    </row>
    <row r="117" spans="1:8">
      <c r="A117" s="667" t="s">
        <v>342</v>
      </c>
      <c r="B117" s="667"/>
      <c r="C117" s="667"/>
      <c r="D117" s="667"/>
      <c r="E117" s="667"/>
      <c r="F117" s="667"/>
      <c r="G117" s="667"/>
      <c r="H117" s="667"/>
    </row>
    <row r="118" spans="1:8">
      <c r="A118" s="668" t="s">
        <v>2</v>
      </c>
      <c r="B118" s="668"/>
      <c r="C118" s="668"/>
      <c r="D118" s="668"/>
      <c r="E118" s="668"/>
      <c r="F118" s="668"/>
      <c r="G118" s="668"/>
      <c r="H118" s="668"/>
    </row>
    <row r="119" spans="1:8" ht="15.75">
      <c r="A119" s="1" t="s">
        <v>3</v>
      </c>
      <c r="B119" s="1" t="s">
        <v>4</v>
      </c>
      <c r="C119" s="211" t="s">
        <v>2245</v>
      </c>
      <c r="D119" s="1" t="s">
        <v>2243</v>
      </c>
      <c r="E119" s="1" t="s">
        <v>2246</v>
      </c>
      <c r="F119" s="211" t="s">
        <v>2244</v>
      </c>
      <c r="G119" s="1" t="s">
        <v>2247</v>
      </c>
      <c r="H119" s="211" t="s">
        <v>2239</v>
      </c>
    </row>
    <row r="120" spans="1:8" ht="15.75">
      <c r="A120" s="52"/>
      <c r="B120" s="36" t="s">
        <v>2147</v>
      </c>
      <c r="C120" s="36">
        <v>4</v>
      </c>
      <c r="D120" s="193">
        <v>102485</v>
      </c>
      <c r="E120" s="157"/>
      <c r="F120" s="235">
        <f>D120-E120</f>
        <v>102485</v>
      </c>
      <c r="G120" s="235" t="s">
        <v>2291</v>
      </c>
      <c r="H120" s="3"/>
    </row>
    <row r="121" spans="1:8">
      <c r="A121" s="19"/>
      <c r="B121" s="21" t="s">
        <v>2149</v>
      </c>
      <c r="C121" s="21">
        <v>8</v>
      </c>
      <c r="D121" s="3">
        <v>103570</v>
      </c>
      <c r="E121" s="3"/>
      <c r="F121" s="3">
        <f>F120+D121-E121</f>
        <v>206055</v>
      </c>
      <c r="G121" s="3" t="s">
        <v>2292</v>
      </c>
      <c r="H121" s="3"/>
    </row>
    <row r="122" spans="1:8">
      <c r="A122" s="19"/>
      <c r="B122" s="194" t="s">
        <v>2154</v>
      </c>
      <c r="C122" s="21">
        <v>8</v>
      </c>
      <c r="D122" s="3">
        <v>208265</v>
      </c>
      <c r="E122" s="3"/>
      <c r="F122" s="3">
        <f t="shared" ref="F122:F212" si="2">F121+D122-E122</f>
        <v>414320</v>
      </c>
      <c r="G122" s="3" t="s">
        <v>2293</v>
      </c>
      <c r="H122" s="3"/>
    </row>
    <row r="123" spans="1:8">
      <c r="A123" s="19"/>
      <c r="B123" s="21" t="s">
        <v>2156</v>
      </c>
      <c r="C123" s="21">
        <v>9</v>
      </c>
      <c r="D123" s="3">
        <v>232645</v>
      </c>
      <c r="E123" s="3"/>
      <c r="F123" s="3">
        <f t="shared" si="2"/>
        <v>646965</v>
      </c>
      <c r="G123" s="3" t="s">
        <v>2294</v>
      </c>
      <c r="H123" s="3"/>
    </row>
    <row r="124" spans="1:8">
      <c r="A124" s="19"/>
      <c r="B124" s="21" t="s">
        <v>2166</v>
      </c>
      <c r="C124" s="21">
        <v>18</v>
      </c>
      <c r="D124" s="3">
        <v>471660</v>
      </c>
      <c r="E124" s="3"/>
      <c r="F124" s="3">
        <f t="shared" si="2"/>
        <v>1118625</v>
      </c>
      <c r="G124" s="3"/>
      <c r="H124" s="3"/>
    </row>
    <row r="125" spans="1:8">
      <c r="A125" s="19"/>
      <c r="B125" s="21" t="s">
        <v>2169</v>
      </c>
      <c r="C125" s="21">
        <v>21</v>
      </c>
      <c r="D125" s="3">
        <v>560050</v>
      </c>
      <c r="E125" s="3"/>
      <c r="F125" s="3">
        <f t="shared" si="2"/>
        <v>1678675</v>
      </c>
      <c r="G125" s="3"/>
      <c r="H125" s="3"/>
    </row>
    <row r="126" spans="1:8">
      <c r="A126" s="19"/>
      <c r="B126" s="21" t="s">
        <v>2178</v>
      </c>
      <c r="C126" s="21">
        <v>25</v>
      </c>
      <c r="D126" s="3">
        <v>648020</v>
      </c>
      <c r="E126" s="3"/>
      <c r="F126" s="3">
        <f t="shared" si="2"/>
        <v>2326695</v>
      </c>
      <c r="G126" s="3"/>
      <c r="H126" s="3"/>
    </row>
    <row r="127" spans="1:8">
      <c r="A127" s="19"/>
      <c r="B127" s="21" t="s">
        <v>2179</v>
      </c>
      <c r="C127" s="21">
        <v>23</v>
      </c>
      <c r="D127" s="3">
        <v>600095</v>
      </c>
      <c r="E127" s="3"/>
      <c r="F127" s="3">
        <f t="shared" si="2"/>
        <v>2926790</v>
      </c>
      <c r="G127" s="3"/>
      <c r="H127" s="3"/>
    </row>
    <row r="128" spans="1:8">
      <c r="A128" s="19"/>
      <c r="B128" s="21" t="s">
        <v>2180</v>
      </c>
      <c r="C128" s="21">
        <v>20</v>
      </c>
      <c r="D128" s="3">
        <v>538185</v>
      </c>
      <c r="E128" s="3"/>
      <c r="F128" s="3">
        <f t="shared" si="2"/>
        <v>3464975</v>
      </c>
      <c r="G128" s="3"/>
      <c r="H128" s="3"/>
    </row>
    <row r="129" spans="1:8">
      <c r="A129" s="19"/>
      <c r="B129" s="21" t="s">
        <v>2182</v>
      </c>
      <c r="C129" s="21">
        <v>24</v>
      </c>
      <c r="D129" s="3">
        <v>636675</v>
      </c>
      <c r="E129" s="3"/>
      <c r="F129" s="3">
        <f t="shared" si="2"/>
        <v>4101650</v>
      </c>
      <c r="G129" s="3"/>
      <c r="H129" s="3"/>
    </row>
    <row r="130" spans="1:8">
      <c r="A130" s="19"/>
      <c r="B130" s="21" t="s">
        <v>2183</v>
      </c>
      <c r="C130" s="21">
        <v>15</v>
      </c>
      <c r="D130" s="3">
        <v>398115</v>
      </c>
      <c r="E130" s="3"/>
      <c r="F130" s="3">
        <f t="shared" si="2"/>
        <v>4499765</v>
      </c>
      <c r="G130" s="3"/>
      <c r="H130" s="3"/>
    </row>
    <row r="131" spans="1:8">
      <c r="A131" s="19"/>
      <c r="B131" s="21" t="s">
        <v>2188</v>
      </c>
      <c r="C131" s="21">
        <v>17</v>
      </c>
      <c r="D131" s="3">
        <v>459740</v>
      </c>
      <c r="E131" s="3"/>
      <c r="F131" s="3">
        <f t="shared" si="2"/>
        <v>4959505</v>
      </c>
      <c r="G131" s="3"/>
      <c r="H131" s="3"/>
    </row>
    <row r="132" spans="1:8">
      <c r="A132" s="19"/>
      <c r="B132" s="21" t="s">
        <v>2189</v>
      </c>
      <c r="C132" s="21">
        <v>13</v>
      </c>
      <c r="D132" s="3">
        <v>340725</v>
      </c>
      <c r="E132" s="3"/>
      <c r="F132" s="3">
        <f t="shared" si="2"/>
        <v>5300230</v>
      </c>
      <c r="G132" s="3"/>
      <c r="H132" s="3"/>
    </row>
    <row r="133" spans="1:8">
      <c r="A133" s="19"/>
      <c r="B133" s="21" t="s">
        <v>2190</v>
      </c>
      <c r="C133" s="21">
        <v>15</v>
      </c>
      <c r="D133" s="3">
        <v>383045</v>
      </c>
      <c r="E133" s="3"/>
      <c r="F133" s="3">
        <f t="shared" si="2"/>
        <v>5683275</v>
      </c>
      <c r="G133" s="3"/>
      <c r="H133" s="3"/>
    </row>
    <row r="134" spans="1:8">
      <c r="A134" s="19"/>
      <c r="B134" s="21" t="s">
        <v>2191</v>
      </c>
      <c r="C134" s="21">
        <v>28</v>
      </c>
      <c r="D134" s="3">
        <v>748250</v>
      </c>
      <c r="E134" s="3"/>
      <c r="F134" s="3">
        <f t="shared" si="2"/>
        <v>6431525</v>
      </c>
      <c r="G134" s="3"/>
      <c r="H134" s="3"/>
    </row>
    <row r="135" spans="1:8">
      <c r="A135" s="19"/>
      <c r="B135" s="21" t="s">
        <v>2192</v>
      </c>
      <c r="C135" s="21">
        <v>19</v>
      </c>
      <c r="D135" s="3">
        <v>512360</v>
      </c>
      <c r="E135" s="3"/>
      <c r="F135" s="3">
        <f t="shared" si="2"/>
        <v>6943885</v>
      </c>
      <c r="G135" s="3"/>
      <c r="H135" s="3"/>
    </row>
    <row r="136" spans="1:8">
      <c r="A136" s="19"/>
      <c r="B136" s="21" t="s">
        <v>2193</v>
      </c>
      <c r="C136" s="21">
        <v>16</v>
      </c>
      <c r="D136" s="3">
        <v>427325</v>
      </c>
      <c r="E136" s="3"/>
      <c r="F136" s="3">
        <f t="shared" si="2"/>
        <v>7371210</v>
      </c>
      <c r="G136" s="3"/>
      <c r="H136" s="3"/>
    </row>
    <row r="137" spans="1:8">
      <c r="A137" s="19"/>
      <c r="B137" s="21" t="s">
        <v>2194</v>
      </c>
      <c r="C137" s="21">
        <v>7</v>
      </c>
      <c r="D137" s="3">
        <v>174780</v>
      </c>
      <c r="E137" s="3"/>
      <c r="F137" s="3">
        <f t="shared" si="2"/>
        <v>7545990</v>
      </c>
      <c r="G137" s="3"/>
      <c r="H137" s="3"/>
    </row>
    <row r="138" spans="1:8">
      <c r="A138" s="19"/>
      <c r="B138" s="21" t="s">
        <v>2669</v>
      </c>
      <c r="C138" s="21">
        <v>1</v>
      </c>
      <c r="D138" s="3">
        <v>22080</v>
      </c>
      <c r="E138" s="3"/>
      <c r="F138" s="3">
        <f t="shared" si="2"/>
        <v>7568070</v>
      </c>
      <c r="G138" s="3"/>
      <c r="H138" s="3"/>
    </row>
    <row r="139" spans="1:8">
      <c r="A139" s="19"/>
      <c r="B139" s="21" t="s">
        <v>2671</v>
      </c>
      <c r="C139" s="21">
        <v>4</v>
      </c>
      <c r="D139" s="3">
        <v>102330</v>
      </c>
      <c r="E139" s="3"/>
      <c r="F139" s="3">
        <f t="shared" si="2"/>
        <v>7670400</v>
      </c>
      <c r="G139" s="3"/>
      <c r="H139" s="3"/>
    </row>
    <row r="140" spans="1:8">
      <c r="A140" s="19"/>
      <c r="B140" s="21" t="s">
        <v>2672</v>
      </c>
      <c r="C140" s="21">
        <v>3</v>
      </c>
      <c r="D140" s="3">
        <v>75230</v>
      </c>
      <c r="E140" s="3"/>
      <c r="F140" s="3">
        <f t="shared" si="2"/>
        <v>7745630</v>
      </c>
      <c r="G140" s="3"/>
      <c r="H140" s="3"/>
    </row>
    <row r="141" spans="1:8">
      <c r="A141" s="19"/>
      <c r="B141" s="21" t="s">
        <v>2675</v>
      </c>
      <c r="C141" s="21">
        <v>3</v>
      </c>
      <c r="D141" s="3">
        <v>77525</v>
      </c>
      <c r="E141" s="3"/>
      <c r="F141" s="3">
        <f t="shared" si="2"/>
        <v>7823155</v>
      </c>
      <c r="G141" s="3"/>
      <c r="H141" s="3"/>
    </row>
    <row r="142" spans="1:8">
      <c r="A142" s="19"/>
      <c r="B142" s="21" t="s">
        <v>2676</v>
      </c>
      <c r="C142" s="21">
        <v>2</v>
      </c>
      <c r="D142" s="3">
        <v>52240</v>
      </c>
      <c r="E142" s="3"/>
      <c r="F142" s="3">
        <f t="shared" si="2"/>
        <v>7875395</v>
      </c>
      <c r="G142" s="3"/>
      <c r="H142" s="3"/>
    </row>
    <row r="143" spans="1:8">
      <c r="A143" s="19"/>
      <c r="B143" s="21" t="s">
        <v>2678</v>
      </c>
      <c r="C143" s="21">
        <v>4</v>
      </c>
      <c r="D143" s="3">
        <v>101530</v>
      </c>
      <c r="E143" s="3"/>
      <c r="F143" s="3">
        <f t="shared" si="2"/>
        <v>7976925</v>
      </c>
      <c r="G143" s="3"/>
      <c r="H143" s="3"/>
    </row>
    <row r="144" spans="1:8">
      <c r="A144" s="19"/>
      <c r="B144" s="21" t="s">
        <v>2680</v>
      </c>
      <c r="C144" s="21">
        <v>7</v>
      </c>
      <c r="D144" s="3">
        <v>178875</v>
      </c>
      <c r="E144" s="3"/>
      <c r="F144" s="3">
        <f t="shared" si="2"/>
        <v>8155800</v>
      </c>
      <c r="G144" s="3"/>
      <c r="H144" s="3"/>
    </row>
    <row r="145" spans="1:8">
      <c r="A145" s="19"/>
      <c r="B145" s="21" t="s">
        <v>2681</v>
      </c>
      <c r="C145" s="21">
        <v>10</v>
      </c>
      <c r="D145" s="3">
        <v>231370</v>
      </c>
      <c r="E145" s="3"/>
      <c r="F145" s="3">
        <f t="shared" si="2"/>
        <v>8387170</v>
      </c>
      <c r="G145" s="3"/>
      <c r="H145" s="3"/>
    </row>
    <row r="146" spans="1:8">
      <c r="A146" s="19"/>
      <c r="B146" s="21" t="s">
        <v>2682</v>
      </c>
      <c r="C146" s="21">
        <v>11</v>
      </c>
      <c r="D146" s="3">
        <v>282890</v>
      </c>
      <c r="E146" s="3"/>
      <c r="F146" s="3">
        <f t="shared" si="2"/>
        <v>8670060</v>
      </c>
      <c r="G146" s="3"/>
      <c r="H146" s="3"/>
    </row>
    <row r="147" spans="1:8">
      <c r="A147" s="19"/>
      <c r="B147" s="21" t="s">
        <v>2683</v>
      </c>
      <c r="C147" s="21">
        <v>4</v>
      </c>
      <c r="D147" s="3">
        <v>99715</v>
      </c>
      <c r="E147" s="3"/>
      <c r="F147" s="3">
        <f t="shared" si="2"/>
        <v>8769775</v>
      </c>
      <c r="G147" s="3"/>
      <c r="H147" s="3"/>
    </row>
    <row r="148" spans="1:8">
      <c r="A148" s="19"/>
      <c r="B148" s="21" t="s">
        <v>2699</v>
      </c>
      <c r="C148" s="21">
        <v>14</v>
      </c>
      <c r="D148" s="3"/>
      <c r="E148" s="3">
        <v>73480</v>
      </c>
      <c r="F148" s="3">
        <f t="shared" si="2"/>
        <v>8696295</v>
      </c>
      <c r="G148" s="3"/>
      <c r="H148" s="3"/>
    </row>
    <row r="149" spans="1:8">
      <c r="A149" s="19"/>
      <c r="B149" s="21" t="s">
        <v>2702</v>
      </c>
      <c r="C149" s="21">
        <v>5</v>
      </c>
      <c r="D149" s="3"/>
      <c r="E149" s="3">
        <v>60330</v>
      </c>
      <c r="F149" s="3">
        <f t="shared" si="2"/>
        <v>8635965</v>
      </c>
      <c r="G149" s="3"/>
      <c r="H149" s="3"/>
    </row>
    <row r="150" spans="1:8">
      <c r="A150" s="19"/>
      <c r="B150" s="21" t="s">
        <v>2704</v>
      </c>
      <c r="C150" s="21">
        <v>1</v>
      </c>
      <c r="D150" s="3"/>
      <c r="E150" s="3">
        <v>14150</v>
      </c>
      <c r="F150" s="3">
        <f t="shared" si="2"/>
        <v>8621815</v>
      </c>
      <c r="G150" s="3"/>
      <c r="H150" s="3"/>
    </row>
    <row r="151" spans="1:8">
      <c r="A151" s="19"/>
      <c r="B151" s="21" t="s">
        <v>2706</v>
      </c>
      <c r="C151" s="21">
        <v>2</v>
      </c>
      <c r="D151" s="3"/>
      <c r="E151" s="3">
        <v>28970</v>
      </c>
      <c r="F151" s="3">
        <f t="shared" si="2"/>
        <v>8592845</v>
      </c>
      <c r="G151" s="3"/>
      <c r="H151" s="3"/>
    </row>
    <row r="152" spans="1:8">
      <c r="A152" s="19"/>
      <c r="B152" s="21" t="s">
        <v>2718</v>
      </c>
      <c r="C152" s="21">
        <v>3</v>
      </c>
      <c r="D152" s="3"/>
      <c r="E152" s="3">
        <v>46800</v>
      </c>
      <c r="F152" s="3">
        <f t="shared" si="2"/>
        <v>8546045</v>
      </c>
      <c r="G152" s="3"/>
      <c r="H152" s="3"/>
    </row>
    <row r="153" spans="1:8">
      <c r="A153" s="19"/>
      <c r="B153" s="21" t="s">
        <v>2719</v>
      </c>
      <c r="C153" s="21">
        <v>4</v>
      </c>
      <c r="D153" s="3"/>
      <c r="E153" s="3">
        <v>91645</v>
      </c>
      <c r="F153" s="3">
        <f t="shared" si="2"/>
        <v>8454400</v>
      </c>
      <c r="G153" s="3"/>
      <c r="H153" s="3"/>
    </row>
    <row r="154" spans="1:8">
      <c r="A154" s="19"/>
      <c r="B154" s="21" t="s">
        <v>2748</v>
      </c>
      <c r="C154" s="21">
        <v>8</v>
      </c>
      <c r="D154" s="3"/>
      <c r="E154" s="3">
        <v>128690</v>
      </c>
      <c r="F154" s="3">
        <f t="shared" si="2"/>
        <v>8325710</v>
      </c>
      <c r="G154" s="3"/>
      <c r="H154" s="3"/>
    </row>
    <row r="155" spans="1:8">
      <c r="A155" s="19"/>
      <c r="B155" s="21" t="s">
        <v>2753</v>
      </c>
      <c r="C155" s="21">
        <v>14</v>
      </c>
      <c r="D155" s="3"/>
      <c r="E155" s="3">
        <v>236465</v>
      </c>
      <c r="F155" s="3">
        <f t="shared" si="2"/>
        <v>8089245</v>
      </c>
      <c r="G155" s="3"/>
      <c r="H155" s="3"/>
    </row>
    <row r="156" spans="1:8">
      <c r="A156" s="19"/>
      <c r="B156" s="21" t="s">
        <v>2755</v>
      </c>
      <c r="C156" s="21">
        <v>6</v>
      </c>
      <c r="D156" s="3"/>
      <c r="E156" s="3">
        <v>139120</v>
      </c>
      <c r="F156" s="3">
        <f t="shared" si="2"/>
        <v>7950125</v>
      </c>
      <c r="G156" s="3"/>
      <c r="H156" s="3"/>
    </row>
    <row r="157" spans="1:8">
      <c r="A157" s="19"/>
      <c r="B157" s="21" t="s">
        <v>2757</v>
      </c>
      <c r="C157" s="21">
        <v>11</v>
      </c>
      <c r="D157" s="3"/>
      <c r="E157" s="3">
        <v>220020</v>
      </c>
      <c r="F157" s="3">
        <f t="shared" si="2"/>
        <v>7730105</v>
      </c>
      <c r="G157" s="3"/>
      <c r="H157" s="3"/>
    </row>
    <row r="158" spans="1:8">
      <c r="A158" s="19"/>
      <c r="B158" s="21" t="s">
        <v>2760</v>
      </c>
      <c r="C158" s="21">
        <v>18</v>
      </c>
      <c r="D158" s="3"/>
      <c r="E158" s="3">
        <v>342855</v>
      </c>
      <c r="F158" s="3">
        <f t="shared" si="2"/>
        <v>7387250</v>
      </c>
      <c r="G158" s="3"/>
      <c r="H158" s="3"/>
    </row>
    <row r="159" spans="1:8">
      <c r="A159" s="19"/>
      <c r="B159" s="21" t="s">
        <v>2761</v>
      </c>
      <c r="C159" s="21">
        <v>5</v>
      </c>
      <c r="D159" s="3"/>
      <c r="E159" s="3">
        <v>88875</v>
      </c>
      <c r="F159" s="3">
        <f t="shared" si="2"/>
        <v>7298375</v>
      </c>
      <c r="G159" s="3"/>
      <c r="H159" s="3"/>
    </row>
    <row r="160" spans="1:8">
      <c r="A160" s="19"/>
      <c r="B160" s="21" t="s">
        <v>2766</v>
      </c>
      <c r="C160" s="21">
        <v>11</v>
      </c>
      <c r="D160" s="3"/>
      <c r="E160" s="3">
        <v>187435</v>
      </c>
      <c r="F160" s="3">
        <f t="shared" si="2"/>
        <v>7110940</v>
      </c>
      <c r="G160" s="3"/>
      <c r="H160" s="3"/>
    </row>
    <row r="161" spans="1:8">
      <c r="A161" s="19"/>
      <c r="B161" s="21" t="s">
        <v>2768</v>
      </c>
      <c r="C161" s="21">
        <v>16</v>
      </c>
      <c r="D161" s="3"/>
      <c r="E161" s="3">
        <v>258300</v>
      </c>
      <c r="F161" s="3">
        <f t="shared" si="2"/>
        <v>6852640</v>
      </c>
      <c r="G161" s="3"/>
      <c r="H161" s="3"/>
    </row>
    <row r="162" spans="1:8">
      <c r="A162" s="19"/>
      <c r="B162" s="21" t="s">
        <v>2771</v>
      </c>
      <c r="C162" s="21">
        <v>11</v>
      </c>
      <c r="D162" s="3"/>
      <c r="E162" s="3">
        <v>183805</v>
      </c>
      <c r="F162" s="3">
        <f t="shared" si="2"/>
        <v>6668835</v>
      </c>
      <c r="G162" s="3"/>
      <c r="H162" s="3"/>
    </row>
    <row r="163" spans="1:8">
      <c r="A163" s="19"/>
      <c r="B163" s="21" t="s">
        <v>2773</v>
      </c>
      <c r="C163" s="21">
        <v>10</v>
      </c>
      <c r="D163" s="3"/>
      <c r="E163" s="3">
        <v>163890</v>
      </c>
      <c r="F163" s="3">
        <f t="shared" si="2"/>
        <v>6504945</v>
      </c>
      <c r="G163" s="3"/>
      <c r="H163" s="3"/>
    </row>
    <row r="164" spans="1:8">
      <c r="A164" s="19"/>
      <c r="B164" s="21" t="s">
        <v>2774</v>
      </c>
      <c r="C164" s="21">
        <v>28</v>
      </c>
      <c r="D164" s="3"/>
      <c r="E164" s="3">
        <v>411675</v>
      </c>
      <c r="F164" s="3">
        <f t="shared" si="2"/>
        <v>6093270</v>
      </c>
      <c r="G164" s="3"/>
      <c r="H164" s="3"/>
    </row>
    <row r="165" spans="1:8">
      <c r="A165" s="19"/>
      <c r="B165" s="21" t="s">
        <v>2775</v>
      </c>
      <c r="C165" s="21">
        <v>6</v>
      </c>
      <c r="D165" s="3"/>
      <c r="E165" s="3">
        <v>89910</v>
      </c>
      <c r="F165" s="3">
        <f t="shared" si="2"/>
        <v>6003360</v>
      </c>
      <c r="G165" s="3"/>
      <c r="H165" s="3"/>
    </row>
    <row r="166" spans="1:8">
      <c r="A166" s="19"/>
      <c r="B166" s="21" t="s">
        <v>2779</v>
      </c>
      <c r="C166" s="21">
        <v>14</v>
      </c>
      <c r="D166" s="3"/>
      <c r="E166" s="3">
        <v>216200</v>
      </c>
      <c r="F166" s="3">
        <f t="shared" si="2"/>
        <v>5787160</v>
      </c>
      <c r="G166" s="3"/>
      <c r="H166" s="3"/>
    </row>
    <row r="167" spans="1:8">
      <c r="A167" s="19"/>
      <c r="B167" s="21" t="s">
        <v>2780</v>
      </c>
      <c r="C167" s="21">
        <v>18</v>
      </c>
      <c r="D167" s="3"/>
      <c r="E167" s="3">
        <v>271015</v>
      </c>
      <c r="F167" s="3">
        <f t="shared" si="2"/>
        <v>5516145</v>
      </c>
      <c r="G167" s="3"/>
      <c r="H167" s="3"/>
    </row>
    <row r="168" spans="1:8">
      <c r="A168" s="19"/>
      <c r="B168" s="21" t="s">
        <v>2787</v>
      </c>
      <c r="C168" s="21">
        <v>12</v>
      </c>
      <c r="D168" s="3"/>
      <c r="E168" s="3">
        <v>175600</v>
      </c>
      <c r="F168" s="3">
        <f t="shared" si="2"/>
        <v>5340545</v>
      </c>
      <c r="G168" s="3"/>
      <c r="H168" s="3"/>
    </row>
    <row r="169" spans="1:8">
      <c r="A169" s="19"/>
      <c r="B169" s="21" t="s">
        <v>2788</v>
      </c>
      <c r="C169" s="21">
        <v>16</v>
      </c>
      <c r="D169" s="3"/>
      <c r="E169" s="3">
        <v>259595</v>
      </c>
      <c r="F169" s="3">
        <f t="shared" si="2"/>
        <v>5080950</v>
      </c>
      <c r="G169" s="3"/>
      <c r="H169" s="3"/>
    </row>
    <row r="170" spans="1:8">
      <c r="A170" s="19"/>
      <c r="B170" s="21" t="s">
        <v>2791</v>
      </c>
      <c r="C170" s="21">
        <v>3</v>
      </c>
      <c r="D170" s="3"/>
      <c r="E170" s="3">
        <v>146755</v>
      </c>
      <c r="F170" s="3">
        <f t="shared" si="2"/>
        <v>4934195</v>
      </c>
      <c r="G170" s="3"/>
      <c r="H170" s="3"/>
    </row>
    <row r="171" spans="1:8">
      <c r="A171" s="19"/>
      <c r="B171" s="21" t="s">
        <v>2818</v>
      </c>
      <c r="C171" s="21">
        <v>12</v>
      </c>
      <c r="D171" s="3"/>
      <c r="E171" s="3">
        <v>181095</v>
      </c>
      <c r="F171" s="3">
        <f t="shared" si="2"/>
        <v>4753100</v>
      </c>
      <c r="G171" s="3"/>
      <c r="H171" s="3"/>
    </row>
    <row r="172" spans="1:8">
      <c r="A172" s="19"/>
      <c r="B172" s="21" t="s">
        <v>2820</v>
      </c>
      <c r="C172" s="21">
        <v>2</v>
      </c>
      <c r="D172" s="3"/>
      <c r="E172" s="3">
        <v>18620</v>
      </c>
      <c r="F172" s="3">
        <f t="shared" si="2"/>
        <v>4734480</v>
      </c>
      <c r="G172" s="3"/>
      <c r="H172" s="3"/>
    </row>
    <row r="173" spans="1:8">
      <c r="A173" s="19"/>
      <c r="B173" s="21" t="s">
        <v>2821</v>
      </c>
      <c r="C173" s="21">
        <v>4</v>
      </c>
      <c r="D173" s="3"/>
      <c r="E173" s="3">
        <v>61315</v>
      </c>
      <c r="F173" s="3">
        <f t="shared" si="2"/>
        <v>4673165</v>
      </c>
      <c r="G173" s="3"/>
      <c r="H173" s="3"/>
    </row>
    <row r="174" spans="1:8">
      <c r="A174" s="19"/>
      <c r="B174" s="21" t="s">
        <v>2822</v>
      </c>
      <c r="C174" s="21">
        <v>8</v>
      </c>
      <c r="D174" s="3"/>
      <c r="E174" s="3">
        <v>118530</v>
      </c>
      <c r="F174" s="3">
        <f t="shared" si="2"/>
        <v>4554635</v>
      </c>
      <c r="G174" s="3"/>
      <c r="H174" s="3"/>
    </row>
    <row r="175" spans="1:8">
      <c r="A175" s="19"/>
      <c r="B175" s="21" t="s">
        <v>2825</v>
      </c>
      <c r="C175" s="21">
        <v>5</v>
      </c>
      <c r="D175" s="3"/>
      <c r="E175" s="3">
        <v>68815</v>
      </c>
      <c r="F175" s="3">
        <f t="shared" si="2"/>
        <v>4485820</v>
      </c>
      <c r="G175" s="3"/>
      <c r="H175" s="3"/>
    </row>
    <row r="176" spans="1:8">
      <c r="A176" s="19"/>
      <c r="B176" s="21" t="s">
        <v>2832</v>
      </c>
      <c r="C176" s="21">
        <v>18</v>
      </c>
      <c r="D176" s="3"/>
      <c r="E176" s="3">
        <v>284915</v>
      </c>
      <c r="F176" s="3">
        <f t="shared" si="2"/>
        <v>4200905</v>
      </c>
      <c r="G176" s="3"/>
      <c r="H176" s="3"/>
    </row>
    <row r="177" spans="1:8">
      <c r="A177" s="19"/>
      <c r="B177" s="21" t="s">
        <v>2834</v>
      </c>
      <c r="C177" s="21">
        <v>12</v>
      </c>
      <c r="D177" s="3"/>
      <c r="E177" s="3">
        <v>201875</v>
      </c>
      <c r="F177" s="3">
        <f t="shared" si="2"/>
        <v>3999030</v>
      </c>
      <c r="G177" s="3"/>
      <c r="H177" s="3"/>
    </row>
    <row r="178" spans="1:8">
      <c r="A178" s="19"/>
      <c r="B178" s="21" t="s">
        <v>2835</v>
      </c>
      <c r="C178" s="21">
        <v>20</v>
      </c>
      <c r="D178" s="3"/>
      <c r="E178" s="3">
        <v>308100</v>
      </c>
      <c r="F178" s="3">
        <f t="shared" si="2"/>
        <v>3690930</v>
      </c>
      <c r="G178" s="3"/>
      <c r="H178" s="3"/>
    </row>
    <row r="179" spans="1:8">
      <c r="A179" s="19"/>
      <c r="B179" s="21" t="s">
        <v>2836</v>
      </c>
      <c r="C179" s="21">
        <v>7</v>
      </c>
      <c r="D179" s="3"/>
      <c r="E179" s="3">
        <v>97500</v>
      </c>
      <c r="F179" s="3">
        <f t="shared" si="2"/>
        <v>3593430</v>
      </c>
      <c r="G179" s="3"/>
      <c r="H179" s="3"/>
    </row>
    <row r="180" spans="1:8">
      <c r="A180" s="19"/>
      <c r="B180" s="21" t="s">
        <v>2838</v>
      </c>
      <c r="C180" s="21">
        <v>6</v>
      </c>
      <c r="D180" s="3"/>
      <c r="E180" s="3">
        <v>87250</v>
      </c>
      <c r="F180" s="3">
        <f t="shared" si="2"/>
        <v>3506180</v>
      </c>
      <c r="G180" s="3"/>
      <c r="H180" s="3"/>
    </row>
    <row r="181" spans="1:8">
      <c r="A181" s="19"/>
      <c r="B181" s="21" t="s">
        <v>2839</v>
      </c>
      <c r="C181" s="21">
        <v>4</v>
      </c>
      <c r="D181" s="3"/>
      <c r="E181" s="3">
        <v>58650</v>
      </c>
      <c r="F181" s="3">
        <f t="shared" si="2"/>
        <v>3447530</v>
      </c>
      <c r="G181" s="3"/>
      <c r="H181" s="3"/>
    </row>
    <row r="182" spans="1:8">
      <c r="A182" s="19"/>
      <c r="B182" s="21" t="s">
        <v>2841</v>
      </c>
      <c r="C182" s="21">
        <v>3</v>
      </c>
      <c r="D182" s="3"/>
      <c r="E182" s="3">
        <v>44495</v>
      </c>
      <c r="F182" s="3">
        <f t="shared" si="2"/>
        <v>3403035</v>
      </c>
      <c r="G182" s="3"/>
      <c r="H182" s="3"/>
    </row>
    <row r="183" spans="1:8">
      <c r="A183" s="19"/>
      <c r="B183" s="21" t="s">
        <v>2870</v>
      </c>
      <c r="C183" s="21">
        <v>24</v>
      </c>
      <c r="D183" s="3"/>
      <c r="E183" s="3">
        <v>386515</v>
      </c>
      <c r="F183" s="3">
        <f t="shared" si="2"/>
        <v>3016520</v>
      </c>
      <c r="G183" s="3"/>
      <c r="H183" s="3"/>
    </row>
    <row r="184" spans="1:8">
      <c r="A184" s="19"/>
      <c r="B184" s="21" t="s">
        <v>2871</v>
      </c>
      <c r="C184" s="21">
        <v>19</v>
      </c>
      <c r="D184" s="3"/>
      <c r="E184" s="3">
        <v>331965</v>
      </c>
      <c r="F184" s="3">
        <f t="shared" si="2"/>
        <v>2684555</v>
      </c>
      <c r="G184" s="3"/>
      <c r="H184" s="3"/>
    </row>
    <row r="185" spans="1:8">
      <c r="A185" s="19"/>
      <c r="B185" s="21" t="s">
        <v>2872</v>
      </c>
      <c r="C185" s="21">
        <v>8</v>
      </c>
      <c r="D185" s="3"/>
      <c r="E185" s="3">
        <v>126220</v>
      </c>
      <c r="F185" s="3">
        <f t="shared" si="2"/>
        <v>2558335</v>
      </c>
      <c r="G185" s="3"/>
      <c r="H185" s="3"/>
    </row>
    <row r="186" spans="1:8">
      <c r="A186" s="19"/>
      <c r="B186" s="21" t="s">
        <v>2877</v>
      </c>
      <c r="C186" s="21">
        <v>4</v>
      </c>
      <c r="D186" s="3"/>
      <c r="E186" s="3">
        <v>79495</v>
      </c>
      <c r="F186" s="3">
        <f t="shared" si="2"/>
        <v>2478840</v>
      </c>
      <c r="G186" s="3"/>
      <c r="H186" s="3"/>
    </row>
    <row r="187" spans="1:8">
      <c r="A187" s="19"/>
      <c r="B187" s="21" t="s">
        <v>2878</v>
      </c>
      <c r="C187" s="21">
        <v>3</v>
      </c>
      <c r="D187" s="3"/>
      <c r="E187" s="3">
        <v>67805</v>
      </c>
      <c r="F187" s="3">
        <f t="shared" si="2"/>
        <v>2411035</v>
      </c>
      <c r="G187" s="3"/>
      <c r="H187" s="3"/>
    </row>
    <row r="188" spans="1:8">
      <c r="A188" s="19"/>
      <c r="B188" s="21" t="s">
        <v>2882</v>
      </c>
      <c r="C188" s="21">
        <v>1</v>
      </c>
      <c r="D188" s="3"/>
      <c r="E188" s="3">
        <v>24960</v>
      </c>
      <c r="F188" s="3">
        <f t="shared" si="2"/>
        <v>2386075</v>
      </c>
      <c r="G188" s="3"/>
      <c r="H188" s="3"/>
    </row>
    <row r="189" spans="1:8">
      <c r="A189" s="19"/>
      <c r="B189" s="21" t="s">
        <v>2883</v>
      </c>
      <c r="C189" s="21">
        <v>1</v>
      </c>
      <c r="D189" s="3"/>
      <c r="E189" s="3">
        <v>3045</v>
      </c>
      <c r="F189" s="3">
        <f t="shared" si="2"/>
        <v>2383030</v>
      </c>
      <c r="G189" s="3"/>
      <c r="H189" s="3"/>
    </row>
    <row r="190" spans="1:8">
      <c r="A190" s="19"/>
      <c r="B190" s="21" t="s">
        <v>2884</v>
      </c>
      <c r="C190" s="21">
        <v>1</v>
      </c>
      <c r="D190" s="3"/>
      <c r="E190" s="3">
        <v>16000</v>
      </c>
      <c r="F190" s="3">
        <f t="shared" si="2"/>
        <v>2367030</v>
      </c>
      <c r="G190" s="3"/>
      <c r="H190" s="3"/>
    </row>
    <row r="191" spans="1:8">
      <c r="A191" s="19"/>
      <c r="B191" s="21" t="s">
        <v>2903</v>
      </c>
      <c r="C191" s="21">
        <v>2</v>
      </c>
      <c r="D191" s="3"/>
      <c r="E191" s="3">
        <v>30160</v>
      </c>
      <c r="F191" s="3">
        <f t="shared" si="2"/>
        <v>2336870</v>
      </c>
      <c r="G191" s="3"/>
      <c r="H191" s="3"/>
    </row>
    <row r="192" spans="1:8">
      <c r="A192" s="19"/>
      <c r="B192" s="21" t="s">
        <v>2904</v>
      </c>
      <c r="C192" s="21">
        <v>1</v>
      </c>
      <c r="D192" s="3"/>
      <c r="E192" s="3">
        <v>15000</v>
      </c>
      <c r="F192" s="3">
        <f t="shared" si="2"/>
        <v>2321870</v>
      </c>
      <c r="G192" s="3"/>
      <c r="H192" s="3"/>
    </row>
    <row r="193" spans="1:8">
      <c r="A193" s="19"/>
      <c r="B193" s="21" t="s">
        <v>2910</v>
      </c>
      <c r="C193" s="21">
        <v>7</v>
      </c>
      <c r="D193" s="3"/>
      <c r="E193" s="3">
        <v>85340</v>
      </c>
      <c r="F193" s="3">
        <f t="shared" si="2"/>
        <v>2236530</v>
      </c>
      <c r="G193" s="3"/>
      <c r="H193" s="3"/>
    </row>
    <row r="194" spans="1:8">
      <c r="A194" s="19"/>
      <c r="B194" s="21" t="s">
        <v>2927</v>
      </c>
      <c r="C194" s="21">
        <v>7</v>
      </c>
      <c r="D194" s="3"/>
      <c r="E194" s="3">
        <v>103110</v>
      </c>
      <c r="F194" s="3">
        <f t="shared" si="2"/>
        <v>2133420</v>
      </c>
      <c r="G194" s="3"/>
      <c r="H194" s="3"/>
    </row>
    <row r="195" spans="1:8">
      <c r="A195" s="19"/>
      <c r="B195" s="21" t="s">
        <v>2929</v>
      </c>
      <c r="C195" s="21">
        <v>4</v>
      </c>
      <c r="D195" s="3"/>
      <c r="E195" s="3">
        <v>57210</v>
      </c>
      <c r="F195" s="3">
        <f t="shared" si="2"/>
        <v>2076210</v>
      </c>
      <c r="G195" s="3"/>
      <c r="H195" s="3"/>
    </row>
    <row r="196" spans="1:8">
      <c r="A196" s="19"/>
      <c r="B196" s="21" t="s">
        <v>2944</v>
      </c>
      <c r="C196" s="21">
        <v>2</v>
      </c>
      <c r="D196" s="3"/>
      <c r="E196" s="3">
        <v>29690</v>
      </c>
      <c r="F196" s="3">
        <f t="shared" si="2"/>
        <v>2046520</v>
      </c>
      <c r="G196" s="3"/>
      <c r="H196" s="3"/>
    </row>
    <row r="197" spans="1:8">
      <c r="A197" s="19"/>
      <c r="B197" s="21" t="s">
        <v>2949</v>
      </c>
      <c r="C197" s="21">
        <v>2</v>
      </c>
      <c r="D197" s="3"/>
      <c r="E197" s="3">
        <v>16385</v>
      </c>
      <c r="F197" s="3">
        <f t="shared" si="2"/>
        <v>2030135</v>
      </c>
      <c r="G197" s="3"/>
      <c r="H197" s="3"/>
    </row>
    <row r="198" spans="1:8">
      <c r="A198" s="19"/>
      <c r="B198" s="21" t="s">
        <v>2950</v>
      </c>
      <c r="C198" s="21">
        <v>2</v>
      </c>
      <c r="D198" s="3"/>
      <c r="E198" s="3">
        <v>21905</v>
      </c>
      <c r="F198" s="3">
        <f t="shared" si="2"/>
        <v>2008230</v>
      </c>
      <c r="G198" s="3"/>
      <c r="H198" s="3"/>
    </row>
    <row r="199" spans="1:8">
      <c r="A199" s="19"/>
      <c r="B199" s="21" t="s">
        <v>2953</v>
      </c>
      <c r="C199" s="21">
        <v>6</v>
      </c>
      <c r="D199" s="3"/>
      <c r="E199" s="3">
        <v>103045</v>
      </c>
      <c r="F199" s="3">
        <f t="shared" si="2"/>
        <v>1905185</v>
      </c>
      <c r="G199" s="3"/>
      <c r="H199" s="3"/>
    </row>
    <row r="200" spans="1:8">
      <c r="A200" s="19"/>
      <c r="B200" s="21" t="s">
        <v>2958</v>
      </c>
      <c r="C200" s="21">
        <v>4</v>
      </c>
      <c r="D200" s="3"/>
      <c r="E200" s="3">
        <v>57160</v>
      </c>
      <c r="F200" s="3">
        <f t="shared" si="2"/>
        <v>1848025</v>
      </c>
      <c r="G200" s="3"/>
      <c r="H200" s="3"/>
    </row>
    <row r="201" spans="1:8">
      <c r="A201" s="19"/>
      <c r="B201" s="21" t="s">
        <v>2960</v>
      </c>
      <c r="C201" s="21">
        <v>2</v>
      </c>
      <c r="D201" s="3"/>
      <c r="E201" s="3">
        <v>29190</v>
      </c>
      <c r="F201" s="3">
        <f t="shared" si="2"/>
        <v>1818835</v>
      </c>
      <c r="G201" s="3"/>
      <c r="H201" s="3"/>
    </row>
    <row r="202" spans="1:8">
      <c r="A202" s="19"/>
      <c r="B202" s="21" t="s">
        <v>2966</v>
      </c>
      <c r="C202" s="21">
        <v>4</v>
      </c>
      <c r="D202" s="3"/>
      <c r="E202" s="3">
        <v>58450</v>
      </c>
      <c r="F202" s="3">
        <f>F200+D202-E202</f>
        <v>1789575</v>
      </c>
      <c r="G202" s="3"/>
      <c r="H202" s="3"/>
    </row>
    <row r="203" spans="1:8">
      <c r="A203" s="19"/>
      <c r="B203" s="21" t="s">
        <v>2967</v>
      </c>
      <c r="C203" s="21">
        <v>3</v>
      </c>
      <c r="D203" s="3"/>
      <c r="E203" s="3">
        <v>78340</v>
      </c>
      <c r="F203" s="3">
        <f t="shared" si="2"/>
        <v>1711235</v>
      </c>
      <c r="G203" s="3"/>
      <c r="H203" s="3"/>
    </row>
    <row r="204" spans="1:8">
      <c r="A204" s="19"/>
      <c r="B204" s="21" t="s">
        <v>2968</v>
      </c>
      <c r="C204" s="21">
        <v>3</v>
      </c>
      <c r="D204" s="3"/>
      <c r="E204" s="3">
        <v>42405</v>
      </c>
      <c r="F204" s="3">
        <f t="shared" si="2"/>
        <v>1668830</v>
      </c>
      <c r="G204" s="3"/>
      <c r="H204" s="3"/>
    </row>
    <row r="205" spans="1:8">
      <c r="A205" s="19"/>
      <c r="B205" s="21" t="s">
        <v>2970</v>
      </c>
      <c r="C205" s="21">
        <v>7</v>
      </c>
      <c r="D205" s="3"/>
      <c r="E205" s="3">
        <v>103025</v>
      </c>
      <c r="F205" s="3">
        <f t="shared" si="2"/>
        <v>1565805</v>
      </c>
      <c r="G205" s="3"/>
      <c r="H205" s="3"/>
    </row>
    <row r="206" spans="1:8">
      <c r="A206" s="19"/>
      <c r="B206" s="21" t="s">
        <v>2971</v>
      </c>
      <c r="C206" s="21">
        <v>5</v>
      </c>
      <c r="D206" s="3"/>
      <c r="E206" s="3">
        <v>70810</v>
      </c>
      <c r="F206" s="3">
        <f t="shared" si="2"/>
        <v>1494995</v>
      </c>
      <c r="G206" s="3"/>
      <c r="H206" s="3"/>
    </row>
    <row r="207" spans="1:8">
      <c r="A207" s="19"/>
      <c r="B207" s="21" t="s">
        <v>2972</v>
      </c>
      <c r="C207" s="21">
        <v>20</v>
      </c>
      <c r="D207" s="3"/>
      <c r="E207" s="3">
        <v>310025</v>
      </c>
      <c r="F207" s="3">
        <f t="shared" si="2"/>
        <v>1184970</v>
      </c>
      <c r="G207" s="3"/>
      <c r="H207" s="3"/>
    </row>
    <row r="208" spans="1:8">
      <c r="A208" s="19"/>
      <c r="B208" s="21" t="s">
        <v>2973</v>
      </c>
      <c r="C208" s="21">
        <v>14</v>
      </c>
      <c r="D208" s="3"/>
      <c r="E208" s="3">
        <v>241890</v>
      </c>
      <c r="F208" s="3">
        <f t="shared" si="2"/>
        <v>943080</v>
      </c>
      <c r="G208" s="3"/>
      <c r="H208" s="3"/>
    </row>
    <row r="209" spans="1:8">
      <c r="A209" s="19"/>
      <c r="B209" s="21" t="s">
        <v>2974</v>
      </c>
      <c r="C209" s="21">
        <v>8</v>
      </c>
      <c r="D209" s="3"/>
      <c r="E209" s="3">
        <v>122475</v>
      </c>
      <c r="F209" s="3">
        <f t="shared" si="2"/>
        <v>820605</v>
      </c>
      <c r="G209" s="3"/>
      <c r="H209" s="3"/>
    </row>
    <row r="210" spans="1:8">
      <c r="A210" s="19"/>
      <c r="B210" s="21"/>
      <c r="C210" s="21"/>
      <c r="D210" s="3"/>
      <c r="E210" s="3"/>
      <c r="F210" s="3">
        <f t="shared" si="2"/>
        <v>820605</v>
      </c>
      <c r="G210" s="3"/>
      <c r="H210" s="3"/>
    </row>
    <row r="211" spans="1:8">
      <c r="A211" s="19"/>
      <c r="B211" s="21"/>
      <c r="C211" s="21"/>
      <c r="D211" s="3"/>
      <c r="E211" s="3"/>
      <c r="F211" s="3">
        <f t="shared" si="2"/>
        <v>820605</v>
      </c>
      <c r="G211" s="3"/>
      <c r="H211" s="3"/>
    </row>
    <row r="212" spans="1:8">
      <c r="A212" s="19"/>
      <c r="B212" s="21"/>
      <c r="C212" s="21"/>
      <c r="D212" s="3"/>
      <c r="E212" s="3"/>
      <c r="F212" s="3">
        <f t="shared" si="2"/>
        <v>820605</v>
      </c>
      <c r="G212" s="3"/>
      <c r="H212" s="3"/>
    </row>
    <row r="213" spans="1:8" ht="26.25">
      <c r="A213" s="673" t="s">
        <v>43</v>
      </c>
      <c r="B213" s="674"/>
      <c r="C213" s="29">
        <f>SUM(C121:C212)</f>
        <v>836</v>
      </c>
      <c r="D213" s="10">
        <f>SUM(D120:D212)</f>
        <v>8769775</v>
      </c>
      <c r="E213" s="10">
        <f>SUM(E120:E212)</f>
        <v>7978360</v>
      </c>
      <c r="F213" s="10">
        <f>D213-E213</f>
        <v>791415</v>
      </c>
      <c r="G213" s="10"/>
      <c r="H213" s="10"/>
    </row>
    <row r="217" spans="1:8" ht="23.25">
      <c r="A217" s="666" t="s">
        <v>0</v>
      </c>
      <c r="B217" s="666"/>
      <c r="C217" s="666"/>
      <c r="D217" s="666"/>
      <c r="E217" s="666"/>
      <c r="F217" s="666"/>
      <c r="G217" s="666"/>
      <c r="H217" s="666"/>
    </row>
    <row r="218" spans="1:8" ht="15.75">
      <c r="A218" s="672" t="s">
        <v>2059</v>
      </c>
      <c r="B218" s="672"/>
      <c r="C218" s="672"/>
      <c r="D218" s="672"/>
      <c r="E218" s="672"/>
      <c r="F218" s="672"/>
      <c r="G218" s="672"/>
      <c r="H218" s="672"/>
    </row>
    <row r="219" spans="1:8">
      <c r="A219" s="667" t="s">
        <v>1893</v>
      </c>
      <c r="B219" s="667"/>
      <c r="C219" s="667"/>
      <c r="D219" s="667"/>
      <c r="E219" s="667"/>
      <c r="F219" s="667"/>
      <c r="G219" s="667"/>
      <c r="H219" s="667"/>
    </row>
    <row r="220" spans="1:8">
      <c r="A220" s="668" t="s">
        <v>2</v>
      </c>
      <c r="B220" s="668"/>
      <c r="C220" s="668"/>
      <c r="D220" s="668"/>
      <c r="E220" s="668"/>
      <c r="F220" s="668"/>
      <c r="G220" s="668"/>
      <c r="H220" s="668"/>
    </row>
    <row r="221" spans="1:8" ht="15.75">
      <c r="A221" s="1" t="s">
        <v>3</v>
      </c>
      <c r="B221" s="1" t="s">
        <v>4</v>
      </c>
      <c r="C221" s="211" t="s">
        <v>2245</v>
      </c>
      <c r="D221" s="1" t="s">
        <v>2243</v>
      </c>
      <c r="E221" s="1" t="s">
        <v>2246</v>
      </c>
      <c r="F221" s="211" t="s">
        <v>2244</v>
      </c>
      <c r="G221" s="1" t="s">
        <v>2247</v>
      </c>
      <c r="H221" s="211" t="s">
        <v>2239</v>
      </c>
    </row>
    <row r="222" spans="1:8" ht="15.75">
      <c r="A222" s="52"/>
      <c r="B222" s="36" t="s">
        <v>2503</v>
      </c>
      <c r="C222" s="36">
        <v>4</v>
      </c>
      <c r="D222" s="189">
        <v>73405</v>
      </c>
      <c r="E222" s="157"/>
      <c r="F222" s="235">
        <f>D222-E222</f>
        <v>73405</v>
      </c>
      <c r="G222" s="157" t="s">
        <v>2504</v>
      </c>
      <c r="H222" s="3"/>
    </row>
    <row r="223" spans="1:8">
      <c r="A223" s="19"/>
      <c r="B223" s="21" t="s">
        <v>2505</v>
      </c>
      <c r="C223" s="21">
        <v>2</v>
      </c>
      <c r="D223" s="5">
        <v>40280</v>
      </c>
      <c r="E223" s="3"/>
      <c r="F223" s="3">
        <f>F222+D223-E223</f>
        <v>113685</v>
      </c>
      <c r="G223" s="3" t="s">
        <v>2504</v>
      </c>
      <c r="H223" s="3"/>
    </row>
    <row r="224" spans="1:8">
      <c r="A224" s="19"/>
      <c r="B224" s="259" t="s">
        <v>2506</v>
      </c>
      <c r="C224" s="21">
        <v>1</v>
      </c>
      <c r="D224" s="5">
        <v>20360</v>
      </c>
      <c r="E224" s="3"/>
      <c r="F224" s="3">
        <f t="shared" ref="F224:F288" si="3">F223+D224-E224</f>
        <v>134045</v>
      </c>
      <c r="G224" s="3" t="s">
        <v>2504</v>
      </c>
      <c r="H224" s="3"/>
    </row>
    <row r="225" spans="1:8">
      <c r="A225" s="19"/>
      <c r="B225" s="21" t="s">
        <v>2510</v>
      </c>
      <c r="C225" s="21">
        <v>2</v>
      </c>
      <c r="D225" s="5">
        <v>39975</v>
      </c>
      <c r="E225" s="3"/>
      <c r="F225" s="3">
        <f t="shared" si="3"/>
        <v>174020</v>
      </c>
      <c r="G225" s="3" t="s">
        <v>2504</v>
      </c>
      <c r="H225" s="3"/>
    </row>
    <row r="226" spans="1:8">
      <c r="A226" s="19"/>
      <c r="B226" s="21">
        <v>30.042400000000001</v>
      </c>
      <c r="C226" s="21">
        <v>1</v>
      </c>
      <c r="D226" s="5">
        <v>19910</v>
      </c>
      <c r="E226" s="3"/>
      <c r="F226" s="3">
        <f t="shared" si="3"/>
        <v>193930</v>
      </c>
      <c r="G226" s="3" t="s">
        <v>2504</v>
      </c>
      <c r="H226" s="3"/>
    </row>
    <row r="227" spans="1:8">
      <c r="A227" s="19"/>
      <c r="B227" s="21" t="s">
        <v>2514</v>
      </c>
      <c r="C227" s="21">
        <v>9</v>
      </c>
      <c r="D227" s="5"/>
      <c r="E227" s="3">
        <v>172610</v>
      </c>
      <c r="F227" s="3">
        <f t="shared" si="3"/>
        <v>21320</v>
      </c>
      <c r="G227" s="3"/>
      <c r="H227" s="3"/>
    </row>
    <row r="228" spans="1:8">
      <c r="A228" s="19"/>
      <c r="B228" s="21" t="s">
        <v>2517</v>
      </c>
      <c r="C228" s="21">
        <v>1</v>
      </c>
      <c r="D228" s="5">
        <v>18760</v>
      </c>
      <c r="E228" s="3"/>
      <c r="F228" s="3">
        <f t="shared" si="3"/>
        <v>40080</v>
      </c>
      <c r="G228" s="3" t="s">
        <v>2504</v>
      </c>
      <c r="H228" s="3"/>
    </row>
    <row r="229" spans="1:8">
      <c r="A229" s="19"/>
      <c r="B229" s="21" t="s">
        <v>2517</v>
      </c>
      <c r="C229" s="21">
        <v>1</v>
      </c>
      <c r="D229" s="5"/>
      <c r="E229" s="3">
        <v>20390</v>
      </c>
      <c r="F229" s="3">
        <f t="shared" si="3"/>
        <v>19690</v>
      </c>
      <c r="G229" s="3"/>
      <c r="H229" s="3"/>
    </row>
    <row r="230" spans="1:8">
      <c r="A230" s="19"/>
      <c r="B230" s="21" t="s">
        <v>2518</v>
      </c>
      <c r="C230" s="21">
        <v>1</v>
      </c>
      <c r="D230" s="5">
        <v>15675</v>
      </c>
      <c r="E230" s="3"/>
      <c r="F230" s="3">
        <f t="shared" si="3"/>
        <v>35365</v>
      </c>
      <c r="G230" s="3" t="s">
        <v>2504</v>
      </c>
      <c r="H230" s="3"/>
    </row>
    <row r="231" spans="1:8">
      <c r="A231" s="19"/>
      <c r="B231" s="21" t="s">
        <v>2567</v>
      </c>
      <c r="C231" s="21">
        <v>6</v>
      </c>
      <c r="D231" s="5">
        <v>116530</v>
      </c>
      <c r="E231" s="3"/>
      <c r="F231" s="3">
        <f t="shared" si="3"/>
        <v>151895</v>
      </c>
      <c r="G231" s="267" t="s">
        <v>2568</v>
      </c>
      <c r="H231" s="3"/>
    </row>
    <row r="232" spans="1:8">
      <c r="A232" s="19"/>
      <c r="B232" s="21" t="s">
        <v>2577</v>
      </c>
      <c r="C232" s="21">
        <v>3</v>
      </c>
      <c r="D232" s="5"/>
      <c r="E232" s="3">
        <v>60540</v>
      </c>
      <c r="F232" s="3">
        <f t="shared" si="3"/>
        <v>91355</v>
      </c>
      <c r="G232" s="267"/>
      <c r="H232" s="3"/>
    </row>
    <row r="233" spans="1:8">
      <c r="A233" s="19"/>
      <c r="B233" s="21" t="s">
        <v>2051</v>
      </c>
      <c r="C233" s="21">
        <v>2</v>
      </c>
      <c r="D233" s="5">
        <v>42510</v>
      </c>
      <c r="E233" s="3"/>
      <c r="F233" s="3">
        <f t="shared" si="3"/>
        <v>133865</v>
      </c>
      <c r="G233" s="267" t="s">
        <v>2504</v>
      </c>
      <c r="H233" s="3"/>
    </row>
    <row r="234" spans="1:8">
      <c r="A234" s="19"/>
      <c r="B234" s="21" t="s">
        <v>2609</v>
      </c>
      <c r="C234" s="21">
        <v>3</v>
      </c>
      <c r="D234" s="5">
        <v>54360</v>
      </c>
      <c r="E234" s="3"/>
      <c r="F234" s="3">
        <f t="shared" si="3"/>
        <v>188225</v>
      </c>
      <c r="G234" s="267" t="s">
        <v>2610</v>
      </c>
      <c r="H234" s="3"/>
    </row>
    <row r="235" spans="1:8">
      <c r="A235" s="19"/>
      <c r="B235" s="21" t="s">
        <v>2611</v>
      </c>
      <c r="C235" s="21">
        <v>8</v>
      </c>
      <c r="D235" s="5">
        <v>150095</v>
      </c>
      <c r="E235" s="3"/>
      <c r="F235" s="3">
        <f t="shared" si="3"/>
        <v>338320</v>
      </c>
      <c r="G235" s="267" t="s">
        <v>2610</v>
      </c>
      <c r="H235" s="3"/>
    </row>
    <row r="236" spans="1:8">
      <c r="A236" s="19"/>
      <c r="B236" s="21" t="s">
        <v>2616</v>
      </c>
      <c r="C236" s="21">
        <v>5</v>
      </c>
      <c r="D236" s="5">
        <v>95545</v>
      </c>
      <c r="E236" s="3"/>
      <c r="F236" s="3">
        <f t="shared" si="3"/>
        <v>433865</v>
      </c>
      <c r="G236" s="267" t="s">
        <v>2617</v>
      </c>
      <c r="H236" s="3"/>
    </row>
    <row r="237" spans="1:8">
      <c r="A237" s="19"/>
      <c r="B237" s="21" t="s">
        <v>2619</v>
      </c>
      <c r="C237" s="21">
        <v>5</v>
      </c>
      <c r="D237" s="5">
        <v>98095</v>
      </c>
      <c r="E237" s="3"/>
      <c r="F237" s="3">
        <f t="shared" si="3"/>
        <v>531960</v>
      </c>
      <c r="G237" s="267" t="s">
        <v>2617</v>
      </c>
      <c r="H237" s="3"/>
    </row>
    <row r="238" spans="1:8">
      <c r="A238" s="19"/>
      <c r="B238" s="21" t="s">
        <v>2624</v>
      </c>
      <c r="C238" s="21">
        <v>2</v>
      </c>
      <c r="D238" s="5">
        <v>37650</v>
      </c>
      <c r="E238" s="3"/>
      <c r="F238" s="3">
        <f t="shared" si="3"/>
        <v>569610</v>
      </c>
      <c r="G238" s="267" t="s">
        <v>2617</v>
      </c>
      <c r="H238" s="3"/>
    </row>
    <row r="239" spans="1:8">
      <c r="A239" s="19"/>
      <c r="B239" s="21" t="s">
        <v>2627</v>
      </c>
      <c r="C239" s="21">
        <v>5</v>
      </c>
      <c r="D239" s="5">
        <v>92375</v>
      </c>
      <c r="E239" s="3"/>
      <c r="F239" s="3">
        <f t="shared" si="3"/>
        <v>661985</v>
      </c>
      <c r="G239" s="267" t="s">
        <v>2629</v>
      </c>
      <c r="H239" s="3"/>
    </row>
    <row r="240" spans="1:8">
      <c r="A240" s="19"/>
      <c r="B240" s="21" t="s">
        <v>2630</v>
      </c>
      <c r="C240" s="21">
        <v>4</v>
      </c>
      <c r="D240" s="5">
        <v>73380</v>
      </c>
      <c r="E240" s="3"/>
      <c r="F240" s="3">
        <f t="shared" si="3"/>
        <v>735365</v>
      </c>
      <c r="G240" s="267" t="s">
        <v>2631</v>
      </c>
      <c r="H240" s="3"/>
    </row>
    <row r="241" spans="1:8">
      <c r="A241" s="19"/>
      <c r="B241" s="21" t="s">
        <v>2633</v>
      </c>
      <c r="C241" s="21">
        <v>7</v>
      </c>
      <c r="D241" s="5">
        <v>130585</v>
      </c>
      <c r="E241" s="3"/>
      <c r="F241" s="3">
        <f t="shared" si="3"/>
        <v>865950</v>
      </c>
      <c r="G241" s="267" t="s">
        <v>2634</v>
      </c>
      <c r="H241" s="3"/>
    </row>
    <row r="242" spans="1:8">
      <c r="A242" s="19"/>
      <c r="B242" s="21" t="s">
        <v>2636</v>
      </c>
      <c r="C242" s="21">
        <v>6</v>
      </c>
      <c r="D242" s="5"/>
      <c r="E242" s="3">
        <v>94610</v>
      </c>
      <c r="F242" s="3">
        <f t="shared" si="3"/>
        <v>771340</v>
      </c>
      <c r="G242" s="267"/>
      <c r="H242" s="3"/>
    </row>
    <row r="243" spans="1:8">
      <c r="A243" s="19"/>
      <c r="B243" s="21" t="s">
        <v>2635</v>
      </c>
      <c r="C243" s="21">
        <v>8</v>
      </c>
      <c r="D243" s="5"/>
      <c r="E243" s="3">
        <v>413925</v>
      </c>
      <c r="F243" s="3">
        <f t="shared" si="3"/>
        <v>357415</v>
      </c>
      <c r="G243" s="267"/>
      <c r="H243" s="3"/>
    </row>
    <row r="244" spans="1:8">
      <c r="A244" s="19"/>
      <c r="B244" s="21" t="s">
        <v>2637</v>
      </c>
      <c r="C244" s="21">
        <v>5</v>
      </c>
      <c r="D244" s="3">
        <v>94625</v>
      </c>
      <c r="E244" s="3"/>
      <c r="F244" s="3">
        <f t="shared" si="3"/>
        <v>452040</v>
      </c>
      <c r="G244" s="267"/>
      <c r="H244" s="3"/>
    </row>
    <row r="245" spans="1:8">
      <c r="A245" s="19"/>
      <c r="B245" s="21" t="s">
        <v>2637</v>
      </c>
      <c r="C245" s="21">
        <v>10</v>
      </c>
      <c r="D245" s="5"/>
      <c r="E245" s="3">
        <v>178010</v>
      </c>
      <c r="F245" s="3">
        <f t="shared" si="3"/>
        <v>274030</v>
      </c>
      <c r="G245" s="267"/>
      <c r="H245" s="3"/>
    </row>
    <row r="246" spans="1:8">
      <c r="A246" s="19"/>
      <c r="B246" s="21" t="s">
        <v>2638</v>
      </c>
      <c r="C246" s="21">
        <v>10</v>
      </c>
      <c r="D246" s="5">
        <v>186825</v>
      </c>
      <c r="E246" s="3"/>
      <c r="F246" s="3">
        <f t="shared" si="3"/>
        <v>460855</v>
      </c>
      <c r="G246" s="267"/>
      <c r="H246" s="3"/>
    </row>
    <row r="247" spans="1:8">
      <c r="A247" s="19"/>
      <c r="B247" s="21" t="s">
        <v>2638</v>
      </c>
      <c r="C247" s="21">
        <v>3</v>
      </c>
      <c r="D247" s="5"/>
      <c r="E247" s="3">
        <v>58260</v>
      </c>
      <c r="F247" s="3">
        <f t="shared" si="3"/>
        <v>402595</v>
      </c>
      <c r="G247" s="267"/>
      <c r="H247" s="3"/>
    </row>
    <row r="248" spans="1:8">
      <c r="A248" s="19"/>
      <c r="B248" s="21" t="s">
        <v>2639</v>
      </c>
      <c r="C248" s="21">
        <v>11</v>
      </c>
      <c r="D248" s="5">
        <v>200165</v>
      </c>
      <c r="E248" s="3"/>
      <c r="F248" s="3">
        <f t="shared" si="3"/>
        <v>602760</v>
      </c>
      <c r="G248" s="267"/>
      <c r="H248" s="3"/>
    </row>
    <row r="249" spans="1:8">
      <c r="A249" s="19"/>
      <c r="B249" s="21" t="s">
        <v>2639</v>
      </c>
      <c r="C249" s="21">
        <v>1</v>
      </c>
      <c r="D249" s="5"/>
      <c r="E249" s="3">
        <v>19405</v>
      </c>
      <c r="F249" s="3">
        <f t="shared" si="3"/>
        <v>583355</v>
      </c>
      <c r="G249" s="267"/>
      <c r="H249" s="3"/>
    </row>
    <row r="250" spans="1:8">
      <c r="A250" s="19"/>
      <c r="B250" s="21" t="s">
        <v>2642</v>
      </c>
      <c r="C250" s="21">
        <v>8</v>
      </c>
      <c r="D250" s="5">
        <v>148350</v>
      </c>
      <c r="E250" s="3"/>
      <c r="F250" s="3">
        <f t="shared" si="3"/>
        <v>731705</v>
      </c>
      <c r="G250" s="267"/>
      <c r="H250" s="3"/>
    </row>
    <row r="251" spans="1:8">
      <c r="A251" s="19"/>
      <c r="B251" s="21" t="s">
        <v>2642</v>
      </c>
      <c r="C251" s="21">
        <v>2</v>
      </c>
      <c r="D251" s="5"/>
      <c r="E251" s="3">
        <v>34835</v>
      </c>
      <c r="F251" s="3">
        <f t="shared" si="3"/>
        <v>696870</v>
      </c>
      <c r="G251" s="267"/>
      <c r="H251" s="3"/>
    </row>
    <row r="252" spans="1:8">
      <c r="A252" s="19"/>
      <c r="B252" s="21" t="s">
        <v>2644</v>
      </c>
      <c r="C252" s="21">
        <v>6</v>
      </c>
      <c r="D252" s="5">
        <v>110225</v>
      </c>
      <c r="E252" s="3"/>
      <c r="F252" s="3">
        <f t="shared" si="3"/>
        <v>807095</v>
      </c>
      <c r="G252" s="267"/>
      <c r="H252" s="3"/>
    </row>
    <row r="253" spans="1:8">
      <c r="A253" s="19"/>
      <c r="B253" s="21" t="s">
        <v>2644</v>
      </c>
      <c r="C253" s="21">
        <v>5</v>
      </c>
      <c r="D253" s="5"/>
      <c r="E253" s="3">
        <v>85345</v>
      </c>
      <c r="F253" s="3">
        <f t="shared" si="3"/>
        <v>721750</v>
      </c>
      <c r="G253" s="267"/>
      <c r="H253" s="3"/>
    </row>
    <row r="254" spans="1:8">
      <c r="A254" s="19"/>
      <c r="B254" s="21" t="s">
        <v>2645</v>
      </c>
      <c r="C254" s="21">
        <v>7</v>
      </c>
      <c r="D254" s="5">
        <v>133055</v>
      </c>
      <c r="E254" s="3"/>
      <c r="F254" s="3">
        <f t="shared" si="3"/>
        <v>854805</v>
      </c>
      <c r="G254" s="267"/>
      <c r="H254" s="3"/>
    </row>
    <row r="255" spans="1:8">
      <c r="A255" s="19"/>
      <c r="B255" s="21" t="s">
        <v>2647</v>
      </c>
      <c r="C255" s="21">
        <v>7</v>
      </c>
      <c r="D255" s="5">
        <v>132165</v>
      </c>
      <c r="E255" s="3"/>
      <c r="F255" s="3">
        <f t="shared" si="3"/>
        <v>986970</v>
      </c>
      <c r="G255" s="267"/>
      <c r="H255" s="3"/>
    </row>
    <row r="256" spans="1:8">
      <c r="A256" s="19"/>
      <c r="B256" s="21" t="s">
        <v>2647</v>
      </c>
      <c r="C256" s="21">
        <v>1</v>
      </c>
      <c r="D256" s="5"/>
      <c r="E256" s="3">
        <v>13825</v>
      </c>
      <c r="F256" s="3">
        <f t="shared" si="3"/>
        <v>973145</v>
      </c>
      <c r="G256" s="267"/>
      <c r="H256" s="3"/>
    </row>
    <row r="257" spans="1:8">
      <c r="A257" s="19"/>
      <c r="B257" s="21" t="s">
        <v>2648</v>
      </c>
      <c r="C257" s="21">
        <v>8</v>
      </c>
      <c r="D257" s="5">
        <v>153445</v>
      </c>
      <c r="E257" s="3"/>
      <c r="F257" s="3">
        <f t="shared" si="3"/>
        <v>1126590</v>
      </c>
      <c r="G257" s="267"/>
      <c r="H257" s="3"/>
    </row>
    <row r="258" spans="1:8">
      <c r="A258" s="19"/>
      <c r="B258" s="21" t="s">
        <v>2649</v>
      </c>
      <c r="C258" s="21">
        <v>13</v>
      </c>
      <c r="D258" s="5">
        <v>251585</v>
      </c>
      <c r="E258" s="3"/>
      <c r="F258" s="3">
        <f t="shared" si="3"/>
        <v>1378175</v>
      </c>
      <c r="G258" s="267"/>
      <c r="H258" s="3"/>
    </row>
    <row r="259" spans="1:8">
      <c r="A259" s="19"/>
      <c r="B259" s="21" t="s">
        <v>2174</v>
      </c>
      <c r="C259" s="21">
        <v>2</v>
      </c>
      <c r="D259" s="5">
        <v>36990</v>
      </c>
      <c r="E259" s="3"/>
      <c r="F259" s="3">
        <f t="shared" si="3"/>
        <v>1415165</v>
      </c>
      <c r="G259" s="267"/>
      <c r="H259" s="3"/>
    </row>
    <row r="260" spans="1:8">
      <c r="A260" s="19"/>
      <c r="B260" s="21" t="s">
        <v>2650</v>
      </c>
      <c r="C260" s="21">
        <v>7</v>
      </c>
      <c r="D260" s="5">
        <v>131455</v>
      </c>
      <c r="E260" s="3"/>
      <c r="F260" s="3">
        <f t="shared" si="3"/>
        <v>1546620</v>
      </c>
      <c r="G260" s="267"/>
      <c r="H260" s="3"/>
    </row>
    <row r="261" spans="1:8">
      <c r="A261" s="19"/>
      <c r="B261" s="21" t="s">
        <v>2651</v>
      </c>
      <c r="C261" s="21">
        <v>5</v>
      </c>
      <c r="D261" s="5">
        <v>104025</v>
      </c>
      <c r="E261" s="3"/>
      <c r="F261" s="3">
        <f t="shared" si="3"/>
        <v>1650645</v>
      </c>
      <c r="G261" s="267"/>
      <c r="H261" s="3"/>
    </row>
    <row r="262" spans="1:8">
      <c r="A262" s="19"/>
      <c r="B262" s="21" t="s">
        <v>2653</v>
      </c>
      <c r="C262" s="21">
        <v>5</v>
      </c>
      <c r="D262" s="5">
        <v>93500</v>
      </c>
      <c r="E262" s="3"/>
      <c r="F262" s="3">
        <f t="shared" si="3"/>
        <v>1744145</v>
      </c>
      <c r="G262" s="267"/>
      <c r="H262" s="3"/>
    </row>
    <row r="263" spans="1:8">
      <c r="A263" s="19"/>
      <c r="B263" s="21" t="s">
        <v>2654</v>
      </c>
      <c r="C263" s="21">
        <v>3</v>
      </c>
      <c r="D263" s="5">
        <v>48155</v>
      </c>
      <c r="E263" s="3"/>
      <c r="F263" s="3">
        <f t="shared" si="3"/>
        <v>1792300</v>
      </c>
      <c r="G263" s="267"/>
      <c r="H263" s="3"/>
    </row>
    <row r="264" spans="1:8">
      <c r="A264" s="19"/>
      <c r="B264" s="21" t="s">
        <v>2655</v>
      </c>
      <c r="C264" s="21">
        <v>10</v>
      </c>
      <c r="D264" s="5">
        <v>188125</v>
      </c>
      <c r="E264" s="3"/>
      <c r="F264" s="3">
        <f t="shared" si="3"/>
        <v>1980425</v>
      </c>
      <c r="G264" s="267"/>
      <c r="H264" s="3"/>
    </row>
    <row r="265" spans="1:8">
      <c r="A265" s="19"/>
      <c r="B265" s="21" t="s">
        <v>2596</v>
      </c>
      <c r="C265" s="21">
        <v>6</v>
      </c>
      <c r="D265" s="5">
        <v>104735</v>
      </c>
      <c r="E265" s="3"/>
      <c r="F265" s="3">
        <f t="shared" si="3"/>
        <v>2085160</v>
      </c>
      <c r="G265" s="267"/>
      <c r="H265" s="3"/>
    </row>
    <row r="266" spans="1:8">
      <c r="A266" s="19"/>
      <c r="B266" s="21" t="s">
        <v>2657</v>
      </c>
      <c r="C266" s="21">
        <v>4</v>
      </c>
      <c r="D266" s="5">
        <v>64730</v>
      </c>
      <c r="E266" s="3"/>
      <c r="F266" s="3">
        <f t="shared" si="3"/>
        <v>2149890</v>
      </c>
      <c r="G266" s="267"/>
      <c r="H266" s="3"/>
    </row>
    <row r="267" spans="1:8">
      <c r="A267" s="19"/>
      <c r="B267" s="21" t="s">
        <v>2665</v>
      </c>
      <c r="C267" s="21">
        <v>4</v>
      </c>
      <c r="D267" s="5">
        <v>74980</v>
      </c>
      <c r="E267" s="3"/>
      <c r="F267" s="3">
        <f t="shared" si="3"/>
        <v>2224870</v>
      </c>
      <c r="G267" s="267"/>
      <c r="H267" s="3"/>
    </row>
    <row r="268" spans="1:8">
      <c r="A268" s="19"/>
      <c r="B268" s="21" t="s">
        <v>2667</v>
      </c>
      <c r="C268" s="21">
        <v>4</v>
      </c>
      <c r="D268" s="5">
        <v>64800</v>
      </c>
      <c r="E268" s="3"/>
      <c r="F268" s="3">
        <f t="shared" si="3"/>
        <v>2289670</v>
      </c>
      <c r="G268" s="267"/>
      <c r="H268" s="3"/>
    </row>
    <row r="269" spans="1:8">
      <c r="A269" s="19"/>
      <c r="B269" s="21" t="s">
        <v>2699</v>
      </c>
      <c r="C269" s="21">
        <v>1</v>
      </c>
      <c r="D269" s="5"/>
      <c r="E269" s="3">
        <v>17020</v>
      </c>
      <c r="F269" s="3">
        <f t="shared" si="3"/>
        <v>2272650</v>
      </c>
      <c r="G269" s="267"/>
      <c r="H269" s="3"/>
    </row>
    <row r="270" spans="1:8">
      <c r="A270" s="19"/>
      <c r="B270" s="21" t="s">
        <v>2702</v>
      </c>
      <c r="C270" s="21">
        <v>2</v>
      </c>
      <c r="D270" s="5"/>
      <c r="E270" s="3">
        <v>29355</v>
      </c>
      <c r="F270" s="3">
        <f t="shared" si="3"/>
        <v>2243295</v>
      </c>
      <c r="G270" s="267"/>
      <c r="H270" s="3"/>
    </row>
    <row r="271" spans="1:8">
      <c r="A271" s="19"/>
      <c r="B271" s="21" t="s">
        <v>2706</v>
      </c>
      <c r="C271" s="21">
        <v>2</v>
      </c>
      <c r="D271" s="5">
        <v>29355</v>
      </c>
      <c r="E271" s="3"/>
      <c r="F271" s="3">
        <f t="shared" si="3"/>
        <v>2272650</v>
      </c>
      <c r="G271" s="230" t="s">
        <v>2725</v>
      </c>
      <c r="H271" s="3"/>
    </row>
    <row r="272" spans="1:8">
      <c r="A272" s="19"/>
      <c r="B272" s="21" t="s">
        <v>2755</v>
      </c>
      <c r="C272" s="21">
        <v>2</v>
      </c>
      <c r="D272" s="5"/>
      <c r="E272" s="3">
        <v>27300</v>
      </c>
      <c r="F272" s="3">
        <f t="shared" si="3"/>
        <v>2245350</v>
      </c>
      <c r="G272" s="267"/>
      <c r="H272" s="3"/>
    </row>
    <row r="273" spans="1:8">
      <c r="A273" s="19"/>
      <c r="B273" s="21" t="s">
        <v>2760</v>
      </c>
      <c r="C273" s="21">
        <v>2</v>
      </c>
      <c r="D273" s="5"/>
      <c r="E273" s="3">
        <v>23245</v>
      </c>
      <c r="F273" s="3">
        <f t="shared" si="3"/>
        <v>2222105</v>
      </c>
      <c r="G273" s="267"/>
      <c r="H273" s="3"/>
    </row>
    <row r="274" spans="1:8">
      <c r="A274" s="19"/>
      <c r="B274" s="21" t="s">
        <v>2761</v>
      </c>
      <c r="C274" s="21">
        <v>8</v>
      </c>
      <c r="D274" s="5"/>
      <c r="E274" s="3">
        <v>127005</v>
      </c>
      <c r="F274" s="3">
        <f t="shared" si="3"/>
        <v>2095100</v>
      </c>
      <c r="G274" s="267"/>
      <c r="H274" s="3"/>
    </row>
    <row r="275" spans="1:8">
      <c r="A275" s="19"/>
      <c r="B275" s="21" t="s">
        <v>2774</v>
      </c>
      <c r="C275" s="21">
        <v>1</v>
      </c>
      <c r="D275" s="5">
        <v>19280</v>
      </c>
      <c r="E275" s="3"/>
      <c r="F275" s="3">
        <f t="shared" si="3"/>
        <v>2114380</v>
      </c>
      <c r="G275" s="267"/>
      <c r="H275" s="3"/>
    </row>
    <row r="276" spans="1:8">
      <c r="A276" s="19"/>
      <c r="B276" s="21" t="s">
        <v>2774</v>
      </c>
      <c r="C276" s="21">
        <v>1</v>
      </c>
      <c r="D276" s="5"/>
      <c r="E276" s="3">
        <v>15640</v>
      </c>
      <c r="F276" s="3">
        <f t="shared" si="3"/>
        <v>2098740</v>
      </c>
      <c r="G276" s="267"/>
      <c r="H276" s="3"/>
    </row>
    <row r="277" spans="1:8">
      <c r="A277" s="19"/>
      <c r="B277" s="21" t="s">
        <v>2775</v>
      </c>
      <c r="C277" s="21">
        <v>3</v>
      </c>
      <c r="D277" s="5">
        <v>57795</v>
      </c>
      <c r="E277" s="3"/>
      <c r="F277" s="3">
        <f t="shared" si="3"/>
        <v>2156535</v>
      </c>
      <c r="G277" s="267"/>
      <c r="H277" s="3"/>
    </row>
    <row r="278" spans="1:8">
      <c r="A278" s="19"/>
      <c r="B278" s="21" t="s">
        <v>2779</v>
      </c>
      <c r="C278" s="21">
        <v>1</v>
      </c>
      <c r="D278" s="5">
        <v>20060</v>
      </c>
      <c r="E278" s="3"/>
      <c r="F278" s="3">
        <f t="shared" si="3"/>
        <v>2176595</v>
      </c>
      <c r="G278" s="267"/>
      <c r="H278" s="3"/>
    </row>
    <row r="279" spans="1:8">
      <c r="A279" s="19"/>
      <c r="B279" s="21" t="s">
        <v>2779</v>
      </c>
      <c r="C279" s="21">
        <v>4</v>
      </c>
      <c r="D279" s="5"/>
      <c r="E279" s="3">
        <v>63640</v>
      </c>
      <c r="F279" s="3">
        <f t="shared" si="3"/>
        <v>2112955</v>
      </c>
      <c r="G279" s="267"/>
      <c r="H279" s="3"/>
    </row>
    <row r="280" spans="1:8">
      <c r="A280" s="19"/>
      <c r="B280" s="21" t="s">
        <v>2780</v>
      </c>
      <c r="C280" s="21">
        <v>2</v>
      </c>
      <c r="D280" s="5"/>
      <c r="E280" s="3">
        <v>38205</v>
      </c>
      <c r="F280" s="3">
        <f t="shared" si="3"/>
        <v>2074750</v>
      </c>
      <c r="G280" s="267"/>
      <c r="H280" s="3"/>
    </row>
    <row r="281" spans="1:8">
      <c r="A281" s="19"/>
      <c r="B281" s="21" t="s">
        <v>2781</v>
      </c>
      <c r="C281" s="21">
        <v>1</v>
      </c>
      <c r="D281" s="5">
        <v>21200</v>
      </c>
      <c r="E281" s="3"/>
      <c r="F281" s="3">
        <f t="shared" si="3"/>
        <v>2095950</v>
      </c>
      <c r="G281" s="267"/>
      <c r="H281" s="3"/>
    </row>
    <row r="282" spans="1:8">
      <c r="A282" s="19"/>
      <c r="B282" s="21" t="s">
        <v>2781</v>
      </c>
      <c r="C282" s="21">
        <v>3</v>
      </c>
      <c r="D282" s="5"/>
      <c r="E282" s="3">
        <v>46835</v>
      </c>
      <c r="F282" s="3">
        <f t="shared" si="3"/>
        <v>2049115</v>
      </c>
      <c r="G282" s="267"/>
      <c r="H282" s="3"/>
    </row>
    <row r="283" spans="1:8">
      <c r="A283" s="19"/>
      <c r="B283" s="21" t="s">
        <v>2787</v>
      </c>
      <c r="C283" s="21">
        <v>5</v>
      </c>
      <c r="D283" s="5"/>
      <c r="E283" s="3">
        <v>87505</v>
      </c>
      <c r="F283" s="3">
        <f t="shared" si="3"/>
        <v>1961610</v>
      </c>
      <c r="G283" s="267"/>
      <c r="H283" s="3"/>
    </row>
    <row r="284" spans="1:8">
      <c r="A284" s="19"/>
      <c r="B284" s="21" t="s">
        <v>2788</v>
      </c>
      <c r="C284" s="21">
        <v>4</v>
      </c>
      <c r="D284" s="5"/>
      <c r="E284" s="3">
        <v>69525</v>
      </c>
      <c r="F284" s="3">
        <f t="shared" si="3"/>
        <v>1892085</v>
      </c>
      <c r="G284" s="267"/>
      <c r="H284" s="3"/>
    </row>
    <row r="285" spans="1:8">
      <c r="A285" s="19"/>
      <c r="B285" s="21" t="s">
        <v>2791</v>
      </c>
      <c r="C285" s="21">
        <v>10</v>
      </c>
      <c r="D285" s="5"/>
      <c r="E285" s="3">
        <v>53580</v>
      </c>
      <c r="F285" s="3">
        <f t="shared" si="3"/>
        <v>1838505</v>
      </c>
      <c r="G285" s="267"/>
      <c r="H285" s="3"/>
    </row>
    <row r="286" spans="1:8">
      <c r="A286" s="19"/>
      <c r="B286" s="21" t="s">
        <v>2794</v>
      </c>
      <c r="C286" s="21">
        <v>3</v>
      </c>
      <c r="D286" s="5"/>
      <c r="E286" s="3">
        <v>52025</v>
      </c>
      <c r="F286" s="3">
        <f t="shared" si="3"/>
        <v>1786480</v>
      </c>
      <c r="G286" s="267"/>
      <c r="H286" s="3"/>
    </row>
    <row r="287" spans="1:8">
      <c r="A287" s="19"/>
      <c r="B287" s="21" t="s">
        <v>2796</v>
      </c>
      <c r="C287" s="21">
        <v>3</v>
      </c>
      <c r="D287" s="3"/>
      <c r="E287" s="3">
        <v>54175</v>
      </c>
      <c r="F287" s="3">
        <f t="shared" si="3"/>
        <v>1732305</v>
      </c>
      <c r="G287" s="3"/>
      <c r="H287" s="3"/>
    </row>
    <row r="288" spans="1:8">
      <c r="A288" s="19"/>
      <c r="B288" s="21" t="s">
        <v>2851</v>
      </c>
      <c r="C288" s="21">
        <v>4</v>
      </c>
      <c r="D288" s="3">
        <v>5765</v>
      </c>
      <c r="E288" s="3">
        <v>63525</v>
      </c>
      <c r="F288" s="3">
        <f t="shared" si="3"/>
        <v>1674545</v>
      </c>
      <c r="G288" s="3"/>
      <c r="H288" s="3"/>
    </row>
    <row r="289" spans="1:8">
      <c r="A289" s="19"/>
      <c r="B289" s="21" t="s">
        <v>2854</v>
      </c>
      <c r="C289" s="21">
        <v>8</v>
      </c>
      <c r="D289" s="3"/>
      <c r="E289" s="3">
        <v>112540</v>
      </c>
      <c r="F289" s="3">
        <f t="shared" ref="F289:F301" si="4">F288+D289-E289</f>
        <v>1562005</v>
      </c>
      <c r="G289" s="3"/>
      <c r="H289" s="3"/>
    </row>
    <row r="290" spans="1:8">
      <c r="A290" s="19"/>
      <c r="B290" s="21" t="s">
        <v>2855</v>
      </c>
      <c r="C290" s="21">
        <v>1</v>
      </c>
      <c r="D290" s="3"/>
      <c r="E290" s="3">
        <v>20665</v>
      </c>
      <c r="F290" s="3">
        <f t="shared" si="4"/>
        <v>1541340</v>
      </c>
      <c r="G290" s="3"/>
      <c r="H290" s="3"/>
    </row>
    <row r="291" spans="1:8">
      <c r="A291" s="19"/>
      <c r="B291" s="21" t="s">
        <v>2859</v>
      </c>
      <c r="C291" s="21">
        <v>2</v>
      </c>
      <c r="D291" s="3"/>
      <c r="E291" s="3">
        <v>27685</v>
      </c>
      <c r="F291" s="3">
        <f t="shared" si="4"/>
        <v>1513655</v>
      </c>
      <c r="G291" s="3"/>
      <c r="H291" s="3"/>
    </row>
    <row r="292" spans="1:8">
      <c r="A292" s="19"/>
      <c r="B292" s="21" t="s">
        <v>2860</v>
      </c>
      <c r="C292" s="21">
        <v>1</v>
      </c>
      <c r="D292" s="3"/>
      <c r="E292" s="3">
        <v>13320</v>
      </c>
      <c r="F292" s="3">
        <f t="shared" si="4"/>
        <v>1500335</v>
      </c>
      <c r="G292" s="3"/>
      <c r="H292" s="3"/>
    </row>
    <row r="293" spans="1:8">
      <c r="A293" s="19"/>
      <c r="B293" s="21" t="s">
        <v>2964</v>
      </c>
      <c r="C293" s="21">
        <v>8</v>
      </c>
      <c r="D293" s="3"/>
      <c r="E293" s="3">
        <v>135755</v>
      </c>
      <c r="F293" s="3">
        <f t="shared" si="4"/>
        <v>1364580</v>
      </c>
      <c r="G293" s="3"/>
      <c r="H293" s="3"/>
    </row>
    <row r="294" spans="1:8">
      <c r="A294" s="19"/>
      <c r="B294" s="21" t="s">
        <v>2966</v>
      </c>
      <c r="C294" s="21">
        <v>3</v>
      </c>
      <c r="D294" s="3"/>
      <c r="E294" s="3">
        <v>39660</v>
      </c>
      <c r="F294" s="3">
        <f t="shared" si="4"/>
        <v>1324920</v>
      </c>
      <c r="G294" s="3"/>
      <c r="H294" s="3"/>
    </row>
    <row r="295" spans="1:8">
      <c r="A295" s="19"/>
      <c r="B295" s="21" t="s">
        <v>2967</v>
      </c>
      <c r="C295" s="21">
        <v>10</v>
      </c>
      <c r="D295" s="3"/>
      <c r="E295" s="3">
        <v>162430</v>
      </c>
      <c r="F295" s="3">
        <f t="shared" si="4"/>
        <v>1162490</v>
      </c>
      <c r="G295" s="3"/>
      <c r="H295" s="3"/>
    </row>
    <row r="296" spans="1:8">
      <c r="A296" s="19"/>
      <c r="B296" s="21" t="s">
        <v>2968</v>
      </c>
      <c r="C296" s="21">
        <v>4</v>
      </c>
      <c r="D296" s="3">
        <v>74430</v>
      </c>
      <c r="E296" s="3"/>
      <c r="F296" s="3">
        <f t="shared" si="4"/>
        <v>1236920</v>
      </c>
      <c r="G296" s="3"/>
      <c r="H296" s="3"/>
    </row>
    <row r="297" spans="1:8">
      <c r="A297" s="19"/>
      <c r="B297" s="21"/>
      <c r="C297" s="21"/>
      <c r="D297" s="3"/>
      <c r="E297" s="3"/>
      <c r="F297" s="3">
        <f t="shared" si="4"/>
        <v>1236920</v>
      </c>
      <c r="G297" s="3"/>
      <c r="H297" s="3"/>
    </row>
    <row r="298" spans="1:8">
      <c r="A298" s="19"/>
      <c r="B298" s="21"/>
      <c r="C298" s="21"/>
      <c r="D298" s="3"/>
      <c r="E298" s="3"/>
      <c r="F298" s="3">
        <f t="shared" si="4"/>
        <v>1236920</v>
      </c>
      <c r="G298" s="3"/>
      <c r="H298" s="3"/>
    </row>
    <row r="299" spans="1:8">
      <c r="A299" s="19"/>
      <c r="B299" s="21"/>
      <c r="C299" s="21"/>
      <c r="D299" s="3"/>
      <c r="E299" s="3"/>
      <c r="F299" s="3">
        <f t="shared" si="4"/>
        <v>1236920</v>
      </c>
      <c r="G299" s="3"/>
      <c r="H299" s="3"/>
    </row>
    <row r="300" spans="1:8">
      <c r="A300" s="19"/>
      <c r="B300" s="21"/>
      <c r="C300" s="21"/>
      <c r="D300" s="3"/>
      <c r="E300" s="3"/>
      <c r="F300" s="3">
        <f t="shared" si="4"/>
        <v>1236920</v>
      </c>
      <c r="G300" s="3"/>
      <c r="H300" s="3"/>
    </row>
    <row r="301" spans="1:8">
      <c r="A301" s="19"/>
      <c r="B301" s="21"/>
      <c r="C301" s="21"/>
      <c r="D301" s="3"/>
      <c r="E301" s="3"/>
      <c r="F301" s="3">
        <f t="shared" si="4"/>
        <v>1236920</v>
      </c>
      <c r="G301" s="3"/>
      <c r="H301" s="3"/>
    </row>
    <row r="302" spans="1:8" ht="26.25">
      <c r="A302" s="673" t="s">
        <v>43</v>
      </c>
      <c r="B302" s="674"/>
      <c r="C302" s="29">
        <f>SUM(C223:C301)</f>
        <v>328</v>
      </c>
      <c r="D302" s="10">
        <f>SUM(D222:D301)</f>
        <v>3669310</v>
      </c>
      <c r="E302" s="10">
        <f>SUM(E222:E301)</f>
        <v>2432390</v>
      </c>
      <c r="F302" s="10">
        <f>D302-E302</f>
        <v>1236920</v>
      </c>
      <c r="G302" s="10"/>
      <c r="H302" s="10"/>
    </row>
    <row r="306" spans="1:8" ht="23.25">
      <c r="A306" s="666" t="s">
        <v>0</v>
      </c>
      <c r="B306" s="666"/>
      <c r="C306" s="666"/>
      <c r="D306" s="666"/>
      <c r="E306" s="666"/>
      <c r="F306" s="666"/>
      <c r="G306" s="666"/>
      <c r="H306" s="666"/>
    </row>
    <row r="307" spans="1:8" ht="15.75">
      <c r="A307" s="672" t="s">
        <v>2059</v>
      </c>
      <c r="B307" s="672"/>
      <c r="C307" s="672"/>
      <c r="D307" s="672"/>
      <c r="E307" s="672"/>
      <c r="F307" s="672"/>
      <c r="G307" s="672"/>
      <c r="H307" s="672"/>
    </row>
    <row r="308" spans="1:8">
      <c r="A308" s="667" t="s">
        <v>2569</v>
      </c>
      <c r="B308" s="667"/>
      <c r="C308" s="667"/>
      <c r="D308" s="667"/>
      <c r="E308" s="667"/>
      <c r="F308" s="667"/>
      <c r="G308" s="667"/>
      <c r="H308" s="667"/>
    </row>
    <row r="309" spans="1:8">
      <c r="A309" s="668" t="s">
        <v>2</v>
      </c>
      <c r="B309" s="668"/>
      <c r="C309" s="668"/>
      <c r="D309" s="668"/>
      <c r="E309" s="668"/>
      <c r="F309" s="668"/>
      <c r="G309" s="668"/>
      <c r="H309" s="668"/>
    </row>
    <row r="310" spans="1:8" ht="15.75">
      <c r="A310" s="1" t="s">
        <v>3</v>
      </c>
      <c r="B310" s="1" t="s">
        <v>4</v>
      </c>
      <c r="C310" s="211" t="s">
        <v>2245</v>
      </c>
      <c r="D310" s="1" t="s">
        <v>2243</v>
      </c>
      <c r="E310" s="1" t="s">
        <v>2246</v>
      </c>
      <c r="F310" s="211" t="s">
        <v>2244</v>
      </c>
      <c r="G310" s="1" t="s">
        <v>2247</v>
      </c>
      <c r="H310" s="211" t="s">
        <v>2239</v>
      </c>
    </row>
    <row r="311" spans="1:8" ht="15.75">
      <c r="A311" s="52"/>
      <c r="B311" s="36" t="s">
        <v>2570</v>
      </c>
      <c r="C311" s="36">
        <v>2</v>
      </c>
      <c r="D311" s="189">
        <v>56160</v>
      </c>
      <c r="E311" s="157"/>
      <c r="F311" s="273">
        <f>D311-E311</f>
        <v>56160</v>
      </c>
      <c r="G311" s="235" t="s">
        <v>2571</v>
      </c>
      <c r="H311" s="3"/>
    </row>
    <row r="312" spans="1:8">
      <c r="A312" s="19"/>
      <c r="B312" s="21" t="s">
        <v>2572</v>
      </c>
      <c r="C312" s="21">
        <v>2</v>
      </c>
      <c r="D312" s="5">
        <v>49570</v>
      </c>
      <c r="E312" s="3"/>
      <c r="F312" s="3">
        <f>F311+D312-E312</f>
        <v>105730</v>
      </c>
      <c r="G312" s="3" t="s">
        <v>2571</v>
      </c>
      <c r="H312" s="3"/>
    </row>
    <row r="313" spans="1:8">
      <c r="A313" s="19"/>
      <c r="B313" s="288" t="s">
        <v>2582</v>
      </c>
      <c r="C313" s="21">
        <v>3</v>
      </c>
      <c r="D313" s="5">
        <v>81570</v>
      </c>
      <c r="E313" s="3"/>
      <c r="F313" s="3">
        <f t="shared" ref="F313:F322" si="5">F312+D313-E313</f>
        <v>187300</v>
      </c>
      <c r="G313" s="289" t="s">
        <v>2571</v>
      </c>
      <c r="H313" s="3"/>
    </row>
    <row r="314" spans="1:8">
      <c r="A314" s="19"/>
      <c r="B314" s="21" t="s">
        <v>2585</v>
      </c>
      <c r="C314" s="21">
        <v>2</v>
      </c>
      <c r="D314" s="5">
        <v>56450</v>
      </c>
      <c r="E314" s="3"/>
      <c r="F314" s="3">
        <f t="shared" si="5"/>
        <v>243750</v>
      </c>
      <c r="G314" s="289" t="s">
        <v>2571</v>
      </c>
      <c r="H314" s="3"/>
    </row>
    <row r="315" spans="1:8">
      <c r="A315" s="19"/>
      <c r="B315" s="21" t="s">
        <v>2588</v>
      </c>
      <c r="C315" s="21">
        <v>1</v>
      </c>
      <c r="D315" s="5">
        <v>26340</v>
      </c>
      <c r="E315" s="3"/>
      <c r="F315" s="3">
        <f t="shared" si="5"/>
        <v>270090</v>
      </c>
      <c r="G315" s="289" t="s">
        <v>2571</v>
      </c>
      <c r="H315" s="3"/>
    </row>
    <row r="316" spans="1:8">
      <c r="A316" s="19"/>
      <c r="B316" s="21" t="s">
        <v>2598</v>
      </c>
      <c r="C316" s="21">
        <v>1</v>
      </c>
      <c r="D316" s="5">
        <v>26610</v>
      </c>
      <c r="E316" s="3"/>
      <c r="F316" s="3">
        <f t="shared" si="5"/>
        <v>296700</v>
      </c>
      <c r="G316" s="289" t="s">
        <v>2571</v>
      </c>
      <c r="H316" s="3"/>
    </row>
    <row r="317" spans="1:8">
      <c r="A317" s="19"/>
      <c r="B317" s="21" t="s">
        <v>2601</v>
      </c>
      <c r="C317" s="21">
        <v>1</v>
      </c>
      <c r="D317" s="5">
        <v>7615</v>
      </c>
      <c r="E317" s="3"/>
      <c r="F317" s="3">
        <f t="shared" si="5"/>
        <v>304315</v>
      </c>
      <c r="G317" s="3" t="s">
        <v>2571</v>
      </c>
      <c r="H317" s="3"/>
    </row>
    <row r="318" spans="1:8">
      <c r="A318" s="19"/>
      <c r="B318" s="21" t="s">
        <v>2601</v>
      </c>
      <c r="C318" s="21">
        <v>3</v>
      </c>
      <c r="D318" s="5"/>
      <c r="E318" s="3">
        <v>60855</v>
      </c>
      <c r="F318" s="3">
        <f t="shared" si="5"/>
        <v>243460</v>
      </c>
      <c r="G318" s="3"/>
      <c r="H318" s="3"/>
    </row>
    <row r="319" spans="1:8">
      <c r="A319" s="19"/>
      <c r="B319" s="21" t="s">
        <v>2051</v>
      </c>
      <c r="C319" s="21">
        <v>2</v>
      </c>
      <c r="D319" s="5"/>
      <c r="E319" s="3">
        <v>25430</v>
      </c>
      <c r="F319" s="3">
        <f t="shared" si="5"/>
        <v>218030</v>
      </c>
      <c r="G319" s="3"/>
      <c r="H319" s="3"/>
    </row>
    <row r="320" spans="1:8">
      <c r="A320" s="19"/>
      <c r="B320" s="21" t="s">
        <v>2606</v>
      </c>
      <c r="C320" s="21">
        <v>4</v>
      </c>
      <c r="D320" s="5"/>
      <c r="E320" s="3">
        <v>91395</v>
      </c>
      <c r="F320" s="3">
        <f t="shared" si="5"/>
        <v>126635</v>
      </c>
      <c r="G320" s="267"/>
      <c r="H320" s="3"/>
    </row>
    <row r="321" spans="1:8">
      <c r="A321" s="19"/>
      <c r="B321" s="21" t="s">
        <v>2609</v>
      </c>
      <c r="C321" s="21">
        <v>3</v>
      </c>
      <c r="D321" s="3"/>
      <c r="E321" s="3">
        <v>67965</v>
      </c>
      <c r="F321" s="3">
        <f t="shared" si="5"/>
        <v>58670</v>
      </c>
      <c r="G321" s="3"/>
      <c r="H321" s="3"/>
    </row>
    <row r="322" spans="1:8">
      <c r="A322" s="19"/>
      <c r="B322" s="21" t="s">
        <v>2633</v>
      </c>
      <c r="C322" s="21">
        <v>1</v>
      </c>
      <c r="D322" s="3">
        <v>1220</v>
      </c>
      <c r="E322" s="3">
        <f>13990+45900</f>
        <v>59890</v>
      </c>
      <c r="F322" s="3">
        <f t="shared" si="5"/>
        <v>0</v>
      </c>
      <c r="G322" s="3" t="s">
        <v>1344</v>
      </c>
      <c r="H322" s="3"/>
    </row>
    <row r="323" spans="1:8" ht="26.25">
      <c r="A323" s="673" t="s">
        <v>43</v>
      </c>
      <c r="B323" s="674"/>
      <c r="C323" s="29">
        <f>SUM(C312:C322)</f>
        <v>23</v>
      </c>
      <c r="D323" s="10">
        <f>SUM(D311:D322)</f>
        <v>305535</v>
      </c>
      <c r="E323" s="10">
        <f>SUM(E311:E322)</f>
        <v>305535</v>
      </c>
      <c r="F323" s="10">
        <f>D323-E323</f>
        <v>0</v>
      </c>
      <c r="G323" s="10"/>
      <c r="H323" s="10"/>
    </row>
    <row r="326" spans="1:8" ht="23.25">
      <c r="A326" s="666" t="s">
        <v>0</v>
      </c>
      <c r="B326" s="666"/>
      <c r="C326" s="666"/>
      <c r="D326" s="666"/>
      <c r="E326" s="666"/>
      <c r="F326" s="666"/>
      <c r="G326" s="666"/>
      <c r="H326" s="666"/>
    </row>
    <row r="327" spans="1:8" ht="15.75">
      <c r="A327" s="672" t="s">
        <v>2059</v>
      </c>
      <c r="B327" s="672"/>
      <c r="C327" s="672"/>
      <c r="D327" s="672"/>
      <c r="E327" s="672"/>
      <c r="F327" s="672"/>
      <c r="G327" s="672"/>
      <c r="H327" s="672"/>
    </row>
    <row r="328" spans="1:8">
      <c r="A328" s="667" t="s">
        <v>2579</v>
      </c>
      <c r="B328" s="667"/>
      <c r="C328" s="667"/>
      <c r="D328" s="667"/>
      <c r="E328" s="667"/>
      <c r="F328" s="667"/>
      <c r="G328" s="667"/>
      <c r="H328" s="667"/>
    </row>
    <row r="329" spans="1:8">
      <c r="A329" s="668" t="s">
        <v>2</v>
      </c>
      <c r="B329" s="668"/>
      <c r="C329" s="668"/>
      <c r="D329" s="668"/>
      <c r="E329" s="668"/>
      <c r="F329" s="668"/>
      <c r="G329" s="668"/>
      <c r="H329" s="668"/>
    </row>
    <row r="330" spans="1:8" ht="15.75">
      <c r="A330" s="1" t="s">
        <v>3</v>
      </c>
      <c r="B330" s="1" t="s">
        <v>4</v>
      </c>
      <c r="C330" s="211" t="s">
        <v>2245</v>
      </c>
      <c r="D330" s="1" t="s">
        <v>2243</v>
      </c>
      <c r="E330" s="1" t="s">
        <v>2246</v>
      </c>
      <c r="F330" s="211" t="s">
        <v>2244</v>
      </c>
      <c r="G330" s="1" t="s">
        <v>2247</v>
      </c>
      <c r="H330" s="211" t="s">
        <v>2239</v>
      </c>
    </row>
    <row r="331" spans="1:8" ht="15.75">
      <c r="A331" s="52"/>
      <c r="B331" s="36" t="s">
        <v>2577</v>
      </c>
      <c r="C331" s="36">
        <v>1</v>
      </c>
      <c r="D331" s="189">
        <v>200</v>
      </c>
      <c r="E331" s="157"/>
      <c r="F331" s="273">
        <f>D331-E331</f>
        <v>200</v>
      </c>
      <c r="G331" s="235"/>
      <c r="H331" s="3"/>
    </row>
    <row r="332" spans="1:8">
      <c r="A332" s="19"/>
      <c r="B332" s="21" t="s">
        <v>370</v>
      </c>
      <c r="C332" s="21"/>
      <c r="D332" s="5"/>
      <c r="E332" s="3">
        <v>200</v>
      </c>
      <c r="F332" s="3">
        <f>F331+D332-E332</f>
        <v>0</v>
      </c>
      <c r="G332" s="3" t="s">
        <v>1643</v>
      </c>
      <c r="H332" s="3"/>
    </row>
    <row r="333" spans="1:8">
      <c r="A333" s="19"/>
      <c r="B333" s="259"/>
      <c r="C333" s="21"/>
      <c r="D333" s="5"/>
      <c r="E333" s="3"/>
      <c r="F333" s="3">
        <f t="shared" ref="F333:F334" si="6">F332+D333-E333</f>
        <v>0</v>
      </c>
      <c r="G333" s="3"/>
      <c r="H333" s="3"/>
    </row>
    <row r="334" spans="1:8">
      <c r="A334" s="19"/>
      <c r="B334" s="21"/>
      <c r="C334" s="21"/>
      <c r="D334" s="5"/>
      <c r="E334" s="3"/>
      <c r="F334" s="3">
        <f t="shared" si="6"/>
        <v>0</v>
      </c>
      <c r="G334" s="3"/>
      <c r="H334" s="3"/>
    </row>
    <row r="335" spans="1:8" ht="26.25">
      <c r="A335" s="673" t="s">
        <v>43</v>
      </c>
      <c r="B335" s="674"/>
      <c r="C335" s="29">
        <f>SUM(C332:C334)</f>
        <v>0</v>
      </c>
      <c r="D335" s="10">
        <f>SUM(D331:D334)</f>
        <v>200</v>
      </c>
      <c r="E335" s="10">
        <f>SUM(E331:E334)</f>
        <v>200</v>
      </c>
      <c r="F335" s="10">
        <f>D335-E335</f>
        <v>0</v>
      </c>
      <c r="G335" s="10"/>
      <c r="H335" s="10"/>
    </row>
    <row r="338" spans="1:8" ht="23.25">
      <c r="A338" s="666" t="s">
        <v>0</v>
      </c>
      <c r="B338" s="666"/>
      <c r="C338" s="666"/>
      <c r="D338" s="666"/>
      <c r="E338" s="666"/>
      <c r="F338" s="666"/>
      <c r="G338" s="666"/>
      <c r="H338" s="666"/>
    </row>
    <row r="339" spans="1:8" ht="15.75">
      <c r="A339" s="672" t="s">
        <v>2059</v>
      </c>
      <c r="B339" s="672"/>
      <c r="C339" s="672"/>
      <c r="D339" s="672"/>
      <c r="E339" s="672"/>
      <c r="F339" s="672"/>
      <c r="G339" s="672"/>
      <c r="H339" s="672"/>
    </row>
    <row r="340" spans="1:8">
      <c r="A340" s="667" t="s">
        <v>2758</v>
      </c>
      <c r="B340" s="667"/>
      <c r="C340" s="667"/>
      <c r="D340" s="667"/>
      <c r="E340" s="667"/>
      <c r="F340" s="667"/>
      <c r="G340" s="667"/>
      <c r="H340" s="667"/>
    </row>
    <row r="341" spans="1:8">
      <c r="A341" s="668" t="s">
        <v>2</v>
      </c>
      <c r="B341" s="668"/>
      <c r="C341" s="668"/>
      <c r="D341" s="668"/>
      <c r="E341" s="668"/>
      <c r="F341" s="668"/>
      <c r="G341" s="668"/>
      <c r="H341" s="668"/>
    </row>
    <row r="342" spans="1:8" ht="15.75">
      <c r="A342" s="1" t="s">
        <v>3</v>
      </c>
      <c r="B342" s="1" t="s">
        <v>4</v>
      </c>
      <c r="C342" s="211" t="s">
        <v>2245</v>
      </c>
      <c r="D342" s="1" t="s">
        <v>2243</v>
      </c>
      <c r="E342" s="1" t="s">
        <v>2246</v>
      </c>
      <c r="F342" s="211" t="s">
        <v>2244</v>
      </c>
      <c r="G342" s="1" t="s">
        <v>2247</v>
      </c>
      <c r="H342" s="211" t="s">
        <v>2239</v>
      </c>
    </row>
    <row r="343" spans="1:8" ht="15.75">
      <c r="A343" s="52"/>
      <c r="B343" s="36" t="s">
        <v>2757</v>
      </c>
      <c r="C343" s="36">
        <v>1</v>
      </c>
      <c r="D343" s="189">
        <v>8400</v>
      </c>
      <c r="E343" s="157"/>
      <c r="F343" s="273">
        <f>D343-E343</f>
        <v>8400</v>
      </c>
      <c r="G343" s="235"/>
      <c r="H343" s="3"/>
    </row>
    <row r="344" spans="1:8">
      <c r="A344" s="19"/>
      <c r="B344" s="21" t="s">
        <v>2787</v>
      </c>
      <c r="C344" s="21">
        <v>1</v>
      </c>
      <c r="D344" s="5"/>
      <c r="E344" s="3">
        <v>8340</v>
      </c>
      <c r="F344" s="3">
        <f>F343+D344-E344</f>
        <v>60</v>
      </c>
      <c r="G344" s="3"/>
      <c r="H344" s="3"/>
    </row>
    <row r="345" spans="1:8">
      <c r="A345" s="19"/>
      <c r="B345" s="624" t="s">
        <v>2828</v>
      </c>
      <c r="C345" s="21"/>
      <c r="D345" s="5"/>
      <c r="E345" s="3">
        <v>60</v>
      </c>
      <c r="F345" s="3">
        <f t="shared" ref="F345:F346" si="7">F344+D345-E345</f>
        <v>0</v>
      </c>
      <c r="G345" s="3" t="s">
        <v>1643</v>
      </c>
      <c r="H345" s="3"/>
    </row>
    <row r="346" spans="1:8">
      <c r="A346" s="19"/>
      <c r="B346" s="21"/>
      <c r="C346" s="21"/>
      <c r="D346" s="5"/>
      <c r="E346" s="3"/>
      <c r="F346" s="3">
        <f t="shared" si="7"/>
        <v>0</v>
      </c>
      <c r="G346" s="3"/>
      <c r="H346" s="3"/>
    </row>
    <row r="347" spans="1:8" ht="26.25">
      <c r="A347" s="673" t="s">
        <v>43</v>
      </c>
      <c r="B347" s="674"/>
      <c r="C347" s="29">
        <f>SUM(C344:C346)</f>
        <v>1</v>
      </c>
      <c r="D347" s="10">
        <f>SUM(D343:D346)</f>
        <v>8400</v>
      </c>
      <c r="E347" s="10">
        <f>SUM(E343:E346)</f>
        <v>8400</v>
      </c>
      <c r="F347" s="10">
        <f>D347-E347</f>
        <v>0</v>
      </c>
      <c r="G347" s="10"/>
      <c r="H347" s="10"/>
    </row>
    <row r="350" spans="1:8" ht="23.25">
      <c r="A350" s="666" t="s">
        <v>0</v>
      </c>
      <c r="B350" s="666"/>
      <c r="C350" s="666"/>
      <c r="D350" s="666"/>
      <c r="E350" s="666"/>
      <c r="F350" s="666"/>
      <c r="G350" s="666"/>
      <c r="H350" s="666"/>
    </row>
    <row r="351" spans="1:8" ht="15.75">
      <c r="A351" s="672" t="s">
        <v>2059</v>
      </c>
      <c r="B351" s="672"/>
      <c r="C351" s="672"/>
      <c r="D351" s="672"/>
      <c r="E351" s="672"/>
      <c r="F351" s="672"/>
      <c r="G351" s="672"/>
      <c r="H351" s="672"/>
    </row>
    <row r="352" spans="1:8">
      <c r="A352" s="667" t="s">
        <v>1890</v>
      </c>
      <c r="B352" s="667"/>
      <c r="C352" s="667"/>
      <c r="D352" s="667"/>
      <c r="E352" s="667"/>
      <c r="F352" s="667"/>
      <c r="G352" s="667"/>
      <c r="H352" s="667"/>
    </row>
    <row r="353" spans="1:8">
      <c r="A353" s="668" t="s">
        <v>2</v>
      </c>
      <c r="B353" s="668"/>
      <c r="C353" s="668"/>
      <c r="D353" s="668"/>
      <c r="E353" s="668"/>
      <c r="F353" s="668"/>
      <c r="G353" s="668"/>
      <c r="H353" s="668"/>
    </row>
    <row r="354" spans="1:8" ht="15.75">
      <c r="A354" s="1" t="s">
        <v>3</v>
      </c>
      <c r="B354" s="1" t="s">
        <v>4</v>
      </c>
      <c r="C354" s="211" t="s">
        <v>2245</v>
      </c>
      <c r="D354" s="1" t="s">
        <v>2243</v>
      </c>
      <c r="E354" s="1" t="s">
        <v>2246</v>
      </c>
      <c r="F354" s="211" t="s">
        <v>2244</v>
      </c>
      <c r="G354" s="1" t="s">
        <v>2247</v>
      </c>
      <c r="H354" s="211" t="s">
        <v>2239</v>
      </c>
    </row>
    <row r="355" spans="1:8" ht="15.75">
      <c r="A355" s="52"/>
      <c r="B355" s="36" t="s">
        <v>2864</v>
      </c>
      <c r="C355" s="36">
        <v>7</v>
      </c>
      <c r="D355" s="189">
        <v>169615</v>
      </c>
      <c r="E355" s="157"/>
      <c r="F355" s="273">
        <f>D355-E355</f>
        <v>169615</v>
      </c>
      <c r="G355" s="235"/>
      <c r="H355" s="3"/>
    </row>
    <row r="356" spans="1:8">
      <c r="A356" s="19"/>
      <c r="B356" s="21" t="s">
        <v>2865</v>
      </c>
      <c r="C356" s="21">
        <v>17</v>
      </c>
      <c r="D356" s="5">
        <v>421425</v>
      </c>
      <c r="E356" s="3"/>
      <c r="F356" s="3">
        <f>F355+D356-E356</f>
        <v>591040</v>
      </c>
      <c r="G356" s="3"/>
      <c r="H356" s="3"/>
    </row>
    <row r="357" spans="1:8">
      <c r="A357" s="19"/>
      <c r="B357" s="21" t="s">
        <v>2866</v>
      </c>
      <c r="C357" s="21">
        <v>19</v>
      </c>
      <c r="D357" s="5">
        <v>460210</v>
      </c>
      <c r="E357" s="3"/>
      <c r="F357" s="3">
        <f t="shared" ref="F357:F388" si="8">F356+D357-E357</f>
        <v>1051250</v>
      </c>
      <c r="G357" s="3"/>
      <c r="H357" s="3"/>
    </row>
    <row r="358" spans="1:8">
      <c r="A358" s="19"/>
      <c r="B358" s="21" t="s">
        <v>2868</v>
      </c>
      <c r="C358" s="21">
        <v>18</v>
      </c>
      <c r="D358" s="5">
        <v>443170</v>
      </c>
      <c r="E358" s="3"/>
      <c r="F358" s="3">
        <f t="shared" si="8"/>
        <v>1494420</v>
      </c>
      <c r="G358" s="3"/>
      <c r="H358" s="3"/>
    </row>
    <row r="359" spans="1:8">
      <c r="A359" s="19"/>
      <c r="B359" s="21" t="s">
        <v>2869</v>
      </c>
      <c r="C359" s="21">
        <v>8</v>
      </c>
      <c r="D359" s="5">
        <v>191520</v>
      </c>
      <c r="E359" s="3"/>
      <c r="F359" s="3">
        <f t="shared" si="8"/>
        <v>1685940</v>
      </c>
      <c r="G359" s="3"/>
      <c r="H359" s="3"/>
    </row>
    <row r="360" spans="1:8">
      <c r="A360" s="19"/>
      <c r="B360" s="21" t="s">
        <v>2930</v>
      </c>
      <c r="C360" s="21">
        <v>13</v>
      </c>
      <c r="D360" s="5">
        <v>324440</v>
      </c>
      <c r="E360" s="3"/>
      <c r="F360" s="3">
        <f t="shared" si="8"/>
        <v>2010380</v>
      </c>
      <c r="G360" s="3"/>
      <c r="H360" s="3"/>
    </row>
    <row r="361" spans="1:8">
      <c r="A361" s="19"/>
      <c r="B361" s="21" t="s">
        <v>2933</v>
      </c>
      <c r="C361" s="21">
        <v>28</v>
      </c>
      <c r="D361" s="5">
        <v>698550</v>
      </c>
      <c r="E361" s="3"/>
      <c r="F361" s="3">
        <f t="shared" si="8"/>
        <v>2708930</v>
      </c>
      <c r="G361" s="3"/>
      <c r="H361" s="3"/>
    </row>
    <row r="362" spans="1:8">
      <c r="A362" s="19"/>
      <c r="B362" s="21" t="s">
        <v>2155</v>
      </c>
      <c r="C362" s="21">
        <v>18</v>
      </c>
      <c r="D362" s="5">
        <v>448970</v>
      </c>
      <c r="E362" s="3"/>
      <c r="F362" s="3">
        <f t="shared" si="8"/>
        <v>3157900</v>
      </c>
      <c r="G362" s="3"/>
      <c r="H362" s="3"/>
    </row>
    <row r="363" spans="1:8">
      <c r="A363" s="19"/>
      <c r="B363" s="616" t="s">
        <v>2935</v>
      </c>
      <c r="C363" s="21">
        <v>41</v>
      </c>
      <c r="D363" s="5">
        <v>965560</v>
      </c>
      <c r="E363" s="3"/>
      <c r="F363" s="3">
        <f t="shared" si="8"/>
        <v>4123460</v>
      </c>
      <c r="G363" s="3"/>
      <c r="H363" s="3"/>
    </row>
    <row r="364" spans="1:8">
      <c r="A364" s="19"/>
      <c r="B364" s="21" t="s">
        <v>2939</v>
      </c>
      <c r="C364" s="21">
        <v>37</v>
      </c>
      <c r="D364" s="5">
        <v>900435</v>
      </c>
      <c r="E364" s="3"/>
      <c r="F364" s="3">
        <f t="shared" si="8"/>
        <v>5023895</v>
      </c>
      <c r="G364" s="3"/>
      <c r="H364" s="3"/>
    </row>
    <row r="365" spans="1:8">
      <c r="A365" s="19"/>
      <c r="B365" s="21" t="s">
        <v>2943</v>
      </c>
      <c r="C365" s="21">
        <v>12</v>
      </c>
      <c r="D365" s="5">
        <v>294805</v>
      </c>
      <c r="E365" s="3"/>
      <c r="F365" s="3">
        <f t="shared" si="8"/>
        <v>5318700</v>
      </c>
      <c r="G365" s="3"/>
      <c r="H365" s="3"/>
    </row>
    <row r="366" spans="1:8">
      <c r="A366" s="19"/>
      <c r="B366" s="21" t="s">
        <v>2944</v>
      </c>
      <c r="C366" s="21">
        <v>2</v>
      </c>
      <c r="D366" s="5">
        <v>45370</v>
      </c>
      <c r="E366" s="3"/>
      <c r="F366" s="3">
        <f t="shared" si="8"/>
        <v>5364070</v>
      </c>
      <c r="G366" s="3"/>
      <c r="H366" s="3"/>
    </row>
    <row r="367" spans="1:8">
      <c r="A367" s="19"/>
      <c r="B367" s="21" t="s">
        <v>2944</v>
      </c>
      <c r="C367" s="21">
        <v>13</v>
      </c>
      <c r="D367" s="5"/>
      <c r="E367" s="3">
        <v>253590</v>
      </c>
      <c r="F367" s="3">
        <f t="shared" si="8"/>
        <v>5110480</v>
      </c>
      <c r="G367" s="3"/>
      <c r="H367" s="3"/>
    </row>
    <row r="368" spans="1:8">
      <c r="A368" s="19"/>
      <c r="B368" s="21" t="s">
        <v>2945</v>
      </c>
      <c r="C368" s="21">
        <v>6</v>
      </c>
      <c r="D368" s="5"/>
      <c r="E368" s="3">
        <v>108385</v>
      </c>
      <c r="F368" s="3">
        <f t="shared" si="8"/>
        <v>5002095</v>
      </c>
      <c r="G368" s="3"/>
      <c r="H368" s="3"/>
    </row>
    <row r="369" spans="1:8">
      <c r="A369" s="19"/>
      <c r="B369" s="21" t="s">
        <v>2947</v>
      </c>
      <c r="C369" s="21">
        <v>17</v>
      </c>
      <c r="D369" s="5"/>
      <c r="E369" s="3">
        <v>302720</v>
      </c>
      <c r="F369" s="3">
        <f t="shared" si="8"/>
        <v>4699375</v>
      </c>
      <c r="G369" s="3"/>
      <c r="H369" s="3"/>
    </row>
    <row r="370" spans="1:8">
      <c r="A370" s="19"/>
      <c r="B370" s="21" t="s">
        <v>2949</v>
      </c>
      <c r="C370" s="21">
        <v>7</v>
      </c>
      <c r="D370" s="5"/>
      <c r="E370" s="3">
        <v>154930</v>
      </c>
      <c r="F370" s="3">
        <f t="shared" si="8"/>
        <v>4544445</v>
      </c>
      <c r="G370" s="3"/>
      <c r="H370" s="3"/>
    </row>
    <row r="371" spans="1:8">
      <c r="A371" s="19"/>
      <c r="B371" s="21" t="s">
        <v>2950</v>
      </c>
      <c r="C371" s="21">
        <v>15</v>
      </c>
      <c r="D371" s="5"/>
      <c r="E371" s="3">
        <v>332860</v>
      </c>
      <c r="F371" s="3">
        <f t="shared" si="8"/>
        <v>4211585</v>
      </c>
      <c r="G371" s="3"/>
      <c r="H371" s="3"/>
    </row>
    <row r="372" spans="1:8">
      <c r="A372" s="19"/>
      <c r="B372" s="21" t="s">
        <v>2951</v>
      </c>
      <c r="C372" s="21">
        <v>31</v>
      </c>
      <c r="D372" s="5"/>
      <c r="E372" s="3">
        <v>602040</v>
      </c>
      <c r="F372" s="3">
        <f t="shared" si="8"/>
        <v>3609545</v>
      </c>
      <c r="G372" s="3"/>
      <c r="H372" s="3"/>
    </row>
    <row r="373" spans="1:8">
      <c r="A373" s="19"/>
      <c r="B373" s="21" t="s">
        <v>2953</v>
      </c>
      <c r="C373" s="21">
        <v>30</v>
      </c>
      <c r="D373" s="5"/>
      <c r="E373" s="3">
        <v>558605</v>
      </c>
      <c r="F373" s="3">
        <f t="shared" si="8"/>
        <v>3050940</v>
      </c>
      <c r="G373" s="3"/>
      <c r="H373" s="3"/>
    </row>
    <row r="374" spans="1:8">
      <c r="A374" s="19"/>
      <c r="B374" s="639" t="s">
        <v>2954</v>
      </c>
      <c r="C374" s="21">
        <v>42</v>
      </c>
      <c r="D374" s="5"/>
      <c r="E374" s="3">
        <v>843765</v>
      </c>
      <c r="F374" s="3">
        <f t="shared" si="8"/>
        <v>2207175</v>
      </c>
      <c r="G374" s="3"/>
      <c r="H374" s="3"/>
    </row>
    <row r="375" spans="1:8">
      <c r="A375" s="19"/>
      <c r="B375" s="21" t="s">
        <v>2955</v>
      </c>
      <c r="C375" s="21">
        <v>19</v>
      </c>
      <c r="D375" s="5"/>
      <c r="E375" s="3">
        <v>365885</v>
      </c>
      <c r="F375" s="3">
        <f t="shared" si="8"/>
        <v>1841290</v>
      </c>
      <c r="G375" s="3"/>
      <c r="H375" s="3"/>
    </row>
    <row r="376" spans="1:8">
      <c r="A376" s="19"/>
      <c r="B376" s="21" t="s">
        <v>2956</v>
      </c>
      <c r="C376" s="21">
        <v>9</v>
      </c>
      <c r="D376" s="5"/>
      <c r="E376" s="3">
        <v>158075</v>
      </c>
      <c r="F376" s="3">
        <f t="shared" si="8"/>
        <v>1683215</v>
      </c>
      <c r="G376" s="3"/>
      <c r="H376" s="3"/>
    </row>
    <row r="377" spans="1:8">
      <c r="A377" s="19"/>
      <c r="B377" s="21" t="s">
        <v>2957</v>
      </c>
      <c r="C377" s="21">
        <v>20</v>
      </c>
      <c r="D377" s="5"/>
      <c r="E377" s="3">
        <v>376315</v>
      </c>
      <c r="F377" s="3">
        <f t="shared" si="8"/>
        <v>1306900</v>
      </c>
      <c r="G377" s="3"/>
      <c r="H377" s="3"/>
    </row>
    <row r="378" spans="1:8">
      <c r="A378" s="19"/>
      <c r="B378" s="21" t="s">
        <v>2958</v>
      </c>
      <c r="C378" s="21">
        <v>7</v>
      </c>
      <c r="D378" s="5"/>
      <c r="E378" s="3">
        <v>158790</v>
      </c>
      <c r="F378" s="3">
        <f t="shared" si="8"/>
        <v>1148110</v>
      </c>
      <c r="G378" s="3"/>
      <c r="H378" s="3"/>
    </row>
    <row r="379" spans="1:8">
      <c r="A379" s="19"/>
      <c r="B379" s="21" t="s">
        <v>2960</v>
      </c>
      <c r="C379" s="21">
        <v>14</v>
      </c>
      <c r="D379" s="5"/>
      <c r="E379" s="3">
        <v>278325</v>
      </c>
      <c r="F379" s="3">
        <f t="shared" si="8"/>
        <v>869785</v>
      </c>
      <c r="G379" s="3"/>
      <c r="H379" s="3"/>
    </row>
    <row r="380" spans="1:8">
      <c r="A380" s="19"/>
      <c r="B380" s="21" t="s">
        <v>2963</v>
      </c>
      <c r="C380" s="21">
        <v>11</v>
      </c>
      <c r="D380" s="5"/>
      <c r="E380" s="3">
        <v>193620</v>
      </c>
      <c r="F380" s="3">
        <f t="shared" si="8"/>
        <v>676165</v>
      </c>
      <c r="G380" s="3"/>
      <c r="H380" s="3"/>
    </row>
    <row r="381" spans="1:8">
      <c r="A381" s="19"/>
      <c r="B381" s="21" t="s">
        <v>2964</v>
      </c>
      <c r="C381" s="21">
        <v>11</v>
      </c>
      <c r="D381" s="5"/>
      <c r="E381" s="3">
        <v>244635</v>
      </c>
      <c r="F381" s="3">
        <f t="shared" si="8"/>
        <v>431530</v>
      </c>
      <c r="G381" s="3"/>
      <c r="H381" s="3"/>
    </row>
    <row r="382" spans="1:8">
      <c r="A382" s="19"/>
      <c r="B382" s="21" t="s">
        <v>2966</v>
      </c>
      <c r="C382" s="21">
        <v>8</v>
      </c>
      <c r="D382" s="5"/>
      <c r="E382" s="3">
        <v>193490</v>
      </c>
      <c r="F382" s="3">
        <f t="shared" si="8"/>
        <v>238040</v>
      </c>
      <c r="G382" s="3"/>
      <c r="H382" s="3"/>
    </row>
    <row r="383" spans="1:8">
      <c r="A383" s="19"/>
      <c r="B383" s="21" t="s">
        <v>2967</v>
      </c>
      <c r="C383" s="21">
        <v>6</v>
      </c>
      <c r="D383" s="5"/>
      <c r="E383" s="3">
        <v>143175</v>
      </c>
      <c r="F383" s="3">
        <f t="shared" si="8"/>
        <v>94865</v>
      </c>
      <c r="G383" s="3"/>
      <c r="H383" s="3"/>
    </row>
    <row r="384" spans="1:8">
      <c r="A384" s="19"/>
      <c r="B384" s="21" t="s">
        <v>2968</v>
      </c>
      <c r="C384" s="21">
        <v>1</v>
      </c>
      <c r="D384" s="5"/>
      <c r="E384" s="3">
        <v>24120</v>
      </c>
      <c r="F384" s="3">
        <f t="shared" si="8"/>
        <v>70745</v>
      </c>
      <c r="G384" s="3"/>
      <c r="H384" s="3"/>
    </row>
    <row r="385" spans="1:8">
      <c r="A385" s="19"/>
      <c r="B385" s="21" t="s">
        <v>2970</v>
      </c>
      <c r="C385" s="21">
        <v>1</v>
      </c>
      <c r="D385" s="5"/>
      <c r="E385" s="3">
        <v>22780</v>
      </c>
      <c r="F385" s="3">
        <f t="shared" si="8"/>
        <v>47965</v>
      </c>
      <c r="G385" s="3"/>
      <c r="H385" s="3"/>
    </row>
    <row r="386" spans="1:8">
      <c r="A386" s="19"/>
      <c r="B386" s="21" t="s">
        <v>2971</v>
      </c>
      <c r="C386" s="21">
        <v>1</v>
      </c>
      <c r="D386" s="5"/>
      <c r="E386" s="3">
        <v>24725</v>
      </c>
      <c r="F386" s="3">
        <f t="shared" si="8"/>
        <v>23240</v>
      </c>
      <c r="G386" s="3"/>
      <c r="H386" s="3"/>
    </row>
    <row r="387" spans="1:8">
      <c r="A387" s="19"/>
      <c r="B387" s="661" t="s">
        <v>2972</v>
      </c>
      <c r="C387" s="21">
        <v>3</v>
      </c>
      <c r="D387" s="5">
        <v>14455</v>
      </c>
      <c r="E387" s="3">
        <v>37695</v>
      </c>
      <c r="F387" s="3">
        <f t="shared" si="8"/>
        <v>0</v>
      </c>
      <c r="G387" s="3" t="s">
        <v>2211</v>
      </c>
      <c r="H387" s="3"/>
    </row>
    <row r="388" spans="1:8">
      <c r="A388" s="19"/>
      <c r="B388" s="21"/>
      <c r="C388" s="21"/>
      <c r="D388" s="5"/>
      <c r="E388" s="3"/>
      <c r="F388" s="3">
        <f t="shared" si="8"/>
        <v>0</v>
      </c>
      <c r="G388" s="3"/>
      <c r="H388" s="3"/>
    </row>
    <row r="389" spans="1:8" ht="26.25">
      <c r="A389" s="673" t="s">
        <v>43</v>
      </c>
      <c r="B389" s="674"/>
      <c r="C389" s="29">
        <f>SUM(C356:C388)</f>
        <v>485</v>
      </c>
      <c r="D389" s="10">
        <f>SUM(D355:D388)</f>
        <v>5378525</v>
      </c>
      <c r="E389" s="10">
        <f>SUM(E355:E388)</f>
        <v>5378525</v>
      </c>
      <c r="F389" s="10">
        <f>D389-E389</f>
        <v>0</v>
      </c>
      <c r="G389" s="10"/>
      <c r="H389" s="10"/>
    </row>
    <row r="392" spans="1:8" ht="23.25">
      <c r="A392" s="666" t="s">
        <v>0</v>
      </c>
      <c r="B392" s="666"/>
      <c r="C392" s="666"/>
      <c r="D392" s="666"/>
      <c r="E392" s="666"/>
      <c r="F392" s="666"/>
      <c r="G392" s="666"/>
      <c r="H392" s="666"/>
    </row>
    <row r="393" spans="1:8" ht="15.75">
      <c r="A393" s="672" t="s">
        <v>2059</v>
      </c>
      <c r="B393" s="672"/>
      <c r="C393" s="672"/>
      <c r="D393" s="672"/>
      <c r="E393" s="672"/>
      <c r="F393" s="672"/>
      <c r="G393" s="672"/>
      <c r="H393" s="672"/>
    </row>
    <row r="394" spans="1:8">
      <c r="A394" s="667" t="s">
        <v>2905</v>
      </c>
      <c r="B394" s="667"/>
      <c r="C394" s="667"/>
      <c r="D394" s="667"/>
      <c r="E394" s="667"/>
      <c r="F394" s="667"/>
      <c r="G394" s="667"/>
      <c r="H394" s="667"/>
    </row>
    <row r="395" spans="1:8">
      <c r="A395" s="668" t="s">
        <v>2</v>
      </c>
      <c r="B395" s="668"/>
      <c r="C395" s="668"/>
      <c r="D395" s="668"/>
      <c r="E395" s="668"/>
      <c r="F395" s="668"/>
      <c r="G395" s="668"/>
      <c r="H395" s="668"/>
    </row>
    <row r="396" spans="1:8" ht="15.75">
      <c r="A396" s="1" t="s">
        <v>3</v>
      </c>
      <c r="B396" s="1" t="s">
        <v>4</v>
      </c>
      <c r="C396" s="211" t="s">
        <v>2245</v>
      </c>
      <c r="D396" s="1" t="s">
        <v>2243</v>
      </c>
      <c r="E396" s="1" t="s">
        <v>2246</v>
      </c>
      <c r="F396" s="211" t="s">
        <v>2244</v>
      </c>
      <c r="G396" s="1" t="s">
        <v>2247</v>
      </c>
      <c r="H396" s="211" t="s">
        <v>2239</v>
      </c>
    </row>
    <row r="397" spans="1:8" ht="15.75">
      <c r="A397" s="52"/>
      <c r="B397" s="36" t="s">
        <v>2957</v>
      </c>
      <c r="C397" s="36">
        <f>6+12</f>
        <v>18</v>
      </c>
      <c r="D397" s="189">
        <f>133510+257280</f>
        <v>390790</v>
      </c>
      <c r="E397" s="157"/>
      <c r="F397" s="273">
        <f>D397-E397</f>
        <v>390790</v>
      </c>
      <c r="G397" s="235"/>
      <c r="H397" s="3"/>
    </row>
    <row r="398" spans="1:8">
      <c r="A398" s="19"/>
      <c r="B398" s="21" t="s">
        <v>2958</v>
      </c>
      <c r="C398" s="21">
        <v>52</v>
      </c>
      <c r="D398" s="5">
        <v>1144385</v>
      </c>
      <c r="E398" s="3"/>
      <c r="F398" s="3">
        <f>F397+D398-E398</f>
        <v>1535175</v>
      </c>
      <c r="G398" s="3"/>
      <c r="H398" s="3"/>
    </row>
    <row r="399" spans="1:8">
      <c r="A399" s="19"/>
      <c r="B399" s="21" t="s">
        <v>2960</v>
      </c>
      <c r="C399" s="21">
        <v>19</v>
      </c>
      <c r="D399" s="5">
        <v>377465</v>
      </c>
      <c r="E399" s="3"/>
      <c r="F399" s="3">
        <f t="shared" ref="F399:F407" si="9">F398+D399-E399</f>
        <v>1912640</v>
      </c>
      <c r="G399" s="3"/>
      <c r="H399" s="3"/>
    </row>
    <row r="400" spans="1:8">
      <c r="A400" s="19"/>
      <c r="B400" s="21" t="s">
        <v>2963</v>
      </c>
      <c r="C400" s="21">
        <v>44</v>
      </c>
      <c r="D400" s="5">
        <v>989840</v>
      </c>
      <c r="E400" s="3"/>
      <c r="F400" s="3">
        <f t="shared" si="9"/>
        <v>2902480</v>
      </c>
      <c r="G400" s="3"/>
      <c r="H400" s="3"/>
    </row>
    <row r="401" spans="1:8">
      <c r="A401" s="19"/>
      <c r="B401" s="21" t="s">
        <v>2902</v>
      </c>
      <c r="C401" s="21">
        <v>33</v>
      </c>
      <c r="D401" s="5">
        <v>725835</v>
      </c>
      <c r="E401" s="3"/>
      <c r="F401" s="3">
        <f t="shared" si="9"/>
        <v>3628315</v>
      </c>
      <c r="G401" s="3"/>
      <c r="H401" s="3"/>
    </row>
    <row r="402" spans="1:8">
      <c r="A402" s="19"/>
      <c r="B402" s="21" t="s">
        <v>2966</v>
      </c>
      <c r="C402" s="21">
        <v>6</v>
      </c>
      <c r="D402" s="5">
        <v>134475</v>
      </c>
      <c r="E402" s="3"/>
      <c r="F402" s="3">
        <f t="shared" si="9"/>
        <v>3762790</v>
      </c>
      <c r="G402" s="3"/>
      <c r="H402" s="3"/>
    </row>
    <row r="403" spans="1:8">
      <c r="A403" s="19"/>
      <c r="B403" s="21"/>
      <c r="C403" s="21"/>
      <c r="D403" s="5"/>
      <c r="E403" s="3"/>
      <c r="F403" s="3">
        <f t="shared" si="9"/>
        <v>3762790</v>
      </c>
      <c r="G403" s="3"/>
      <c r="H403" s="3"/>
    </row>
    <row r="404" spans="1:8">
      <c r="A404" s="19"/>
      <c r="B404" s="21"/>
      <c r="C404" s="21"/>
      <c r="D404" s="5"/>
      <c r="E404" s="3"/>
      <c r="F404" s="3">
        <f t="shared" si="9"/>
        <v>3762790</v>
      </c>
      <c r="G404" s="3"/>
      <c r="H404" s="3"/>
    </row>
    <row r="405" spans="1:8">
      <c r="A405" s="19"/>
      <c r="B405" s="21"/>
      <c r="C405" s="21"/>
      <c r="D405" s="5"/>
      <c r="E405" s="3"/>
      <c r="F405" s="3">
        <f t="shared" si="9"/>
        <v>3762790</v>
      </c>
      <c r="G405" s="3"/>
      <c r="H405" s="3"/>
    </row>
    <row r="406" spans="1:8">
      <c r="A406" s="19"/>
      <c r="B406" s="624"/>
      <c r="C406" s="21"/>
      <c r="D406" s="5"/>
      <c r="E406" s="3"/>
      <c r="F406" s="3">
        <f t="shared" si="9"/>
        <v>3762790</v>
      </c>
      <c r="G406" s="3"/>
      <c r="H406" s="3"/>
    </row>
    <row r="407" spans="1:8">
      <c r="A407" s="19"/>
      <c r="B407" s="21"/>
      <c r="C407" s="21"/>
      <c r="D407" s="5"/>
      <c r="E407" s="3"/>
      <c r="F407" s="3">
        <f t="shared" si="9"/>
        <v>3762790</v>
      </c>
      <c r="G407" s="3"/>
      <c r="H407" s="3"/>
    </row>
    <row r="408" spans="1:8" ht="26.25">
      <c r="A408" s="673" t="s">
        <v>43</v>
      </c>
      <c r="B408" s="674"/>
      <c r="C408" s="29">
        <f>SUM(C398:C407)</f>
        <v>154</v>
      </c>
      <c r="D408" s="10">
        <f>SUM(D397:D407)</f>
        <v>3762790</v>
      </c>
      <c r="E408" s="10">
        <f>SUM(E397:E407)</f>
        <v>0</v>
      </c>
      <c r="F408" s="10">
        <f>D408-E408</f>
        <v>3762790</v>
      </c>
      <c r="G408" s="10"/>
      <c r="H408" s="10"/>
    </row>
    <row r="411" spans="1:8" ht="23.25">
      <c r="A411" s="666" t="s">
        <v>0</v>
      </c>
      <c r="B411" s="666"/>
      <c r="C411" s="666"/>
      <c r="D411" s="666"/>
      <c r="E411" s="666"/>
      <c r="F411" s="666"/>
      <c r="G411" s="666"/>
      <c r="H411" s="666"/>
    </row>
    <row r="412" spans="1:8" ht="15.75">
      <c r="A412" s="672" t="s">
        <v>2059</v>
      </c>
      <c r="B412" s="672"/>
      <c r="C412" s="672"/>
      <c r="D412" s="672"/>
      <c r="E412" s="672"/>
      <c r="F412" s="672"/>
      <c r="G412" s="672"/>
      <c r="H412" s="672"/>
    </row>
    <row r="413" spans="1:8">
      <c r="A413" s="667" t="s">
        <v>2008</v>
      </c>
      <c r="B413" s="667"/>
      <c r="C413" s="667"/>
      <c r="D413" s="667"/>
      <c r="E413" s="667"/>
      <c r="F413" s="667"/>
      <c r="G413" s="667"/>
      <c r="H413" s="667"/>
    </row>
    <row r="414" spans="1:8">
      <c r="A414" s="668" t="s">
        <v>2</v>
      </c>
      <c r="B414" s="668"/>
      <c r="C414" s="668"/>
      <c r="D414" s="668"/>
      <c r="E414" s="668"/>
      <c r="F414" s="668"/>
      <c r="G414" s="668"/>
      <c r="H414" s="668"/>
    </row>
    <row r="415" spans="1:8" ht="15.75">
      <c r="A415" s="1" t="s">
        <v>3</v>
      </c>
      <c r="B415" s="1" t="s">
        <v>4</v>
      </c>
      <c r="C415" s="211" t="s">
        <v>2245</v>
      </c>
      <c r="D415" s="1" t="s">
        <v>2243</v>
      </c>
      <c r="E415" s="1" t="s">
        <v>2246</v>
      </c>
      <c r="F415" s="211" t="s">
        <v>2244</v>
      </c>
      <c r="G415" s="1" t="s">
        <v>2247</v>
      </c>
      <c r="H415" s="211" t="s">
        <v>2239</v>
      </c>
    </row>
    <row r="416" spans="1:8" ht="15.75">
      <c r="A416" s="52"/>
      <c r="B416" s="36" t="s">
        <v>2968</v>
      </c>
      <c r="C416" s="36">
        <v>14</v>
      </c>
      <c r="D416" s="189">
        <v>359145</v>
      </c>
      <c r="E416" s="157"/>
      <c r="F416" s="273">
        <f>D416-E416</f>
        <v>359145</v>
      </c>
      <c r="G416" s="235"/>
      <c r="H416" s="3"/>
    </row>
    <row r="417" spans="1:8">
      <c r="A417" s="19"/>
      <c r="B417" s="21" t="s">
        <v>2970</v>
      </c>
      <c r="C417" s="21">
        <v>16</v>
      </c>
      <c r="D417" s="5">
        <v>413665</v>
      </c>
      <c r="E417" s="3"/>
      <c r="F417" s="3">
        <f>F416+D417-E417</f>
        <v>772810</v>
      </c>
      <c r="G417" s="3"/>
      <c r="H417" s="3"/>
    </row>
    <row r="418" spans="1:8">
      <c r="A418" s="19"/>
      <c r="B418" s="21" t="s">
        <v>2972</v>
      </c>
      <c r="C418" s="21">
        <v>4</v>
      </c>
      <c r="D418" s="5"/>
      <c r="E418" s="3">
        <v>105405</v>
      </c>
      <c r="F418" s="3">
        <f t="shared" ref="F418:F426" si="10">F417+D418-E418</f>
        <v>667405</v>
      </c>
      <c r="G418" s="3"/>
      <c r="H418" s="3"/>
    </row>
    <row r="419" spans="1:8">
      <c r="A419" s="19"/>
      <c r="B419" s="21" t="s">
        <v>2974</v>
      </c>
      <c r="C419" s="21">
        <v>20</v>
      </c>
      <c r="D419" s="5">
        <v>518890</v>
      </c>
      <c r="E419" s="3"/>
      <c r="F419" s="3">
        <f t="shared" si="10"/>
        <v>1186295</v>
      </c>
      <c r="G419" s="3"/>
      <c r="H419" s="3"/>
    </row>
    <row r="420" spans="1:8">
      <c r="A420" s="19"/>
      <c r="B420" s="21" t="s">
        <v>2980</v>
      </c>
      <c r="C420" s="21">
        <v>5</v>
      </c>
      <c r="D420" s="5">
        <v>129470</v>
      </c>
      <c r="E420" s="3"/>
      <c r="F420" s="3">
        <f t="shared" si="10"/>
        <v>1315765</v>
      </c>
      <c r="G420" s="3"/>
      <c r="H420" s="3"/>
    </row>
    <row r="421" spans="1:8">
      <c r="A421" s="19"/>
      <c r="B421" s="21"/>
      <c r="C421" s="21"/>
      <c r="D421" s="5"/>
      <c r="E421" s="3"/>
      <c r="F421" s="3">
        <f t="shared" si="10"/>
        <v>1315765</v>
      </c>
      <c r="G421" s="3"/>
      <c r="H421" s="3"/>
    </row>
    <row r="422" spans="1:8">
      <c r="A422" s="19"/>
      <c r="B422" s="21"/>
      <c r="C422" s="21"/>
      <c r="D422" s="5"/>
      <c r="E422" s="3"/>
      <c r="F422" s="3">
        <f t="shared" si="10"/>
        <v>1315765</v>
      </c>
      <c r="G422" s="3"/>
      <c r="H422" s="3"/>
    </row>
    <row r="423" spans="1:8">
      <c r="A423" s="19"/>
      <c r="B423" s="21"/>
      <c r="C423" s="21"/>
      <c r="D423" s="5"/>
      <c r="E423" s="3"/>
      <c r="F423" s="3">
        <f t="shared" si="10"/>
        <v>1315765</v>
      </c>
      <c r="G423" s="3"/>
      <c r="H423" s="3"/>
    </row>
    <row r="424" spans="1:8">
      <c r="A424" s="19"/>
      <c r="B424" s="21"/>
      <c r="C424" s="21"/>
      <c r="D424" s="5"/>
      <c r="E424" s="3"/>
      <c r="F424" s="3">
        <f t="shared" si="10"/>
        <v>1315765</v>
      </c>
      <c r="G424" s="3"/>
      <c r="H424" s="3"/>
    </row>
    <row r="425" spans="1:8">
      <c r="A425" s="19"/>
      <c r="B425" s="624"/>
      <c r="C425" s="21"/>
      <c r="D425" s="5"/>
      <c r="E425" s="3"/>
      <c r="F425" s="3">
        <f t="shared" si="10"/>
        <v>1315765</v>
      </c>
      <c r="G425" s="3"/>
      <c r="H425" s="3"/>
    </row>
    <row r="426" spans="1:8">
      <c r="A426" s="19"/>
      <c r="B426" s="21"/>
      <c r="C426" s="21"/>
      <c r="D426" s="5"/>
      <c r="E426" s="3"/>
      <c r="F426" s="3">
        <f t="shared" si="10"/>
        <v>1315765</v>
      </c>
      <c r="G426" s="3"/>
      <c r="H426" s="3"/>
    </row>
    <row r="427" spans="1:8" ht="26.25">
      <c r="A427" s="673" t="s">
        <v>43</v>
      </c>
      <c r="B427" s="674"/>
      <c r="C427" s="29">
        <f>SUM(C417:C426)</f>
        <v>45</v>
      </c>
      <c r="D427" s="10">
        <f>SUM(D416:D426)</f>
        <v>1421170</v>
      </c>
      <c r="E427" s="10">
        <f>SUM(E416:E426)</f>
        <v>105405</v>
      </c>
      <c r="F427" s="10">
        <f>D427-E427</f>
        <v>1315765</v>
      </c>
      <c r="G427" s="10"/>
      <c r="H427" s="10"/>
    </row>
  </sheetData>
  <mergeCells count="50">
    <mergeCell ref="A411:H411"/>
    <mergeCell ref="A412:H412"/>
    <mergeCell ref="A413:H413"/>
    <mergeCell ref="A414:H414"/>
    <mergeCell ref="A427:B427"/>
    <mergeCell ref="A392:H392"/>
    <mergeCell ref="A393:H393"/>
    <mergeCell ref="A394:H394"/>
    <mergeCell ref="A395:H395"/>
    <mergeCell ref="A408:B408"/>
    <mergeCell ref="A326:H326"/>
    <mergeCell ref="A327:H327"/>
    <mergeCell ref="A328:H328"/>
    <mergeCell ref="A329:H329"/>
    <mergeCell ref="A335:B335"/>
    <mergeCell ref="A115:H115"/>
    <mergeCell ref="A116:H116"/>
    <mergeCell ref="A117:H117"/>
    <mergeCell ref="A118:H118"/>
    <mergeCell ref="A213:B213"/>
    <mergeCell ref="A68:H68"/>
    <mergeCell ref="A69:H69"/>
    <mergeCell ref="A70:H70"/>
    <mergeCell ref="A71:H71"/>
    <mergeCell ref="A111:B111"/>
    <mergeCell ref="A2:H2"/>
    <mergeCell ref="A3:H3"/>
    <mergeCell ref="A4:H4"/>
    <mergeCell ref="A5:H5"/>
    <mergeCell ref="A65:B65"/>
    <mergeCell ref="A217:H217"/>
    <mergeCell ref="A218:H218"/>
    <mergeCell ref="A219:H219"/>
    <mergeCell ref="A220:H220"/>
    <mergeCell ref="A302:B302"/>
    <mergeCell ref="A306:H306"/>
    <mergeCell ref="A307:H307"/>
    <mergeCell ref="A308:H308"/>
    <mergeCell ref="A309:H309"/>
    <mergeCell ref="A323:B323"/>
    <mergeCell ref="A338:H338"/>
    <mergeCell ref="A339:H339"/>
    <mergeCell ref="A340:H340"/>
    <mergeCell ref="A341:H341"/>
    <mergeCell ref="A347:B347"/>
    <mergeCell ref="A350:H350"/>
    <mergeCell ref="A351:H351"/>
    <mergeCell ref="A352:H352"/>
    <mergeCell ref="A353:H353"/>
    <mergeCell ref="A389:B389"/>
  </mergeCells>
  <pageMargins left="0.7" right="0.7" top="0.75" bottom="0.75" header="0.3" footer="0.3"/>
  <pageSetup paperSize="9" scale="8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81"/>
  <sheetViews>
    <sheetView topLeftCell="A85" workbookViewId="0">
      <selection activeCell="F71" sqref="F71"/>
    </sheetView>
  </sheetViews>
  <sheetFormatPr defaultColWidth="9" defaultRowHeight="15"/>
  <cols>
    <col min="1" max="1" width="6.7109375" customWidth="1"/>
    <col min="2" max="2" width="13.7109375" customWidth="1"/>
    <col min="3" max="3" width="16" customWidth="1"/>
    <col min="4" max="5" width="22.42578125" customWidth="1"/>
    <col min="6" max="6" width="20.42578125" customWidth="1"/>
  </cols>
  <sheetData>
    <row r="1" spans="1:6" ht="23.25">
      <c r="A1" s="666" t="s">
        <v>0</v>
      </c>
      <c r="B1" s="666"/>
      <c r="C1" s="666"/>
      <c r="D1" s="666"/>
      <c r="E1" s="666"/>
      <c r="F1" s="666"/>
    </row>
    <row r="2" spans="1:6" ht="15.75">
      <c r="A2" s="672" t="s">
        <v>1860</v>
      </c>
      <c r="B2" s="672"/>
      <c r="C2" s="672"/>
      <c r="D2" s="672"/>
      <c r="E2" s="672"/>
      <c r="F2" s="672"/>
    </row>
    <row r="3" spans="1:6" ht="21">
      <c r="A3" s="683" t="s">
        <v>512</v>
      </c>
      <c r="B3" s="683"/>
      <c r="C3" s="683"/>
      <c r="D3" s="683"/>
      <c r="E3" s="683"/>
      <c r="F3" s="683"/>
    </row>
    <row r="4" spans="1:6">
      <c r="A4" s="668" t="s">
        <v>1861</v>
      </c>
      <c r="B4" s="668"/>
      <c r="C4" s="668"/>
      <c r="D4" s="668"/>
      <c r="E4" s="668"/>
      <c r="F4" s="668"/>
    </row>
    <row r="5" spans="1:6" ht="15.7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</row>
    <row r="6" spans="1:6">
      <c r="A6" s="2"/>
      <c r="B6" s="3" t="s">
        <v>210</v>
      </c>
      <c r="C6" s="4">
        <v>2073</v>
      </c>
      <c r="D6" s="5">
        <v>121546</v>
      </c>
      <c r="E6" s="3"/>
      <c r="F6" s="3"/>
    </row>
    <row r="7" spans="1:6">
      <c r="A7" s="2"/>
      <c r="B7" s="3" t="s">
        <v>211</v>
      </c>
      <c r="C7" s="4">
        <v>3941</v>
      </c>
      <c r="D7" s="6">
        <v>227284</v>
      </c>
      <c r="E7" s="3"/>
      <c r="F7" s="3"/>
    </row>
    <row r="8" spans="1:6">
      <c r="A8" s="2"/>
      <c r="B8" s="3" t="s">
        <v>212</v>
      </c>
      <c r="C8" s="7">
        <v>1886</v>
      </c>
      <c r="D8" s="5">
        <v>110534</v>
      </c>
      <c r="E8" s="3"/>
      <c r="F8" s="2"/>
    </row>
    <row r="9" spans="1:6">
      <c r="A9" s="2"/>
      <c r="B9" s="3" t="s">
        <v>442</v>
      </c>
      <c r="C9" s="7">
        <v>3012</v>
      </c>
      <c r="D9" s="5">
        <v>171010</v>
      </c>
      <c r="E9" s="3"/>
      <c r="F9" s="2"/>
    </row>
    <row r="10" spans="1:6">
      <c r="A10" s="2"/>
      <c r="B10" s="3" t="s">
        <v>213</v>
      </c>
      <c r="C10" s="7">
        <v>1811</v>
      </c>
      <c r="D10" s="5">
        <v>104829</v>
      </c>
      <c r="E10" s="3"/>
      <c r="F10" s="2"/>
    </row>
    <row r="11" spans="1:6">
      <c r="A11" s="2"/>
      <c r="B11" s="2" t="s">
        <v>229</v>
      </c>
      <c r="C11" s="7">
        <v>4148</v>
      </c>
      <c r="D11" s="5">
        <v>244829</v>
      </c>
      <c r="E11" s="3"/>
      <c r="F11" s="2"/>
    </row>
    <row r="12" spans="1:6">
      <c r="A12" s="2"/>
      <c r="B12" s="2" t="s">
        <v>454</v>
      </c>
      <c r="C12" s="7">
        <v>1281</v>
      </c>
      <c r="D12" s="5">
        <v>77395</v>
      </c>
      <c r="E12" s="2"/>
      <c r="F12" s="2"/>
    </row>
    <row r="13" spans="1:6">
      <c r="A13" s="2"/>
      <c r="B13" s="2" t="s">
        <v>214</v>
      </c>
      <c r="C13" s="7">
        <v>3023</v>
      </c>
      <c r="D13" s="5">
        <v>175623</v>
      </c>
      <c r="E13" s="2"/>
      <c r="F13" s="2"/>
    </row>
    <row r="14" spans="1:6">
      <c r="A14" s="2"/>
      <c r="B14" s="2" t="s">
        <v>215</v>
      </c>
      <c r="C14" s="7">
        <v>4434</v>
      </c>
      <c r="D14" s="5">
        <v>260717</v>
      </c>
      <c r="E14" s="2"/>
      <c r="F14" s="2"/>
    </row>
    <row r="15" spans="1:6">
      <c r="A15" s="2"/>
      <c r="B15" s="2" t="s">
        <v>216</v>
      </c>
      <c r="C15" s="7">
        <v>4006</v>
      </c>
      <c r="D15" s="5">
        <v>234427</v>
      </c>
      <c r="E15" s="2"/>
      <c r="F15" s="2"/>
    </row>
    <row r="16" spans="1:6">
      <c r="A16" s="2"/>
      <c r="B16" s="2" t="s">
        <v>217</v>
      </c>
      <c r="C16" s="7">
        <v>4096</v>
      </c>
      <c r="D16" s="5">
        <f>256942+24</f>
        <v>256966</v>
      </c>
      <c r="E16" s="2"/>
      <c r="F16" s="2"/>
    </row>
    <row r="17" spans="1:6">
      <c r="A17" s="2"/>
      <c r="B17" s="2" t="s">
        <v>230</v>
      </c>
      <c r="C17" s="7">
        <v>3679</v>
      </c>
      <c r="D17" s="5">
        <v>218776</v>
      </c>
      <c r="E17" s="2"/>
      <c r="F17" s="2"/>
    </row>
    <row r="18" spans="1:6">
      <c r="A18" s="2"/>
      <c r="B18" s="2" t="s">
        <v>231</v>
      </c>
      <c r="C18" s="7">
        <v>5109</v>
      </c>
      <c r="D18" s="5">
        <v>314503</v>
      </c>
      <c r="E18" s="2"/>
      <c r="F18" s="2"/>
    </row>
    <row r="19" spans="1:6">
      <c r="A19" s="2"/>
      <c r="B19" s="2" t="s">
        <v>232</v>
      </c>
      <c r="C19" s="7">
        <v>2096</v>
      </c>
      <c r="D19" s="5">
        <v>118900</v>
      </c>
      <c r="E19" s="2"/>
      <c r="F19" s="2"/>
    </row>
    <row r="20" spans="1:6">
      <c r="A20" s="2"/>
      <c r="B20" s="2" t="s">
        <v>218</v>
      </c>
      <c r="C20" s="7">
        <v>3903</v>
      </c>
      <c r="D20" s="5">
        <v>247190</v>
      </c>
      <c r="E20" s="2"/>
      <c r="F20" s="2"/>
    </row>
    <row r="21" spans="1:6">
      <c r="A21" s="2"/>
      <c r="B21" s="2" t="s">
        <v>115</v>
      </c>
      <c r="C21" s="7">
        <v>2043</v>
      </c>
      <c r="D21" s="5">
        <v>125936</v>
      </c>
      <c r="E21" s="2"/>
      <c r="F21" s="2"/>
    </row>
    <row r="22" spans="1:6">
      <c r="A22" s="2"/>
      <c r="B22" s="2" t="s">
        <v>116</v>
      </c>
      <c r="C22" s="7">
        <v>5291</v>
      </c>
      <c r="D22" s="5">
        <v>314229</v>
      </c>
      <c r="E22" s="2"/>
      <c r="F22" s="2"/>
    </row>
    <row r="23" spans="1:6">
      <c r="A23" s="2"/>
      <c r="B23" s="2" t="s">
        <v>117</v>
      </c>
      <c r="C23" s="7">
        <v>3495</v>
      </c>
      <c r="D23" s="5">
        <v>195040</v>
      </c>
      <c r="E23" s="2"/>
      <c r="F23" s="2"/>
    </row>
    <row r="24" spans="1:6">
      <c r="A24" s="2"/>
      <c r="B24" s="2" t="s">
        <v>118</v>
      </c>
      <c r="C24" s="7">
        <v>3682</v>
      </c>
      <c r="D24" s="5">
        <v>197718</v>
      </c>
      <c r="E24" s="2"/>
      <c r="F24" s="2"/>
    </row>
    <row r="25" spans="1:6">
      <c r="A25" s="2"/>
      <c r="B25" s="2" t="s">
        <v>119</v>
      </c>
      <c r="C25" s="7">
        <v>3653</v>
      </c>
      <c r="D25" s="5">
        <v>209181</v>
      </c>
      <c r="E25" s="2"/>
      <c r="F25" s="2"/>
    </row>
    <row r="26" spans="1:6">
      <c r="A26" s="2"/>
      <c r="B26" s="2" t="s">
        <v>443</v>
      </c>
      <c r="C26" s="7">
        <v>1354</v>
      </c>
      <c r="D26" s="5">
        <v>72049</v>
      </c>
      <c r="E26" s="2"/>
      <c r="F26" s="2"/>
    </row>
    <row r="27" spans="1:6">
      <c r="A27" s="2"/>
      <c r="B27" s="2" t="s">
        <v>120</v>
      </c>
      <c r="C27" s="7">
        <v>3306</v>
      </c>
      <c r="D27" s="5">
        <v>189830</v>
      </c>
      <c r="E27" s="2"/>
      <c r="F27" s="2"/>
    </row>
    <row r="28" spans="1:6">
      <c r="A28" s="2"/>
      <c r="B28" s="2" t="s">
        <v>121</v>
      </c>
      <c r="C28" s="7">
        <v>2964</v>
      </c>
      <c r="D28" s="5">
        <v>164124</v>
      </c>
      <c r="E28" s="2"/>
      <c r="F28" s="2"/>
    </row>
    <row r="29" spans="1:6">
      <c r="A29" s="2"/>
      <c r="B29" s="2" t="s">
        <v>122</v>
      </c>
      <c r="C29" s="7">
        <v>1886</v>
      </c>
      <c r="D29" s="5">
        <v>107401</v>
      </c>
      <c r="E29" s="2"/>
      <c r="F29" s="2"/>
    </row>
    <row r="30" spans="1:6">
      <c r="A30" s="2"/>
      <c r="B30" s="2" t="s">
        <v>123</v>
      </c>
      <c r="C30" s="7">
        <v>3074</v>
      </c>
      <c r="D30" s="5">
        <v>174044</v>
      </c>
      <c r="E30" s="2"/>
      <c r="F30" s="2"/>
    </row>
    <row r="31" spans="1:6">
      <c r="A31" s="2"/>
      <c r="B31" s="2" t="s">
        <v>221</v>
      </c>
      <c r="C31" s="7">
        <v>3480</v>
      </c>
      <c r="D31" s="5">
        <v>209271</v>
      </c>
      <c r="E31" s="2"/>
      <c r="F31" s="2"/>
    </row>
    <row r="32" spans="1:6">
      <c r="A32" s="2"/>
      <c r="B32" s="2" t="s">
        <v>131</v>
      </c>
      <c r="C32" s="7">
        <v>3723</v>
      </c>
      <c r="D32" s="5">
        <v>208796</v>
      </c>
      <c r="E32" s="2"/>
      <c r="F32" s="2"/>
    </row>
    <row r="33" spans="1:6">
      <c r="A33" s="2"/>
      <c r="B33" s="2" t="s">
        <v>132</v>
      </c>
      <c r="C33" s="7">
        <v>1529</v>
      </c>
      <c r="D33" s="5">
        <v>84835</v>
      </c>
      <c r="E33" s="2"/>
      <c r="F33" s="2"/>
    </row>
    <row r="34" spans="1:6">
      <c r="A34" s="2"/>
      <c r="B34" s="2" t="s">
        <v>133</v>
      </c>
      <c r="C34" s="7">
        <v>2815</v>
      </c>
      <c r="D34" s="5">
        <v>174885</v>
      </c>
      <c r="E34" s="2"/>
      <c r="F34" s="2"/>
    </row>
    <row r="35" spans="1:6">
      <c r="A35" s="2"/>
      <c r="B35" s="2" t="s">
        <v>134</v>
      </c>
      <c r="C35" s="7">
        <v>2979</v>
      </c>
      <c r="D35" s="5">
        <v>162640</v>
      </c>
      <c r="E35" s="2"/>
      <c r="F35" s="2"/>
    </row>
    <row r="36" spans="1:6">
      <c r="A36" s="2"/>
      <c r="B36" s="2" t="s">
        <v>135</v>
      </c>
      <c r="C36" s="7">
        <v>3091</v>
      </c>
      <c r="D36" s="5">
        <v>166876</v>
      </c>
      <c r="E36" s="2"/>
      <c r="F36" s="2"/>
    </row>
    <row r="37" spans="1:6">
      <c r="A37" s="2"/>
      <c r="B37" s="2" t="s">
        <v>136</v>
      </c>
      <c r="C37" s="7">
        <v>2463</v>
      </c>
      <c r="D37" s="5">
        <v>140683</v>
      </c>
      <c r="E37" s="2"/>
      <c r="F37" s="2"/>
    </row>
    <row r="38" spans="1:6">
      <c r="A38" s="2"/>
      <c r="B38" s="2" t="s">
        <v>138</v>
      </c>
      <c r="C38" s="7">
        <v>2256</v>
      </c>
      <c r="D38" s="5">
        <v>127585</v>
      </c>
      <c r="E38" s="2"/>
      <c r="F38" s="2"/>
    </row>
    <row r="39" spans="1:6">
      <c r="A39" s="2"/>
      <c r="B39" s="2" t="s">
        <v>139</v>
      </c>
      <c r="C39" s="7">
        <v>2461</v>
      </c>
      <c r="D39" s="5">
        <v>136928</v>
      </c>
      <c r="E39" s="2"/>
      <c r="F39" s="2"/>
    </row>
    <row r="40" spans="1:6">
      <c r="A40" s="2"/>
      <c r="B40" s="2" t="s">
        <v>140</v>
      </c>
      <c r="C40" s="7">
        <v>1583</v>
      </c>
      <c r="D40" s="5">
        <v>84542</v>
      </c>
      <c r="E40" s="2"/>
      <c r="F40" s="2"/>
    </row>
    <row r="41" spans="1:6">
      <c r="A41" s="2"/>
      <c r="B41" s="2" t="s">
        <v>141</v>
      </c>
      <c r="C41" s="7">
        <v>1639</v>
      </c>
      <c r="D41" s="5">
        <v>85380</v>
      </c>
      <c r="E41" s="2"/>
      <c r="F41" s="2"/>
    </row>
    <row r="42" spans="1:6">
      <c r="A42" s="2"/>
      <c r="B42" s="2" t="s">
        <v>142</v>
      </c>
      <c r="C42" s="7">
        <v>1713</v>
      </c>
      <c r="D42" s="5">
        <v>86104</v>
      </c>
      <c r="E42" s="2"/>
      <c r="F42" s="2"/>
    </row>
    <row r="43" spans="1:6">
      <c r="A43" s="2"/>
      <c r="B43" s="2" t="s">
        <v>219</v>
      </c>
      <c r="C43" s="7">
        <v>2398</v>
      </c>
      <c r="D43" s="5">
        <v>119271</v>
      </c>
      <c r="E43" s="2"/>
      <c r="F43" s="2"/>
    </row>
    <row r="44" spans="1:6">
      <c r="A44" s="2"/>
      <c r="B44" s="2" t="s">
        <v>1264</v>
      </c>
      <c r="C44" s="7">
        <v>2424</v>
      </c>
      <c r="D44" s="5">
        <v>116364</v>
      </c>
      <c r="E44" s="2"/>
      <c r="F44" s="2"/>
    </row>
    <row r="45" spans="1:6">
      <c r="A45" s="2"/>
      <c r="B45" s="2" t="s">
        <v>513</v>
      </c>
      <c r="C45" s="7">
        <v>2139</v>
      </c>
      <c r="D45" s="5">
        <v>107711</v>
      </c>
      <c r="E45" s="2"/>
      <c r="F45" s="2"/>
    </row>
    <row r="46" spans="1:6">
      <c r="A46" s="2"/>
      <c r="B46" s="2" t="s">
        <v>1281</v>
      </c>
      <c r="C46" s="7">
        <v>6</v>
      </c>
      <c r="D46" s="2"/>
      <c r="E46" s="5">
        <v>107500</v>
      </c>
      <c r="F46" s="2"/>
    </row>
    <row r="47" spans="1:6">
      <c r="A47" s="2"/>
      <c r="B47" s="2" t="s">
        <v>520</v>
      </c>
      <c r="C47" s="7">
        <v>6</v>
      </c>
      <c r="D47" s="2"/>
      <c r="E47" s="5">
        <v>102315</v>
      </c>
      <c r="F47" s="2"/>
    </row>
    <row r="48" spans="1:6">
      <c r="A48" s="2"/>
      <c r="B48" s="2" t="s">
        <v>1295</v>
      </c>
      <c r="C48" s="7">
        <v>11</v>
      </c>
      <c r="D48" s="2"/>
      <c r="E48" s="5">
        <v>178765</v>
      </c>
      <c r="F48" s="2"/>
    </row>
    <row r="49" spans="1:6">
      <c r="A49" s="2"/>
      <c r="B49" s="2" t="s">
        <v>338</v>
      </c>
      <c r="C49" s="7">
        <v>4</v>
      </c>
      <c r="D49" s="2"/>
      <c r="E49" s="5">
        <v>76380</v>
      </c>
      <c r="F49" s="2"/>
    </row>
    <row r="50" spans="1:6">
      <c r="A50" s="2"/>
      <c r="B50" s="2" t="s">
        <v>1296</v>
      </c>
      <c r="C50" s="7"/>
      <c r="D50" s="2"/>
      <c r="E50" s="5">
        <v>103050</v>
      </c>
      <c r="F50" s="2"/>
    </row>
    <row r="51" spans="1:6">
      <c r="A51" s="2"/>
      <c r="B51" s="2" t="s">
        <v>527</v>
      </c>
      <c r="C51" s="7">
        <v>13</v>
      </c>
      <c r="D51" s="2"/>
      <c r="E51" s="5">
        <v>248800</v>
      </c>
      <c r="F51" s="2"/>
    </row>
    <row r="52" spans="1:6">
      <c r="A52" s="2"/>
      <c r="B52" s="2" t="s">
        <v>339</v>
      </c>
      <c r="C52" s="7">
        <v>14</v>
      </c>
      <c r="D52" s="2"/>
      <c r="E52" s="5">
        <v>257010</v>
      </c>
      <c r="F52" s="2"/>
    </row>
    <row r="53" spans="1:6">
      <c r="A53" s="2"/>
      <c r="B53" s="2" t="s">
        <v>488</v>
      </c>
      <c r="C53" s="7">
        <v>10</v>
      </c>
      <c r="D53" s="2"/>
      <c r="E53" s="5">
        <v>192000</v>
      </c>
      <c r="F53" s="2"/>
    </row>
    <row r="54" spans="1:6">
      <c r="A54" s="2"/>
      <c r="B54" s="2" t="s">
        <v>528</v>
      </c>
      <c r="C54" s="7">
        <v>20</v>
      </c>
      <c r="D54" s="2"/>
      <c r="E54" s="5">
        <v>320675</v>
      </c>
      <c r="F54" s="2"/>
    </row>
    <row r="55" spans="1:6">
      <c r="A55" s="2"/>
      <c r="B55" s="2" t="s">
        <v>489</v>
      </c>
      <c r="C55" s="7">
        <v>17</v>
      </c>
      <c r="D55" s="2"/>
      <c r="E55" s="5">
        <v>312085</v>
      </c>
      <c r="F55" s="2"/>
    </row>
    <row r="56" spans="1:6">
      <c r="A56" s="2"/>
      <c r="B56" s="2" t="s">
        <v>490</v>
      </c>
      <c r="C56" s="7">
        <v>17</v>
      </c>
      <c r="D56" s="2"/>
      <c r="E56" s="5">
        <v>311375</v>
      </c>
      <c r="F56" s="2"/>
    </row>
    <row r="57" spans="1:6">
      <c r="A57" s="2"/>
      <c r="B57" s="2" t="s">
        <v>529</v>
      </c>
      <c r="C57" s="7">
        <v>15</v>
      </c>
      <c r="D57" s="2"/>
      <c r="E57" s="5">
        <v>284610</v>
      </c>
      <c r="F57" s="2"/>
    </row>
    <row r="58" spans="1:6">
      <c r="A58" s="2"/>
      <c r="B58" s="2" t="s">
        <v>530</v>
      </c>
      <c r="C58" s="7">
        <v>15</v>
      </c>
      <c r="D58" s="2"/>
      <c r="E58" s="5">
        <v>270260</v>
      </c>
      <c r="F58" s="2"/>
    </row>
    <row r="59" spans="1:6">
      <c r="A59" s="2"/>
      <c r="B59" s="2" t="s">
        <v>491</v>
      </c>
      <c r="C59" s="7">
        <v>20</v>
      </c>
      <c r="D59" s="2"/>
      <c r="E59" s="5">
        <v>348625</v>
      </c>
      <c r="F59" s="2"/>
    </row>
    <row r="60" spans="1:6">
      <c r="A60" s="2"/>
      <c r="B60" s="2" t="s">
        <v>492</v>
      </c>
      <c r="C60" s="7">
        <v>16</v>
      </c>
      <c r="D60" s="2"/>
      <c r="E60" s="5">
        <v>300335</v>
      </c>
      <c r="F60" s="5"/>
    </row>
    <row r="61" spans="1:6">
      <c r="A61" s="2"/>
      <c r="B61" s="2" t="s">
        <v>493</v>
      </c>
      <c r="C61" s="7">
        <v>17</v>
      </c>
      <c r="D61" s="2"/>
      <c r="E61" s="5">
        <v>276040</v>
      </c>
      <c r="F61" s="2"/>
    </row>
    <row r="62" spans="1:6">
      <c r="A62" s="2"/>
      <c r="B62" s="2" t="s">
        <v>494</v>
      </c>
      <c r="C62" s="7">
        <v>20</v>
      </c>
      <c r="D62" s="2"/>
      <c r="E62" s="5">
        <v>372850</v>
      </c>
      <c r="F62" s="2"/>
    </row>
    <row r="63" spans="1:6">
      <c r="A63" s="2"/>
      <c r="B63" s="2" t="s">
        <v>495</v>
      </c>
      <c r="C63" s="7">
        <v>19</v>
      </c>
      <c r="D63" s="2"/>
      <c r="E63" s="5">
        <v>350355</v>
      </c>
      <c r="F63" s="2"/>
    </row>
    <row r="64" spans="1:6">
      <c r="A64" s="2"/>
      <c r="B64" s="2" t="s">
        <v>496</v>
      </c>
      <c r="C64" s="7">
        <v>16</v>
      </c>
      <c r="D64" s="2"/>
      <c r="E64" s="5">
        <v>323650</v>
      </c>
      <c r="F64" s="2"/>
    </row>
    <row r="65" spans="1:6">
      <c r="A65" s="2"/>
      <c r="B65" s="2" t="s">
        <v>531</v>
      </c>
      <c r="C65" s="7">
        <v>21</v>
      </c>
      <c r="D65" s="2"/>
      <c r="E65" s="5">
        <v>419035</v>
      </c>
      <c r="F65" s="2"/>
    </row>
    <row r="66" spans="1:6">
      <c r="A66" s="2"/>
      <c r="B66" s="2" t="s">
        <v>532</v>
      </c>
      <c r="C66" s="7">
        <v>13</v>
      </c>
      <c r="D66" s="2"/>
      <c r="E66" s="5">
        <v>264430</v>
      </c>
      <c r="F66" s="2"/>
    </row>
    <row r="67" spans="1:6">
      <c r="A67" s="2"/>
      <c r="B67" s="2" t="s">
        <v>497</v>
      </c>
      <c r="C67" s="7">
        <v>10</v>
      </c>
      <c r="D67" s="2"/>
      <c r="E67" s="5">
        <v>198000</v>
      </c>
      <c r="F67" s="2"/>
    </row>
    <row r="68" spans="1:6">
      <c r="A68" s="2"/>
      <c r="B68" s="2" t="s">
        <v>498</v>
      </c>
      <c r="C68" s="7">
        <v>12</v>
      </c>
      <c r="D68" s="2"/>
      <c r="E68" s="5">
        <v>209310</v>
      </c>
      <c r="F68" s="2"/>
    </row>
    <row r="69" spans="1:6">
      <c r="A69" s="2"/>
      <c r="B69" s="2" t="s">
        <v>499</v>
      </c>
      <c r="C69" s="7">
        <v>5</v>
      </c>
      <c r="D69" s="2"/>
      <c r="E69" s="3">
        <v>101335</v>
      </c>
      <c r="F69" s="2"/>
    </row>
    <row r="70" spans="1:6">
      <c r="A70" s="2"/>
      <c r="B70" s="2" t="s">
        <v>500</v>
      </c>
      <c r="C70" s="7">
        <v>1</v>
      </c>
      <c r="D70" s="2"/>
      <c r="E70" s="3">
        <v>8255</v>
      </c>
      <c r="F70" s="2"/>
    </row>
    <row r="71" spans="1:6">
      <c r="A71" s="2"/>
      <c r="B71" s="2" t="s">
        <v>502</v>
      </c>
      <c r="C71" s="7">
        <v>2</v>
      </c>
      <c r="D71" s="2"/>
      <c r="E71" s="3">
        <v>31180</v>
      </c>
      <c r="F71" s="2"/>
    </row>
    <row r="72" spans="1:6">
      <c r="A72" s="2"/>
      <c r="B72" s="2" t="s">
        <v>503</v>
      </c>
      <c r="C72" s="7">
        <v>5</v>
      </c>
      <c r="D72" s="2"/>
      <c r="E72" s="3">
        <v>89060</v>
      </c>
      <c r="F72" s="2"/>
    </row>
    <row r="73" spans="1:6">
      <c r="A73" s="2"/>
      <c r="B73" s="2" t="s">
        <v>505</v>
      </c>
      <c r="C73" s="7">
        <v>12</v>
      </c>
      <c r="D73" s="2"/>
      <c r="E73" s="3">
        <v>218150</v>
      </c>
      <c r="F73" s="2"/>
    </row>
    <row r="74" spans="1:6">
      <c r="A74" s="2"/>
      <c r="B74" s="2" t="s">
        <v>506</v>
      </c>
      <c r="C74" s="7">
        <v>10</v>
      </c>
      <c r="D74" s="2"/>
      <c r="E74" s="3">
        <v>183775</v>
      </c>
      <c r="F74" s="2"/>
    </row>
    <row r="75" spans="1:6">
      <c r="A75" s="2"/>
      <c r="B75" s="2" t="s">
        <v>791</v>
      </c>
      <c r="C75" s="7">
        <v>7</v>
      </c>
      <c r="D75" s="2"/>
      <c r="E75" s="3">
        <v>125510</v>
      </c>
      <c r="F75" s="2"/>
    </row>
    <row r="76" spans="1:6">
      <c r="A76" s="2"/>
      <c r="B76" s="2" t="s">
        <v>247</v>
      </c>
      <c r="C76" s="7">
        <v>4</v>
      </c>
      <c r="D76" s="2"/>
      <c r="E76" s="3">
        <v>83335</v>
      </c>
      <c r="F76" s="2"/>
    </row>
    <row r="77" spans="1:6">
      <c r="A77" s="2"/>
      <c r="B77" s="2" t="s">
        <v>248</v>
      </c>
      <c r="C77" s="7">
        <v>2</v>
      </c>
      <c r="D77" s="2"/>
      <c r="E77" s="3">
        <v>34060</v>
      </c>
      <c r="F77" s="2"/>
    </row>
    <row r="78" spans="1:6">
      <c r="A78" s="2"/>
      <c r="B78" s="2" t="s">
        <v>249</v>
      </c>
      <c r="C78" s="7"/>
      <c r="D78" s="2"/>
      <c r="E78" s="3">
        <v>6690</v>
      </c>
      <c r="F78" s="2"/>
    </row>
    <row r="79" spans="1:6">
      <c r="A79" s="2"/>
      <c r="B79" s="2"/>
      <c r="C79" s="7"/>
      <c r="D79" s="2"/>
      <c r="E79" s="3"/>
      <c r="F79" s="2"/>
    </row>
    <row r="80" spans="1:6">
      <c r="A80" s="2"/>
      <c r="B80" s="2"/>
      <c r="C80" s="7"/>
      <c r="D80" s="2"/>
      <c r="E80" s="2"/>
      <c r="F80" s="2"/>
    </row>
    <row r="81" spans="1:6" ht="26.25">
      <c r="A81" s="688" t="s">
        <v>43</v>
      </c>
      <c r="B81" s="689"/>
      <c r="C81" s="8">
        <f>SUM(C6:C80)</f>
        <v>116299</v>
      </c>
      <c r="D81" s="9">
        <f>SUM(D6:D80)</f>
        <v>6645952</v>
      </c>
      <c r="E81" s="10">
        <f>SUM(E6:E80)</f>
        <v>6708805</v>
      </c>
      <c r="F81" s="9">
        <f>D81-E81</f>
        <v>-62853</v>
      </c>
    </row>
  </sheetData>
  <mergeCells count="5">
    <mergeCell ref="A1:F1"/>
    <mergeCell ref="A2:F2"/>
    <mergeCell ref="A3:F3"/>
    <mergeCell ref="A4:F4"/>
    <mergeCell ref="A81:B8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29"/>
  <sheetViews>
    <sheetView topLeftCell="A88" workbookViewId="0">
      <selection activeCell="E127" sqref="E127"/>
    </sheetView>
  </sheetViews>
  <sheetFormatPr defaultColWidth="9" defaultRowHeight="15"/>
  <cols>
    <col min="2" max="2" width="14.85546875" customWidth="1"/>
    <col min="3" max="3" width="21.5703125" customWidth="1"/>
    <col min="4" max="4" width="22.7109375" customWidth="1"/>
    <col min="5" max="5" width="25.5703125" customWidth="1"/>
    <col min="6" max="6" width="16.85546875" customWidth="1"/>
    <col min="7" max="7" width="20.5703125" customWidth="1"/>
    <col min="8" max="8" width="16.5703125" customWidth="1"/>
    <col min="9" max="9" width="18" customWidth="1"/>
  </cols>
  <sheetData>
    <row r="1" spans="1:10" ht="23.25">
      <c r="A1" s="666" t="s">
        <v>0</v>
      </c>
      <c r="B1" s="666"/>
      <c r="C1" s="666"/>
      <c r="D1" s="666"/>
      <c r="E1" s="666"/>
    </row>
    <row r="2" spans="1:10" ht="15.75">
      <c r="A2" s="672" t="s">
        <v>582</v>
      </c>
      <c r="B2" s="672"/>
      <c r="C2" s="672"/>
      <c r="D2" s="672"/>
      <c r="E2" s="672"/>
    </row>
    <row r="3" spans="1:10">
      <c r="A3" s="667" t="s">
        <v>984</v>
      </c>
      <c r="B3" s="667"/>
      <c r="C3" s="667"/>
      <c r="D3" s="667"/>
      <c r="E3" s="667"/>
    </row>
    <row r="4" spans="1:10">
      <c r="A4" s="668" t="s">
        <v>2</v>
      </c>
      <c r="B4" s="668"/>
      <c r="C4" s="668"/>
      <c r="D4" s="668"/>
      <c r="E4" s="668"/>
    </row>
    <row r="5" spans="1:10" ht="15.75">
      <c r="A5" s="1" t="s">
        <v>3</v>
      </c>
      <c r="B5" s="1" t="s">
        <v>4</v>
      </c>
      <c r="C5" s="1" t="s">
        <v>6</v>
      </c>
      <c r="D5" s="1" t="s">
        <v>7</v>
      </c>
      <c r="E5" s="1" t="s">
        <v>8</v>
      </c>
    </row>
    <row r="6" spans="1:10">
      <c r="A6" s="19">
        <v>1</v>
      </c>
      <c r="B6" s="21" t="s">
        <v>985</v>
      </c>
      <c r="C6" s="3">
        <v>1769670</v>
      </c>
      <c r="D6" s="91"/>
      <c r="E6" s="21" t="s">
        <v>986</v>
      </c>
    </row>
    <row r="7" spans="1:10">
      <c r="A7" s="19">
        <v>2</v>
      </c>
      <c r="B7" s="21" t="s">
        <v>987</v>
      </c>
      <c r="C7" s="3">
        <v>2747980</v>
      </c>
      <c r="D7" s="91"/>
      <c r="E7" s="21" t="s">
        <v>988</v>
      </c>
    </row>
    <row r="8" spans="1:10">
      <c r="A8" s="19"/>
      <c r="B8" s="21" t="s">
        <v>989</v>
      </c>
      <c r="C8" s="3">
        <v>2813680</v>
      </c>
      <c r="D8" s="91"/>
      <c r="E8" s="21" t="s">
        <v>990</v>
      </c>
    </row>
    <row r="9" spans="1:10">
      <c r="A9" s="19"/>
      <c r="B9" s="21" t="s">
        <v>991</v>
      </c>
      <c r="C9" s="3">
        <v>1262990</v>
      </c>
      <c r="D9" s="91"/>
      <c r="E9" s="21" t="s">
        <v>992</v>
      </c>
    </row>
    <row r="10" spans="1:10">
      <c r="A10" s="19"/>
      <c r="B10" s="21" t="s">
        <v>993</v>
      </c>
      <c r="C10" s="3"/>
      <c r="D10" s="91">
        <v>192730</v>
      </c>
      <c r="E10" s="53" t="s">
        <v>994</v>
      </c>
      <c r="G10" s="83" t="s">
        <v>587</v>
      </c>
      <c r="H10" s="83" t="s">
        <v>588</v>
      </c>
      <c r="I10" s="83" t="s">
        <v>589</v>
      </c>
    </row>
    <row r="11" spans="1:10">
      <c r="A11" s="19"/>
      <c r="B11" s="21" t="s">
        <v>995</v>
      </c>
      <c r="C11" s="3"/>
      <c r="D11" s="91">
        <v>280420</v>
      </c>
      <c r="E11" s="53" t="s">
        <v>994</v>
      </c>
      <c r="G11" s="17" t="s">
        <v>996</v>
      </c>
      <c r="H11" s="17">
        <v>1032460</v>
      </c>
      <c r="I11" s="17">
        <v>1038880</v>
      </c>
    </row>
    <row r="12" spans="1:10">
      <c r="A12" s="19"/>
      <c r="B12" s="21" t="s">
        <v>997</v>
      </c>
      <c r="C12" s="3"/>
      <c r="D12" s="91">
        <v>491510</v>
      </c>
      <c r="E12" s="53" t="s">
        <v>994</v>
      </c>
      <c r="G12" s="21" t="s">
        <v>998</v>
      </c>
      <c r="H12" s="17">
        <v>1008340</v>
      </c>
      <c r="I12" s="17">
        <v>1009737</v>
      </c>
    </row>
    <row r="13" spans="1:10">
      <c r="A13" s="19"/>
      <c r="B13" s="21" t="s">
        <v>999</v>
      </c>
      <c r="C13" s="3"/>
      <c r="D13" s="91">
        <v>67800</v>
      </c>
      <c r="E13" s="53" t="s">
        <v>994</v>
      </c>
      <c r="G13" s="21" t="s">
        <v>998</v>
      </c>
      <c r="H13" s="17">
        <v>997000</v>
      </c>
      <c r="I13" s="17">
        <v>1019907</v>
      </c>
    </row>
    <row r="14" spans="1:10">
      <c r="A14" s="19"/>
      <c r="B14" s="21"/>
      <c r="C14" s="3"/>
      <c r="D14" s="91"/>
      <c r="E14" s="53"/>
      <c r="G14" s="21" t="s">
        <v>1000</v>
      </c>
      <c r="H14" s="17">
        <v>1160000</v>
      </c>
      <c r="I14" s="17">
        <v>1148263</v>
      </c>
    </row>
    <row r="15" spans="1:10">
      <c r="A15" s="19"/>
      <c r="B15" s="21" t="s">
        <v>1001</v>
      </c>
      <c r="C15" s="3"/>
      <c r="D15" s="91">
        <v>165540</v>
      </c>
      <c r="E15" s="53" t="s">
        <v>998</v>
      </c>
      <c r="G15" s="21" t="s">
        <v>1002</v>
      </c>
      <c r="H15" s="17">
        <v>1810000</v>
      </c>
      <c r="I15" s="17">
        <v>1826641</v>
      </c>
    </row>
    <row r="16" spans="1:10">
      <c r="A16" s="19"/>
      <c r="B16" s="21" t="s">
        <v>1003</v>
      </c>
      <c r="C16" s="3"/>
      <c r="D16" s="91">
        <v>412340</v>
      </c>
      <c r="E16" s="53" t="s">
        <v>998</v>
      </c>
      <c r="G16" s="21" t="s">
        <v>1004</v>
      </c>
      <c r="H16" s="17">
        <v>370000</v>
      </c>
      <c r="I16" s="17">
        <v>382900</v>
      </c>
      <c r="J16" s="114">
        <v>0.40217999999999998</v>
      </c>
    </row>
    <row r="17" spans="1:9">
      <c r="A17" s="19"/>
      <c r="B17" s="21" t="s">
        <v>369</v>
      </c>
      <c r="C17" s="3"/>
      <c r="D17" s="91">
        <v>430460</v>
      </c>
      <c r="E17" s="53" t="s">
        <v>998</v>
      </c>
      <c r="G17" s="21" t="s">
        <v>1005</v>
      </c>
      <c r="H17" s="17">
        <v>2040000</v>
      </c>
      <c r="I17" s="17">
        <v>2028596</v>
      </c>
    </row>
    <row r="18" spans="1:9">
      <c r="A18" s="19"/>
      <c r="B18" s="21" t="s">
        <v>1006</v>
      </c>
      <c r="C18" s="3"/>
      <c r="D18" s="91">
        <v>1810000</v>
      </c>
      <c r="E18" s="53" t="s">
        <v>1002</v>
      </c>
      <c r="G18" s="21"/>
      <c r="H18" s="17"/>
      <c r="I18" s="17"/>
    </row>
    <row r="19" spans="1:9">
      <c r="A19" s="19"/>
      <c r="B19" s="21" t="s">
        <v>1007</v>
      </c>
      <c r="C19" s="3"/>
      <c r="D19" s="3">
        <v>1160000</v>
      </c>
      <c r="E19" s="53" t="s">
        <v>1000</v>
      </c>
    </row>
    <row r="20" spans="1:9">
      <c r="A20" s="19"/>
      <c r="B20" s="21" t="s">
        <v>1008</v>
      </c>
      <c r="C20" s="3"/>
      <c r="D20" s="3">
        <v>997000</v>
      </c>
      <c r="E20" s="53" t="s">
        <v>998</v>
      </c>
    </row>
    <row r="21" spans="1:9">
      <c r="A21" s="19"/>
      <c r="B21" s="21" t="s">
        <v>1009</v>
      </c>
      <c r="C21" s="3"/>
      <c r="D21" s="3">
        <v>2040000</v>
      </c>
      <c r="E21" s="53" t="s">
        <v>1005</v>
      </c>
    </row>
    <row r="22" spans="1:9">
      <c r="A22" s="19"/>
      <c r="B22" s="21" t="s">
        <v>387</v>
      </c>
      <c r="C22" s="3"/>
      <c r="D22" s="3">
        <v>370000</v>
      </c>
      <c r="E22" s="53" t="s">
        <v>1004</v>
      </c>
    </row>
    <row r="23" spans="1:9">
      <c r="A23" s="17"/>
      <c r="B23" s="17"/>
      <c r="C23" s="18"/>
      <c r="D23" s="18"/>
      <c r="E23" s="17"/>
    </row>
    <row r="24" spans="1:9" ht="26.25">
      <c r="A24" s="673" t="s">
        <v>43</v>
      </c>
      <c r="B24" s="674"/>
      <c r="C24" s="10">
        <f>SUM(C6:C23)</f>
        <v>8594320</v>
      </c>
      <c r="D24" s="10">
        <f>SUM(D6:D23)</f>
        <v>8417800</v>
      </c>
      <c r="E24" s="31">
        <f>C24-D24</f>
        <v>176520</v>
      </c>
      <c r="F24" t="s">
        <v>1010</v>
      </c>
    </row>
    <row r="29" spans="1:9" ht="23.25">
      <c r="A29" s="666" t="s">
        <v>0</v>
      </c>
      <c r="B29" s="666"/>
      <c r="C29" s="666"/>
      <c r="D29" s="666"/>
      <c r="E29" s="666"/>
    </row>
    <row r="30" spans="1:9" ht="15.75">
      <c r="A30" s="672" t="s">
        <v>649</v>
      </c>
      <c r="B30" s="672"/>
      <c r="C30" s="672"/>
      <c r="D30" s="672"/>
      <c r="E30" s="672"/>
    </row>
    <row r="31" spans="1:9">
      <c r="A31" s="667" t="s">
        <v>984</v>
      </c>
      <c r="B31" s="667"/>
      <c r="C31" s="667"/>
      <c r="D31" s="667"/>
      <c r="E31" s="667"/>
    </row>
    <row r="32" spans="1:9">
      <c r="A32" s="668" t="s">
        <v>2</v>
      </c>
      <c r="B32" s="668"/>
      <c r="C32" s="668"/>
      <c r="D32" s="668"/>
      <c r="E32" s="668"/>
    </row>
    <row r="33" spans="1:9" ht="15.75">
      <c r="A33" s="1" t="s">
        <v>3</v>
      </c>
      <c r="B33" s="1" t="s">
        <v>4</v>
      </c>
      <c r="C33" s="1" t="s">
        <v>6</v>
      </c>
      <c r="D33" s="1" t="s">
        <v>7</v>
      </c>
      <c r="E33" s="1" t="s">
        <v>8</v>
      </c>
    </row>
    <row r="34" spans="1:9" ht="38.25" customHeight="1">
      <c r="A34" s="19"/>
      <c r="B34" s="21" t="s">
        <v>991</v>
      </c>
      <c r="C34" s="3">
        <v>3292130</v>
      </c>
      <c r="D34" s="91"/>
      <c r="E34" s="111" t="s">
        <v>1011</v>
      </c>
    </row>
    <row r="35" spans="1:9" ht="36.75" customHeight="1">
      <c r="A35" s="19"/>
      <c r="B35" s="21" t="s">
        <v>1012</v>
      </c>
      <c r="C35" s="3">
        <v>4564000</v>
      </c>
      <c r="D35" s="91"/>
      <c r="E35" s="111" t="s">
        <v>1013</v>
      </c>
    </row>
    <row r="36" spans="1:9" ht="21" customHeight="1">
      <c r="A36" s="19"/>
      <c r="B36" s="21" t="s">
        <v>1014</v>
      </c>
      <c r="C36" s="3">
        <v>744540</v>
      </c>
      <c r="D36" s="91"/>
      <c r="E36" s="21" t="s">
        <v>1015</v>
      </c>
      <c r="G36" s="112" t="s">
        <v>587</v>
      </c>
      <c r="H36" s="112" t="s">
        <v>588</v>
      </c>
      <c r="I36" s="112" t="s">
        <v>589</v>
      </c>
    </row>
    <row r="37" spans="1:9" ht="24" customHeight="1">
      <c r="A37" s="19"/>
      <c r="B37" s="21" t="s">
        <v>415</v>
      </c>
      <c r="C37" s="3"/>
      <c r="D37" s="91">
        <v>1828000</v>
      </c>
      <c r="E37" s="53" t="s">
        <v>1016</v>
      </c>
      <c r="G37" s="21" t="s">
        <v>1017</v>
      </c>
      <c r="H37" s="91">
        <v>1920000</v>
      </c>
      <c r="I37" s="17">
        <v>1926161</v>
      </c>
    </row>
    <row r="38" spans="1:9" ht="24" customHeight="1">
      <c r="A38" s="19"/>
      <c r="B38" s="21" t="s">
        <v>344</v>
      </c>
      <c r="C38" s="3"/>
      <c r="D38" s="91">
        <v>1920000</v>
      </c>
      <c r="E38" s="53" t="s">
        <v>1017</v>
      </c>
      <c r="G38" s="21" t="s">
        <v>1018</v>
      </c>
      <c r="H38" s="107">
        <v>850000</v>
      </c>
      <c r="I38" s="17">
        <v>880697</v>
      </c>
    </row>
    <row r="39" spans="1:9" ht="24" customHeight="1">
      <c r="A39" s="19"/>
      <c r="B39" s="21" t="s">
        <v>323</v>
      </c>
      <c r="C39" s="3"/>
      <c r="D39" s="91">
        <v>1140000</v>
      </c>
      <c r="E39" s="53" t="s">
        <v>1019</v>
      </c>
      <c r="G39" s="21" t="s">
        <v>1020</v>
      </c>
      <c r="H39" s="91">
        <v>1175000</v>
      </c>
      <c r="I39" s="17">
        <v>1161906</v>
      </c>
    </row>
    <row r="40" spans="1:9" ht="24" customHeight="1">
      <c r="A40" s="19"/>
      <c r="B40" s="21" t="s">
        <v>327</v>
      </c>
      <c r="C40" s="3"/>
      <c r="D40" s="91">
        <v>850000</v>
      </c>
      <c r="E40" s="53" t="s">
        <v>1018</v>
      </c>
      <c r="G40" s="21" t="s">
        <v>1021</v>
      </c>
      <c r="H40" s="107">
        <v>1190000</v>
      </c>
      <c r="I40" s="17">
        <v>1188054</v>
      </c>
    </row>
    <row r="41" spans="1:9" ht="24" customHeight="1">
      <c r="A41" s="19"/>
      <c r="B41" s="21" t="s">
        <v>327</v>
      </c>
      <c r="C41" s="3"/>
      <c r="D41" s="91">
        <v>1190000</v>
      </c>
      <c r="E41" s="53" t="s">
        <v>1021</v>
      </c>
      <c r="G41" s="21" t="s">
        <v>1022</v>
      </c>
      <c r="H41" s="91">
        <v>1828000</v>
      </c>
      <c r="I41" s="17">
        <v>1842931</v>
      </c>
    </row>
    <row r="42" spans="1:9" ht="24" customHeight="1">
      <c r="A42" s="19"/>
      <c r="B42" s="21" t="s">
        <v>328</v>
      </c>
      <c r="C42" s="3"/>
      <c r="D42" s="91">
        <v>1175000</v>
      </c>
      <c r="E42" s="53" t="s">
        <v>1020</v>
      </c>
      <c r="G42" s="21" t="s">
        <v>1019</v>
      </c>
      <c r="H42" s="107">
        <v>1140000</v>
      </c>
      <c r="I42" s="17">
        <v>1184211</v>
      </c>
    </row>
    <row r="43" spans="1:9" ht="24" customHeight="1">
      <c r="A43" s="19"/>
      <c r="B43" s="21" t="s">
        <v>356</v>
      </c>
      <c r="C43" s="3"/>
      <c r="D43" s="3">
        <v>414000</v>
      </c>
      <c r="E43" s="53" t="s">
        <v>1023</v>
      </c>
      <c r="G43" s="21" t="s">
        <v>1023</v>
      </c>
      <c r="H43" s="107">
        <v>414000</v>
      </c>
      <c r="I43" s="17">
        <v>408860</v>
      </c>
    </row>
    <row r="44" spans="1:9" ht="21" customHeight="1">
      <c r="A44" s="17"/>
      <c r="B44" s="17"/>
      <c r="C44" s="18"/>
      <c r="D44" s="18"/>
      <c r="E44" s="17"/>
      <c r="G44" s="21"/>
      <c r="H44" s="107"/>
      <c r="I44" s="17"/>
    </row>
    <row r="45" spans="1:9" ht="26.25">
      <c r="A45" s="673" t="s">
        <v>43</v>
      </c>
      <c r="B45" s="674"/>
      <c r="C45" s="10">
        <f>SUM(C34:C44)</f>
        <v>8600670</v>
      </c>
      <c r="D45" s="10">
        <f>SUM(D34:D44)</f>
        <v>8517000</v>
      </c>
      <c r="E45" s="31">
        <f>C45-D45</f>
        <v>83670</v>
      </c>
      <c r="F45" t="s">
        <v>1010</v>
      </c>
    </row>
    <row r="51" spans="1:9" ht="23.25">
      <c r="A51" s="666" t="s">
        <v>0</v>
      </c>
      <c r="B51" s="666"/>
      <c r="C51" s="666"/>
      <c r="D51" s="666"/>
      <c r="E51" s="666"/>
    </row>
    <row r="52" spans="1:9" ht="15.75">
      <c r="A52" s="672" t="s">
        <v>632</v>
      </c>
      <c r="B52" s="672"/>
      <c r="C52" s="672"/>
      <c r="D52" s="672"/>
      <c r="E52" s="672"/>
    </row>
    <row r="53" spans="1:9">
      <c r="A53" s="667" t="s">
        <v>984</v>
      </c>
      <c r="B53" s="667"/>
      <c r="C53" s="667"/>
      <c r="D53" s="667"/>
      <c r="E53" s="667"/>
    </row>
    <row r="54" spans="1:9">
      <c r="A54" s="668" t="s">
        <v>2</v>
      </c>
      <c r="B54" s="668"/>
      <c r="C54" s="668"/>
      <c r="D54" s="668"/>
      <c r="E54" s="668"/>
    </row>
    <row r="55" spans="1:9" ht="15.75">
      <c r="A55" s="1" t="s">
        <v>3</v>
      </c>
      <c r="B55" s="1" t="s">
        <v>4</v>
      </c>
      <c r="C55" s="1" t="s">
        <v>6</v>
      </c>
      <c r="D55" s="1" t="s">
        <v>7</v>
      </c>
      <c r="E55" s="1" t="s">
        <v>8</v>
      </c>
    </row>
    <row r="56" spans="1:9">
      <c r="A56" s="19"/>
      <c r="B56" s="21" t="s">
        <v>1014</v>
      </c>
      <c r="C56" s="3">
        <v>337720</v>
      </c>
      <c r="D56" s="91"/>
      <c r="E56" s="21" t="s">
        <v>1015</v>
      </c>
    </row>
    <row r="57" spans="1:9" ht="30">
      <c r="A57" s="19"/>
      <c r="B57" s="21" t="s">
        <v>1024</v>
      </c>
      <c r="C57" s="3">
        <v>3940310</v>
      </c>
      <c r="D57" s="91"/>
      <c r="E57" s="111" t="s">
        <v>1025</v>
      </c>
    </row>
    <row r="58" spans="1:9" ht="30.75" customHeight="1">
      <c r="A58" s="19"/>
      <c r="B58" s="21" t="s">
        <v>1026</v>
      </c>
      <c r="C58" s="3">
        <f>1147100+1841550</f>
        <v>2988650</v>
      </c>
      <c r="D58" s="3"/>
      <c r="E58" s="21" t="s">
        <v>1027</v>
      </c>
    </row>
    <row r="59" spans="1:9" ht="24" customHeight="1">
      <c r="A59" s="17"/>
      <c r="B59" s="19" t="s">
        <v>1028</v>
      </c>
      <c r="C59" s="2">
        <v>1277910</v>
      </c>
      <c r="D59" s="2"/>
      <c r="E59" s="19" t="s">
        <v>1029</v>
      </c>
    </row>
    <row r="60" spans="1:9" ht="24" customHeight="1">
      <c r="A60" s="100"/>
      <c r="B60" s="21" t="s">
        <v>387</v>
      </c>
      <c r="C60" s="3"/>
      <c r="D60" s="3">
        <v>550000</v>
      </c>
      <c r="E60" s="53" t="s">
        <v>1004</v>
      </c>
    </row>
    <row r="61" spans="1:9" ht="24" customHeight="1">
      <c r="A61" s="100"/>
      <c r="B61" s="21" t="s">
        <v>390</v>
      </c>
      <c r="C61" s="3"/>
      <c r="D61" s="3">
        <v>1025000</v>
      </c>
      <c r="E61" s="53" t="s">
        <v>998</v>
      </c>
      <c r="G61" s="83" t="s">
        <v>587</v>
      </c>
      <c r="H61" s="83" t="s">
        <v>588</v>
      </c>
      <c r="I61" s="83" t="s">
        <v>589</v>
      </c>
    </row>
    <row r="62" spans="1:9" ht="24" customHeight="1">
      <c r="A62" s="100"/>
      <c r="B62" s="21" t="s">
        <v>390</v>
      </c>
      <c r="C62" s="3"/>
      <c r="D62" s="3">
        <v>1860000</v>
      </c>
      <c r="E62" s="53" t="s">
        <v>673</v>
      </c>
      <c r="G62" s="21" t="s">
        <v>673</v>
      </c>
      <c r="H62" s="17">
        <v>1860000</v>
      </c>
      <c r="I62" s="17">
        <v>1879354</v>
      </c>
    </row>
    <row r="63" spans="1:9" ht="24" customHeight="1">
      <c r="A63" s="100"/>
      <c r="B63" s="19" t="s">
        <v>411</v>
      </c>
      <c r="C63" s="2"/>
      <c r="D63" s="2">
        <v>1250000</v>
      </c>
      <c r="E63" s="53" t="s">
        <v>1030</v>
      </c>
      <c r="G63" s="21" t="s">
        <v>998</v>
      </c>
      <c r="H63" s="17">
        <v>1025000</v>
      </c>
      <c r="I63" s="17">
        <v>1016480</v>
      </c>
    </row>
    <row r="64" spans="1:9" ht="24" customHeight="1">
      <c r="A64" s="100"/>
      <c r="B64" s="113" t="s">
        <v>412</v>
      </c>
      <c r="C64" s="2"/>
      <c r="D64" s="2">
        <v>1210000</v>
      </c>
      <c r="E64" s="53" t="s">
        <v>1020</v>
      </c>
      <c r="G64" s="19" t="s">
        <v>1030</v>
      </c>
      <c r="H64" s="17">
        <v>1250000</v>
      </c>
      <c r="I64" s="17">
        <v>1246216</v>
      </c>
    </row>
    <row r="65" spans="1:10" ht="24" customHeight="1">
      <c r="A65" s="100"/>
      <c r="B65" s="113" t="s">
        <v>583</v>
      </c>
      <c r="C65" s="2"/>
      <c r="D65" s="2">
        <v>1760000</v>
      </c>
      <c r="E65" s="53" t="s">
        <v>1002</v>
      </c>
      <c r="G65" s="19" t="s">
        <v>1016</v>
      </c>
      <c r="H65" s="17">
        <v>72000</v>
      </c>
      <c r="I65" s="17">
        <v>72600</v>
      </c>
      <c r="J65" s="114">
        <v>3.7900000000000003E-2</v>
      </c>
    </row>
    <row r="66" spans="1:10" ht="24" customHeight="1">
      <c r="A66" s="100"/>
      <c r="B66" s="113" t="s">
        <v>414</v>
      </c>
      <c r="C66" s="2"/>
      <c r="D66" s="2">
        <v>910000</v>
      </c>
      <c r="E66" s="53" t="s">
        <v>1031</v>
      </c>
      <c r="G66" s="19" t="s">
        <v>1031</v>
      </c>
      <c r="H66" s="17">
        <v>910000</v>
      </c>
      <c r="I66" s="17">
        <v>881183</v>
      </c>
    </row>
    <row r="67" spans="1:10" ht="24" customHeight="1">
      <c r="A67" s="100"/>
      <c r="B67" s="113" t="s">
        <v>415</v>
      </c>
      <c r="C67" s="2"/>
      <c r="D67" s="2">
        <v>72000</v>
      </c>
      <c r="E67" s="53" t="s">
        <v>1016</v>
      </c>
      <c r="G67" s="19" t="s">
        <v>1020</v>
      </c>
      <c r="H67" s="17">
        <v>1210000</v>
      </c>
      <c r="I67" s="17">
        <v>1180000</v>
      </c>
    </row>
    <row r="68" spans="1:10" ht="24" customHeight="1">
      <c r="A68" s="100"/>
      <c r="B68" s="113"/>
      <c r="C68" s="2"/>
      <c r="D68" s="2"/>
      <c r="E68" s="19"/>
      <c r="G68" s="19" t="s">
        <v>1002</v>
      </c>
      <c r="H68" s="17">
        <v>1760000</v>
      </c>
      <c r="I68" s="17">
        <v>1761288</v>
      </c>
    </row>
    <row r="69" spans="1:10" ht="26.25">
      <c r="A69" s="673" t="s">
        <v>43</v>
      </c>
      <c r="B69" s="674"/>
      <c r="C69" s="10">
        <f>SUM(C56:C68)</f>
        <v>8544590</v>
      </c>
      <c r="D69" s="10">
        <f>SUM(D56:D68)</f>
        <v>8637000</v>
      </c>
      <c r="E69" s="31">
        <f>C69-D69</f>
        <v>-92410</v>
      </c>
      <c r="F69" t="s">
        <v>1010</v>
      </c>
      <c r="G69" s="21" t="s">
        <v>1004</v>
      </c>
      <c r="H69" s="17">
        <v>550000</v>
      </c>
      <c r="I69" s="17">
        <v>569166</v>
      </c>
    </row>
    <row r="70" spans="1:10">
      <c r="G70" s="115"/>
    </row>
    <row r="74" spans="1:10" ht="23.25">
      <c r="A74" s="666" t="s">
        <v>0</v>
      </c>
      <c r="B74" s="666"/>
      <c r="C74" s="666"/>
      <c r="D74" s="666"/>
      <c r="E74" s="666"/>
    </row>
    <row r="75" spans="1:10" ht="15.75">
      <c r="A75" s="672" t="s">
        <v>1032</v>
      </c>
      <c r="B75" s="672"/>
      <c r="C75" s="672"/>
      <c r="D75" s="672"/>
      <c r="E75" s="672"/>
    </row>
    <row r="76" spans="1:10">
      <c r="A76" s="667" t="s">
        <v>984</v>
      </c>
      <c r="B76" s="667"/>
      <c r="C76" s="667"/>
      <c r="D76" s="667"/>
      <c r="E76" s="667"/>
    </row>
    <row r="77" spans="1:10">
      <c r="A77" s="668" t="s">
        <v>2</v>
      </c>
      <c r="B77" s="668"/>
      <c r="C77" s="668"/>
      <c r="D77" s="668"/>
      <c r="E77" s="668"/>
    </row>
    <row r="78" spans="1:10" ht="15.75">
      <c r="A78" s="1" t="s">
        <v>3</v>
      </c>
      <c r="B78" s="1" t="s">
        <v>4</v>
      </c>
      <c r="C78" s="1" t="s">
        <v>6</v>
      </c>
      <c r="D78" s="1" t="s">
        <v>7</v>
      </c>
      <c r="E78" s="1" t="s">
        <v>8</v>
      </c>
    </row>
    <row r="79" spans="1:10">
      <c r="A79" s="19"/>
      <c r="B79" s="21" t="s">
        <v>1028</v>
      </c>
      <c r="C79" s="3">
        <v>773970</v>
      </c>
      <c r="D79" s="91"/>
      <c r="E79" s="19" t="s">
        <v>1033</v>
      </c>
    </row>
    <row r="80" spans="1:10">
      <c r="A80" s="19"/>
      <c r="B80" s="21" t="s">
        <v>1034</v>
      </c>
      <c r="C80" s="3">
        <v>4450060</v>
      </c>
      <c r="D80" s="91"/>
      <c r="E80" s="19" t="s">
        <v>1035</v>
      </c>
      <c r="G80" s="19" t="s">
        <v>1023</v>
      </c>
      <c r="H80">
        <v>6240000</v>
      </c>
      <c r="I80">
        <v>616230</v>
      </c>
    </row>
    <row r="81" spans="1:9">
      <c r="A81" s="19"/>
      <c r="B81" s="21" t="s">
        <v>1036</v>
      </c>
      <c r="C81" s="3">
        <f>2674480</f>
        <v>2674480</v>
      </c>
      <c r="D81" s="91"/>
      <c r="E81" s="19" t="s">
        <v>1037</v>
      </c>
      <c r="G81" s="19" t="s">
        <v>673</v>
      </c>
      <c r="H81">
        <v>1940000</v>
      </c>
      <c r="I81">
        <v>1951271</v>
      </c>
    </row>
    <row r="82" spans="1:9">
      <c r="A82" s="19"/>
      <c r="B82" s="21" t="s">
        <v>1038</v>
      </c>
      <c r="C82" s="3">
        <v>678680</v>
      </c>
      <c r="D82" s="91"/>
      <c r="E82" s="19" t="s">
        <v>1039</v>
      </c>
      <c r="G82" s="21" t="s">
        <v>1040</v>
      </c>
      <c r="H82">
        <v>1875000</v>
      </c>
      <c r="I82">
        <v>1867402</v>
      </c>
    </row>
    <row r="83" spans="1:9">
      <c r="A83" s="19"/>
      <c r="B83" s="21" t="s">
        <v>356</v>
      </c>
      <c r="C83" s="3"/>
      <c r="D83" s="91">
        <v>624000</v>
      </c>
      <c r="E83" s="53" t="s">
        <v>1023</v>
      </c>
      <c r="G83" s="21" t="s">
        <v>1041</v>
      </c>
      <c r="H83">
        <v>1290000</v>
      </c>
      <c r="I83">
        <v>1266691</v>
      </c>
    </row>
    <row r="84" spans="1:9">
      <c r="A84" s="19"/>
      <c r="B84" s="21" t="s">
        <v>418</v>
      </c>
      <c r="C84" s="3"/>
      <c r="D84" s="91">
        <v>1940000</v>
      </c>
      <c r="E84" s="53" t="s">
        <v>673</v>
      </c>
      <c r="G84" s="21" t="s">
        <v>673</v>
      </c>
      <c r="H84" s="91">
        <v>1760000</v>
      </c>
      <c r="I84">
        <v>1761431</v>
      </c>
    </row>
    <row r="85" spans="1:9">
      <c r="A85" s="19"/>
      <c r="B85" s="21" t="s">
        <v>1042</v>
      </c>
      <c r="C85" s="3"/>
      <c r="D85" s="91">
        <v>1130000</v>
      </c>
      <c r="E85" s="53" t="s">
        <v>1043</v>
      </c>
      <c r="G85" s="19" t="s">
        <v>1043</v>
      </c>
      <c r="H85">
        <v>1130000</v>
      </c>
      <c r="I85">
        <v>1112396</v>
      </c>
    </row>
    <row r="86" spans="1:9">
      <c r="A86" s="19"/>
      <c r="B86" s="21" t="s">
        <v>422</v>
      </c>
      <c r="C86" s="3"/>
      <c r="D86" s="91">
        <v>1760000</v>
      </c>
      <c r="E86" s="53" t="s">
        <v>673</v>
      </c>
    </row>
    <row r="87" spans="1:9">
      <c r="A87" s="19"/>
      <c r="B87" s="21" t="s">
        <v>1044</v>
      </c>
      <c r="C87" s="3"/>
      <c r="D87" s="91">
        <v>1290000</v>
      </c>
      <c r="E87" s="53" t="s">
        <v>1041</v>
      </c>
    </row>
    <row r="88" spans="1:9">
      <c r="A88" s="19"/>
      <c r="B88" s="21" t="s">
        <v>426</v>
      </c>
      <c r="C88" s="3"/>
      <c r="D88" s="91">
        <v>1875000</v>
      </c>
      <c r="E88" s="53" t="s">
        <v>1040</v>
      </c>
    </row>
    <row r="89" spans="1:9">
      <c r="A89" s="19"/>
      <c r="B89" s="21"/>
      <c r="C89" s="3"/>
      <c r="D89" s="91"/>
      <c r="E89" s="21"/>
    </row>
    <row r="90" spans="1:9">
      <c r="A90" s="19"/>
      <c r="B90" s="21"/>
      <c r="C90" s="3"/>
      <c r="D90" s="91"/>
      <c r="E90" s="19"/>
    </row>
    <row r="91" spans="1:9">
      <c r="A91" s="17"/>
      <c r="B91" s="19"/>
      <c r="C91" s="2"/>
      <c r="D91" s="2"/>
      <c r="E91" s="19"/>
    </row>
    <row r="92" spans="1:9" ht="23.25">
      <c r="A92" s="690" t="s">
        <v>43</v>
      </c>
      <c r="B92" s="691"/>
      <c r="C92" s="10">
        <f>SUM(C79:C91)</f>
        <v>8577190</v>
      </c>
      <c r="D92" s="10">
        <f>SUM(D79:D91)</f>
        <v>8619000</v>
      </c>
      <c r="E92" s="31">
        <f>C92-D92</f>
        <v>-41810</v>
      </c>
    </row>
    <row r="96" spans="1:9" ht="23.25">
      <c r="A96" s="666" t="s">
        <v>0</v>
      </c>
      <c r="B96" s="666"/>
      <c r="C96" s="666"/>
      <c r="D96" s="666"/>
      <c r="E96" s="666"/>
    </row>
    <row r="97" spans="1:6" ht="15.75">
      <c r="A97" s="672" t="s">
        <v>617</v>
      </c>
      <c r="B97" s="672"/>
      <c r="C97" s="672"/>
      <c r="D97" s="672"/>
      <c r="E97" s="672"/>
    </row>
    <row r="98" spans="1:6">
      <c r="A98" s="667" t="s">
        <v>984</v>
      </c>
      <c r="B98" s="667"/>
      <c r="C98" s="667"/>
      <c r="D98" s="667"/>
      <c r="E98" s="667"/>
    </row>
    <row r="99" spans="1:6">
      <c r="A99" s="668" t="s">
        <v>2</v>
      </c>
      <c r="B99" s="668"/>
      <c r="C99" s="668"/>
      <c r="D99" s="668"/>
      <c r="E99" s="668"/>
    </row>
    <row r="100" spans="1:6" ht="15.75">
      <c r="A100" s="1" t="s">
        <v>3</v>
      </c>
      <c r="B100" s="1" t="s">
        <v>4</v>
      </c>
      <c r="C100" s="1" t="s">
        <v>6</v>
      </c>
      <c r="D100" s="1" t="s">
        <v>7</v>
      </c>
      <c r="E100" s="1" t="s">
        <v>8</v>
      </c>
    </row>
    <row r="101" spans="1:6" ht="23.25" customHeight="1">
      <c r="A101" s="19"/>
      <c r="B101" s="21" t="s">
        <v>1045</v>
      </c>
      <c r="C101" s="3">
        <f>173200+1042240</f>
        <v>1215440</v>
      </c>
      <c r="D101" s="91"/>
      <c r="E101" s="19" t="s">
        <v>1039</v>
      </c>
    </row>
    <row r="102" spans="1:6" ht="30">
      <c r="A102" s="19"/>
      <c r="B102" s="21" t="s">
        <v>384</v>
      </c>
      <c r="C102" s="3">
        <f>1096610+1005060</f>
        <v>2101670</v>
      </c>
      <c r="D102" s="91"/>
      <c r="E102" s="116" t="s">
        <v>1046</v>
      </c>
    </row>
    <row r="103" spans="1:6" ht="25.5" customHeight="1">
      <c r="A103" s="19"/>
      <c r="B103" s="21" t="s">
        <v>1047</v>
      </c>
      <c r="C103" s="3"/>
      <c r="D103" s="91">
        <v>1065450</v>
      </c>
      <c r="E103" s="19" t="s">
        <v>1048</v>
      </c>
    </row>
    <row r="104" spans="1:6" ht="24" customHeight="1">
      <c r="A104" s="19"/>
      <c r="B104" s="21" t="s">
        <v>1049</v>
      </c>
      <c r="C104" s="3"/>
      <c r="D104" s="91">
        <v>1080060</v>
      </c>
      <c r="E104" s="19" t="s">
        <v>1050</v>
      </c>
    </row>
    <row r="105" spans="1:6" ht="24" customHeight="1">
      <c r="A105" s="19"/>
      <c r="B105" s="21" t="s">
        <v>1051</v>
      </c>
      <c r="C105" s="3"/>
      <c r="D105" s="91">
        <v>1123270</v>
      </c>
      <c r="E105" s="19" t="s">
        <v>1052</v>
      </c>
    </row>
    <row r="106" spans="1:6" ht="24" customHeight="1">
      <c r="A106" s="19"/>
      <c r="B106" s="21"/>
      <c r="C106" s="3"/>
      <c r="D106" s="91"/>
      <c r="E106" s="19"/>
    </row>
    <row r="107" spans="1:6" ht="23.25" customHeight="1">
      <c r="A107" s="17"/>
      <c r="B107" s="19"/>
      <c r="C107" s="2"/>
      <c r="D107" s="2"/>
      <c r="E107" s="19"/>
    </row>
    <row r="108" spans="1:6" ht="26.25">
      <c r="A108" s="673" t="s">
        <v>43</v>
      </c>
      <c r="B108" s="674"/>
      <c r="C108" s="10">
        <f>SUM(C101:C107)</f>
        <v>3317110</v>
      </c>
      <c r="D108" s="10">
        <f>SUM(D101:D107)</f>
        <v>3268780</v>
      </c>
      <c r="E108" s="31">
        <f>C108-D108</f>
        <v>48330</v>
      </c>
      <c r="F108" t="s">
        <v>1010</v>
      </c>
    </row>
    <row r="113" spans="1:6" ht="23.25">
      <c r="A113" s="666" t="s">
        <v>0</v>
      </c>
      <c r="B113" s="666"/>
      <c r="C113" s="666"/>
      <c r="D113" s="666"/>
      <c r="E113" s="666"/>
    </row>
    <row r="114" spans="1:6" ht="15.75">
      <c r="A114" s="672" t="s">
        <v>1053</v>
      </c>
      <c r="B114" s="672"/>
      <c r="C114" s="672"/>
      <c r="D114" s="672"/>
      <c r="E114" s="672"/>
    </row>
    <row r="115" spans="1:6">
      <c r="A115" s="667" t="s">
        <v>1054</v>
      </c>
      <c r="B115" s="667"/>
      <c r="C115" s="667"/>
      <c r="D115" s="667"/>
      <c r="E115" s="667"/>
    </row>
    <row r="116" spans="1:6">
      <c r="A116" s="668" t="s">
        <v>2</v>
      </c>
      <c r="B116" s="668"/>
      <c r="C116" s="668"/>
      <c r="D116" s="668"/>
      <c r="E116" s="668"/>
    </row>
    <row r="117" spans="1:6" ht="15.75">
      <c r="A117" s="1" t="s">
        <v>3</v>
      </c>
      <c r="B117" s="1" t="s">
        <v>4</v>
      </c>
      <c r="C117" s="1" t="s">
        <v>6</v>
      </c>
      <c r="D117" s="1" t="s">
        <v>7</v>
      </c>
      <c r="E117" s="1" t="s">
        <v>8</v>
      </c>
    </row>
    <row r="118" spans="1:6">
      <c r="A118" s="19"/>
      <c r="B118" s="21" t="s">
        <v>1055</v>
      </c>
      <c r="C118" s="3"/>
      <c r="D118" s="91">
        <v>2300</v>
      </c>
      <c r="E118" s="19"/>
    </row>
    <row r="119" spans="1:6">
      <c r="A119" s="19"/>
      <c r="B119" s="21" t="s">
        <v>388</v>
      </c>
      <c r="C119" s="3"/>
      <c r="D119" s="91">
        <v>2010</v>
      </c>
      <c r="E119" s="116"/>
    </row>
    <row r="120" spans="1:6">
      <c r="A120" s="19"/>
      <c r="B120" s="21" t="s">
        <v>394</v>
      </c>
      <c r="C120" s="3"/>
      <c r="D120" s="91">
        <v>4440</v>
      </c>
      <c r="E120" s="19" t="s">
        <v>1056</v>
      </c>
    </row>
    <row r="121" spans="1:6">
      <c r="A121" s="19"/>
      <c r="B121" s="21" t="s">
        <v>520</v>
      </c>
      <c r="C121" s="3"/>
      <c r="D121" s="91">
        <v>6230</v>
      </c>
      <c r="E121" s="19" t="s">
        <v>1056</v>
      </c>
    </row>
    <row r="122" spans="1:6">
      <c r="A122" s="19"/>
      <c r="B122" s="21" t="s">
        <v>95</v>
      </c>
      <c r="C122" s="3"/>
      <c r="D122" s="91">
        <v>4480</v>
      </c>
      <c r="E122" s="19"/>
    </row>
    <row r="123" spans="1:6">
      <c r="A123" s="19"/>
      <c r="B123" s="21" t="s">
        <v>181</v>
      </c>
      <c r="C123" s="3"/>
      <c r="D123" s="91">
        <v>4510</v>
      </c>
      <c r="E123" s="19" t="s">
        <v>1056</v>
      </c>
      <c r="F123" t="s">
        <v>1057</v>
      </c>
    </row>
    <row r="124" spans="1:6">
      <c r="A124" s="19"/>
      <c r="B124" s="21" t="s">
        <v>200</v>
      </c>
      <c r="C124" s="3"/>
      <c r="D124" s="91">
        <v>10300</v>
      </c>
      <c r="E124" s="19" t="s">
        <v>1058</v>
      </c>
    </row>
    <row r="125" spans="1:6">
      <c r="A125" s="19"/>
      <c r="B125" s="21" t="s">
        <v>203</v>
      </c>
      <c r="C125" s="3"/>
      <c r="D125" s="91">
        <v>5080</v>
      </c>
      <c r="E125" s="19" t="s">
        <v>1058</v>
      </c>
    </row>
    <row r="126" spans="1:6">
      <c r="A126" s="19"/>
      <c r="B126" s="21" t="s">
        <v>912</v>
      </c>
      <c r="C126" s="3"/>
      <c r="D126" s="91">
        <v>4640</v>
      </c>
      <c r="E126" s="19" t="s">
        <v>1058</v>
      </c>
    </row>
    <row r="127" spans="1:6">
      <c r="A127" s="19"/>
      <c r="B127" s="21"/>
      <c r="C127" s="3"/>
      <c r="D127" s="91"/>
      <c r="E127" s="19"/>
    </row>
    <row r="128" spans="1:6">
      <c r="A128" s="17"/>
      <c r="B128" s="19"/>
      <c r="C128" s="2"/>
      <c r="D128" s="2"/>
      <c r="E128" s="19"/>
    </row>
    <row r="129" spans="1:5" ht="26.25">
      <c r="A129" s="673" t="s">
        <v>43</v>
      </c>
      <c r="B129" s="674"/>
      <c r="C129" s="10">
        <f>SUM(C118:C128)</f>
        <v>0</v>
      </c>
      <c r="D129" s="10">
        <f>SUM(D118:D128)</f>
        <v>43990</v>
      </c>
      <c r="E129" s="31">
        <f>C129-D129</f>
        <v>-43990</v>
      </c>
    </row>
  </sheetData>
  <mergeCells count="30">
    <mergeCell ref="A1:E1"/>
    <mergeCell ref="A2:E2"/>
    <mergeCell ref="A3:E3"/>
    <mergeCell ref="A4:E4"/>
    <mergeCell ref="A24:B24"/>
    <mergeCell ref="A29:E29"/>
    <mergeCell ref="A30:E30"/>
    <mergeCell ref="A31:E31"/>
    <mergeCell ref="A32:E32"/>
    <mergeCell ref="A45:B45"/>
    <mergeCell ref="A51:E51"/>
    <mergeCell ref="A52:E52"/>
    <mergeCell ref="A53:E53"/>
    <mergeCell ref="A54:E54"/>
    <mergeCell ref="A69:B69"/>
    <mergeCell ref="A74:E74"/>
    <mergeCell ref="A75:E75"/>
    <mergeCell ref="A76:E76"/>
    <mergeCell ref="A77:E77"/>
    <mergeCell ref="A92:B92"/>
    <mergeCell ref="A96:E96"/>
    <mergeCell ref="A97:E97"/>
    <mergeCell ref="A98:E98"/>
    <mergeCell ref="A99:E99"/>
    <mergeCell ref="A108:B108"/>
    <mergeCell ref="A113:E113"/>
    <mergeCell ref="A114:E114"/>
    <mergeCell ref="A115:E115"/>
    <mergeCell ref="A116:E116"/>
    <mergeCell ref="A129:B129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30"/>
  <sheetViews>
    <sheetView topLeftCell="A11" workbookViewId="0">
      <selection activeCell="D24" sqref="D24"/>
    </sheetView>
  </sheetViews>
  <sheetFormatPr defaultColWidth="9" defaultRowHeight="15"/>
  <cols>
    <col min="1" max="1" width="4.7109375" customWidth="1"/>
    <col min="2" max="2" width="10.7109375" customWidth="1"/>
    <col min="3" max="3" width="10.28515625" customWidth="1"/>
    <col min="4" max="4" width="22.85546875" customWidth="1"/>
    <col min="5" max="5" width="21.5703125" customWidth="1"/>
    <col min="6" max="6" width="24.7109375" customWidth="1"/>
    <col min="7" max="7" width="13.140625" customWidth="1"/>
  </cols>
  <sheetData>
    <row r="1" spans="1:7">
      <c r="A1" s="135"/>
      <c r="B1" s="135"/>
      <c r="C1" s="135"/>
      <c r="D1" s="135"/>
      <c r="E1" s="135"/>
      <c r="F1" s="135"/>
      <c r="G1" s="135"/>
    </row>
    <row r="2" spans="1:7" ht="23.25">
      <c r="A2" s="666" t="s">
        <v>0</v>
      </c>
      <c r="B2" s="666"/>
      <c r="C2" s="666"/>
      <c r="D2" s="666"/>
      <c r="E2" s="666"/>
      <c r="F2" s="666"/>
    </row>
    <row r="3" spans="1:7" ht="15.75">
      <c r="A3" s="672" t="s">
        <v>1905</v>
      </c>
      <c r="B3" s="672"/>
      <c r="C3" s="672"/>
      <c r="D3" s="672"/>
      <c r="E3" s="672"/>
      <c r="F3" s="672"/>
    </row>
    <row r="4" spans="1:7">
      <c r="A4" s="667" t="s">
        <v>1930</v>
      </c>
      <c r="B4" s="667"/>
      <c r="C4" s="667"/>
      <c r="D4" s="667"/>
      <c r="E4" s="667"/>
      <c r="F4" s="667"/>
    </row>
    <row r="5" spans="1:7">
      <c r="A5" s="668" t="s">
        <v>2</v>
      </c>
      <c r="B5" s="668"/>
      <c r="C5" s="668"/>
      <c r="D5" s="668"/>
      <c r="E5" s="668"/>
      <c r="F5" s="668"/>
    </row>
    <row r="6" spans="1:7" ht="31.5">
      <c r="A6" s="1" t="s">
        <v>3</v>
      </c>
      <c r="B6" s="1" t="s">
        <v>4</v>
      </c>
      <c r="C6" s="78" t="s">
        <v>5</v>
      </c>
      <c r="D6" s="1" t="s">
        <v>6</v>
      </c>
      <c r="E6" s="1" t="s">
        <v>46</v>
      </c>
      <c r="F6" s="1" t="s">
        <v>8</v>
      </c>
    </row>
    <row r="7" spans="1:7" ht="15.75">
      <c r="A7" s="52"/>
      <c r="B7" s="36" t="s">
        <v>1901</v>
      </c>
      <c r="C7" s="36">
        <v>10</v>
      </c>
      <c r="D7" s="89">
        <v>214125</v>
      </c>
      <c r="E7" s="52"/>
      <c r="F7" s="3"/>
    </row>
    <row r="8" spans="1:7">
      <c r="A8" s="19"/>
      <c r="B8" s="21" t="s">
        <v>1906</v>
      </c>
      <c r="C8" s="21">
        <v>13</v>
      </c>
      <c r="D8" s="3">
        <v>320315</v>
      </c>
      <c r="E8" s="3"/>
      <c r="F8" s="3"/>
    </row>
    <row r="9" spans="1:7">
      <c r="A9" s="19"/>
      <c r="B9" s="21" t="s">
        <v>1909</v>
      </c>
      <c r="C9" s="21">
        <v>19</v>
      </c>
      <c r="D9" s="3">
        <v>389450</v>
      </c>
      <c r="E9" s="3"/>
      <c r="F9" s="3"/>
    </row>
    <row r="10" spans="1:7">
      <c r="A10" s="19"/>
      <c r="B10" s="21" t="s">
        <v>1911</v>
      </c>
      <c r="C10" s="21">
        <v>2</v>
      </c>
      <c r="D10" s="3">
        <v>42975</v>
      </c>
      <c r="E10" s="3"/>
      <c r="F10" s="3"/>
    </row>
    <row r="11" spans="1:7">
      <c r="A11" s="19"/>
      <c r="B11" s="21" t="s">
        <v>1913</v>
      </c>
      <c r="C11" s="21">
        <v>5</v>
      </c>
      <c r="D11" s="3">
        <v>108645</v>
      </c>
      <c r="E11" s="3"/>
      <c r="F11" s="3"/>
    </row>
    <row r="12" spans="1:7">
      <c r="A12" s="19"/>
      <c r="B12" s="21" t="s">
        <v>1914</v>
      </c>
      <c r="C12" s="21">
        <v>16</v>
      </c>
      <c r="D12" s="3">
        <v>336145</v>
      </c>
      <c r="E12" s="3"/>
      <c r="F12" s="3"/>
    </row>
    <row r="13" spans="1:7">
      <c r="A13" s="19"/>
      <c r="B13" s="21" t="s">
        <v>1916</v>
      </c>
      <c r="C13" s="21">
        <v>15</v>
      </c>
      <c r="D13" s="3">
        <v>315740</v>
      </c>
      <c r="E13" s="3"/>
      <c r="F13" s="3"/>
    </row>
    <row r="14" spans="1:7">
      <c r="A14" s="19"/>
      <c r="B14" s="21" t="s">
        <v>1917</v>
      </c>
      <c r="C14" s="21">
        <v>2</v>
      </c>
      <c r="D14" s="3">
        <v>43145</v>
      </c>
      <c r="E14" s="3"/>
      <c r="F14" s="3"/>
    </row>
    <row r="15" spans="1:7">
      <c r="A15" s="19"/>
      <c r="B15" s="21" t="s">
        <v>1926</v>
      </c>
      <c r="C15" s="21">
        <v>3</v>
      </c>
      <c r="D15" s="3"/>
      <c r="E15" s="3">
        <v>60550</v>
      </c>
      <c r="F15" s="3"/>
    </row>
    <row r="16" spans="1:7">
      <c r="A16" s="19"/>
      <c r="B16" s="21" t="s">
        <v>1929</v>
      </c>
      <c r="C16" s="21">
        <v>8</v>
      </c>
      <c r="D16" s="3"/>
      <c r="E16" s="3">
        <v>168595</v>
      </c>
      <c r="F16" s="3"/>
    </row>
    <row r="17" spans="1:6">
      <c r="A17" s="19"/>
      <c r="B17" s="21" t="s">
        <v>1932</v>
      </c>
      <c r="C17" s="21">
        <v>9</v>
      </c>
      <c r="D17" s="3"/>
      <c r="E17" s="3">
        <v>179225</v>
      </c>
      <c r="F17" s="3"/>
    </row>
    <row r="18" spans="1:6">
      <c r="A18" s="19"/>
      <c r="B18" s="21" t="s">
        <v>1934</v>
      </c>
      <c r="C18" s="21">
        <v>9</v>
      </c>
      <c r="D18" s="3"/>
      <c r="E18" s="3">
        <v>182095</v>
      </c>
      <c r="F18" s="3"/>
    </row>
    <row r="19" spans="1:6">
      <c r="A19" s="19"/>
      <c r="B19" s="21" t="s">
        <v>1936</v>
      </c>
      <c r="C19" s="21">
        <v>8</v>
      </c>
      <c r="D19" s="3"/>
      <c r="E19" s="3">
        <v>167745</v>
      </c>
      <c r="F19" s="3"/>
    </row>
    <row r="20" spans="1:6">
      <c r="A20" s="19"/>
      <c r="B20" s="21" t="s">
        <v>1937</v>
      </c>
      <c r="C20" s="21">
        <v>6</v>
      </c>
      <c r="D20" s="3"/>
      <c r="E20" s="3">
        <v>127125</v>
      </c>
      <c r="F20" s="3"/>
    </row>
    <row r="21" spans="1:6">
      <c r="A21" s="19"/>
      <c r="B21" s="21" t="s">
        <v>1938</v>
      </c>
      <c r="C21" s="21">
        <v>10</v>
      </c>
      <c r="D21" s="3"/>
      <c r="E21" s="3">
        <v>180325</v>
      </c>
      <c r="F21" s="3"/>
    </row>
    <row r="22" spans="1:6">
      <c r="A22" s="19"/>
      <c r="B22" s="21" t="s">
        <v>1939</v>
      </c>
      <c r="C22" s="21">
        <v>7</v>
      </c>
      <c r="D22" s="3"/>
      <c r="E22" s="3">
        <v>140835</v>
      </c>
      <c r="F22" s="3"/>
    </row>
    <row r="23" spans="1:6">
      <c r="A23" s="19"/>
      <c r="B23" s="21" t="s">
        <v>1942</v>
      </c>
      <c r="C23" s="21">
        <v>1</v>
      </c>
      <c r="D23" s="3"/>
      <c r="E23" s="3">
        <v>20190</v>
      </c>
      <c r="F23" s="3"/>
    </row>
    <row r="24" spans="1:6">
      <c r="A24" s="19"/>
      <c r="B24" s="21" t="s">
        <v>1965</v>
      </c>
      <c r="C24" s="21">
        <v>1</v>
      </c>
      <c r="D24" s="3">
        <v>1685</v>
      </c>
      <c r="E24" s="3"/>
      <c r="F24" s="3"/>
    </row>
    <row r="25" spans="1:6">
      <c r="A25" s="19"/>
      <c r="B25" s="21" t="s">
        <v>1965</v>
      </c>
      <c r="C25" s="21">
        <v>4</v>
      </c>
      <c r="D25" s="3"/>
      <c r="E25" s="3">
        <v>93650</v>
      </c>
      <c r="F25" s="3"/>
    </row>
    <row r="26" spans="1:6">
      <c r="A26" s="19"/>
      <c r="B26" s="21" t="s">
        <v>1967</v>
      </c>
      <c r="C26" s="21">
        <v>9</v>
      </c>
      <c r="D26" s="3"/>
      <c r="E26" s="3">
        <v>176795</v>
      </c>
      <c r="F26" s="3"/>
    </row>
    <row r="27" spans="1:6">
      <c r="A27" s="19"/>
      <c r="B27" s="21" t="s">
        <v>1969</v>
      </c>
      <c r="C27" s="21">
        <v>11</v>
      </c>
      <c r="D27" s="3"/>
      <c r="E27" s="3">
        <v>190180</v>
      </c>
      <c r="F27" s="3"/>
    </row>
    <row r="28" spans="1:6">
      <c r="A28" s="19"/>
      <c r="B28" s="21" t="s">
        <v>1971</v>
      </c>
      <c r="C28" s="21">
        <v>4</v>
      </c>
      <c r="D28" s="3"/>
      <c r="E28" s="3">
        <v>67530</v>
      </c>
      <c r="F28" s="3"/>
    </row>
    <row r="29" spans="1:6">
      <c r="A29" s="17"/>
      <c r="B29" s="17" t="s">
        <v>1975</v>
      </c>
      <c r="C29" s="17">
        <v>1</v>
      </c>
      <c r="D29" s="18"/>
      <c r="E29" s="18">
        <v>6875</v>
      </c>
      <c r="F29" s="17"/>
    </row>
    <row r="30" spans="1:6" ht="26.25">
      <c r="A30" s="673" t="s">
        <v>43</v>
      </c>
      <c r="B30" s="674"/>
      <c r="C30" s="29">
        <f>SUM(C8:C29)</f>
        <v>163</v>
      </c>
      <c r="D30" s="10">
        <f>SUM(D7:D29)</f>
        <v>1772225</v>
      </c>
      <c r="E30" s="10">
        <f>SUM(E7:E29)</f>
        <v>1761715</v>
      </c>
      <c r="F30" s="10">
        <f>D30-E30</f>
        <v>10510</v>
      </c>
    </row>
  </sheetData>
  <mergeCells count="5">
    <mergeCell ref="A4:F4"/>
    <mergeCell ref="A5:F5"/>
    <mergeCell ref="A30:B30"/>
    <mergeCell ref="A2:F2"/>
    <mergeCell ref="A3:F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42"/>
  <sheetViews>
    <sheetView topLeftCell="A115" workbookViewId="0">
      <selection activeCell="F138" sqref="F138"/>
    </sheetView>
  </sheetViews>
  <sheetFormatPr defaultColWidth="9" defaultRowHeight="15"/>
  <cols>
    <col min="1" max="1" width="4.7109375" customWidth="1"/>
    <col min="2" max="2" width="10.7109375" customWidth="1"/>
    <col min="3" max="3" width="8.140625" customWidth="1"/>
    <col min="4" max="4" width="22" customWidth="1"/>
    <col min="5" max="5" width="21.28515625" customWidth="1"/>
    <col min="6" max="6" width="21" customWidth="1"/>
  </cols>
  <sheetData>
    <row r="1" spans="1:6" ht="23.25">
      <c r="A1" s="666" t="s">
        <v>0</v>
      </c>
      <c r="B1" s="666"/>
      <c r="C1" s="666"/>
      <c r="D1" s="666"/>
      <c r="E1" s="666"/>
      <c r="F1" s="666"/>
    </row>
    <row r="2" spans="1:6" ht="15.75">
      <c r="A2" s="672" t="s">
        <v>1841</v>
      </c>
      <c r="B2" s="672"/>
      <c r="C2" s="672"/>
      <c r="D2" s="672"/>
      <c r="E2" s="672"/>
      <c r="F2" s="672"/>
    </row>
    <row r="3" spans="1:6">
      <c r="A3" s="667" t="s">
        <v>283</v>
      </c>
      <c r="B3" s="667"/>
      <c r="C3" s="667"/>
      <c r="D3" s="667"/>
      <c r="E3" s="667"/>
      <c r="F3" s="667"/>
    </row>
    <row r="4" spans="1:6">
      <c r="A4" s="668" t="s">
        <v>2</v>
      </c>
      <c r="B4" s="668"/>
      <c r="C4" s="668"/>
      <c r="D4" s="668"/>
      <c r="E4" s="668"/>
      <c r="F4" s="668"/>
    </row>
    <row r="5" spans="1:6" ht="15.7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</row>
    <row r="6" spans="1:6">
      <c r="A6" s="2"/>
      <c r="B6" s="3" t="s">
        <v>1625</v>
      </c>
      <c r="C6" s="4">
        <v>17</v>
      </c>
      <c r="D6" s="3">
        <v>450965</v>
      </c>
      <c r="E6" s="3"/>
      <c r="F6" s="3"/>
    </row>
    <row r="7" spans="1:6">
      <c r="A7" s="2"/>
      <c r="B7" s="3" t="s">
        <v>749</v>
      </c>
      <c r="C7" s="4">
        <v>19</v>
      </c>
      <c r="D7" s="11">
        <v>509435</v>
      </c>
      <c r="E7" s="3"/>
      <c r="F7" s="3"/>
    </row>
    <row r="8" spans="1:6">
      <c r="A8" s="2"/>
      <c r="B8" s="3" t="s">
        <v>753</v>
      </c>
      <c r="C8" s="4">
        <v>6</v>
      </c>
      <c r="D8" s="3">
        <v>223296</v>
      </c>
      <c r="E8" s="3"/>
      <c r="F8" s="2"/>
    </row>
    <row r="9" spans="1:6">
      <c r="A9" s="2"/>
      <c r="B9" s="3" t="s">
        <v>756</v>
      </c>
      <c r="C9" s="4">
        <v>15</v>
      </c>
      <c r="D9" s="3">
        <v>408825</v>
      </c>
      <c r="E9" s="3"/>
      <c r="F9" s="2"/>
    </row>
    <row r="10" spans="1:6">
      <c r="A10" s="2"/>
      <c r="B10" s="3" t="s">
        <v>1626</v>
      </c>
      <c r="C10" s="4">
        <v>10</v>
      </c>
      <c r="D10" s="3">
        <v>335446</v>
      </c>
      <c r="E10" s="3"/>
      <c r="F10" s="2"/>
    </row>
    <row r="11" spans="1:6">
      <c r="A11" s="2"/>
      <c r="B11" s="2" t="s">
        <v>599</v>
      </c>
      <c r="C11" s="7">
        <v>4</v>
      </c>
      <c r="D11" s="3">
        <v>103165</v>
      </c>
      <c r="E11" s="3"/>
      <c r="F11" s="2"/>
    </row>
    <row r="12" spans="1:6">
      <c r="A12" s="2"/>
      <c r="B12" s="2" t="s">
        <v>197</v>
      </c>
      <c r="C12" s="7">
        <v>9</v>
      </c>
      <c r="D12" s="2">
        <v>446728</v>
      </c>
      <c r="E12" s="2"/>
      <c r="F12" s="2"/>
    </row>
    <row r="13" spans="1:6">
      <c r="A13" s="2"/>
      <c r="B13" s="2" t="s">
        <v>198</v>
      </c>
      <c r="C13" s="7">
        <v>12</v>
      </c>
      <c r="D13" s="2">
        <v>588853</v>
      </c>
      <c r="E13" s="2"/>
      <c r="F13" s="2"/>
    </row>
    <row r="14" spans="1:6">
      <c r="A14" s="2"/>
      <c r="B14" s="2" t="s">
        <v>601</v>
      </c>
      <c r="C14" s="7">
        <v>10</v>
      </c>
      <c r="D14" s="2">
        <v>442503</v>
      </c>
      <c r="E14" s="2"/>
      <c r="F14" s="2"/>
    </row>
    <row r="15" spans="1:6">
      <c r="A15" s="2"/>
      <c r="B15" s="2" t="s">
        <v>1627</v>
      </c>
      <c r="C15" s="7">
        <v>9</v>
      </c>
      <c r="D15" s="2">
        <v>464796</v>
      </c>
      <c r="E15" s="2"/>
      <c r="F15" s="2"/>
    </row>
    <row r="16" spans="1:6">
      <c r="A16" s="2"/>
      <c r="B16" s="2" t="s">
        <v>1842</v>
      </c>
      <c r="C16" s="7">
        <v>8</v>
      </c>
      <c r="D16" s="2">
        <v>438452</v>
      </c>
      <c r="E16" s="2"/>
      <c r="F16" s="2"/>
    </row>
    <row r="17" spans="1:6">
      <c r="A17" s="2"/>
      <c r="B17" s="2" t="s">
        <v>767</v>
      </c>
      <c r="C17" s="7">
        <v>6</v>
      </c>
      <c r="D17" s="2">
        <v>306024</v>
      </c>
      <c r="E17" s="2"/>
      <c r="F17" s="2"/>
    </row>
    <row r="18" spans="1:6">
      <c r="A18" s="2"/>
      <c r="B18" s="2" t="s">
        <v>769</v>
      </c>
      <c r="C18" s="7">
        <v>7</v>
      </c>
      <c r="D18" s="2">
        <v>371083</v>
      </c>
      <c r="E18" s="2"/>
      <c r="F18" s="2"/>
    </row>
    <row r="19" spans="1:6">
      <c r="A19" s="2"/>
      <c r="B19" s="2" t="s">
        <v>235</v>
      </c>
      <c r="C19" s="7">
        <v>6</v>
      </c>
      <c r="D19" s="2">
        <v>387242</v>
      </c>
      <c r="E19" s="2"/>
      <c r="F19" s="2"/>
    </row>
    <row r="20" spans="1:6">
      <c r="A20" s="2"/>
      <c r="B20" s="2" t="s">
        <v>199</v>
      </c>
      <c r="C20" s="7">
        <v>10</v>
      </c>
      <c r="D20" s="2">
        <v>508596</v>
      </c>
      <c r="E20" s="2"/>
      <c r="F20" s="2"/>
    </row>
    <row r="21" spans="1:6">
      <c r="A21" s="2"/>
      <c r="B21" s="2" t="s">
        <v>200</v>
      </c>
      <c r="C21" s="7"/>
      <c r="D21" s="2">
        <v>374426</v>
      </c>
      <c r="E21" s="2"/>
      <c r="F21" s="2"/>
    </row>
    <row r="22" spans="1:6">
      <c r="A22" s="2"/>
      <c r="B22" s="2" t="s">
        <v>201</v>
      </c>
      <c r="C22" s="7">
        <v>5</v>
      </c>
      <c r="D22" s="2">
        <v>375106</v>
      </c>
      <c r="E22" s="2"/>
      <c r="F22" s="2"/>
    </row>
    <row r="23" spans="1:6">
      <c r="A23" s="2"/>
      <c r="B23" s="2" t="s">
        <v>202</v>
      </c>
      <c r="C23" s="7">
        <v>4</v>
      </c>
      <c r="D23" s="2">
        <v>302342</v>
      </c>
      <c r="E23" s="2"/>
      <c r="F23" s="2"/>
    </row>
    <row r="24" spans="1:6">
      <c r="A24" s="2"/>
      <c r="B24" s="2" t="s">
        <v>203</v>
      </c>
      <c r="C24" s="7">
        <v>8</v>
      </c>
      <c r="D24" s="2">
        <v>493504</v>
      </c>
      <c r="E24" s="2"/>
      <c r="F24" s="2"/>
    </row>
    <row r="25" spans="1:6">
      <c r="A25" s="2"/>
      <c r="B25" s="2" t="s">
        <v>452</v>
      </c>
      <c r="C25" s="7">
        <v>7</v>
      </c>
      <c r="D25" s="2">
        <v>336521</v>
      </c>
      <c r="E25" s="2"/>
      <c r="F25" s="2"/>
    </row>
    <row r="26" spans="1:6">
      <c r="A26" s="2"/>
      <c r="B26" s="2" t="s">
        <v>204</v>
      </c>
      <c r="C26" s="7">
        <v>5</v>
      </c>
      <c r="D26" s="2">
        <v>329663</v>
      </c>
      <c r="E26" s="2"/>
      <c r="F26" s="2"/>
    </row>
    <row r="27" spans="1:6">
      <c r="A27" s="2"/>
      <c r="B27" s="2" t="s">
        <v>205</v>
      </c>
      <c r="C27" s="7">
        <v>3</v>
      </c>
      <c r="D27" s="2">
        <v>76660</v>
      </c>
      <c r="E27" s="2"/>
      <c r="F27" s="2"/>
    </row>
    <row r="28" spans="1:6">
      <c r="A28" s="2"/>
      <c r="B28" s="2" t="s">
        <v>206</v>
      </c>
      <c r="C28" s="7">
        <v>6</v>
      </c>
      <c r="D28" s="2">
        <v>156905</v>
      </c>
      <c r="E28" s="2"/>
      <c r="F28" s="2"/>
    </row>
    <row r="29" spans="1:6">
      <c r="A29" s="2"/>
      <c r="B29" s="2" t="s">
        <v>207</v>
      </c>
      <c r="C29" s="7">
        <v>5</v>
      </c>
      <c r="D29" s="2">
        <v>134540</v>
      </c>
      <c r="E29" s="2"/>
      <c r="F29" s="2"/>
    </row>
    <row r="30" spans="1:6">
      <c r="A30" s="2"/>
      <c r="B30" s="2" t="s">
        <v>208</v>
      </c>
      <c r="C30" s="7">
        <v>8</v>
      </c>
      <c r="D30" s="2">
        <v>205030</v>
      </c>
      <c r="E30" s="2"/>
      <c r="F30" s="2"/>
    </row>
    <row r="31" spans="1:6">
      <c r="A31" s="2"/>
      <c r="B31" s="2" t="s">
        <v>311</v>
      </c>
      <c r="C31" s="7">
        <v>12</v>
      </c>
      <c r="D31" s="2"/>
      <c r="E31" s="2">
        <v>248550</v>
      </c>
      <c r="F31" s="2"/>
    </row>
    <row r="32" spans="1:6">
      <c r="A32" s="2"/>
      <c r="B32" s="2" t="s">
        <v>312</v>
      </c>
      <c r="C32" s="7">
        <v>17</v>
      </c>
      <c r="D32" s="2"/>
      <c r="E32" s="2">
        <v>351570</v>
      </c>
      <c r="F32" s="2"/>
    </row>
    <row r="33" spans="1:6">
      <c r="A33" s="2"/>
      <c r="B33" s="2" t="s">
        <v>313</v>
      </c>
      <c r="C33" s="7">
        <v>16</v>
      </c>
      <c r="D33" s="2"/>
      <c r="E33" s="2">
        <v>358310</v>
      </c>
      <c r="F33" s="2"/>
    </row>
    <row r="34" spans="1:6">
      <c r="A34" s="2"/>
      <c r="B34" s="2" t="s">
        <v>511</v>
      </c>
      <c r="C34" s="7">
        <v>17</v>
      </c>
      <c r="D34" s="2"/>
      <c r="E34" s="2">
        <v>340850</v>
      </c>
      <c r="F34" s="2"/>
    </row>
    <row r="35" spans="1:6">
      <c r="A35" s="2"/>
      <c r="B35" s="2" t="s">
        <v>457</v>
      </c>
      <c r="C35" s="7">
        <v>14</v>
      </c>
      <c r="D35" s="2"/>
      <c r="E35" s="2">
        <v>280125</v>
      </c>
      <c r="F35" s="2"/>
    </row>
    <row r="36" spans="1:6">
      <c r="A36" s="2"/>
      <c r="B36" s="2" t="s">
        <v>458</v>
      </c>
      <c r="C36" s="7">
        <v>13</v>
      </c>
      <c r="D36" s="2"/>
      <c r="E36" s="2">
        <v>295610</v>
      </c>
      <c r="F36" s="2"/>
    </row>
    <row r="37" spans="1:6">
      <c r="A37" s="2"/>
      <c r="B37" s="2" t="s">
        <v>744</v>
      </c>
      <c r="C37" s="7">
        <v>14</v>
      </c>
      <c r="D37" s="2"/>
      <c r="E37" s="2">
        <v>300865</v>
      </c>
      <c r="F37" s="2"/>
    </row>
    <row r="38" spans="1:6">
      <c r="A38" s="2"/>
      <c r="B38" s="2" t="s">
        <v>459</v>
      </c>
      <c r="C38" s="7">
        <v>15</v>
      </c>
      <c r="D38" s="2"/>
      <c r="E38" s="2">
        <v>307090</v>
      </c>
      <c r="F38" s="2"/>
    </row>
    <row r="39" spans="1:6">
      <c r="A39" s="2"/>
      <c r="B39" s="2" t="s">
        <v>460</v>
      </c>
      <c r="C39" s="7">
        <v>7</v>
      </c>
      <c r="D39" s="2"/>
      <c r="E39" s="2">
        <v>161215</v>
      </c>
      <c r="F39" s="2"/>
    </row>
    <row r="40" spans="1:6">
      <c r="A40" s="2"/>
      <c r="B40" s="2" t="s">
        <v>140</v>
      </c>
      <c r="C40" s="7">
        <v>26</v>
      </c>
      <c r="D40" s="2"/>
      <c r="E40" s="2">
        <v>485600</v>
      </c>
      <c r="F40" s="2"/>
    </row>
    <row r="41" spans="1:6">
      <c r="A41" s="2"/>
      <c r="B41" s="2" t="s">
        <v>141</v>
      </c>
      <c r="C41" s="7">
        <v>17</v>
      </c>
      <c r="D41" s="2"/>
      <c r="E41" s="2">
        <v>375975</v>
      </c>
      <c r="F41" s="2"/>
    </row>
    <row r="42" spans="1:6">
      <c r="A42" s="2"/>
      <c r="B42" s="2" t="s">
        <v>264</v>
      </c>
      <c r="C42" s="7">
        <v>14</v>
      </c>
      <c r="D42" s="2"/>
      <c r="E42" s="2">
        <v>319130</v>
      </c>
      <c r="F42" s="2"/>
    </row>
    <row r="43" spans="1:6">
      <c r="A43" s="2"/>
      <c r="B43" s="2" t="s">
        <v>462</v>
      </c>
      <c r="C43" s="7">
        <v>19</v>
      </c>
      <c r="D43" s="2"/>
      <c r="E43" s="2">
        <v>440205</v>
      </c>
      <c r="F43" s="2"/>
    </row>
    <row r="44" spans="1:6">
      <c r="A44" s="2"/>
      <c r="B44" s="2" t="s">
        <v>463</v>
      </c>
      <c r="C44" s="7">
        <v>16</v>
      </c>
      <c r="D44" s="2"/>
      <c r="E44" s="2">
        <v>382020</v>
      </c>
      <c r="F44" s="2"/>
    </row>
    <row r="45" spans="1:6">
      <c r="A45" s="2"/>
      <c r="B45" s="2" t="s">
        <v>265</v>
      </c>
      <c r="C45" s="7">
        <v>17</v>
      </c>
      <c r="D45" s="2"/>
      <c r="E45" s="2">
        <v>359790</v>
      </c>
      <c r="F45" s="2"/>
    </row>
    <row r="46" spans="1:6">
      <c r="A46" s="2"/>
      <c r="B46" s="2" t="s">
        <v>266</v>
      </c>
      <c r="C46" s="7">
        <v>17</v>
      </c>
      <c r="D46" s="2"/>
      <c r="E46" s="2">
        <v>392470</v>
      </c>
      <c r="F46" s="2"/>
    </row>
    <row r="47" spans="1:6">
      <c r="A47" s="2"/>
      <c r="B47" s="2" t="s">
        <v>267</v>
      </c>
      <c r="C47" s="7">
        <v>20</v>
      </c>
      <c r="D47" s="2"/>
      <c r="E47" s="2">
        <v>442230</v>
      </c>
      <c r="F47" s="2"/>
    </row>
    <row r="48" spans="1:6">
      <c r="A48" s="2"/>
      <c r="B48" s="2" t="s">
        <v>464</v>
      </c>
      <c r="C48" s="7">
        <v>17</v>
      </c>
      <c r="D48" s="2"/>
      <c r="E48" s="2">
        <v>371625</v>
      </c>
      <c r="F48" s="2"/>
    </row>
    <row r="49" spans="1:6">
      <c r="A49" s="2"/>
      <c r="B49" s="2" t="s">
        <v>465</v>
      </c>
      <c r="C49" s="7">
        <v>19</v>
      </c>
      <c r="D49" s="2"/>
      <c r="E49" s="2">
        <v>381240</v>
      </c>
      <c r="F49" s="2"/>
    </row>
    <row r="50" spans="1:6">
      <c r="A50" s="2"/>
      <c r="B50" s="2" t="s">
        <v>466</v>
      </c>
      <c r="C50" s="7">
        <v>18</v>
      </c>
      <c r="D50" s="2"/>
      <c r="E50" s="2">
        <v>349225</v>
      </c>
      <c r="F50" s="2"/>
    </row>
    <row r="51" spans="1:6">
      <c r="A51" s="2"/>
      <c r="B51" s="2" t="s">
        <v>467</v>
      </c>
      <c r="C51" s="7">
        <v>15</v>
      </c>
      <c r="D51" s="2"/>
      <c r="E51" s="2">
        <v>309050</v>
      </c>
      <c r="F51" s="2"/>
    </row>
    <row r="52" spans="1:6">
      <c r="A52" s="2"/>
      <c r="B52" s="2" t="s">
        <v>468</v>
      </c>
      <c r="C52" s="7">
        <v>19</v>
      </c>
      <c r="D52" s="2"/>
      <c r="E52" s="2">
        <v>396245</v>
      </c>
      <c r="F52" s="2"/>
    </row>
    <row r="53" spans="1:6">
      <c r="A53" s="2"/>
      <c r="B53" s="2" t="s">
        <v>469</v>
      </c>
      <c r="C53" s="7">
        <v>18</v>
      </c>
      <c r="D53" s="2"/>
      <c r="E53" s="2">
        <v>369975</v>
      </c>
      <c r="F53" s="2"/>
    </row>
    <row r="54" spans="1:6">
      <c r="A54" s="2"/>
      <c r="B54" s="2" t="s">
        <v>470</v>
      </c>
      <c r="C54" s="7">
        <v>20</v>
      </c>
      <c r="D54" s="2"/>
      <c r="E54" s="2">
        <v>442480</v>
      </c>
      <c r="F54" s="2"/>
    </row>
    <row r="55" spans="1:6">
      <c r="A55" s="2"/>
      <c r="B55" s="2" t="s">
        <v>471</v>
      </c>
      <c r="C55" s="7">
        <v>15</v>
      </c>
      <c r="D55" s="2"/>
      <c r="E55" s="2">
        <v>294770</v>
      </c>
      <c r="F55" s="2"/>
    </row>
    <row r="56" spans="1:6">
      <c r="A56" s="2"/>
      <c r="B56" s="2" t="s">
        <v>472</v>
      </c>
      <c r="C56" s="7">
        <v>1</v>
      </c>
      <c r="D56" s="2"/>
      <c r="E56" s="2">
        <v>21485</v>
      </c>
      <c r="F56" s="2"/>
    </row>
    <row r="57" spans="1:6">
      <c r="A57" s="2"/>
      <c r="B57" s="2" t="s">
        <v>526</v>
      </c>
      <c r="C57" s="7">
        <v>2</v>
      </c>
      <c r="D57" s="2"/>
      <c r="E57" s="2">
        <v>25230</v>
      </c>
      <c r="F57" s="2" t="s">
        <v>1843</v>
      </c>
    </row>
    <row r="58" spans="1:6">
      <c r="A58" s="2"/>
      <c r="B58" s="2"/>
      <c r="C58" s="7"/>
      <c r="D58" s="2"/>
      <c r="E58" s="2"/>
      <c r="F58" s="2"/>
    </row>
    <row r="59" spans="1:6">
      <c r="A59" s="2"/>
      <c r="B59" s="2"/>
      <c r="C59" s="7"/>
      <c r="D59" s="2"/>
      <c r="E59" s="2"/>
      <c r="F59" s="2"/>
    </row>
    <row r="60" spans="1:6">
      <c r="A60" s="2"/>
      <c r="B60" s="2"/>
      <c r="C60" s="7"/>
      <c r="D60" s="2"/>
      <c r="E60" s="2"/>
      <c r="F60" s="2"/>
    </row>
    <row r="61" spans="1:6">
      <c r="A61" s="2"/>
      <c r="B61" s="2"/>
      <c r="C61" s="7"/>
      <c r="D61" s="2"/>
      <c r="E61" s="2"/>
      <c r="F61" s="2"/>
    </row>
    <row r="62" spans="1:6">
      <c r="A62" s="2"/>
      <c r="B62" s="2"/>
      <c r="C62" s="7"/>
      <c r="D62" s="2"/>
      <c r="E62" s="2"/>
      <c r="F62" s="2"/>
    </row>
    <row r="63" spans="1:6" ht="26.25">
      <c r="A63" s="688" t="s">
        <v>43</v>
      </c>
      <c r="B63" s="689"/>
      <c r="C63" s="8">
        <f>SUM(C6:C62)</f>
        <v>614</v>
      </c>
      <c r="D63" s="10">
        <f>SUM(D6:D62)</f>
        <v>8770106</v>
      </c>
      <c r="E63" s="10">
        <f>SUM(E6:E62)</f>
        <v>8802930</v>
      </c>
      <c r="F63" s="10">
        <f>D63-E63</f>
        <v>-32824</v>
      </c>
    </row>
    <row r="67" spans="1:6" ht="23.25">
      <c r="A67" s="666" t="s">
        <v>0</v>
      </c>
      <c r="B67" s="666"/>
      <c r="C67" s="666"/>
      <c r="D67" s="666"/>
      <c r="E67" s="666"/>
      <c r="F67" s="666"/>
    </row>
    <row r="68" spans="1:6" ht="15.75">
      <c r="A68" s="672" t="s">
        <v>1841</v>
      </c>
      <c r="B68" s="672"/>
      <c r="C68" s="672"/>
      <c r="D68" s="672"/>
      <c r="E68" s="672"/>
      <c r="F68" s="672"/>
    </row>
    <row r="69" spans="1:6">
      <c r="A69" s="667" t="s">
        <v>1569</v>
      </c>
      <c r="B69" s="667"/>
      <c r="C69" s="667"/>
      <c r="D69" s="667"/>
      <c r="E69" s="667"/>
      <c r="F69" s="667"/>
    </row>
    <row r="70" spans="1:6">
      <c r="A70" s="668" t="s">
        <v>2</v>
      </c>
      <c r="B70" s="668"/>
      <c r="C70" s="668"/>
      <c r="D70" s="668"/>
      <c r="E70" s="668"/>
      <c r="F70" s="668"/>
    </row>
    <row r="71" spans="1:6" ht="15.75">
      <c r="A71" s="1" t="s">
        <v>3</v>
      </c>
      <c r="B71" s="1" t="s">
        <v>4</v>
      </c>
      <c r="C71" s="1" t="s">
        <v>5</v>
      </c>
      <c r="D71" s="1" t="s">
        <v>6</v>
      </c>
      <c r="E71" s="1" t="s">
        <v>7</v>
      </c>
      <c r="F71" s="1" t="s">
        <v>8</v>
      </c>
    </row>
    <row r="72" spans="1:6">
      <c r="A72" s="2"/>
      <c r="B72" s="3" t="s">
        <v>473</v>
      </c>
      <c r="C72" s="4"/>
      <c r="D72" s="3">
        <v>143845</v>
      </c>
      <c r="E72" s="3"/>
      <c r="F72" s="4">
        <v>2230</v>
      </c>
    </row>
    <row r="73" spans="1:6">
      <c r="A73" s="2"/>
      <c r="B73" s="3" t="s">
        <v>475</v>
      </c>
      <c r="C73" s="4"/>
      <c r="D73" s="11">
        <v>290670</v>
      </c>
      <c r="E73" s="3"/>
      <c r="F73" s="4">
        <v>4423</v>
      </c>
    </row>
    <row r="74" spans="1:6">
      <c r="A74" s="2"/>
      <c r="B74" s="3" t="s">
        <v>476</v>
      </c>
      <c r="C74" s="4"/>
      <c r="D74" s="3">
        <v>159538</v>
      </c>
      <c r="E74" s="3"/>
      <c r="F74" s="7">
        <v>2414</v>
      </c>
    </row>
    <row r="75" spans="1:6">
      <c r="A75" s="2"/>
      <c r="B75" s="3" t="s">
        <v>477</v>
      </c>
      <c r="C75" s="4"/>
      <c r="D75" s="3">
        <v>387869</v>
      </c>
      <c r="E75" s="3"/>
      <c r="F75" s="7">
        <v>5662</v>
      </c>
    </row>
    <row r="76" spans="1:6">
      <c r="A76" s="2"/>
      <c r="B76" s="3" t="s">
        <v>478</v>
      </c>
      <c r="C76" s="4"/>
      <c r="D76" s="3">
        <v>354112</v>
      </c>
      <c r="E76" s="3"/>
      <c r="F76" s="7">
        <v>5359</v>
      </c>
    </row>
    <row r="77" spans="1:6">
      <c r="A77" s="2"/>
      <c r="B77" s="2" t="s">
        <v>479</v>
      </c>
      <c r="C77" s="7"/>
      <c r="D77" s="3">
        <v>205209</v>
      </c>
      <c r="E77" s="3"/>
      <c r="F77" s="7">
        <v>3195</v>
      </c>
    </row>
    <row r="78" spans="1:6">
      <c r="A78" s="2"/>
      <c r="B78" s="2" t="s">
        <v>480</v>
      </c>
      <c r="C78" s="7">
        <v>6</v>
      </c>
      <c r="D78" s="2">
        <v>548141</v>
      </c>
      <c r="E78" s="2"/>
      <c r="F78" s="7">
        <v>6084</v>
      </c>
    </row>
    <row r="79" spans="1:6">
      <c r="A79" s="2"/>
      <c r="B79" s="2" t="s">
        <v>1300</v>
      </c>
      <c r="C79" s="7">
        <v>6</v>
      </c>
      <c r="D79" s="2">
        <v>407108</v>
      </c>
      <c r="E79" s="2"/>
      <c r="F79" s="7">
        <v>3983</v>
      </c>
    </row>
    <row r="80" spans="1:6">
      <c r="A80" s="2"/>
      <c r="B80" s="2" t="s">
        <v>1301</v>
      </c>
      <c r="C80" s="7">
        <v>15</v>
      </c>
      <c r="D80" s="2">
        <v>386741</v>
      </c>
      <c r="E80" s="2"/>
      <c r="F80" s="7">
        <v>30</v>
      </c>
    </row>
    <row r="81" spans="1:6">
      <c r="A81" s="2"/>
      <c r="B81" s="2" t="s">
        <v>1302</v>
      </c>
      <c r="C81" s="7">
        <v>19</v>
      </c>
      <c r="D81" s="2">
        <v>711880</v>
      </c>
      <c r="E81" s="2"/>
      <c r="F81" s="7">
        <v>3462</v>
      </c>
    </row>
    <row r="82" spans="1:6">
      <c r="A82" s="2"/>
      <c r="B82" s="2" t="s">
        <v>1303</v>
      </c>
      <c r="C82" s="7">
        <v>12</v>
      </c>
      <c r="D82" s="2">
        <v>485306</v>
      </c>
      <c r="E82" s="2"/>
      <c r="F82" s="7">
        <v>2719</v>
      </c>
    </row>
    <row r="83" spans="1:6">
      <c r="A83" s="2"/>
      <c r="B83" s="2" t="s">
        <v>1570</v>
      </c>
      <c r="C83" s="7">
        <v>10</v>
      </c>
      <c r="D83" s="2">
        <v>462074</v>
      </c>
      <c r="E83" s="2"/>
      <c r="F83" s="7">
        <v>3207</v>
      </c>
    </row>
    <row r="84" spans="1:6">
      <c r="A84" s="2"/>
      <c r="B84" s="2" t="s">
        <v>1571</v>
      </c>
      <c r="C84" s="7">
        <v>7</v>
      </c>
      <c r="D84" s="2">
        <v>358973</v>
      </c>
      <c r="E84" s="2"/>
      <c r="F84" s="7">
        <v>2754</v>
      </c>
    </row>
    <row r="85" spans="1:6">
      <c r="A85" s="2"/>
      <c r="B85" s="2" t="s">
        <v>1304</v>
      </c>
      <c r="C85" s="7">
        <v>9</v>
      </c>
      <c r="D85" s="2">
        <v>405794</v>
      </c>
      <c r="E85" s="2"/>
      <c r="F85" s="7">
        <v>2672</v>
      </c>
    </row>
    <row r="86" spans="1:6">
      <c r="A86" s="2"/>
      <c r="B86" s="2" t="s">
        <v>1305</v>
      </c>
      <c r="C86" s="7">
        <v>2</v>
      </c>
      <c r="D86" s="2">
        <v>232977</v>
      </c>
      <c r="E86" s="2"/>
      <c r="F86" s="7">
        <v>2631</v>
      </c>
    </row>
    <row r="87" spans="1:6">
      <c r="A87" s="2"/>
      <c r="B87" s="2" t="s">
        <v>1306</v>
      </c>
      <c r="C87" s="7">
        <v>2</v>
      </c>
      <c r="D87" s="2">
        <v>168315</v>
      </c>
      <c r="E87" s="2"/>
      <c r="F87" s="7">
        <v>1818</v>
      </c>
    </row>
    <row r="88" spans="1:6">
      <c r="A88" s="2"/>
      <c r="B88" s="2" t="s">
        <v>1572</v>
      </c>
      <c r="C88" s="7"/>
      <c r="D88" s="2">
        <v>149438</v>
      </c>
      <c r="E88" s="2"/>
      <c r="F88" s="7">
        <v>2142</v>
      </c>
    </row>
    <row r="89" spans="1:6">
      <c r="A89" s="2"/>
      <c r="B89" s="2" t="s">
        <v>1573</v>
      </c>
      <c r="C89" s="7"/>
      <c r="D89" s="2">
        <v>100795</v>
      </c>
      <c r="E89" s="2"/>
      <c r="F89" s="7">
        <v>1480</v>
      </c>
    </row>
    <row r="90" spans="1:6">
      <c r="A90" s="2"/>
      <c r="B90" s="2" t="s">
        <v>1574</v>
      </c>
      <c r="C90" s="7"/>
      <c r="D90" s="2">
        <v>125084</v>
      </c>
      <c r="E90" s="2"/>
      <c r="F90" s="7">
        <v>1842</v>
      </c>
    </row>
    <row r="91" spans="1:6">
      <c r="A91" s="2"/>
      <c r="B91" s="2" t="s">
        <v>1575</v>
      </c>
      <c r="C91" s="7"/>
      <c r="D91" s="2">
        <v>64880</v>
      </c>
      <c r="E91" s="2"/>
      <c r="F91" s="7">
        <v>958</v>
      </c>
    </row>
    <row r="92" spans="1:6">
      <c r="A92" s="2"/>
      <c r="B92" s="2" t="s">
        <v>1388</v>
      </c>
      <c r="C92" s="7"/>
      <c r="D92" s="2">
        <v>188615</v>
      </c>
      <c r="E92" s="2"/>
      <c r="F92" s="7"/>
    </row>
    <row r="93" spans="1:6">
      <c r="A93" s="2"/>
      <c r="B93" s="2" t="s">
        <v>1337</v>
      </c>
      <c r="C93" s="7"/>
      <c r="D93" s="2">
        <v>39455</v>
      </c>
      <c r="E93" s="2"/>
      <c r="F93" s="7"/>
    </row>
    <row r="94" spans="1:6">
      <c r="A94" s="2"/>
      <c r="B94" s="2" t="s">
        <v>849</v>
      </c>
      <c r="C94" s="7">
        <v>8</v>
      </c>
      <c r="D94" s="2"/>
      <c r="E94" s="2">
        <v>195405</v>
      </c>
      <c r="F94" s="7"/>
    </row>
    <row r="95" spans="1:6">
      <c r="A95" s="2"/>
      <c r="B95" s="2" t="s">
        <v>931</v>
      </c>
      <c r="C95" s="7">
        <v>13</v>
      </c>
      <c r="D95" s="2"/>
      <c r="E95" s="2">
        <v>315995</v>
      </c>
      <c r="F95" s="7"/>
    </row>
    <row r="96" spans="1:6">
      <c r="A96" s="2"/>
      <c r="B96" s="2" t="s">
        <v>851</v>
      </c>
      <c r="C96" s="7">
        <v>10</v>
      </c>
      <c r="D96" s="2"/>
      <c r="E96" s="2">
        <v>238610</v>
      </c>
      <c r="F96" s="7"/>
    </row>
    <row r="97" spans="1:6">
      <c r="A97" s="2"/>
      <c r="B97" s="2" t="s">
        <v>1372</v>
      </c>
      <c r="C97" s="7">
        <v>8</v>
      </c>
      <c r="D97" s="2"/>
      <c r="E97" s="2">
        <v>188350</v>
      </c>
      <c r="F97" s="7"/>
    </row>
    <row r="98" spans="1:6">
      <c r="A98" s="2"/>
      <c r="B98" s="2" t="s">
        <v>933</v>
      </c>
      <c r="C98" s="7"/>
      <c r="D98" s="2"/>
      <c r="E98" s="2">
        <v>120455</v>
      </c>
      <c r="F98" s="7"/>
    </row>
    <row r="99" spans="1:6">
      <c r="A99" s="2"/>
      <c r="B99" s="2" t="s">
        <v>556</v>
      </c>
      <c r="C99" s="7">
        <v>8</v>
      </c>
      <c r="D99" s="2"/>
      <c r="E99" s="2">
        <v>177140</v>
      </c>
      <c r="F99" s="7"/>
    </row>
    <row r="100" spans="1:6">
      <c r="A100" s="2"/>
      <c r="B100" s="2" t="s">
        <v>557</v>
      </c>
      <c r="C100" s="7">
        <v>7</v>
      </c>
      <c r="D100" s="2"/>
      <c r="E100" s="2">
        <v>157530</v>
      </c>
      <c r="F100" s="7"/>
    </row>
    <row r="101" spans="1:6">
      <c r="A101" s="2"/>
      <c r="B101" s="2" t="s">
        <v>558</v>
      </c>
      <c r="C101" s="7">
        <v>7</v>
      </c>
      <c r="D101" s="2"/>
      <c r="E101" s="2">
        <v>158315</v>
      </c>
      <c r="F101" s="7"/>
    </row>
    <row r="102" spans="1:6">
      <c r="A102" s="2"/>
      <c r="B102" s="2" t="s">
        <v>559</v>
      </c>
      <c r="C102" s="7">
        <v>8</v>
      </c>
      <c r="D102" s="2"/>
      <c r="E102" s="2">
        <v>193650</v>
      </c>
      <c r="F102" s="7"/>
    </row>
    <row r="103" spans="1:6">
      <c r="A103" s="2"/>
      <c r="B103" s="2" t="s">
        <v>1373</v>
      </c>
      <c r="C103" s="7">
        <v>3</v>
      </c>
      <c r="D103" s="2"/>
      <c r="E103" s="2">
        <v>73155</v>
      </c>
      <c r="F103" s="7"/>
    </row>
    <row r="104" spans="1:6">
      <c r="A104" s="2"/>
      <c r="B104" s="2" t="s">
        <v>560</v>
      </c>
      <c r="C104" s="7">
        <v>9</v>
      </c>
      <c r="D104" s="2"/>
      <c r="E104" s="2">
        <v>213795</v>
      </c>
      <c r="F104" s="7"/>
    </row>
    <row r="105" spans="1:6">
      <c r="A105" s="2"/>
      <c r="B105" s="2" t="s">
        <v>561</v>
      </c>
      <c r="C105" s="7">
        <v>6</v>
      </c>
      <c r="D105" s="2"/>
      <c r="E105" s="2">
        <v>140405</v>
      </c>
      <c r="F105" s="7"/>
    </row>
    <row r="106" spans="1:6">
      <c r="A106" s="2"/>
      <c r="B106" s="2" t="s">
        <v>854</v>
      </c>
      <c r="C106" s="7">
        <v>3</v>
      </c>
      <c r="D106" s="2"/>
      <c r="E106" s="2">
        <v>67320</v>
      </c>
      <c r="F106" s="7"/>
    </row>
    <row r="107" spans="1:6">
      <c r="A107" s="2"/>
      <c r="B107" s="2" t="s">
        <v>562</v>
      </c>
      <c r="C107" s="7">
        <v>1</v>
      </c>
      <c r="D107" s="2"/>
      <c r="E107" s="2">
        <v>22905</v>
      </c>
      <c r="F107" s="7"/>
    </row>
    <row r="108" spans="1:6">
      <c r="A108" s="2"/>
      <c r="B108" s="2" t="s">
        <v>575</v>
      </c>
      <c r="C108" s="7">
        <v>1</v>
      </c>
      <c r="D108" s="2"/>
      <c r="E108" s="2">
        <v>16315</v>
      </c>
      <c r="F108" s="7" t="s">
        <v>1844</v>
      </c>
    </row>
    <row r="109" spans="1:6">
      <c r="A109" s="2"/>
      <c r="B109" s="2" t="s">
        <v>577</v>
      </c>
      <c r="C109" s="7">
        <v>1</v>
      </c>
      <c r="D109" s="2"/>
      <c r="E109" s="2">
        <v>13000</v>
      </c>
      <c r="F109" s="7" t="s">
        <v>1845</v>
      </c>
    </row>
    <row r="110" spans="1:6">
      <c r="A110" s="2"/>
      <c r="B110" s="2" t="s">
        <v>901</v>
      </c>
      <c r="C110" s="7">
        <v>2</v>
      </c>
      <c r="D110" s="2"/>
      <c r="E110" s="2">
        <v>51615</v>
      </c>
      <c r="F110" s="7"/>
    </row>
    <row r="111" spans="1:6">
      <c r="A111" s="2"/>
      <c r="B111" s="2" t="s">
        <v>942</v>
      </c>
      <c r="C111" s="7">
        <v>1</v>
      </c>
      <c r="D111" s="2"/>
      <c r="E111" s="2">
        <v>20250</v>
      </c>
      <c r="F111" s="7" t="s">
        <v>1845</v>
      </c>
    </row>
    <row r="112" spans="1:6">
      <c r="A112" s="2"/>
      <c r="B112" s="2" t="s">
        <v>1376</v>
      </c>
      <c r="C112" s="7">
        <v>1</v>
      </c>
      <c r="D112" s="2"/>
      <c r="E112" s="2">
        <v>24230</v>
      </c>
      <c r="F112" s="7" t="s">
        <v>1846</v>
      </c>
    </row>
    <row r="113" spans="1:6">
      <c r="A113" s="2"/>
      <c r="B113" s="2" t="s">
        <v>1376</v>
      </c>
      <c r="C113" s="7">
        <v>1</v>
      </c>
      <c r="D113" s="2"/>
      <c r="E113" s="2">
        <v>19750</v>
      </c>
      <c r="F113" s="7" t="s">
        <v>1847</v>
      </c>
    </row>
    <row r="114" spans="1:6">
      <c r="A114" s="2"/>
      <c r="B114" s="2" t="s">
        <v>903</v>
      </c>
      <c r="C114" s="7">
        <v>1</v>
      </c>
      <c r="D114" s="2"/>
      <c r="E114" s="2">
        <v>18740</v>
      </c>
      <c r="F114" s="7" t="s">
        <v>1848</v>
      </c>
    </row>
    <row r="115" spans="1:6">
      <c r="A115" s="2"/>
      <c r="B115" s="2" t="s">
        <v>1380</v>
      </c>
      <c r="C115" s="7">
        <v>2</v>
      </c>
      <c r="D115" s="2"/>
      <c r="E115" s="2">
        <v>28935</v>
      </c>
      <c r="F115" s="7" t="s">
        <v>1849</v>
      </c>
    </row>
    <row r="116" spans="1:6">
      <c r="A116" s="2"/>
      <c r="B116" s="2" t="s">
        <v>1382</v>
      </c>
      <c r="C116" s="7">
        <v>1</v>
      </c>
      <c r="D116" s="2"/>
      <c r="E116" s="2">
        <v>13810</v>
      </c>
      <c r="F116" s="7" t="s">
        <v>1849</v>
      </c>
    </row>
    <row r="117" spans="1:6">
      <c r="A117" s="2"/>
      <c r="B117" s="2" t="s">
        <v>945</v>
      </c>
      <c r="C117" s="7">
        <v>12</v>
      </c>
      <c r="D117" s="2"/>
      <c r="E117" s="2">
        <v>279550</v>
      </c>
      <c r="F117" s="7"/>
    </row>
    <row r="118" spans="1:6">
      <c r="A118" s="2"/>
      <c r="B118" s="2" t="s">
        <v>1383</v>
      </c>
      <c r="C118" s="7">
        <v>14</v>
      </c>
      <c r="D118" s="2"/>
      <c r="E118" s="2">
        <v>334745</v>
      </c>
      <c r="F118" s="7"/>
    </row>
    <row r="119" spans="1:6">
      <c r="A119" s="2"/>
      <c r="B119" s="2" t="s">
        <v>1384</v>
      </c>
      <c r="C119" s="7">
        <v>9</v>
      </c>
      <c r="D119" s="2"/>
      <c r="E119" s="2">
        <v>212035</v>
      </c>
      <c r="F119" s="7"/>
    </row>
    <row r="120" spans="1:6">
      <c r="A120" s="2"/>
      <c r="B120" s="2" t="s">
        <v>566</v>
      </c>
      <c r="C120" s="7">
        <v>1</v>
      </c>
      <c r="D120" s="2"/>
      <c r="E120" s="2">
        <v>20345</v>
      </c>
      <c r="F120" s="7" t="s">
        <v>1847</v>
      </c>
    </row>
    <row r="121" spans="1:6">
      <c r="A121" s="2"/>
      <c r="B121" s="2" t="s">
        <v>64</v>
      </c>
      <c r="C121" s="7">
        <v>16</v>
      </c>
      <c r="D121" s="2"/>
      <c r="E121" s="2">
        <v>374300</v>
      </c>
      <c r="F121" s="7"/>
    </row>
    <row r="122" spans="1:6">
      <c r="A122" s="2"/>
      <c r="B122" s="2" t="s">
        <v>65</v>
      </c>
      <c r="C122" s="7">
        <v>12</v>
      </c>
      <c r="D122" s="2"/>
      <c r="E122" s="2">
        <v>280910</v>
      </c>
      <c r="F122" s="7"/>
    </row>
    <row r="123" spans="1:6">
      <c r="A123" s="2"/>
      <c r="B123" s="2" t="s">
        <v>66</v>
      </c>
      <c r="C123" s="7">
        <v>19</v>
      </c>
      <c r="D123" s="2"/>
      <c r="E123" s="2">
        <v>435815</v>
      </c>
      <c r="F123" s="7"/>
    </row>
    <row r="124" spans="1:6">
      <c r="A124" s="2"/>
      <c r="B124" s="2" t="s">
        <v>1394</v>
      </c>
      <c r="C124" s="7">
        <v>11</v>
      </c>
      <c r="D124" s="2"/>
      <c r="E124" s="2">
        <v>256425</v>
      </c>
      <c r="F124" s="7"/>
    </row>
    <row r="125" spans="1:6">
      <c r="A125" s="2"/>
      <c r="B125" s="2" t="s">
        <v>67</v>
      </c>
      <c r="C125" s="7">
        <v>15</v>
      </c>
      <c r="D125" s="2"/>
      <c r="E125" s="2">
        <v>339200</v>
      </c>
      <c r="F125" s="7"/>
    </row>
    <row r="126" spans="1:6">
      <c r="A126" s="2"/>
      <c r="B126" s="2" t="s">
        <v>68</v>
      </c>
      <c r="C126" s="7">
        <v>14</v>
      </c>
      <c r="D126" s="2"/>
      <c r="E126" s="2">
        <v>314495</v>
      </c>
      <c r="F126" s="7"/>
    </row>
    <row r="127" spans="1:6">
      <c r="A127" s="2"/>
      <c r="B127" s="2" t="s">
        <v>69</v>
      </c>
      <c r="C127" s="7">
        <v>15</v>
      </c>
      <c r="D127" s="2"/>
      <c r="E127" s="2">
        <v>339165</v>
      </c>
      <c r="F127" s="7"/>
    </row>
    <row r="128" spans="1:6">
      <c r="A128" s="2"/>
      <c r="B128" s="2" t="s">
        <v>70</v>
      </c>
      <c r="C128" s="7">
        <v>2</v>
      </c>
      <c r="D128" s="2"/>
      <c r="E128" s="2">
        <v>28755</v>
      </c>
      <c r="F128" s="7" t="s">
        <v>1847</v>
      </c>
    </row>
    <row r="129" spans="1:6">
      <c r="A129" s="2"/>
      <c r="B129" s="2" t="s">
        <v>70</v>
      </c>
      <c r="C129" s="7">
        <v>6</v>
      </c>
      <c r="D129" s="2"/>
      <c r="E129" s="2">
        <f>171210-28755</f>
        <v>142455</v>
      </c>
      <c r="F129" s="7"/>
    </row>
    <row r="130" spans="1:6">
      <c r="A130" s="2"/>
      <c r="B130" s="2" t="s">
        <v>71</v>
      </c>
      <c r="C130" s="7">
        <v>5</v>
      </c>
      <c r="D130" s="2"/>
      <c r="E130" s="2">
        <f>127305-14590</f>
        <v>112715</v>
      </c>
      <c r="F130" s="7"/>
    </row>
    <row r="131" spans="1:6">
      <c r="A131" s="2"/>
      <c r="B131" s="2" t="s">
        <v>71</v>
      </c>
      <c r="C131" s="7">
        <v>1</v>
      </c>
      <c r="D131" s="2"/>
      <c r="E131" s="2">
        <v>14590</v>
      </c>
      <c r="F131" s="7" t="s">
        <v>1847</v>
      </c>
    </row>
    <row r="132" spans="1:6">
      <c r="A132" s="2"/>
      <c r="B132" s="2" t="s">
        <v>72</v>
      </c>
      <c r="C132" s="7">
        <v>1</v>
      </c>
      <c r="D132" s="2"/>
      <c r="E132" s="2">
        <v>20145</v>
      </c>
      <c r="F132" s="7" t="s">
        <v>1850</v>
      </c>
    </row>
    <row r="133" spans="1:6">
      <c r="A133" s="2"/>
      <c r="B133" s="2" t="s">
        <v>72</v>
      </c>
      <c r="C133" s="7">
        <v>4</v>
      </c>
      <c r="D133" s="2"/>
      <c r="E133" s="2">
        <v>85995</v>
      </c>
      <c r="F133" s="7"/>
    </row>
    <row r="134" spans="1:6">
      <c r="A134" s="2"/>
      <c r="B134" s="2" t="s">
        <v>73</v>
      </c>
      <c r="C134" s="7">
        <v>3</v>
      </c>
      <c r="D134" s="2"/>
      <c r="E134" s="2">
        <v>63940</v>
      </c>
      <c r="F134" s="7"/>
    </row>
    <row r="135" spans="1:6">
      <c r="A135" s="2"/>
      <c r="B135" s="2" t="s">
        <v>75</v>
      </c>
      <c r="C135" s="7">
        <v>1</v>
      </c>
      <c r="D135" s="2"/>
      <c r="E135" s="2">
        <v>22440</v>
      </c>
      <c r="F135" s="7" t="s">
        <v>1850</v>
      </c>
    </row>
    <row r="136" spans="1:6">
      <c r="A136" s="2"/>
      <c r="B136" s="2" t="s">
        <v>81</v>
      </c>
      <c r="C136" s="7">
        <v>3</v>
      </c>
      <c r="D136" s="2"/>
      <c r="E136" s="2">
        <v>74470</v>
      </c>
      <c r="F136" s="7" t="s">
        <v>1850</v>
      </c>
    </row>
    <row r="137" spans="1:6">
      <c r="A137" s="2"/>
      <c r="B137" s="2" t="s">
        <v>82</v>
      </c>
      <c r="C137" s="7">
        <v>1</v>
      </c>
      <c r="D137" s="2"/>
      <c r="E137" s="2">
        <v>22470</v>
      </c>
      <c r="F137" s="7" t="s">
        <v>1850</v>
      </c>
    </row>
    <row r="138" spans="1:6">
      <c r="A138" s="2"/>
      <c r="B138" s="2"/>
      <c r="C138" s="7"/>
      <c r="D138" s="2"/>
      <c r="E138" s="2"/>
      <c r="F138" s="7"/>
    </row>
    <row r="139" spans="1:6">
      <c r="A139" s="2"/>
      <c r="B139" s="2"/>
      <c r="C139" s="7"/>
      <c r="D139" s="2"/>
      <c r="E139" s="2"/>
      <c r="F139" s="7"/>
    </row>
    <row r="140" spans="1:6">
      <c r="A140" s="2"/>
      <c r="B140" s="2"/>
      <c r="C140" s="7"/>
      <c r="D140" s="2"/>
      <c r="E140" s="2"/>
      <c r="F140" s="7"/>
    </row>
    <row r="141" spans="1:6">
      <c r="A141" s="2"/>
      <c r="B141" s="2"/>
      <c r="C141" s="7"/>
      <c r="D141" s="2"/>
      <c r="E141" s="2"/>
      <c r="F141" s="7"/>
    </row>
    <row r="142" spans="1:6" ht="26.25">
      <c r="A142" s="688" t="s">
        <v>43</v>
      </c>
      <c r="B142" s="689"/>
      <c r="C142" s="8">
        <f>SUM(C72:C141)</f>
        <v>355</v>
      </c>
      <c r="D142" s="10">
        <f>SUM(D72:D141)</f>
        <v>6376819</v>
      </c>
      <c r="E142" s="10">
        <f>SUM(E72:E141)</f>
        <v>6244635</v>
      </c>
      <c r="F142" s="10">
        <f>D142-E142</f>
        <v>132184</v>
      </c>
    </row>
  </sheetData>
  <mergeCells count="10">
    <mergeCell ref="A1:F1"/>
    <mergeCell ref="A2:F2"/>
    <mergeCell ref="A3:F3"/>
    <mergeCell ref="A4:F4"/>
    <mergeCell ref="A63:B63"/>
    <mergeCell ref="A67:F67"/>
    <mergeCell ref="A68:F68"/>
    <mergeCell ref="A69:F69"/>
    <mergeCell ref="A70:F70"/>
    <mergeCell ref="A142:B14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08"/>
  <sheetViews>
    <sheetView topLeftCell="A16" workbookViewId="0">
      <selection activeCell="E27" sqref="E21:E27"/>
    </sheetView>
  </sheetViews>
  <sheetFormatPr defaultColWidth="9" defaultRowHeight="15"/>
  <cols>
    <col min="2" max="2" width="11.5703125" customWidth="1"/>
    <col min="3" max="3" width="20.42578125" customWidth="1"/>
    <col min="4" max="5" width="18" customWidth="1"/>
    <col min="6" max="6" width="18.28515625" customWidth="1"/>
  </cols>
  <sheetData>
    <row r="1" spans="1:6" ht="23.25">
      <c r="A1" s="666" t="s">
        <v>0</v>
      </c>
      <c r="B1" s="666"/>
      <c r="C1" s="666"/>
      <c r="D1" s="666"/>
      <c r="E1" s="666"/>
      <c r="F1" s="666"/>
    </row>
    <row r="2" spans="1:6" ht="15.75">
      <c r="A2" s="672" t="s">
        <v>341</v>
      </c>
      <c r="B2" s="672"/>
      <c r="C2" s="672"/>
      <c r="D2" s="672"/>
      <c r="E2" s="672"/>
      <c r="F2" s="672"/>
    </row>
    <row r="3" spans="1:6">
      <c r="A3" s="667" t="s">
        <v>342</v>
      </c>
      <c r="B3" s="667"/>
      <c r="C3" s="667"/>
      <c r="D3" s="667"/>
      <c r="E3" s="667"/>
      <c r="F3" s="667"/>
    </row>
    <row r="4" spans="1:6">
      <c r="A4" s="692" t="s">
        <v>343</v>
      </c>
      <c r="B4" s="692"/>
      <c r="C4" s="692"/>
      <c r="D4" s="692"/>
      <c r="E4" s="692"/>
      <c r="F4" s="692"/>
    </row>
    <row r="5" spans="1:6" ht="28.5" customHeight="1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</row>
    <row r="6" spans="1:6" ht="18" customHeight="1">
      <c r="A6" s="19"/>
      <c r="B6" s="19" t="s">
        <v>344</v>
      </c>
      <c r="C6" s="19">
        <v>5</v>
      </c>
      <c r="D6" s="5">
        <v>123240</v>
      </c>
      <c r="E6" s="3"/>
      <c r="F6" s="19"/>
    </row>
    <row r="7" spans="1:6" ht="18" customHeight="1">
      <c r="A7" s="19"/>
      <c r="B7" s="19" t="s">
        <v>345</v>
      </c>
      <c r="C7" s="19">
        <v>15</v>
      </c>
      <c r="D7" s="5">
        <v>369045</v>
      </c>
      <c r="E7" s="3"/>
      <c r="F7" s="19"/>
    </row>
    <row r="8" spans="1:6" ht="18" customHeight="1">
      <c r="A8" s="19"/>
      <c r="B8" s="19" t="s">
        <v>321</v>
      </c>
      <c r="C8" s="19">
        <v>19</v>
      </c>
      <c r="D8" s="5">
        <v>445310</v>
      </c>
      <c r="E8" s="3"/>
      <c r="F8" s="19"/>
    </row>
    <row r="9" spans="1:6" ht="18" customHeight="1">
      <c r="A9" s="19"/>
      <c r="B9" s="19" t="s">
        <v>322</v>
      </c>
      <c r="C9" s="19">
        <v>6</v>
      </c>
      <c r="D9" s="5">
        <v>153750</v>
      </c>
      <c r="E9" s="3"/>
      <c r="F9" s="19"/>
    </row>
    <row r="10" spans="1:6" ht="18" customHeight="1">
      <c r="A10" s="19"/>
      <c r="B10" s="19" t="s">
        <v>323</v>
      </c>
      <c r="C10" s="19">
        <v>14</v>
      </c>
      <c r="D10" s="5">
        <v>349045</v>
      </c>
      <c r="E10" s="3"/>
      <c r="F10" s="19"/>
    </row>
    <row r="11" spans="1:6" ht="18" customHeight="1">
      <c r="A11" s="19"/>
      <c r="B11" s="19" t="s">
        <v>327</v>
      </c>
      <c r="C11" s="19">
        <v>6</v>
      </c>
      <c r="D11" s="5">
        <v>150615</v>
      </c>
      <c r="E11" s="3"/>
      <c r="F11" s="19"/>
    </row>
    <row r="12" spans="1:6" ht="18" customHeight="1">
      <c r="A12" s="19"/>
      <c r="B12" s="19" t="s">
        <v>298</v>
      </c>
      <c r="C12" s="19">
        <v>2</v>
      </c>
      <c r="D12" s="2"/>
      <c r="E12" s="5">
        <v>28670</v>
      </c>
      <c r="F12" s="19"/>
    </row>
    <row r="13" spans="1:6" ht="18" customHeight="1">
      <c r="A13" s="19"/>
      <c r="B13" s="19" t="s">
        <v>346</v>
      </c>
      <c r="C13" s="19">
        <v>2</v>
      </c>
      <c r="D13" s="2"/>
      <c r="E13" s="5">
        <v>28320</v>
      </c>
      <c r="F13" s="19"/>
    </row>
    <row r="14" spans="1:6" ht="18" customHeight="1">
      <c r="A14" s="19"/>
      <c r="B14" s="19" t="s">
        <v>347</v>
      </c>
      <c r="C14" s="19">
        <v>4</v>
      </c>
      <c r="D14" s="2"/>
      <c r="E14" s="5">
        <v>51260</v>
      </c>
      <c r="F14" s="19"/>
    </row>
    <row r="15" spans="1:6" ht="18" customHeight="1">
      <c r="A15" s="19"/>
      <c r="B15" s="19" t="s">
        <v>348</v>
      </c>
      <c r="C15" s="19">
        <v>13</v>
      </c>
      <c r="D15" s="2"/>
      <c r="E15" s="5">
        <v>178605</v>
      </c>
      <c r="F15" s="19"/>
    </row>
    <row r="16" spans="1:6" ht="18" customHeight="1">
      <c r="A16" s="19"/>
      <c r="B16" s="19" t="s">
        <v>183</v>
      </c>
      <c r="C16" s="19">
        <v>6</v>
      </c>
      <c r="D16" s="2"/>
      <c r="E16" s="5">
        <v>83705</v>
      </c>
      <c r="F16" s="19"/>
    </row>
    <row r="17" spans="1:10" ht="18" customHeight="1">
      <c r="A17" s="19"/>
      <c r="B17" s="19" t="s">
        <v>184</v>
      </c>
      <c r="C17" s="19">
        <v>12</v>
      </c>
      <c r="D17" s="2"/>
      <c r="E17" s="5">
        <v>142255</v>
      </c>
      <c r="F17" s="19"/>
    </row>
    <row r="18" spans="1:10" ht="18" customHeight="1">
      <c r="A18" s="19"/>
      <c r="B18" s="19" t="s">
        <v>185</v>
      </c>
      <c r="C18" s="19">
        <v>6</v>
      </c>
      <c r="D18" s="2"/>
      <c r="E18" s="5">
        <v>80690</v>
      </c>
      <c r="F18" s="19"/>
    </row>
    <row r="19" spans="1:10" ht="18" customHeight="1">
      <c r="A19" s="19"/>
      <c r="B19" s="19" t="s">
        <v>186</v>
      </c>
      <c r="C19" s="19">
        <v>5</v>
      </c>
      <c r="D19" s="2"/>
      <c r="E19" s="5">
        <v>61365</v>
      </c>
      <c r="F19" s="19"/>
    </row>
    <row r="20" spans="1:10" ht="18" customHeight="1">
      <c r="A20" s="19"/>
      <c r="B20" s="19" t="s">
        <v>187</v>
      </c>
      <c r="C20" s="19">
        <v>11</v>
      </c>
      <c r="D20" s="2"/>
      <c r="E20" s="5">
        <v>147270</v>
      </c>
      <c r="F20" s="19"/>
    </row>
    <row r="21" spans="1:10" ht="18" customHeight="1">
      <c r="A21" s="19"/>
      <c r="B21" s="19" t="s">
        <v>188</v>
      </c>
      <c r="C21" s="19">
        <v>6</v>
      </c>
      <c r="D21" s="2"/>
      <c r="E21" s="5">
        <v>83020</v>
      </c>
      <c r="F21" s="19"/>
    </row>
    <row r="22" spans="1:10" ht="18" customHeight="1">
      <c r="A22" s="19"/>
      <c r="B22" s="19" t="s">
        <v>238</v>
      </c>
      <c r="C22" s="19">
        <v>9</v>
      </c>
      <c r="D22" s="2"/>
      <c r="E22" s="5">
        <v>127455</v>
      </c>
      <c r="F22" s="19"/>
    </row>
    <row r="23" spans="1:10" ht="18" customHeight="1">
      <c r="A23" s="19"/>
      <c r="B23" s="19" t="s">
        <v>189</v>
      </c>
      <c r="C23" s="19">
        <v>12</v>
      </c>
      <c r="D23" s="2"/>
      <c r="E23" s="5">
        <v>154185</v>
      </c>
      <c r="F23" s="19"/>
    </row>
    <row r="24" spans="1:10" ht="18" customHeight="1">
      <c r="A24" s="19"/>
      <c r="B24" s="19" t="s">
        <v>190</v>
      </c>
      <c r="C24" s="19">
        <v>10</v>
      </c>
      <c r="D24" s="2"/>
      <c r="E24" s="5">
        <v>141505</v>
      </c>
      <c r="F24" s="19"/>
    </row>
    <row r="25" spans="1:10" ht="18" customHeight="1">
      <c r="A25" s="19"/>
      <c r="B25" s="19" t="s">
        <v>191</v>
      </c>
      <c r="C25" s="19">
        <v>8</v>
      </c>
      <c r="D25" s="2"/>
      <c r="E25" s="5">
        <v>105330</v>
      </c>
      <c r="F25" s="19"/>
    </row>
    <row r="26" spans="1:10" ht="18" customHeight="1">
      <c r="A26" s="19"/>
      <c r="B26" s="19" t="s">
        <v>192</v>
      </c>
      <c r="C26" s="19">
        <v>9</v>
      </c>
      <c r="D26" s="2"/>
      <c r="E26" s="5">
        <v>122930</v>
      </c>
      <c r="F26" s="19"/>
    </row>
    <row r="27" spans="1:10" ht="18" customHeight="1">
      <c r="A27" s="19"/>
      <c r="B27" s="19" t="s">
        <v>194</v>
      </c>
      <c r="C27" s="19">
        <v>1</v>
      </c>
      <c r="D27" s="2"/>
      <c r="E27" s="5">
        <v>14150</v>
      </c>
      <c r="F27" s="19"/>
    </row>
    <row r="28" spans="1:10" ht="18" customHeight="1">
      <c r="A28" s="19"/>
      <c r="B28" s="19" t="s">
        <v>194</v>
      </c>
      <c r="C28" s="19">
        <v>1</v>
      </c>
      <c r="D28" s="2"/>
      <c r="E28" s="2">
        <v>14820</v>
      </c>
      <c r="F28" s="19" t="s">
        <v>349</v>
      </c>
    </row>
    <row r="29" spans="1:10" ht="18" customHeight="1">
      <c r="A29" s="19"/>
      <c r="B29" s="19"/>
      <c r="C29" s="19"/>
      <c r="D29" s="2"/>
      <c r="E29" s="2"/>
      <c r="F29" s="19"/>
    </row>
    <row r="30" spans="1:10" ht="18" customHeight="1">
      <c r="A30" s="19"/>
      <c r="B30" s="19"/>
      <c r="C30" s="19"/>
      <c r="D30" s="2"/>
      <c r="E30" s="2"/>
      <c r="F30" s="19"/>
    </row>
    <row r="31" spans="1:10" ht="18" customHeight="1">
      <c r="A31" s="19"/>
      <c r="B31" s="19"/>
      <c r="C31" s="19"/>
      <c r="D31" s="2"/>
      <c r="E31" s="2"/>
      <c r="F31" s="19"/>
      <c r="J31" t="s">
        <v>350</v>
      </c>
    </row>
    <row r="32" spans="1:10" ht="28.5" customHeight="1">
      <c r="A32" s="673" t="s">
        <v>43</v>
      </c>
      <c r="B32" s="674"/>
      <c r="C32" s="29">
        <f>SUM(C6:C31)</f>
        <v>182</v>
      </c>
      <c r="D32" s="30">
        <f>SUM(D6:D31)</f>
        <v>1591005</v>
      </c>
      <c r="E32" s="30">
        <f>SUM(E6:E31)</f>
        <v>1565535</v>
      </c>
      <c r="F32" s="31">
        <f>D32-E32</f>
        <v>25470</v>
      </c>
    </row>
    <row r="38" spans="1:6" ht="23.25">
      <c r="A38" s="666" t="s">
        <v>0</v>
      </c>
      <c r="B38" s="666"/>
      <c r="C38" s="666"/>
      <c r="D38" s="666"/>
      <c r="E38" s="666"/>
      <c r="F38" s="666"/>
    </row>
    <row r="39" spans="1:6" ht="15.75">
      <c r="A39" s="672" t="s">
        <v>341</v>
      </c>
      <c r="B39" s="672"/>
      <c r="C39" s="672"/>
      <c r="D39" s="672"/>
      <c r="E39" s="672"/>
      <c r="F39" s="672"/>
    </row>
    <row r="40" spans="1:6">
      <c r="A40" s="667" t="s">
        <v>351</v>
      </c>
      <c r="B40" s="667"/>
      <c r="C40" s="667"/>
      <c r="D40" s="667"/>
      <c r="E40" s="667"/>
      <c r="F40" s="667"/>
    </row>
    <row r="41" spans="1:6">
      <c r="A41" s="692" t="s">
        <v>343</v>
      </c>
      <c r="B41" s="692"/>
      <c r="C41" s="692"/>
      <c r="D41" s="692"/>
      <c r="E41" s="692"/>
      <c r="F41" s="692"/>
    </row>
    <row r="42" spans="1:6" ht="15.75">
      <c r="A42" s="1" t="s">
        <v>3</v>
      </c>
      <c r="B42" s="1" t="s">
        <v>4</v>
      </c>
      <c r="C42" s="1" t="s">
        <v>5</v>
      </c>
      <c r="D42" s="1" t="s">
        <v>6</v>
      </c>
      <c r="E42" s="1" t="s">
        <v>7</v>
      </c>
      <c r="F42" s="1" t="s">
        <v>8</v>
      </c>
    </row>
    <row r="43" spans="1:6">
      <c r="A43" s="19"/>
      <c r="B43" s="19" t="s">
        <v>327</v>
      </c>
      <c r="C43" s="19">
        <v>4</v>
      </c>
      <c r="D43" s="5">
        <v>112765</v>
      </c>
      <c r="E43" s="3"/>
      <c r="F43" s="19"/>
    </row>
    <row r="44" spans="1:6">
      <c r="A44" s="19"/>
      <c r="B44" s="19" t="s">
        <v>328</v>
      </c>
      <c r="C44" s="19">
        <v>7</v>
      </c>
      <c r="D44" s="5">
        <v>198890</v>
      </c>
      <c r="E44" s="3"/>
      <c r="F44" s="19"/>
    </row>
    <row r="45" spans="1:6">
      <c r="A45" s="19"/>
      <c r="B45" s="19" t="s">
        <v>352</v>
      </c>
      <c r="C45" s="19">
        <v>14</v>
      </c>
      <c r="D45" s="5">
        <v>389200</v>
      </c>
      <c r="E45" s="3"/>
      <c r="F45" s="19"/>
    </row>
    <row r="46" spans="1:6">
      <c r="A46" s="19"/>
      <c r="B46" s="19" t="s">
        <v>353</v>
      </c>
      <c r="C46" s="19">
        <v>11</v>
      </c>
      <c r="D46" s="5">
        <v>312980</v>
      </c>
      <c r="E46" s="3"/>
      <c r="F46" s="19"/>
    </row>
    <row r="47" spans="1:6">
      <c r="A47" s="19"/>
      <c r="B47" s="19" t="s">
        <v>354</v>
      </c>
      <c r="C47" s="19">
        <v>10</v>
      </c>
      <c r="D47" s="5">
        <v>279890</v>
      </c>
      <c r="E47" s="3"/>
      <c r="F47" s="19"/>
    </row>
    <row r="48" spans="1:6">
      <c r="A48" s="19"/>
      <c r="B48" s="19" t="s">
        <v>324</v>
      </c>
      <c r="C48" s="19">
        <v>11</v>
      </c>
      <c r="D48" s="5">
        <v>283545</v>
      </c>
      <c r="E48" s="3"/>
      <c r="F48" s="19"/>
    </row>
    <row r="49" spans="1:6">
      <c r="A49" s="19"/>
      <c r="B49" s="19" t="s">
        <v>335</v>
      </c>
      <c r="C49" s="19">
        <v>9</v>
      </c>
      <c r="D49" s="5">
        <v>253065</v>
      </c>
      <c r="E49" s="3"/>
      <c r="F49" s="19"/>
    </row>
    <row r="50" spans="1:6">
      <c r="A50" s="19"/>
      <c r="B50" s="19" t="s">
        <v>355</v>
      </c>
      <c r="C50" s="19">
        <v>6</v>
      </c>
      <c r="D50" s="5">
        <v>166745</v>
      </c>
      <c r="E50" s="3"/>
      <c r="F50" s="19"/>
    </row>
    <row r="51" spans="1:6">
      <c r="A51" s="19"/>
      <c r="B51" s="19" t="s">
        <v>356</v>
      </c>
      <c r="C51" s="19">
        <v>2</v>
      </c>
      <c r="D51" s="5">
        <v>46050</v>
      </c>
      <c r="E51" s="3"/>
      <c r="F51" s="19"/>
    </row>
    <row r="52" spans="1:6">
      <c r="A52" s="19"/>
      <c r="B52" s="19" t="s">
        <v>276</v>
      </c>
      <c r="C52" s="19">
        <v>2</v>
      </c>
      <c r="D52" s="2"/>
      <c r="E52" s="5">
        <v>52245</v>
      </c>
      <c r="F52" s="19"/>
    </row>
    <row r="53" spans="1:6">
      <c r="A53" s="19"/>
      <c r="B53" s="19" t="s">
        <v>278</v>
      </c>
      <c r="C53" s="19">
        <v>3</v>
      </c>
      <c r="D53" s="2"/>
      <c r="E53" s="5">
        <v>74745</v>
      </c>
      <c r="F53" s="19"/>
    </row>
    <row r="54" spans="1:6">
      <c r="A54" s="19"/>
      <c r="B54" s="19" t="s">
        <v>279</v>
      </c>
      <c r="C54" s="19">
        <v>2</v>
      </c>
      <c r="D54" s="2"/>
      <c r="E54" s="5">
        <v>40530</v>
      </c>
      <c r="F54" s="19"/>
    </row>
    <row r="55" spans="1:6">
      <c r="A55" s="19"/>
      <c r="B55" s="19" t="s">
        <v>331</v>
      </c>
      <c r="C55" s="19">
        <v>3</v>
      </c>
      <c r="D55" s="2"/>
      <c r="E55" s="5">
        <v>66080</v>
      </c>
      <c r="F55" s="19"/>
    </row>
    <row r="56" spans="1:6">
      <c r="A56" s="19"/>
      <c r="B56" s="19" t="s">
        <v>332</v>
      </c>
      <c r="C56" s="19">
        <v>2</v>
      </c>
      <c r="D56" s="2"/>
      <c r="E56" s="5">
        <v>49660</v>
      </c>
      <c r="F56" s="19"/>
    </row>
    <row r="57" spans="1:6">
      <c r="A57" s="19"/>
      <c r="B57" s="19" t="s">
        <v>357</v>
      </c>
      <c r="C57" s="19">
        <v>2</v>
      </c>
      <c r="D57" s="2"/>
      <c r="E57" s="5">
        <v>52230</v>
      </c>
      <c r="F57" s="19"/>
    </row>
    <row r="58" spans="1:6">
      <c r="A58" s="19"/>
      <c r="B58" s="19" t="s">
        <v>358</v>
      </c>
      <c r="C58" s="19">
        <v>2</v>
      </c>
      <c r="D58" s="2"/>
      <c r="E58" s="5">
        <v>53255</v>
      </c>
      <c r="F58" s="19"/>
    </row>
    <row r="59" spans="1:6">
      <c r="A59" s="19"/>
      <c r="B59" s="19" t="s">
        <v>93</v>
      </c>
      <c r="C59" s="19">
        <v>4</v>
      </c>
      <c r="D59" s="2"/>
      <c r="E59" s="5">
        <v>96015</v>
      </c>
      <c r="F59" s="19"/>
    </row>
    <row r="60" spans="1:6">
      <c r="A60" s="19"/>
      <c r="B60" s="19" t="s">
        <v>172</v>
      </c>
      <c r="C60" s="19">
        <v>3</v>
      </c>
      <c r="D60" s="2"/>
      <c r="E60" s="5">
        <v>67935</v>
      </c>
      <c r="F60" s="19"/>
    </row>
    <row r="61" spans="1:6">
      <c r="A61" s="19"/>
      <c r="B61" s="19" t="s">
        <v>173</v>
      </c>
      <c r="C61" s="19">
        <v>4</v>
      </c>
      <c r="D61" s="2"/>
      <c r="E61" s="5">
        <v>100415</v>
      </c>
      <c r="F61" s="19"/>
    </row>
    <row r="62" spans="1:6">
      <c r="A62" s="19"/>
      <c r="B62" s="19" t="s">
        <v>97</v>
      </c>
      <c r="C62" s="19">
        <v>2</v>
      </c>
      <c r="D62" s="2"/>
      <c r="E62" s="5">
        <v>44295</v>
      </c>
      <c r="F62" s="19"/>
    </row>
    <row r="63" spans="1:6">
      <c r="A63" s="19"/>
      <c r="B63" s="19" t="s">
        <v>288</v>
      </c>
      <c r="C63" s="19">
        <v>2</v>
      </c>
      <c r="D63" s="2"/>
      <c r="E63" s="5">
        <v>43115</v>
      </c>
      <c r="F63" s="19"/>
    </row>
    <row r="64" spans="1:6">
      <c r="A64" s="19"/>
      <c r="B64" s="19" t="s">
        <v>294</v>
      </c>
      <c r="C64" s="19">
        <v>2</v>
      </c>
      <c r="D64" s="2"/>
      <c r="E64" s="5">
        <v>56085</v>
      </c>
      <c r="F64" s="19"/>
    </row>
    <row r="65" spans="1:6">
      <c r="A65" s="19"/>
      <c r="B65" s="19" t="s">
        <v>295</v>
      </c>
      <c r="C65" s="19">
        <v>3</v>
      </c>
      <c r="D65" s="2"/>
      <c r="E65" s="5">
        <v>71775</v>
      </c>
      <c r="F65" s="19"/>
    </row>
    <row r="66" spans="1:6">
      <c r="A66" s="19"/>
      <c r="B66" s="19" t="s">
        <v>100</v>
      </c>
      <c r="C66" s="19">
        <v>2</v>
      </c>
      <c r="D66" s="2"/>
      <c r="E66" s="5">
        <v>54950</v>
      </c>
      <c r="F66" s="19"/>
    </row>
    <row r="67" spans="1:6">
      <c r="A67" s="19"/>
      <c r="B67" s="19" t="s">
        <v>359</v>
      </c>
      <c r="C67" s="19">
        <v>2</v>
      </c>
      <c r="D67" s="2"/>
      <c r="E67" s="5">
        <v>56020</v>
      </c>
      <c r="F67" s="19"/>
    </row>
    <row r="68" spans="1:6">
      <c r="A68" s="19"/>
      <c r="B68" s="19" t="s">
        <v>360</v>
      </c>
      <c r="C68" s="19">
        <v>2</v>
      </c>
      <c r="D68" s="2"/>
      <c r="E68" s="5">
        <v>54980</v>
      </c>
      <c r="F68" s="19"/>
    </row>
    <row r="69" spans="1:6">
      <c r="A69" s="19"/>
      <c r="B69" s="19" t="s">
        <v>146</v>
      </c>
      <c r="C69" s="19">
        <v>1</v>
      </c>
      <c r="D69" s="2"/>
      <c r="E69" s="5">
        <v>26155</v>
      </c>
      <c r="F69" s="19"/>
    </row>
    <row r="70" spans="1:6">
      <c r="A70" s="19"/>
      <c r="B70" s="19" t="s">
        <v>147</v>
      </c>
      <c r="C70" s="19">
        <v>2</v>
      </c>
      <c r="D70" s="2"/>
      <c r="E70" s="5">
        <v>52165</v>
      </c>
      <c r="F70" s="19"/>
    </row>
    <row r="71" spans="1:6">
      <c r="A71" s="19"/>
      <c r="B71" s="19" t="s">
        <v>154</v>
      </c>
      <c r="C71" s="19">
        <v>8</v>
      </c>
      <c r="D71" s="2"/>
      <c r="E71" s="5">
        <v>107035</v>
      </c>
      <c r="F71" s="19"/>
    </row>
    <row r="72" spans="1:6">
      <c r="A72" s="19"/>
      <c r="B72" s="19" t="s">
        <v>155</v>
      </c>
      <c r="C72" s="19">
        <v>8</v>
      </c>
      <c r="D72" s="2"/>
      <c r="E72" s="5">
        <v>108795</v>
      </c>
      <c r="F72" s="19"/>
    </row>
    <row r="73" spans="1:6">
      <c r="A73" s="19"/>
      <c r="B73" s="19" t="s">
        <v>156</v>
      </c>
      <c r="C73" s="19">
        <v>3</v>
      </c>
      <c r="D73" s="2"/>
      <c r="E73" s="5">
        <v>42205</v>
      </c>
      <c r="F73" s="19"/>
    </row>
    <row r="74" spans="1:6">
      <c r="A74" s="19"/>
      <c r="B74" s="19" t="s">
        <v>157</v>
      </c>
      <c r="C74" s="19">
        <v>8</v>
      </c>
      <c r="D74" s="2"/>
      <c r="E74" s="5">
        <v>108360</v>
      </c>
      <c r="F74" s="19"/>
    </row>
    <row r="75" spans="1:6">
      <c r="A75" s="19"/>
      <c r="B75" s="19" t="s">
        <v>158</v>
      </c>
      <c r="C75" s="19">
        <v>10</v>
      </c>
      <c r="D75" s="2"/>
      <c r="E75" s="5">
        <v>142080</v>
      </c>
      <c r="F75" s="19"/>
    </row>
    <row r="76" spans="1:6">
      <c r="A76" s="19"/>
      <c r="B76" s="19" t="s">
        <v>159</v>
      </c>
      <c r="C76" s="19">
        <v>10</v>
      </c>
      <c r="D76" s="2"/>
      <c r="E76" s="5">
        <v>137040</v>
      </c>
      <c r="F76" s="19"/>
    </row>
    <row r="77" spans="1:6">
      <c r="A77" s="19"/>
      <c r="B77" s="19" t="s">
        <v>160</v>
      </c>
      <c r="C77" s="19">
        <v>7</v>
      </c>
      <c r="D77" s="2"/>
      <c r="E77" s="5">
        <v>94080</v>
      </c>
      <c r="F77" s="19"/>
    </row>
    <row r="78" spans="1:6">
      <c r="A78" s="19"/>
      <c r="B78" s="19" t="s">
        <v>161</v>
      </c>
      <c r="C78" s="19">
        <v>10</v>
      </c>
      <c r="D78" s="2"/>
      <c r="E78" s="5">
        <v>138520</v>
      </c>
      <c r="F78" s="19"/>
    </row>
    <row r="79" spans="1:6">
      <c r="A79" s="19"/>
      <c r="B79" s="19" t="s">
        <v>162</v>
      </c>
      <c r="C79" s="19">
        <v>3</v>
      </c>
      <c r="D79" s="2"/>
      <c r="E79" s="5">
        <v>41670</v>
      </c>
      <c r="F79" s="19"/>
    </row>
    <row r="80" spans="1:6">
      <c r="A80" s="19"/>
      <c r="B80" s="19" t="s">
        <v>347</v>
      </c>
      <c r="C80" s="19">
        <v>2</v>
      </c>
      <c r="D80" s="2"/>
      <c r="E80" s="5">
        <v>18845</v>
      </c>
      <c r="F80" s="19"/>
    </row>
    <row r="81" spans="1:6">
      <c r="A81" s="19"/>
      <c r="B81" s="19"/>
      <c r="C81" s="19"/>
      <c r="D81" s="2"/>
      <c r="E81" s="2"/>
      <c r="F81" s="19"/>
    </row>
    <row r="82" spans="1:6">
      <c r="A82" s="19"/>
      <c r="B82" s="19"/>
      <c r="C82" s="19"/>
      <c r="D82" s="2"/>
      <c r="E82" s="2"/>
      <c r="F82" s="19"/>
    </row>
    <row r="83" spans="1:6" ht="26.25">
      <c r="A83" s="673" t="s">
        <v>43</v>
      </c>
      <c r="B83" s="674"/>
      <c r="C83" s="29">
        <f>SUM(C43:C82)</f>
        <v>188</v>
      </c>
      <c r="D83" s="30">
        <f>SUM(D43:D82)</f>
        <v>2043130</v>
      </c>
      <c r="E83" s="30">
        <f>SUM(E43:E82)</f>
        <v>2051280</v>
      </c>
      <c r="F83" s="31">
        <f>D83-E83</f>
        <v>-8150</v>
      </c>
    </row>
    <row r="88" spans="1:6" ht="23.25">
      <c r="A88" s="666" t="s">
        <v>0</v>
      </c>
      <c r="B88" s="666"/>
      <c r="C88" s="666"/>
      <c r="D88" s="666"/>
      <c r="E88" s="666"/>
      <c r="F88" s="666"/>
    </row>
    <row r="89" spans="1:6" ht="15.75">
      <c r="A89" s="672" t="s">
        <v>341</v>
      </c>
      <c r="B89" s="672"/>
      <c r="C89" s="672"/>
      <c r="D89" s="672"/>
      <c r="E89" s="672"/>
      <c r="F89" s="672"/>
    </row>
    <row r="90" spans="1:6">
      <c r="A90" s="667" t="s">
        <v>361</v>
      </c>
      <c r="B90" s="667"/>
      <c r="C90" s="667"/>
      <c r="D90" s="667"/>
      <c r="E90" s="667"/>
      <c r="F90" s="667"/>
    </row>
    <row r="91" spans="1:6">
      <c r="A91" s="692" t="s">
        <v>343</v>
      </c>
      <c r="B91" s="692"/>
      <c r="C91" s="692"/>
      <c r="D91" s="692"/>
      <c r="E91" s="692"/>
      <c r="F91" s="692"/>
    </row>
    <row r="92" spans="1:6" ht="15.75">
      <c r="A92" s="1" t="s">
        <v>3</v>
      </c>
      <c r="B92" s="1" t="s">
        <v>4</v>
      </c>
      <c r="C92" s="1" t="s">
        <v>5</v>
      </c>
      <c r="D92" s="1" t="s">
        <v>6</v>
      </c>
      <c r="E92" s="1" t="s">
        <v>7</v>
      </c>
      <c r="F92" s="1" t="s">
        <v>8</v>
      </c>
    </row>
    <row r="93" spans="1:6">
      <c r="A93" s="19"/>
      <c r="B93" s="21" t="s">
        <v>315</v>
      </c>
      <c r="C93" s="21">
        <v>3</v>
      </c>
      <c r="D93" s="5">
        <v>79865</v>
      </c>
      <c r="E93" s="3"/>
      <c r="F93" s="53" t="s">
        <v>316</v>
      </c>
    </row>
    <row r="94" spans="1:6">
      <c r="A94" s="19"/>
      <c r="B94" s="21"/>
      <c r="C94" s="21"/>
      <c r="D94" s="3"/>
      <c r="E94" s="3"/>
      <c r="F94" s="19"/>
    </row>
    <row r="95" spans="1:6">
      <c r="A95" s="19"/>
      <c r="B95" s="21"/>
      <c r="C95" s="21"/>
      <c r="D95" s="3"/>
      <c r="E95" s="3"/>
      <c r="F95" s="19"/>
    </row>
    <row r="96" spans="1:6">
      <c r="A96" s="19"/>
      <c r="B96" s="21"/>
      <c r="C96" s="21"/>
      <c r="D96" s="3"/>
      <c r="E96" s="3"/>
      <c r="F96" s="19"/>
    </row>
    <row r="97" spans="1:6">
      <c r="A97" s="19"/>
      <c r="B97" s="21"/>
      <c r="C97" s="21"/>
      <c r="D97" s="3"/>
      <c r="E97" s="3"/>
      <c r="F97" s="19"/>
    </row>
    <row r="98" spans="1:6">
      <c r="A98" s="19"/>
      <c r="B98" s="21"/>
      <c r="C98" s="21"/>
      <c r="D98" s="3"/>
      <c r="E98" s="3"/>
      <c r="F98" s="19"/>
    </row>
    <row r="99" spans="1:6">
      <c r="A99" s="19"/>
      <c r="B99" s="21"/>
      <c r="C99" s="21"/>
      <c r="D99" s="3"/>
      <c r="E99" s="3"/>
      <c r="F99" s="19"/>
    </row>
    <row r="100" spans="1:6">
      <c r="A100" s="19"/>
      <c r="B100" s="21"/>
      <c r="C100" s="21"/>
      <c r="D100" s="3"/>
      <c r="E100" s="3"/>
      <c r="F100" s="19"/>
    </row>
    <row r="101" spans="1:6">
      <c r="A101" s="19"/>
      <c r="B101" s="21"/>
      <c r="C101" s="21"/>
      <c r="D101" s="3"/>
      <c r="E101" s="3"/>
      <c r="F101" s="19"/>
    </row>
    <row r="102" spans="1:6">
      <c r="A102" s="19"/>
      <c r="B102" s="21"/>
      <c r="C102" s="21"/>
      <c r="D102" s="3"/>
      <c r="E102" s="3"/>
      <c r="F102" s="19"/>
    </row>
    <row r="103" spans="1:6">
      <c r="A103" s="19"/>
      <c r="B103" s="19"/>
      <c r="C103" s="19"/>
      <c r="D103" s="2"/>
      <c r="E103" s="2"/>
      <c r="F103" s="19"/>
    </row>
    <row r="104" spans="1:6">
      <c r="A104" s="19"/>
      <c r="B104" s="19"/>
      <c r="C104" s="19"/>
      <c r="D104" s="2"/>
      <c r="E104" s="2"/>
      <c r="F104" s="19"/>
    </row>
    <row r="105" spans="1:6">
      <c r="A105" s="19"/>
      <c r="B105" s="19"/>
      <c r="C105" s="19"/>
      <c r="D105" s="2"/>
      <c r="E105" s="2"/>
      <c r="F105" s="19"/>
    </row>
    <row r="106" spans="1:6">
      <c r="A106" s="19"/>
      <c r="B106" s="19"/>
      <c r="C106" s="19"/>
      <c r="D106" s="2"/>
      <c r="E106" s="2"/>
      <c r="F106" s="19"/>
    </row>
    <row r="107" spans="1:6">
      <c r="A107" s="19"/>
      <c r="B107" s="19"/>
      <c r="C107" s="19"/>
      <c r="D107" s="2"/>
      <c r="E107" s="2"/>
      <c r="F107" s="19"/>
    </row>
    <row r="108" spans="1:6" ht="26.25">
      <c r="A108" s="673" t="s">
        <v>43</v>
      </c>
      <c r="B108" s="674"/>
      <c r="C108" s="29">
        <f>SUM(C93:C107)</f>
        <v>3</v>
      </c>
      <c r="D108" s="30">
        <f>SUM(D93:D107)</f>
        <v>79865</v>
      </c>
      <c r="E108" s="30">
        <f>SUM(E93:E107)</f>
        <v>0</v>
      </c>
      <c r="F108" s="31">
        <f>D108-E108</f>
        <v>79865</v>
      </c>
    </row>
  </sheetData>
  <mergeCells count="15">
    <mergeCell ref="A1:F1"/>
    <mergeCell ref="A2:F2"/>
    <mergeCell ref="A3:F3"/>
    <mergeCell ref="A4:F4"/>
    <mergeCell ref="A32:B32"/>
    <mergeCell ref="A38:F38"/>
    <mergeCell ref="A39:F39"/>
    <mergeCell ref="A40:F40"/>
    <mergeCell ref="A41:F41"/>
    <mergeCell ref="A83:B83"/>
    <mergeCell ref="A88:F88"/>
    <mergeCell ref="A89:F89"/>
    <mergeCell ref="A90:F90"/>
    <mergeCell ref="A91:F91"/>
    <mergeCell ref="A108:B10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51"/>
  <sheetViews>
    <sheetView topLeftCell="A319" workbookViewId="0">
      <selection activeCell="H338" sqref="H338"/>
    </sheetView>
  </sheetViews>
  <sheetFormatPr defaultColWidth="9" defaultRowHeight="15"/>
  <cols>
    <col min="1" max="1" width="7.28515625" customWidth="1"/>
    <col min="2" max="2" width="11.7109375" customWidth="1"/>
    <col min="3" max="3" width="14.85546875" customWidth="1"/>
    <col min="4" max="4" width="17.7109375" customWidth="1"/>
    <col min="5" max="5" width="23.42578125" customWidth="1"/>
    <col min="6" max="6" width="21.7109375" customWidth="1"/>
    <col min="7" max="7" width="16.85546875" customWidth="1"/>
    <col min="8" max="8" width="12.42578125" customWidth="1"/>
    <col min="9" max="9" width="16.28515625" customWidth="1"/>
  </cols>
  <sheetData>
    <row r="1" spans="1:6" ht="23.25">
      <c r="A1" s="666" t="s">
        <v>0</v>
      </c>
      <c r="B1" s="666"/>
      <c r="C1" s="666"/>
      <c r="D1" s="666"/>
      <c r="E1" s="666"/>
      <c r="F1" s="666"/>
    </row>
    <row r="2" spans="1:6" ht="15.75">
      <c r="A2" s="672" t="s">
        <v>104</v>
      </c>
      <c r="B2" s="672"/>
      <c r="C2" s="672"/>
      <c r="D2" s="672"/>
      <c r="E2" s="672"/>
      <c r="F2" s="672"/>
    </row>
    <row r="3" spans="1:6">
      <c r="A3" s="667" t="s">
        <v>105</v>
      </c>
      <c r="B3" s="667"/>
      <c r="C3" s="667"/>
      <c r="D3" s="667"/>
      <c r="E3" s="667"/>
      <c r="F3" s="667"/>
    </row>
    <row r="4" spans="1:6">
      <c r="A4" s="668" t="s">
        <v>2</v>
      </c>
      <c r="B4" s="668"/>
      <c r="C4" s="668"/>
      <c r="D4" s="668"/>
      <c r="E4" s="668"/>
      <c r="F4" s="668"/>
    </row>
    <row r="5" spans="1:6" ht="15.75">
      <c r="A5" s="1" t="s">
        <v>3</v>
      </c>
      <c r="B5" s="1" t="s">
        <v>4</v>
      </c>
      <c r="C5" s="1" t="s">
        <v>106</v>
      </c>
      <c r="D5" s="1" t="s">
        <v>6</v>
      </c>
      <c r="E5" s="1" t="s">
        <v>7</v>
      </c>
      <c r="F5" s="1" t="s">
        <v>8</v>
      </c>
    </row>
    <row r="6" spans="1:6">
      <c r="A6" s="19">
        <v>1</v>
      </c>
      <c r="B6" s="21" t="s">
        <v>107</v>
      </c>
      <c r="C6" s="21">
        <v>2721</v>
      </c>
      <c r="D6" s="3">
        <v>223011</v>
      </c>
      <c r="E6" s="91"/>
      <c r="F6" s="19"/>
    </row>
    <row r="7" spans="1:6">
      <c r="A7" s="19">
        <v>2</v>
      </c>
      <c r="B7" s="21" t="s">
        <v>108</v>
      </c>
      <c r="C7" s="21">
        <v>3026</v>
      </c>
      <c r="D7" s="3">
        <v>247224</v>
      </c>
      <c r="E7" s="91"/>
      <c r="F7" s="19"/>
    </row>
    <row r="8" spans="1:6">
      <c r="A8" s="19">
        <v>3</v>
      </c>
      <c r="B8" s="21" t="s">
        <v>109</v>
      </c>
      <c r="C8" s="21">
        <v>2774</v>
      </c>
      <c r="D8" s="3">
        <v>228372</v>
      </c>
      <c r="E8" s="91"/>
      <c r="F8" s="19"/>
    </row>
    <row r="9" spans="1:6">
      <c r="A9" s="19">
        <v>4</v>
      </c>
      <c r="B9" s="21" t="s">
        <v>110</v>
      </c>
      <c r="C9" s="21">
        <v>3261</v>
      </c>
      <c r="D9" s="3">
        <v>270240</v>
      </c>
      <c r="E9" s="91"/>
      <c r="F9" s="19"/>
    </row>
    <row r="10" spans="1:6">
      <c r="A10" s="19">
        <v>5</v>
      </c>
      <c r="B10" s="21" t="s">
        <v>111</v>
      </c>
      <c r="C10" s="21">
        <v>1510</v>
      </c>
      <c r="D10" s="3">
        <v>124854</v>
      </c>
      <c r="E10" s="91"/>
      <c r="F10" s="19"/>
    </row>
    <row r="11" spans="1:6">
      <c r="A11" s="19">
        <v>6</v>
      </c>
      <c r="B11" s="21" t="s">
        <v>112</v>
      </c>
      <c r="C11" s="21">
        <v>2035</v>
      </c>
      <c r="D11" s="3">
        <v>168852</v>
      </c>
      <c r="E11" s="91"/>
      <c r="F11" s="19"/>
    </row>
    <row r="12" spans="1:6">
      <c r="A12" s="19">
        <v>7</v>
      </c>
      <c r="B12" s="21" t="s">
        <v>113</v>
      </c>
      <c r="C12" s="21">
        <v>1006</v>
      </c>
      <c r="D12" s="3">
        <v>84619</v>
      </c>
      <c r="E12" s="91"/>
      <c r="F12" s="19"/>
    </row>
    <row r="13" spans="1:6">
      <c r="A13" s="19">
        <v>8</v>
      </c>
      <c r="B13" s="21" t="s">
        <v>114</v>
      </c>
      <c r="C13" s="21">
        <v>405</v>
      </c>
      <c r="D13" s="3">
        <v>33361</v>
      </c>
      <c r="E13" s="91"/>
      <c r="F13" s="19"/>
    </row>
    <row r="14" spans="1:6">
      <c r="A14" s="19"/>
      <c r="B14" s="21" t="s">
        <v>115</v>
      </c>
      <c r="C14" s="21">
        <v>1560</v>
      </c>
      <c r="D14" s="3"/>
      <c r="E14" s="91">
        <v>132680</v>
      </c>
      <c r="F14" s="19"/>
    </row>
    <row r="15" spans="1:6">
      <c r="A15" s="19"/>
      <c r="B15" s="21" t="s">
        <v>116</v>
      </c>
      <c r="C15" s="21">
        <v>2329</v>
      </c>
      <c r="D15" s="3"/>
      <c r="E15" s="91">
        <v>188176</v>
      </c>
      <c r="F15" s="19"/>
    </row>
    <row r="16" spans="1:6">
      <c r="A16" s="19"/>
      <c r="B16" s="21" t="s">
        <v>117</v>
      </c>
      <c r="C16" s="21">
        <v>1620</v>
      </c>
      <c r="D16" s="3"/>
      <c r="E16" s="91">
        <v>127444</v>
      </c>
      <c r="F16" s="19"/>
    </row>
    <row r="17" spans="1:6">
      <c r="A17" s="19"/>
      <c r="B17" s="21" t="s">
        <v>118</v>
      </c>
      <c r="C17" s="21">
        <v>3080</v>
      </c>
      <c r="D17" s="3"/>
      <c r="E17" s="91">
        <v>242159</v>
      </c>
      <c r="F17" s="19"/>
    </row>
    <row r="18" spans="1:6">
      <c r="A18" s="19"/>
      <c r="B18" s="21" t="s">
        <v>119</v>
      </c>
      <c r="C18" s="21">
        <v>2752</v>
      </c>
      <c r="D18" s="3"/>
      <c r="E18" s="91">
        <v>216480</v>
      </c>
      <c r="F18" s="19"/>
    </row>
    <row r="19" spans="1:6">
      <c r="A19" s="19"/>
      <c r="B19" s="21" t="s">
        <v>120</v>
      </c>
      <c r="C19" s="21">
        <v>3140</v>
      </c>
      <c r="D19" s="3"/>
      <c r="E19" s="91">
        <v>207203</v>
      </c>
      <c r="F19" s="19"/>
    </row>
    <row r="20" spans="1:6">
      <c r="A20" s="19"/>
      <c r="B20" s="21" t="s">
        <v>121</v>
      </c>
      <c r="C20" s="21">
        <v>800</v>
      </c>
      <c r="D20" s="3"/>
      <c r="E20" s="91">
        <v>62581</v>
      </c>
      <c r="F20" s="19"/>
    </row>
    <row r="21" spans="1:6">
      <c r="A21" s="19"/>
      <c r="B21" s="21" t="s">
        <v>122</v>
      </c>
      <c r="C21" s="21">
        <v>1860</v>
      </c>
      <c r="D21" s="3"/>
      <c r="E21" s="91">
        <v>146803</v>
      </c>
      <c r="F21" s="19"/>
    </row>
    <row r="22" spans="1:6">
      <c r="A22" s="19"/>
      <c r="B22" s="21" t="s">
        <v>123</v>
      </c>
      <c r="C22" s="21">
        <v>600</v>
      </c>
      <c r="D22" s="3"/>
      <c r="E22" s="91">
        <v>47585</v>
      </c>
      <c r="F22" s="19"/>
    </row>
    <row r="23" spans="1:6">
      <c r="A23" s="19"/>
      <c r="B23" s="21"/>
      <c r="C23" s="21"/>
      <c r="D23" s="3"/>
      <c r="E23" s="91"/>
      <c r="F23" s="19"/>
    </row>
    <row r="24" spans="1:6">
      <c r="A24" s="19"/>
      <c r="B24" s="21"/>
      <c r="C24" s="21"/>
      <c r="D24" s="3"/>
      <c r="E24" s="91"/>
      <c r="F24" s="19"/>
    </row>
    <row r="25" spans="1:6">
      <c r="A25" s="19"/>
      <c r="B25" s="21"/>
      <c r="C25" s="21"/>
      <c r="D25" s="3"/>
      <c r="E25" s="91"/>
      <c r="F25" s="19"/>
    </row>
    <row r="26" spans="1:6">
      <c r="A26" s="19"/>
      <c r="B26" s="21"/>
      <c r="C26" s="21"/>
      <c r="D26" s="3"/>
      <c r="E26" s="91"/>
      <c r="F26" s="19"/>
    </row>
    <row r="27" spans="1:6">
      <c r="A27" s="19">
        <v>9</v>
      </c>
      <c r="B27" s="21"/>
      <c r="C27" s="21"/>
      <c r="D27" s="3"/>
      <c r="E27" s="91"/>
      <c r="F27" s="19"/>
    </row>
    <row r="28" spans="1:6">
      <c r="A28" s="19">
        <v>10</v>
      </c>
      <c r="B28" s="19"/>
      <c r="C28" s="19"/>
      <c r="D28" s="2"/>
      <c r="E28" s="2"/>
      <c r="F28" s="19"/>
    </row>
    <row r="29" spans="1:6" ht="26.25">
      <c r="A29" s="673" t="s">
        <v>43</v>
      </c>
      <c r="B29" s="674"/>
      <c r="C29" s="28"/>
      <c r="D29" s="42">
        <f>SUM(D6:D28)</f>
        <v>1380533</v>
      </c>
      <c r="E29" s="10">
        <f>SUM(E6:E28)</f>
        <v>1371111</v>
      </c>
      <c r="F29" s="140">
        <f>D29-E29</f>
        <v>9422</v>
      </c>
    </row>
    <row r="33" spans="1:6" ht="23.25">
      <c r="A33" s="666" t="s">
        <v>0</v>
      </c>
      <c r="B33" s="666"/>
      <c r="C33" s="666"/>
      <c r="D33" s="666"/>
      <c r="E33" s="666"/>
      <c r="F33" s="666"/>
    </row>
    <row r="34" spans="1:6" ht="15.75">
      <c r="A34" s="672" t="s">
        <v>124</v>
      </c>
      <c r="B34" s="672"/>
      <c r="C34" s="672"/>
      <c r="D34" s="672"/>
      <c r="E34" s="672"/>
      <c r="F34" s="672"/>
    </row>
    <row r="35" spans="1:6">
      <c r="A35" s="667" t="s">
        <v>105</v>
      </c>
      <c r="B35" s="667"/>
      <c r="C35" s="667"/>
      <c r="D35" s="667"/>
      <c r="E35" s="667"/>
      <c r="F35" s="667"/>
    </row>
    <row r="36" spans="1:6">
      <c r="A36" s="668" t="s">
        <v>2</v>
      </c>
      <c r="B36" s="668"/>
      <c r="C36" s="668"/>
      <c r="D36" s="668"/>
      <c r="E36" s="668"/>
      <c r="F36" s="668"/>
    </row>
    <row r="37" spans="1:6" ht="15.75">
      <c r="A37" s="1" t="s">
        <v>3</v>
      </c>
      <c r="B37" s="1" t="s">
        <v>4</v>
      </c>
      <c r="C37" s="1" t="s">
        <v>106</v>
      </c>
      <c r="D37" s="1" t="s">
        <v>6</v>
      </c>
      <c r="E37" s="1" t="s">
        <v>7</v>
      </c>
      <c r="F37" s="1" t="s">
        <v>8</v>
      </c>
    </row>
    <row r="38" spans="1:6">
      <c r="A38" s="19">
        <v>1</v>
      </c>
      <c r="B38" s="21" t="s">
        <v>91</v>
      </c>
      <c r="C38" s="21">
        <v>2362</v>
      </c>
      <c r="D38" s="3">
        <v>187503</v>
      </c>
      <c r="E38" s="91"/>
      <c r="F38" s="19"/>
    </row>
    <row r="39" spans="1:6">
      <c r="A39" s="19">
        <v>2</v>
      </c>
      <c r="B39" s="21" t="s">
        <v>92</v>
      </c>
      <c r="C39" s="21">
        <v>2879</v>
      </c>
      <c r="D39" s="3">
        <v>223325</v>
      </c>
      <c r="E39" s="91"/>
      <c r="F39" s="19"/>
    </row>
    <row r="40" spans="1:6">
      <c r="A40" s="19">
        <v>3</v>
      </c>
      <c r="B40" s="21" t="s">
        <v>93</v>
      </c>
      <c r="C40" s="21">
        <v>1005</v>
      </c>
      <c r="D40" s="3">
        <v>78358</v>
      </c>
      <c r="E40" s="91"/>
      <c r="F40" s="19"/>
    </row>
    <row r="41" spans="1:6">
      <c r="A41" s="19">
        <v>4</v>
      </c>
      <c r="B41" s="21" t="s">
        <v>125</v>
      </c>
      <c r="C41" s="21">
        <v>2102</v>
      </c>
      <c r="D41" s="3">
        <v>165262</v>
      </c>
      <c r="E41" s="91"/>
      <c r="F41" s="19"/>
    </row>
    <row r="42" spans="1:6">
      <c r="A42" s="19">
        <v>5</v>
      </c>
      <c r="B42" s="21" t="s">
        <v>126</v>
      </c>
      <c r="C42" s="21">
        <v>2378</v>
      </c>
      <c r="D42" s="3">
        <v>193926</v>
      </c>
      <c r="E42" s="91"/>
      <c r="F42" s="19"/>
    </row>
    <row r="43" spans="1:6">
      <c r="A43" s="19">
        <v>6</v>
      </c>
      <c r="B43" s="21" t="s">
        <v>127</v>
      </c>
      <c r="C43" s="21">
        <v>2202</v>
      </c>
      <c r="D43" s="3">
        <v>178740</v>
      </c>
      <c r="E43" s="91"/>
      <c r="F43" s="19"/>
    </row>
    <row r="44" spans="1:6">
      <c r="A44" s="19"/>
      <c r="B44" s="21" t="s">
        <v>128</v>
      </c>
      <c r="C44" s="21">
        <v>2215</v>
      </c>
      <c r="D44" s="3">
        <v>173947</v>
      </c>
      <c r="E44" s="91"/>
      <c r="F44" s="19"/>
    </row>
    <row r="45" spans="1:6">
      <c r="A45" s="19"/>
      <c r="B45" s="21" t="s">
        <v>129</v>
      </c>
      <c r="C45" s="21">
        <v>2426</v>
      </c>
      <c r="D45" s="3">
        <v>190714</v>
      </c>
      <c r="E45" s="91"/>
      <c r="F45" s="19"/>
    </row>
    <row r="46" spans="1:6">
      <c r="A46" s="19"/>
      <c r="B46" s="21" t="s">
        <v>130</v>
      </c>
      <c r="C46" s="21">
        <v>2452</v>
      </c>
      <c r="D46" s="3">
        <v>193271</v>
      </c>
      <c r="E46" s="91"/>
      <c r="F46" s="19"/>
    </row>
    <row r="47" spans="1:6">
      <c r="A47" s="19"/>
      <c r="B47" s="21" t="s">
        <v>122</v>
      </c>
      <c r="C47" s="21">
        <v>1320</v>
      </c>
      <c r="D47" s="3"/>
      <c r="E47" s="91">
        <v>99184</v>
      </c>
      <c r="F47" s="19"/>
    </row>
    <row r="48" spans="1:6">
      <c r="A48" s="19"/>
      <c r="B48" s="21" t="s">
        <v>131</v>
      </c>
      <c r="C48" s="21">
        <v>3060</v>
      </c>
      <c r="D48" s="3"/>
      <c r="E48" s="91">
        <v>228005</v>
      </c>
      <c r="F48" s="19"/>
    </row>
    <row r="49" spans="1:6">
      <c r="A49" s="19"/>
      <c r="B49" s="21" t="s">
        <v>132</v>
      </c>
      <c r="C49" s="21">
        <v>1100</v>
      </c>
      <c r="D49" s="3"/>
      <c r="E49" s="91">
        <v>83354</v>
      </c>
      <c r="F49" s="19"/>
    </row>
    <row r="50" spans="1:6">
      <c r="A50" s="19"/>
      <c r="B50" s="21" t="s">
        <v>133</v>
      </c>
      <c r="C50" s="21">
        <v>740</v>
      </c>
      <c r="D50" s="3"/>
      <c r="E50" s="91">
        <v>55816</v>
      </c>
      <c r="F50" s="19"/>
    </row>
    <row r="51" spans="1:6">
      <c r="A51" s="19"/>
      <c r="B51" s="21" t="s">
        <v>134</v>
      </c>
      <c r="C51" s="21">
        <v>1000</v>
      </c>
      <c r="D51" s="3"/>
      <c r="E51" s="91">
        <v>75251</v>
      </c>
      <c r="F51" s="19"/>
    </row>
    <row r="52" spans="1:6">
      <c r="A52" s="19"/>
      <c r="B52" s="21" t="s">
        <v>135</v>
      </c>
      <c r="C52" s="21">
        <v>2080</v>
      </c>
      <c r="D52" s="3"/>
      <c r="E52" s="91">
        <v>157748</v>
      </c>
      <c r="F52" s="19"/>
    </row>
    <row r="53" spans="1:6">
      <c r="A53" s="19"/>
      <c r="B53" s="21" t="s">
        <v>136</v>
      </c>
      <c r="C53" s="21">
        <v>1400</v>
      </c>
      <c r="D53" s="3"/>
      <c r="E53" s="91">
        <v>103985</v>
      </c>
      <c r="F53" s="19"/>
    </row>
    <row r="54" spans="1:6">
      <c r="A54" s="19"/>
      <c r="B54" s="21" t="s">
        <v>137</v>
      </c>
      <c r="C54" s="21">
        <v>2760</v>
      </c>
      <c r="D54" s="3"/>
      <c r="E54" s="91">
        <v>208726</v>
      </c>
      <c r="F54" s="19"/>
    </row>
    <row r="55" spans="1:6">
      <c r="A55" s="19"/>
      <c r="B55" s="21" t="s">
        <v>138</v>
      </c>
      <c r="C55" s="21">
        <v>3060</v>
      </c>
      <c r="D55" s="3"/>
      <c r="E55" s="91">
        <v>236642</v>
      </c>
      <c r="F55" s="19"/>
    </row>
    <row r="56" spans="1:6">
      <c r="A56" s="19"/>
      <c r="B56" s="21" t="s">
        <v>139</v>
      </c>
      <c r="C56" s="21">
        <v>600</v>
      </c>
      <c r="D56" s="3"/>
      <c r="E56" s="91">
        <v>46262</v>
      </c>
      <c r="F56" s="19"/>
    </row>
    <row r="57" spans="1:6">
      <c r="A57" s="19"/>
      <c r="B57" s="21" t="s">
        <v>140</v>
      </c>
      <c r="C57" s="21">
        <v>760</v>
      </c>
      <c r="D57" s="3"/>
      <c r="E57" s="91">
        <v>57954</v>
      </c>
      <c r="F57" s="19"/>
    </row>
    <row r="58" spans="1:6">
      <c r="A58" s="19"/>
      <c r="B58" s="21" t="s">
        <v>141</v>
      </c>
      <c r="C58" s="21">
        <v>1555</v>
      </c>
      <c r="D58" s="3"/>
      <c r="E58" s="91">
        <v>119472</v>
      </c>
      <c r="F58" s="19"/>
    </row>
    <row r="59" spans="1:6">
      <c r="A59" s="19"/>
      <c r="B59" s="21" t="s">
        <v>142</v>
      </c>
      <c r="C59" s="21">
        <v>1329</v>
      </c>
      <c r="D59" s="3"/>
      <c r="E59" s="91">
        <v>101513</v>
      </c>
      <c r="F59" s="19"/>
    </row>
    <row r="60" spans="1:6">
      <c r="A60" s="19"/>
      <c r="B60" s="21"/>
      <c r="C60" s="21"/>
      <c r="D60" s="3"/>
      <c r="E60" s="91"/>
      <c r="F60" s="19"/>
    </row>
    <row r="61" spans="1:6">
      <c r="A61" s="19"/>
      <c r="B61" s="21"/>
      <c r="C61" s="21"/>
      <c r="D61" s="3"/>
      <c r="E61" s="91"/>
      <c r="F61" s="19"/>
    </row>
    <row r="62" spans="1:6">
      <c r="A62" s="19"/>
      <c r="B62" s="21"/>
      <c r="C62" s="21"/>
      <c r="D62" s="3"/>
      <c r="E62" s="91"/>
      <c r="F62" s="19"/>
    </row>
    <row r="63" spans="1:6">
      <c r="A63" s="19"/>
      <c r="B63" s="21"/>
      <c r="C63" s="21"/>
      <c r="D63" s="3"/>
      <c r="E63" s="91"/>
      <c r="F63" s="19"/>
    </row>
    <row r="64" spans="1:6">
      <c r="A64" s="19"/>
      <c r="B64" s="21"/>
      <c r="C64" s="21"/>
      <c r="D64" s="3"/>
      <c r="E64" s="91"/>
      <c r="F64" s="19"/>
    </row>
    <row r="65" spans="1:6">
      <c r="A65" s="19"/>
      <c r="B65" s="21"/>
      <c r="C65" s="21"/>
      <c r="D65" s="3"/>
      <c r="E65" s="91"/>
      <c r="F65" s="19"/>
    </row>
    <row r="66" spans="1:6">
      <c r="A66" s="19">
        <v>7</v>
      </c>
      <c r="B66" s="21"/>
      <c r="C66" s="21"/>
      <c r="D66" s="3"/>
      <c r="E66" s="91"/>
      <c r="F66" s="19"/>
    </row>
    <row r="67" spans="1:6">
      <c r="A67" s="19">
        <v>8</v>
      </c>
      <c r="B67" s="19"/>
      <c r="C67" s="19"/>
      <c r="D67" s="2"/>
      <c r="E67" s="2"/>
      <c r="F67" s="19"/>
    </row>
    <row r="68" spans="1:6" ht="26.25">
      <c r="A68" s="673" t="s">
        <v>43</v>
      </c>
      <c r="B68" s="674"/>
      <c r="C68" s="28"/>
      <c r="D68" s="42">
        <f>SUM(D38:D67)</f>
        <v>1585046</v>
      </c>
      <c r="E68" s="10">
        <f>SUM(E38:E67)</f>
        <v>1573912</v>
      </c>
      <c r="F68" s="140">
        <f>D68-E68</f>
        <v>11134</v>
      </c>
    </row>
    <row r="74" spans="1:6" ht="23.25">
      <c r="A74" s="666" t="s">
        <v>0</v>
      </c>
      <c r="B74" s="666"/>
      <c r="C74" s="666"/>
      <c r="D74" s="666"/>
      <c r="E74" s="666"/>
      <c r="F74" s="666"/>
    </row>
    <row r="75" spans="1:6" ht="15.75">
      <c r="A75" s="672" t="s">
        <v>143</v>
      </c>
      <c r="B75" s="672"/>
      <c r="C75" s="672"/>
      <c r="D75" s="672"/>
      <c r="E75" s="672"/>
      <c r="F75" s="672"/>
    </row>
    <row r="76" spans="1:6">
      <c r="A76" s="667" t="s">
        <v>144</v>
      </c>
      <c r="B76" s="667"/>
      <c r="C76" s="667"/>
      <c r="D76" s="667"/>
      <c r="E76" s="667"/>
      <c r="F76" s="667"/>
    </row>
    <row r="77" spans="1:6">
      <c r="A77" s="668" t="s">
        <v>2</v>
      </c>
      <c r="B77" s="668"/>
      <c r="C77" s="668"/>
      <c r="D77" s="668"/>
      <c r="E77" s="668"/>
      <c r="F77" s="668"/>
    </row>
    <row r="78" spans="1:6" ht="15.75">
      <c r="A78" s="1" t="s">
        <v>3</v>
      </c>
      <c r="B78" s="1" t="s">
        <v>4</v>
      </c>
      <c r="C78" s="1" t="s">
        <v>106</v>
      </c>
      <c r="D78" s="1" t="s">
        <v>6</v>
      </c>
      <c r="E78" s="1" t="s">
        <v>7</v>
      </c>
      <c r="F78" s="1" t="s">
        <v>8</v>
      </c>
    </row>
    <row r="79" spans="1:6">
      <c r="A79" s="19">
        <v>1</v>
      </c>
      <c r="B79" s="21" t="s">
        <v>107</v>
      </c>
      <c r="C79" s="21">
        <v>981</v>
      </c>
      <c r="D79" s="3">
        <v>80305</v>
      </c>
      <c r="E79" s="91"/>
      <c r="F79" s="19"/>
    </row>
    <row r="80" spans="1:6">
      <c r="A80" s="19">
        <v>2</v>
      </c>
      <c r="B80" s="21" t="s">
        <v>108</v>
      </c>
      <c r="C80" s="21">
        <v>2835</v>
      </c>
      <c r="D80" s="3">
        <v>229289</v>
      </c>
      <c r="E80" s="91"/>
      <c r="F80" s="19"/>
    </row>
    <row r="81" spans="1:6">
      <c r="A81" s="19">
        <v>3</v>
      </c>
      <c r="B81" s="21" t="s">
        <v>109</v>
      </c>
      <c r="C81" s="21">
        <v>3740</v>
      </c>
      <c r="D81" s="3">
        <v>307737</v>
      </c>
      <c r="E81" s="91"/>
      <c r="F81" s="19"/>
    </row>
    <row r="82" spans="1:6">
      <c r="A82" s="19">
        <v>4</v>
      </c>
      <c r="B82" s="21" t="s">
        <v>110</v>
      </c>
      <c r="C82" s="21">
        <v>4979</v>
      </c>
      <c r="D82" s="3">
        <v>412110</v>
      </c>
      <c r="E82" s="91"/>
      <c r="F82" s="19"/>
    </row>
    <row r="83" spans="1:6">
      <c r="A83" s="19">
        <v>5</v>
      </c>
      <c r="B83" s="21" t="s">
        <v>111</v>
      </c>
      <c r="C83" s="21">
        <v>2404</v>
      </c>
      <c r="D83" s="3">
        <v>202222</v>
      </c>
      <c r="E83" s="91"/>
      <c r="F83" s="19"/>
    </row>
    <row r="84" spans="1:6">
      <c r="A84" s="19">
        <v>6</v>
      </c>
      <c r="B84" s="21" t="s">
        <v>112</v>
      </c>
      <c r="C84" s="21">
        <v>5054</v>
      </c>
      <c r="D84" s="3">
        <v>424978</v>
      </c>
      <c r="E84" s="91"/>
      <c r="F84" s="19"/>
    </row>
    <row r="85" spans="1:6">
      <c r="A85" s="19">
        <v>7</v>
      </c>
      <c r="B85" s="21" t="s">
        <v>113</v>
      </c>
      <c r="C85" s="21">
        <v>2722</v>
      </c>
      <c r="D85" s="3">
        <v>226905</v>
      </c>
      <c r="E85" s="91"/>
      <c r="F85" s="19"/>
    </row>
    <row r="86" spans="1:6">
      <c r="A86" s="19">
        <v>8</v>
      </c>
      <c r="B86" s="21" t="s">
        <v>114</v>
      </c>
      <c r="C86" s="21">
        <v>5120</v>
      </c>
      <c r="D86" s="3">
        <v>419070</v>
      </c>
      <c r="E86" s="91"/>
      <c r="F86" s="19"/>
    </row>
    <row r="87" spans="1:6">
      <c r="A87" s="19">
        <v>9</v>
      </c>
      <c r="B87" s="21" t="s">
        <v>90</v>
      </c>
      <c r="C87" s="21">
        <v>4255</v>
      </c>
      <c r="D87" s="3">
        <v>347089</v>
      </c>
      <c r="E87" s="91"/>
      <c r="F87" s="19"/>
    </row>
    <row r="88" spans="1:6">
      <c r="A88" s="19">
        <v>10</v>
      </c>
      <c r="B88" s="21" t="s">
        <v>91</v>
      </c>
      <c r="C88" s="21">
        <v>2120</v>
      </c>
      <c r="D88" s="3">
        <v>179258</v>
      </c>
      <c r="E88" s="91"/>
      <c r="F88" s="19"/>
    </row>
    <row r="89" spans="1:6">
      <c r="A89" s="19">
        <v>11</v>
      </c>
      <c r="B89" s="21" t="s">
        <v>92</v>
      </c>
      <c r="C89" s="21">
        <v>2636</v>
      </c>
      <c r="D89" s="3">
        <v>208200</v>
      </c>
      <c r="E89" s="91"/>
      <c r="F89" s="19"/>
    </row>
    <row r="90" spans="1:6">
      <c r="A90" s="19">
        <v>12</v>
      </c>
      <c r="B90" s="21" t="s">
        <v>93</v>
      </c>
      <c r="C90" s="21">
        <v>1200</v>
      </c>
      <c r="D90" s="3">
        <v>95349</v>
      </c>
      <c r="E90" s="91"/>
      <c r="F90" s="19"/>
    </row>
    <row r="91" spans="1:6">
      <c r="A91" s="19"/>
      <c r="B91" s="21" t="s">
        <v>103</v>
      </c>
      <c r="C91" s="21">
        <v>990</v>
      </c>
      <c r="D91" s="3"/>
      <c r="E91" s="91">
        <v>77893</v>
      </c>
      <c r="F91" s="19"/>
    </row>
    <row r="92" spans="1:6">
      <c r="A92" s="19"/>
      <c r="B92" s="21" t="s">
        <v>145</v>
      </c>
      <c r="C92" s="21">
        <v>1346</v>
      </c>
      <c r="D92" s="3"/>
      <c r="E92" s="91">
        <v>105939</v>
      </c>
      <c r="F92" s="19"/>
    </row>
    <row r="93" spans="1:6">
      <c r="A93" s="19"/>
      <c r="B93" s="21" t="s">
        <v>146</v>
      </c>
      <c r="C93" s="21">
        <v>660</v>
      </c>
      <c r="D93" s="3"/>
      <c r="E93" s="91">
        <v>50312</v>
      </c>
      <c r="F93" s="19"/>
    </row>
    <row r="94" spans="1:6">
      <c r="A94" s="19"/>
      <c r="B94" s="21" t="s">
        <v>147</v>
      </c>
      <c r="C94" s="21">
        <v>1000</v>
      </c>
      <c r="D94" s="3"/>
      <c r="E94" s="91">
        <v>77294</v>
      </c>
      <c r="F94" s="19"/>
    </row>
    <row r="95" spans="1:6">
      <c r="A95" s="19"/>
      <c r="B95" s="21" t="s">
        <v>148</v>
      </c>
      <c r="C95" s="21">
        <v>1880</v>
      </c>
      <c r="D95" s="3"/>
      <c r="E95" s="91">
        <v>145543</v>
      </c>
      <c r="F95" s="19"/>
    </row>
    <row r="96" spans="1:6">
      <c r="A96" s="19"/>
      <c r="B96" s="21" t="s">
        <v>149</v>
      </c>
      <c r="C96" s="21">
        <f>320+340</f>
        <v>660</v>
      </c>
      <c r="D96" s="3"/>
      <c r="E96" s="91">
        <v>52244</v>
      </c>
      <c r="F96" s="19"/>
    </row>
    <row r="97" spans="1:6">
      <c r="A97" s="19"/>
      <c r="B97" s="21" t="s">
        <v>150</v>
      </c>
      <c r="C97" s="21">
        <f>640+660+1060</f>
        <v>2360</v>
      </c>
      <c r="D97" s="3"/>
      <c r="E97" s="91">
        <v>188190</v>
      </c>
      <c r="F97" s="19"/>
    </row>
    <row r="98" spans="1:6">
      <c r="A98" s="19"/>
      <c r="B98" s="21" t="s">
        <v>151</v>
      </c>
      <c r="C98" s="21">
        <v>1620</v>
      </c>
      <c r="D98" s="3"/>
      <c r="E98" s="91">
        <v>129318</v>
      </c>
      <c r="F98" s="19"/>
    </row>
    <row r="99" spans="1:6">
      <c r="A99" s="19"/>
      <c r="B99" s="21" t="s">
        <v>152</v>
      </c>
      <c r="C99" s="21">
        <v>2040</v>
      </c>
      <c r="D99" s="3"/>
      <c r="E99" s="91">
        <v>161213</v>
      </c>
      <c r="F99" s="19"/>
    </row>
    <row r="100" spans="1:6">
      <c r="A100" s="19"/>
      <c r="B100" s="21" t="s">
        <v>153</v>
      </c>
      <c r="C100" s="21">
        <v>1840</v>
      </c>
      <c r="D100" s="3"/>
      <c r="E100" s="91">
        <v>145543</v>
      </c>
      <c r="F100" s="19"/>
    </row>
    <row r="101" spans="1:6">
      <c r="A101" s="19"/>
      <c r="B101" s="21" t="s">
        <v>154</v>
      </c>
      <c r="C101" s="21">
        <v>1361</v>
      </c>
      <c r="D101" s="3"/>
      <c r="E101" s="91">
        <v>108734</v>
      </c>
      <c r="F101" s="19"/>
    </row>
    <row r="102" spans="1:6">
      <c r="A102" s="19"/>
      <c r="B102" s="21" t="s">
        <v>155</v>
      </c>
      <c r="C102" s="21">
        <v>2440</v>
      </c>
      <c r="D102" s="3"/>
      <c r="E102" s="91">
        <v>193834</v>
      </c>
      <c r="F102" s="19"/>
    </row>
    <row r="103" spans="1:6">
      <c r="A103" s="19"/>
      <c r="B103" s="21" t="s">
        <v>156</v>
      </c>
      <c r="C103" s="21">
        <v>940</v>
      </c>
      <c r="D103" s="3"/>
      <c r="E103" s="91">
        <v>75040</v>
      </c>
      <c r="F103" s="19"/>
    </row>
    <row r="104" spans="1:6">
      <c r="A104" s="19"/>
      <c r="B104" s="21" t="s">
        <v>157</v>
      </c>
      <c r="C104" s="21">
        <v>2601</v>
      </c>
      <c r="D104" s="3"/>
      <c r="E104" s="91">
        <v>206654</v>
      </c>
      <c r="F104" s="19"/>
    </row>
    <row r="105" spans="1:6">
      <c r="A105" s="19"/>
      <c r="B105" s="21" t="s">
        <v>158</v>
      </c>
      <c r="C105" s="21">
        <v>2180</v>
      </c>
      <c r="D105" s="3"/>
      <c r="E105" s="91">
        <v>170908</v>
      </c>
      <c r="F105" s="19"/>
    </row>
    <row r="106" spans="1:6">
      <c r="A106" s="19"/>
      <c r="B106" s="21" t="s">
        <v>159</v>
      </c>
      <c r="C106" s="21">
        <v>2120</v>
      </c>
      <c r="D106" s="3"/>
      <c r="E106" s="91">
        <v>166174</v>
      </c>
      <c r="F106" s="19"/>
    </row>
    <row r="107" spans="1:6">
      <c r="A107" s="19"/>
      <c r="B107" s="21" t="s">
        <v>160</v>
      </c>
      <c r="C107" s="21">
        <v>3400</v>
      </c>
      <c r="D107" s="3"/>
      <c r="E107" s="91">
        <v>267697</v>
      </c>
      <c r="F107" s="19"/>
    </row>
    <row r="108" spans="1:6">
      <c r="A108" s="19"/>
      <c r="B108" s="21" t="s">
        <v>161</v>
      </c>
      <c r="C108" s="21">
        <v>2780</v>
      </c>
      <c r="D108" s="3"/>
      <c r="E108" s="91">
        <v>215507</v>
      </c>
      <c r="F108" s="19"/>
    </row>
    <row r="109" spans="1:6">
      <c r="A109" s="19"/>
      <c r="B109" s="21" t="s">
        <v>162</v>
      </c>
      <c r="C109" s="21">
        <v>2720</v>
      </c>
      <c r="D109" s="3"/>
      <c r="E109" s="91">
        <v>212668</v>
      </c>
      <c r="F109" s="19"/>
    </row>
    <row r="110" spans="1:6">
      <c r="A110" s="19"/>
      <c r="B110" s="21" t="s">
        <v>163</v>
      </c>
      <c r="C110" s="21">
        <v>1500</v>
      </c>
      <c r="D110" s="3"/>
      <c r="E110" s="91">
        <v>119803</v>
      </c>
      <c r="F110" s="19"/>
    </row>
    <row r="111" spans="1:6">
      <c r="A111" s="19"/>
      <c r="B111" s="21" t="s">
        <v>164</v>
      </c>
      <c r="C111" s="21">
        <v>1660</v>
      </c>
      <c r="D111" s="3"/>
      <c r="E111" s="91">
        <v>133235</v>
      </c>
      <c r="F111" s="19"/>
    </row>
    <row r="112" spans="1:6">
      <c r="A112" s="19"/>
      <c r="B112" s="21" t="s">
        <v>164</v>
      </c>
      <c r="C112" s="21">
        <v>240</v>
      </c>
      <c r="D112" s="3"/>
      <c r="E112" s="91">
        <v>19114</v>
      </c>
      <c r="F112" s="19"/>
    </row>
    <row r="113" spans="1:8">
      <c r="A113" s="19"/>
      <c r="B113" s="21" t="s">
        <v>165</v>
      </c>
      <c r="C113" s="21">
        <v>1340</v>
      </c>
      <c r="D113" s="3"/>
      <c r="E113" s="91">
        <v>107944</v>
      </c>
      <c r="F113" s="19"/>
    </row>
    <row r="114" spans="1:8">
      <c r="A114" s="19"/>
      <c r="B114" s="21"/>
      <c r="C114" s="21"/>
      <c r="D114" s="3"/>
      <c r="E114" s="91"/>
      <c r="F114" s="19"/>
    </row>
    <row r="115" spans="1:8">
      <c r="A115" s="19"/>
      <c r="B115" s="21"/>
      <c r="C115" s="21"/>
      <c r="D115" s="3"/>
      <c r="E115" s="91"/>
      <c r="F115" s="19"/>
    </row>
    <row r="116" spans="1:8">
      <c r="A116" s="19"/>
      <c r="B116" s="21"/>
      <c r="C116" s="21"/>
      <c r="D116" s="3"/>
      <c r="E116" s="91"/>
      <c r="F116" s="19"/>
    </row>
    <row r="117" spans="1:8">
      <c r="A117" s="19"/>
      <c r="B117" s="21"/>
      <c r="C117" s="21"/>
      <c r="D117" s="3"/>
      <c r="E117" s="91"/>
      <c r="F117" s="19"/>
    </row>
    <row r="118" spans="1:8">
      <c r="A118" s="19"/>
      <c r="B118" s="19"/>
      <c r="C118" s="19"/>
      <c r="D118" s="2"/>
      <c r="E118" s="2"/>
      <c r="F118" s="19"/>
    </row>
    <row r="119" spans="1:8" ht="26.25">
      <c r="A119" s="673" t="s">
        <v>43</v>
      </c>
      <c r="B119" s="674"/>
      <c r="C119" s="28"/>
      <c r="D119" s="42">
        <f>SUM(D79:D118)</f>
        <v>3132512</v>
      </c>
      <c r="E119" s="10">
        <f>SUM(E79:E118)</f>
        <v>3130801</v>
      </c>
      <c r="F119" s="140">
        <f>D119-E119</f>
        <v>1711</v>
      </c>
    </row>
    <row r="122" spans="1:8" ht="23.25">
      <c r="A122" s="666" t="s">
        <v>0</v>
      </c>
      <c r="B122" s="666"/>
      <c r="C122" s="666"/>
      <c r="D122" s="666"/>
      <c r="E122" s="666"/>
      <c r="F122" s="666"/>
    </row>
    <row r="123" spans="1:8" ht="15.75">
      <c r="A123" s="672" t="s">
        <v>166</v>
      </c>
      <c r="B123" s="672"/>
      <c r="C123" s="672"/>
      <c r="D123" s="672"/>
      <c r="E123" s="672"/>
      <c r="F123" s="672"/>
    </row>
    <row r="124" spans="1:8">
      <c r="A124" s="667" t="s">
        <v>144</v>
      </c>
      <c r="B124" s="667"/>
      <c r="C124" s="667"/>
      <c r="D124" s="667"/>
      <c r="E124" s="667"/>
      <c r="F124" s="667"/>
      <c r="H124" s="44">
        <f>F200+F119+F286</f>
        <v>49672</v>
      </c>
    </row>
    <row r="125" spans="1:8">
      <c r="A125" s="668" t="s">
        <v>2</v>
      </c>
      <c r="B125" s="668"/>
      <c r="C125" s="668"/>
      <c r="D125" s="668"/>
      <c r="E125" s="668"/>
      <c r="F125" s="668"/>
    </row>
    <row r="126" spans="1:8" ht="15.75">
      <c r="A126" s="1" t="s">
        <v>3</v>
      </c>
      <c r="B126" s="1" t="s">
        <v>4</v>
      </c>
      <c r="C126" s="1" t="s">
        <v>106</v>
      </c>
      <c r="D126" s="1" t="s">
        <v>6</v>
      </c>
      <c r="E126" s="1" t="s">
        <v>7</v>
      </c>
      <c r="F126" s="1" t="s">
        <v>8</v>
      </c>
    </row>
    <row r="127" spans="1:8">
      <c r="A127" s="19"/>
      <c r="B127" s="21" t="s">
        <v>91</v>
      </c>
      <c r="C127" s="21">
        <v>777</v>
      </c>
      <c r="D127" s="3">
        <v>64944</v>
      </c>
      <c r="E127" s="91"/>
      <c r="F127" s="19"/>
    </row>
    <row r="128" spans="1:8">
      <c r="A128" s="19"/>
      <c r="B128" s="21" t="s">
        <v>92</v>
      </c>
      <c r="C128" s="21">
        <v>2868</v>
      </c>
      <c r="D128" s="3">
        <v>230877</v>
      </c>
      <c r="E128" s="91"/>
      <c r="F128" s="19"/>
    </row>
    <row r="129" spans="1:6">
      <c r="A129" s="19"/>
      <c r="B129" s="21" t="s">
        <v>93</v>
      </c>
      <c r="C129" s="21">
        <v>643</v>
      </c>
      <c r="D129" s="3">
        <v>51716</v>
      </c>
      <c r="E129" s="91"/>
      <c r="F129" s="19"/>
    </row>
    <row r="130" spans="1:6">
      <c r="A130" s="19"/>
      <c r="B130" s="21" t="s">
        <v>125</v>
      </c>
      <c r="C130" s="21">
        <v>5316</v>
      </c>
      <c r="D130" s="3">
        <v>444062</v>
      </c>
      <c r="E130" s="91"/>
      <c r="F130" s="19"/>
    </row>
    <row r="131" spans="1:6">
      <c r="A131" s="19"/>
      <c r="B131" s="21" t="s">
        <v>126</v>
      </c>
      <c r="C131" s="21">
        <v>6073</v>
      </c>
      <c r="D131" s="3">
        <v>505009</v>
      </c>
      <c r="E131" s="91"/>
      <c r="F131" s="19"/>
    </row>
    <row r="132" spans="1:6">
      <c r="A132" s="19"/>
      <c r="B132" s="21" t="s">
        <v>127</v>
      </c>
      <c r="C132" s="21">
        <v>7119</v>
      </c>
      <c r="D132" s="3">
        <v>586290</v>
      </c>
      <c r="E132" s="91"/>
      <c r="F132" s="19"/>
    </row>
    <row r="133" spans="1:6">
      <c r="A133" s="19"/>
      <c r="B133" s="21" t="s">
        <v>128</v>
      </c>
      <c r="C133" s="21">
        <v>6423</v>
      </c>
      <c r="D133" s="3">
        <v>517327</v>
      </c>
      <c r="E133" s="91"/>
      <c r="F133" s="19"/>
    </row>
    <row r="134" spans="1:6">
      <c r="A134" s="19"/>
      <c r="B134" s="21" t="s">
        <v>129</v>
      </c>
      <c r="C134" s="21">
        <v>7691</v>
      </c>
      <c r="D134" s="3">
        <v>626737</v>
      </c>
      <c r="E134" s="91"/>
      <c r="F134" s="19"/>
    </row>
    <row r="135" spans="1:6">
      <c r="A135" s="19"/>
      <c r="B135" s="21" t="s">
        <v>130</v>
      </c>
      <c r="C135" s="21">
        <v>5585</v>
      </c>
      <c r="D135" s="3">
        <v>461913</v>
      </c>
      <c r="E135" s="91"/>
      <c r="F135" s="19"/>
    </row>
    <row r="136" spans="1:6">
      <c r="A136" s="19"/>
      <c r="B136" s="21" t="s">
        <v>167</v>
      </c>
      <c r="C136" s="21">
        <v>3404</v>
      </c>
      <c r="D136" s="3">
        <v>277371</v>
      </c>
      <c r="E136" s="91"/>
      <c r="F136" s="19"/>
    </row>
    <row r="137" spans="1:6">
      <c r="A137" s="19"/>
      <c r="B137" s="21" t="s">
        <v>168</v>
      </c>
      <c r="C137" s="21">
        <v>5388</v>
      </c>
      <c r="D137" s="3">
        <v>435134</v>
      </c>
      <c r="E137" s="91"/>
      <c r="F137" s="19"/>
    </row>
    <row r="138" spans="1:6">
      <c r="A138" s="19"/>
      <c r="B138" s="21" t="s">
        <v>169</v>
      </c>
      <c r="C138" s="21">
        <v>3542</v>
      </c>
      <c r="D138" s="3">
        <v>287809</v>
      </c>
      <c r="E138" s="91"/>
      <c r="F138" s="19"/>
    </row>
    <row r="139" spans="1:6">
      <c r="A139" s="19"/>
      <c r="B139" s="21" t="s">
        <v>170</v>
      </c>
      <c r="C139" s="21">
        <v>2710</v>
      </c>
      <c r="D139" s="3">
        <v>224908</v>
      </c>
      <c r="E139" s="91"/>
      <c r="F139" s="19"/>
    </row>
    <row r="140" spans="1:6">
      <c r="A140" s="19"/>
      <c r="B140" s="21" t="s">
        <v>171</v>
      </c>
      <c r="C140" s="21">
        <v>2581</v>
      </c>
      <c r="D140" s="3">
        <v>214069</v>
      </c>
      <c r="E140" s="91"/>
      <c r="F140" s="19"/>
    </row>
    <row r="141" spans="1:6">
      <c r="A141" s="19"/>
      <c r="B141" s="21" t="s">
        <v>172</v>
      </c>
      <c r="C141" s="21">
        <v>1939</v>
      </c>
      <c r="D141" s="3">
        <v>160627</v>
      </c>
      <c r="E141" s="91"/>
      <c r="F141" s="19"/>
    </row>
    <row r="142" spans="1:6">
      <c r="A142" s="19"/>
      <c r="B142" s="21" t="s">
        <v>173</v>
      </c>
      <c r="C142" s="21">
        <v>2700</v>
      </c>
      <c r="D142" s="3">
        <v>220191</v>
      </c>
      <c r="E142" s="91"/>
      <c r="F142" s="19"/>
    </row>
    <row r="143" spans="1:6">
      <c r="A143" s="19"/>
      <c r="B143" s="21" t="s">
        <v>174</v>
      </c>
      <c r="C143" s="21">
        <v>1518</v>
      </c>
      <c r="D143" s="3">
        <v>122612</v>
      </c>
      <c r="E143" s="91"/>
      <c r="F143" s="19"/>
    </row>
    <row r="144" spans="1:6">
      <c r="A144" s="19"/>
      <c r="B144" s="21" t="s">
        <v>165</v>
      </c>
      <c r="C144" s="21">
        <v>1780</v>
      </c>
      <c r="D144" s="3"/>
      <c r="E144" s="91">
        <v>137337</v>
      </c>
      <c r="F144" s="19"/>
    </row>
    <row r="145" spans="1:6">
      <c r="A145" s="19"/>
      <c r="B145" s="21" t="s">
        <v>175</v>
      </c>
      <c r="C145" s="21">
        <v>1040</v>
      </c>
      <c r="D145" s="3"/>
      <c r="E145" s="91">
        <v>80989</v>
      </c>
      <c r="F145" s="19"/>
    </row>
    <row r="146" spans="1:6">
      <c r="A146" s="19"/>
      <c r="B146" s="21" t="s">
        <v>176</v>
      </c>
      <c r="C146" s="21">
        <v>1440</v>
      </c>
      <c r="D146" s="3"/>
      <c r="E146" s="91">
        <v>112649</v>
      </c>
      <c r="F146" s="19"/>
    </row>
    <row r="147" spans="1:6">
      <c r="A147" s="19"/>
      <c r="B147" s="21" t="s">
        <v>177</v>
      </c>
      <c r="C147" s="21">
        <v>780</v>
      </c>
      <c r="D147" s="3"/>
      <c r="E147" s="91">
        <v>60860</v>
      </c>
      <c r="F147" s="19"/>
    </row>
    <row r="148" spans="1:6">
      <c r="A148" s="19"/>
      <c r="B148" s="21" t="s">
        <v>178</v>
      </c>
      <c r="C148" s="21">
        <v>420</v>
      </c>
      <c r="D148" s="3"/>
      <c r="E148" s="91">
        <v>32586</v>
      </c>
      <c r="F148" s="19"/>
    </row>
    <row r="149" spans="1:6">
      <c r="A149" s="19"/>
      <c r="B149" s="21" t="s">
        <v>179</v>
      </c>
      <c r="C149" s="21">
        <v>400</v>
      </c>
      <c r="D149" s="3"/>
      <c r="E149" s="91">
        <v>31122</v>
      </c>
      <c r="F149" s="19"/>
    </row>
    <row r="150" spans="1:6">
      <c r="A150" s="19"/>
      <c r="B150" s="21" t="s">
        <v>180</v>
      </c>
      <c r="C150" s="21">
        <v>120</v>
      </c>
      <c r="D150" s="3"/>
      <c r="E150" s="91">
        <v>9676</v>
      </c>
      <c r="F150" s="19"/>
    </row>
    <row r="151" spans="1:6">
      <c r="A151" s="19"/>
      <c r="B151" s="21" t="s">
        <v>181</v>
      </c>
      <c r="C151" s="21">
        <v>300</v>
      </c>
      <c r="D151" s="3"/>
      <c r="E151" s="91">
        <v>24002</v>
      </c>
      <c r="F151" s="19"/>
    </row>
    <row r="152" spans="1:6">
      <c r="A152" s="19"/>
      <c r="B152" s="21" t="s">
        <v>182</v>
      </c>
      <c r="C152" s="21">
        <v>420</v>
      </c>
      <c r="D152" s="3"/>
      <c r="E152" s="91">
        <v>32754</v>
      </c>
      <c r="F152" s="19"/>
    </row>
    <row r="153" spans="1:6">
      <c r="A153" s="19"/>
      <c r="B153" s="21" t="s">
        <v>183</v>
      </c>
      <c r="C153" s="21">
        <v>1360</v>
      </c>
      <c r="D153" s="3"/>
      <c r="E153" s="91">
        <v>105201</v>
      </c>
      <c r="F153" s="19"/>
    </row>
    <row r="154" spans="1:6">
      <c r="A154" s="19"/>
      <c r="B154" s="21" t="s">
        <v>184</v>
      </c>
      <c r="C154" s="21">
        <v>2040</v>
      </c>
      <c r="D154" s="3"/>
      <c r="E154" s="91">
        <v>161123</v>
      </c>
      <c r="F154" s="19"/>
    </row>
    <row r="155" spans="1:6">
      <c r="A155" s="19"/>
      <c r="B155" s="21" t="s">
        <v>185</v>
      </c>
      <c r="C155" s="21">
        <v>900</v>
      </c>
      <c r="D155" s="3"/>
      <c r="E155" s="91">
        <v>70411</v>
      </c>
      <c r="F155" s="19"/>
    </row>
    <row r="156" spans="1:6">
      <c r="A156" s="19"/>
      <c r="B156" s="21" t="s">
        <v>186</v>
      </c>
      <c r="C156" s="21">
        <v>2880</v>
      </c>
      <c r="D156" s="3"/>
      <c r="E156" s="91">
        <v>227111</v>
      </c>
      <c r="F156" s="19"/>
    </row>
    <row r="157" spans="1:6">
      <c r="A157" s="19"/>
      <c r="B157" s="21" t="s">
        <v>187</v>
      </c>
      <c r="C157" s="21">
        <v>3100</v>
      </c>
      <c r="D157" s="3"/>
      <c r="E157" s="91">
        <v>243930</v>
      </c>
      <c r="F157" s="19"/>
    </row>
    <row r="158" spans="1:6">
      <c r="A158" s="19"/>
      <c r="B158" s="21" t="s">
        <v>188</v>
      </c>
      <c r="C158" s="21">
        <v>1440</v>
      </c>
      <c r="D158" s="3"/>
      <c r="E158" s="91">
        <v>115417</v>
      </c>
      <c r="F158" s="19"/>
    </row>
    <row r="159" spans="1:6">
      <c r="A159" s="19"/>
      <c r="B159" s="21" t="s">
        <v>189</v>
      </c>
      <c r="C159" s="21">
        <v>1860</v>
      </c>
      <c r="D159" s="3"/>
      <c r="E159" s="91">
        <v>147665</v>
      </c>
      <c r="F159" s="19"/>
    </row>
    <row r="160" spans="1:6">
      <c r="A160" s="19"/>
      <c r="B160" s="21" t="s">
        <v>190</v>
      </c>
      <c r="C160" s="21">
        <v>1820</v>
      </c>
      <c r="D160" s="3"/>
      <c r="E160" s="91">
        <v>142386</v>
      </c>
      <c r="F160" s="19"/>
    </row>
    <row r="161" spans="1:6">
      <c r="A161" s="19"/>
      <c r="B161" s="21" t="s">
        <v>191</v>
      </c>
      <c r="C161" s="21">
        <v>4056</v>
      </c>
      <c r="D161" s="3"/>
      <c r="E161" s="91">
        <v>314800</v>
      </c>
      <c r="F161" s="19"/>
    </row>
    <row r="162" spans="1:6">
      <c r="A162" s="19"/>
      <c r="B162" s="21" t="s">
        <v>192</v>
      </c>
      <c r="C162" s="21">
        <v>2820</v>
      </c>
      <c r="D162" s="3"/>
      <c r="E162" s="91">
        <v>216420</v>
      </c>
      <c r="F162" s="19"/>
    </row>
    <row r="163" spans="1:6">
      <c r="A163" s="19"/>
      <c r="B163" s="21" t="s">
        <v>193</v>
      </c>
      <c r="C163" s="21">
        <v>540</v>
      </c>
      <c r="D163" s="3"/>
      <c r="E163" s="91">
        <v>42051</v>
      </c>
      <c r="F163" s="19"/>
    </row>
    <row r="164" spans="1:6">
      <c r="A164" s="19"/>
      <c r="B164" s="21" t="s">
        <v>194</v>
      </c>
      <c r="C164" s="21">
        <v>500</v>
      </c>
      <c r="D164" s="3"/>
      <c r="E164" s="91">
        <v>39280</v>
      </c>
      <c r="F164" s="19"/>
    </row>
    <row r="165" spans="1:6">
      <c r="A165" s="19"/>
      <c r="B165" s="21" t="s">
        <v>195</v>
      </c>
      <c r="C165" s="21">
        <v>1260</v>
      </c>
      <c r="D165" s="3"/>
      <c r="E165" s="91">
        <v>97690</v>
      </c>
      <c r="F165" s="19"/>
    </row>
    <row r="166" spans="1:6">
      <c r="A166" s="19"/>
      <c r="B166" s="21" t="s">
        <v>196</v>
      </c>
      <c r="C166" s="21">
        <v>1040</v>
      </c>
      <c r="D166" s="3"/>
      <c r="E166" s="91">
        <v>82167</v>
      </c>
      <c r="F166" s="19"/>
    </row>
    <row r="167" spans="1:6">
      <c r="A167" s="19"/>
      <c r="B167" s="21" t="s">
        <v>197</v>
      </c>
      <c r="C167" s="21">
        <v>860</v>
      </c>
      <c r="D167" s="3"/>
      <c r="E167" s="91">
        <v>65379</v>
      </c>
      <c r="F167" s="19"/>
    </row>
    <row r="168" spans="1:6">
      <c r="A168" s="19"/>
      <c r="B168" s="21" t="s">
        <v>198</v>
      </c>
      <c r="C168" s="21">
        <v>1960</v>
      </c>
      <c r="D168" s="3"/>
      <c r="E168" s="91">
        <v>152945</v>
      </c>
      <c r="F168" s="19"/>
    </row>
    <row r="169" spans="1:6">
      <c r="A169" s="19"/>
      <c r="B169" s="21" t="s">
        <v>199</v>
      </c>
      <c r="C169" s="21">
        <v>500</v>
      </c>
      <c r="D169" s="3"/>
      <c r="E169" s="91">
        <v>38912</v>
      </c>
      <c r="F169" s="19"/>
    </row>
    <row r="170" spans="1:6">
      <c r="A170" s="19"/>
      <c r="B170" s="21" t="s">
        <v>200</v>
      </c>
      <c r="C170" s="21">
        <v>600</v>
      </c>
      <c r="D170" s="3"/>
      <c r="E170" s="91">
        <v>46869</v>
      </c>
      <c r="F170" s="19"/>
    </row>
    <row r="171" spans="1:6">
      <c r="A171" s="19"/>
      <c r="B171" s="21" t="s">
        <v>201</v>
      </c>
      <c r="C171" s="21">
        <v>1080</v>
      </c>
      <c r="D171" s="3"/>
      <c r="E171" s="91">
        <v>83728</v>
      </c>
      <c r="F171" s="19"/>
    </row>
    <row r="172" spans="1:6">
      <c r="A172" s="19"/>
      <c r="B172" s="21" t="s">
        <v>202</v>
      </c>
      <c r="C172" s="21">
        <v>600</v>
      </c>
      <c r="D172" s="3"/>
      <c r="E172" s="91">
        <v>50895</v>
      </c>
      <c r="F172" s="19"/>
    </row>
    <row r="173" spans="1:6">
      <c r="A173" s="19"/>
      <c r="B173" s="21" t="s">
        <v>203</v>
      </c>
      <c r="C173" s="21">
        <v>1240</v>
      </c>
      <c r="D173" s="3"/>
      <c r="E173" s="91">
        <v>96393</v>
      </c>
      <c r="F173" s="19"/>
    </row>
    <row r="174" spans="1:6">
      <c r="A174" s="19"/>
      <c r="B174" s="21" t="s">
        <v>204</v>
      </c>
      <c r="C174" s="21">
        <v>1460</v>
      </c>
      <c r="D174" s="3"/>
      <c r="E174" s="91">
        <v>113674</v>
      </c>
      <c r="F174" s="19"/>
    </row>
    <row r="175" spans="1:6">
      <c r="A175" s="19"/>
      <c r="B175" s="21" t="s">
        <v>205</v>
      </c>
      <c r="C175" s="21">
        <v>1260</v>
      </c>
      <c r="D175" s="3"/>
      <c r="E175" s="91">
        <v>98136</v>
      </c>
      <c r="F175" s="19"/>
    </row>
    <row r="176" spans="1:6">
      <c r="A176" s="19"/>
      <c r="B176" s="21" t="s">
        <v>206</v>
      </c>
      <c r="C176" s="21">
        <v>2280</v>
      </c>
      <c r="D176" s="3"/>
      <c r="E176" s="91">
        <v>176114</v>
      </c>
      <c r="F176" s="19"/>
    </row>
    <row r="177" spans="1:6">
      <c r="A177" s="19"/>
      <c r="B177" s="21" t="s">
        <v>207</v>
      </c>
      <c r="C177" s="21">
        <v>980</v>
      </c>
      <c r="D177" s="3"/>
      <c r="E177" s="91">
        <v>75745</v>
      </c>
      <c r="F177" s="19"/>
    </row>
    <row r="178" spans="1:6">
      <c r="A178" s="19"/>
      <c r="B178" s="21" t="s">
        <v>208</v>
      </c>
      <c r="C178" s="21">
        <v>2460</v>
      </c>
      <c r="D178" s="3"/>
      <c r="E178" s="91">
        <v>191151</v>
      </c>
      <c r="F178" s="19"/>
    </row>
    <row r="179" spans="1:6">
      <c r="A179" s="19"/>
      <c r="B179" s="21" t="s">
        <v>209</v>
      </c>
      <c r="C179" s="21">
        <v>2080</v>
      </c>
      <c r="D179" s="3"/>
      <c r="E179" s="91">
        <v>163110</v>
      </c>
      <c r="F179" s="19"/>
    </row>
    <row r="180" spans="1:6">
      <c r="A180" s="19"/>
      <c r="B180" s="21" t="s">
        <v>210</v>
      </c>
      <c r="C180" s="21">
        <v>2660</v>
      </c>
      <c r="D180" s="3"/>
      <c r="E180" s="91">
        <v>205097</v>
      </c>
      <c r="F180" s="19"/>
    </row>
    <row r="181" spans="1:6">
      <c r="A181" s="19"/>
      <c r="B181" s="21" t="s">
        <v>211</v>
      </c>
      <c r="C181" s="21">
        <v>1680</v>
      </c>
      <c r="D181" s="3"/>
      <c r="E181" s="91">
        <v>131504</v>
      </c>
      <c r="F181" s="19"/>
    </row>
    <row r="182" spans="1:6">
      <c r="A182" s="19"/>
      <c r="B182" s="21" t="s">
        <v>212</v>
      </c>
      <c r="C182" s="21">
        <v>3220</v>
      </c>
      <c r="D182" s="3"/>
      <c r="E182" s="91">
        <v>248245</v>
      </c>
      <c r="F182" s="19"/>
    </row>
    <row r="183" spans="1:6">
      <c r="A183" s="19"/>
      <c r="B183" s="21" t="s">
        <v>213</v>
      </c>
      <c r="C183" s="21">
        <v>3500</v>
      </c>
      <c r="D183" s="3"/>
      <c r="E183" s="91">
        <v>271485</v>
      </c>
      <c r="F183" s="19"/>
    </row>
    <row r="184" spans="1:6">
      <c r="A184" s="19"/>
      <c r="B184" s="21" t="s">
        <v>214</v>
      </c>
      <c r="C184" s="21">
        <v>3080</v>
      </c>
      <c r="D184" s="3"/>
      <c r="E184" s="91">
        <v>243040</v>
      </c>
      <c r="F184" s="19"/>
    </row>
    <row r="185" spans="1:6">
      <c r="A185" s="19"/>
      <c r="B185" s="21" t="s">
        <v>215</v>
      </c>
      <c r="C185" s="21">
        <v>460</v>
      </c>
      <c r="D185" s="3"/>
      <c r="E185" s="91">
        <v>36497</v>
      </c>
      <c r="F185" s="19"/>
    </row>
    <row r="186" spans="1:6">
      <c r="A186" s="19"/>
      <c r="B186" s="21" t="s">
        <v>216</v>
      </c>
      <c r="C186" s="21">
        <v>1100</v>
      </c>
      <c r="D186" s="3"/>
      <c r="E186" s="91">
        <v>86909</v>
      </c>
      <c r="F186" s="19"/>
    </row>
    <row r="187" spans="1:6">
      <c r="A187" s="19"/>
      <c r="B187" s="21" t="s">
        <v>217</v>
      </c>
      <c r="C187" s="21">
        <v>2460</v>
      </c>
      <c r="D187" s="3"/>
      <c r="E187" s="91">
        <v>193885</v>
      </c>
      <c r="F187" s="19"/>
    </row>
    <row r="188" spans="1:6">
      <c r="A188" s="19"/>
      <c r="B188" s="21" t="s">
        <v>218</v>
      </c>
      <c r="C188" s="21">
        <v>780</v>
      </c>
      <c r="D188" s="3"/>
      <c r="E188" s="91">
        <v>62588</v>
      </c>
      <c r="F188" s="19"/>
    </row>
    <row r="189" spans="1:6">
      <c r="A189" s="19"/>
      <c r="B189" s="21" t="s">
        <v>136</v>
      </c>
      <c r="C189" s="21">
        <v>300</v>
      </c>
      <c r="D189" s="3"/>
      <c r="E189" s="91">
        <v>13965</v>
      </c>
      <c r="F189" s="19"/>
    </row>
    <row r="190" spans="1:6">
      <c r="A190" s="19"/>
      <c r="B190" s="21" t="s">
        <v>137</v>
      </c>
      <c r="C190" s="21">
        <v>300</v>
      </c>
      <c r="D190" s="3"/>
      <c r="E190" s="91">
        <v>13650</v>
      </c>
      <c r="F190" s="19"/>
    </row>
    <row r="191" spans="1:6">
      <c r="A191" s="19"/>
      <c r="B191" s="21" t="s">
        <v>219</v>
      </c>
      <c r="C191" s="21">
        <v>116</v>
      </c>
      <c r="D191" s="3"/>
      <c r="E191" s="91">
        <v>5386</v>
      </c>
      <c r="F191" s="19"/>
    </row>
    <row r="192" spans="1:6">
      <c r="A192" s="19"/>
      <c r="B192" s="21"/>
      <c r="C192" s="21"/>
      <c r="D192" s="3"/>
      <c r="E192" s="91"/>
      <c r="F192" s="19"/>
    </row>
    <row r="193" spans="1:6">
      <c r="A193" s="19"/>
      <c r="B193" s="21"/>
      <c r="C193" s="21"/>
      <c r="D193" s="3"/>
      <c r="E193" s="91"/>
      <c r="F193" s="19"/>
    </row>
    <row r="194" spans="1:6">
      <c r="A194" s="19"/>
      <c r="B194" s="21"/>
      <c r="C194" s="21"/>
      <c r="D194" s="3"/>
      <c r="E194" s="91"/>
      <c r="F194" s="19"/>
    </row>
    <row r="195" spans="1:6">
      <c r="A195" s="19"/>
      <c r="B195" s="21"/>
      <c r="C195" s="21"/>
      <c r="D195" s="3"/>
      <c r="E195" s="91"/>
      <c r="F195" s="19"/>
    </row>
    <row r="196" spans="1:6">
      <c r="A196" s="19"/>
      <c r="B196" s="21"/>
      <c r="C196" s="21"/>
      <c r="D196" s="3"/>
      <c r="E196" s="91"/>
      <c r="F196" s="19"/>
    </row>
    <row r="197" spans="1:6">
      <c r="A197" s="19"/>
      <c r="B197" s="21"/>
      <c r="C197" s="21"/>
      <c r="D197" s="3"/>
      <c r="E197" s="91"/>
      <c r="F197" s="19"/>
    </row>
    <row r="198" spans="1:6">
      <c r="A198" s="19"/>
      <c r="B198" s="21"/>
      <c r="C198" s="21"/>
      <c r="D198" s="3"/>
      <c r="E198" s="91"/>
      <c r="F198" s="19"/>
    </row>
    <row r="199" spans="1:6">
      <c r="A199" s="19"/>
      <c r="B199" s="19"/>
      <c r="C199" s="19"/>
      <c r="D199" s="2"/>
      <c r="E199" s="2"/>
      <c r="F199" s="19"/>
    </row>
    <row r="200" spans="1:6" ht="26.25">
      <c r="A200" s="673" t="s">
        <v>43</v>
      </c>
      <c r="B200" s="674"/>
      <c r="C200" s="28"/>
      <c r="D200" s="42">
        <f>SUM(D127:D199)</f>
        <v>5431596</v>
      </c>
      <c r="E200" s="10">
        <f>SUM(E127:E199)</f>
        <v>5392929</v>
      </c>
      <c r="F200" s="140">
        <f>D200-E200</f>
        <v>38667</v>
      </c>
    </row>
    <row r="210" spans="1:6" ht="23.25">
      <c r="A210" s="666" t="s">
        <v>0</v>
      </c>
      <c r="B210" s="666"/>
      <c r="C210" s="666"/>
      <c r="D210" s="666"/>
      <c r="E210" s="666"/>
      <c r="F210" s="666"/>
    </row>
    <row r="211" spans="1:6" ht="15.75">
      <c r="A211" s="672" t="s">
        <v>220</v>
      </c>
      <c r="B211" s="672"/>
      <c r="C211" s="672"/>
      <c r="D211" s="672"/>
      <c r="E211" s="672"/>
      <c r="F211" s="672"/>
    </row>
    <row r="212" spans="1:6">
      <c r="A212" s="667" t="s">
        <v>144</v>
      </c>
      <c r="B212" s="667"/>
      <c r="C212" s="667"/>
      <c r="D212" s="667"/>
      <c r="E212" s="667"/>
      <c r="F212" s="667"/>
    </row>
    <row r="213" spans="1:6">
      <c r="A213" s="668" t="s">
        <v>2</v>
      </c>
      <c r="B213" s="668"/>
      <c r="C213" s="668"/>
      <c r="D213" s="668"/>
      <c r="E213" s="668"/>
      <c r="F213" s="668"/>
    </row>
    <row r="214" spans="1:6" ht="15.75">
      <c r="A214" s="1" t="s">
        <v>3</v>
      </c>
      <c r="B214" s="1" t="s">
        <v>4</v>
      </c>
      <c r="C214" s="1" t="s">
        <v>106</v>
      </c>
      <c r="D214" s="1" t="s">
        <v>6</v>
      </c>
      <c r="E214" s="1" t="s">
        <v>7</v>
      </c>
      <c r="F214" s="1" t="s">
        <v>8</v>
      </c>
    </row>
    <row r="215" spans="1:6">
      <c r="A215" s="19">
        <v>1</v>
      </c>
      <c r="B215" s="21" t="s">
        <v>109</v>
      </c>
      <c r="C215" s="21">
        <v>2964</v>
      </c>
      <c r="D215" s="3">
        <v>252355</v>
      </c>
      <c r="E215" s="91"/>
      <c r="F215" s="19"/>
    </row>
    <row r="216" spans="1:6">
      <c r="A216" s="19">
        <v>2</v>
      </c>
      <c r="B216" s="21" t="s">
        <v>110</v>
      </c>
      <c r="C216" s="21">
        <v>3450</v>
      </c>
      <c r="D216" s="3">
        <v>290749</v>
      </c>
      <c r="E216" s="91"/>
      <c r="F216" s="19"/>
    </row>
    <row r="217" spans="1:6">
      <c r="A217" s="19">
        <v>3</v>
      </c>
      <c r="B217" s="21" t="s">
        <v>111</v>
      </c>
      <c r="C217" s="21">
        <v>1402</v>
      </c>
      <c r="D217" s="3">
        <v>119324</v>
      </c>
      <c r="E217" s="91"/>
      <c r="F217" s="19"/>
    </row>
    <row r="218" spans="1:6">
      <c r="A218" s="19">
        <v>4</v>
      </c>
      <c r="B218" s="21" t="s">
        <v>112</v>
      </c>
      <c r="C218" s="21">
        <v>2134</v>
      </c>
      <c r="D218" s="3">
        <v>179511</v>
      </c>
      <c r="E218" s="91"/>
      <c r="F218" s="19"/>
    </row>
    <row r="219" spans="1:6">
      <c r="A219" s="19">
        <v>5</v>
      </c>
      <c r="B219" s="21" t="s">
        <v>113</v>
      </c>
      <c r="C219" s="21">
        <v>1576</v>
      </c>
      <c r="D219" s="3">
        <v>133593</v>
      </c>
      <c r="E219" s="91"/>
      <c r="F219" s="19"/>
    </row>
    <row r="220" spans="1:6">
      <c r="A220" s="19">
        <v>6</v>
      </c>
      <c r="B220" s="21" t="s">
        <v>114</v>
      </c>
      <c r="C220" s="21">
        <v>2398</v>
      </c>
      <c r="D220" s="3">
        <v>196031</v>
      </c>
      <c r="E220" s="91"/>
      <c r="F220" s="19"/>
    </row>
    <row r="221" spans="1:6">
      <c r="A221" s="19">
        <v>7</v>
      </c>
      <c r="B221" s="21" t="s">
        <v>90</v>
      </c>
      <c r="C221" s="21">
        <v>2767</v>
      </c>
      <c r="D221" s="3">
        <v>225563</v>
      </c>
      <c r="E221" s="91"/>
      <c r="F221" s="19"/>
    </row>
    <row r="222" spans="1:6">
      <c r="A222" s="19"/>
      <c r="B222" s="21" t="s">
        <v>91</v>
      </c>
      <c r="C222" s="21">
        <v>2370</v>
      </c>
      <c r="D222" s="3">
        <v>196158</v>
      </c>
      <c r="E222" s="91"/>
      <c r="F222" s="19"/>
    </row>
    <row r="223" spans="1:6">
      <c r="A223" s="19"/>
      <c r="B223" s="21" t="s">
        <v>92</v>
      </c>
      <c r="C223" s="21">
        <v>2066</v>
      </c>
      <c r="D223" s="3">
        <v>168185</v>
      </c>
      <c r="E223" s="91"/>
      <c r="F223" s="19"/>
    </row>
    <row r="224" spans="1:6">
      <c r="A224" s="19"/>
      <c r="B224" s="21" t="s">
        <v>93</v>
      </c>
      <c r="C224" s="21">
        <v>726</v>
      </c>
      <c r="D224" s="3">
        <v>59781</v>
      </c>
      <c r="E224" s="91"/>
      <c r="F224" s="19"/>
    </row>
    <row r="225" spans="1:6">
      <c r="A225" s="19"/>
      <c r="B225" s="21" t="s">
        <v>125</v>
      </c>
      <c r="C225" s="21">
        <v>1530</v>
      </c>
      <c r="D225" s="3">
        <v>125662</v>
      </c>
      <c r="E225" s="91"/>
      <c r="F225" s="19"/>
    </row>
    <row r="226" spans="1:6">
      <c r="A226" s="19"/>
      <c r="B226" s="21" t="s">
        <v>126</v>
      </c>
      <c r="C226" s="21">
        <v>1244</v>
      </c>
      <c r="D226" s="3">
        <v>105201</v>
      </c>
      <c r="E226" s="91"/>
      <c r="F226" s="19"/>
    </row>
    <row r="227" spans="1:6">
      <c r="A227" s="19"/>
      <c r="B227" s="21" t="s">
        <v>128</v>
      </c>
      <c r="C227" s="21">
        <v>2685</v>
      </c>
      <c r="D227" s="3">
        <v>220911</v>
      </c>
      <c r="E227" s="91"/>
      <c r="F227" s="19"/>
    </row>
    <row r="228" spans="1:6">
      <c r="A228" s="19"/>
      <c r="B228" s="21" t="s">
        <v>130</v>
      </c>
      <c r="C228" s="21">
        <v>280</v>
      </c>
      <c r="D228" s="3">
        <v>23672</v>
      </c>
      <c r="E228" s="91"/>
      <c r="F228" s="19"/>
    </row>
    <row r="229" spans="1:6">
      <c r="A229" s="19"/>
      <c r="B229" s="21" t="s">
        <v>115</v>
      </c>
      <c r="C229" s="21">
        <v>3500</v>
      </c>
      <c r="D229" s="3"/>
      <c r="E229" s="91">
        <v>269446</v>
      </c>
      <c r="F229" s="19"/>
    </row>
    <row r="230" spans="1:6">
      <c r="A230" s="19"/>
      <c r="B230" s="21" t="s">
        <v>116</v>
      </c>
      <c r="C230" s="21">
        <v>2960</v>
      </c>
      <c r="D230" s="3"/>
      <c r="E230" s="91">
        <v>230203</v>
      </c>
      <c r="F230" s="19"/>
    </row>
    <row r="231" spans="1:6">
      <c r="A231" s="19"/>
      <c r="B231" s="21" t="s">
        <v>117</v>
      </c>
      <c r="C231" s="21">
        <v>2600</v>
      </c>
      <c r="D231" s="3"/>
      <c r="E231" s="91">
        <v>202829</v>
      </c>
      <c r="F231" s="19"/>
    </row>
    <row r="232" spans="1:6">
      <c r="A232" s="19"/>
      <c r="B232" s="21" t="s">
        <v>118</v>
      </c>
      <c r="C232" s="21">
        <v>4050</v>
      </c>
      <c r="D232" s="3"/>
      <c r="E232" s="91">
        <v>317342</v>
      </c>
      <c r="F232" s="19"/>
    </row>
    <row r="233" spans="1:6">
      <c r="A233" s="19"/>
      <c r="B233" s="21" t="s">
        <v>119</v>
      </c>
      <c r="C233" s="21">
        <v>2060</v>
      </c>
      <c r="D233" s="3"/>
      <c r="E233" s="91">
        <v>160772</v>
      </c>
      <c r="F233" s="19"/>
    </row>
    <row r="234" spans="1:6">
      <c r="A234" s="19"/>
      <c r="B234" s="21" t="s">
        <v>120</v>
      </c>
      <c r="C234" s="21">
        <v>1725</v>
      </c>
      <c r="D234" s="3"/>
      <c r="E234" s="91">
        <v>135531</v>
      </c>
      <c r="F234" s="19"/>
    </row>
    <row r="235" spans="1:6">
      <c r="A235" s="19"/>
      <c r="B235" s="21" t="s">
        <v>121</v>
      </c>
      <c r="C235" s="21">
        <v>2740</v>
      </c>
      <c r="D235" s="3"/>
      <c r="E235" s="91">
        <v>217392</v>
      </c>
      <c r="F235" s="19"/>
    </row>
    <row r="236" spans="1:6">
      <c r="A236" s="19"/>
      <c r="B236" s="21" t="s">
        <v>122</v>
      </c>
      <c r="C236" s="21">
        <v>2920</v>
      </c>
      <c r="D236" s="3"/>
      <c r="E236" s="91">
        <v>231881</v>
      </c>
      <c r="F236" s="19"/>
    </row>
    <row r="237" spans="1:6">
      <c r="A237" s="19"/>
      <c r="B237" s="21" t="s">
        <v>123</v>
      </c>
      <c r="C237" s="21">
        <v>600</v>
      </c>
      <c r="D237" s="3"/>
      <c r="E237" s="91">
        <v>47917</v>
      </c>
      <c r="F237" s="19"/>
    </row>
    <row r="238" spans="1:6">
      <c r="A238" s="19"/>
      <c r="B238" s="21" t="s">
        <v>221</v>
      </c>
      <c r="C238" s="21">
        <v>760</v>
      </c>
      <c r="D238" s="3"/>
      <c r="E238" s="91">
        <v>61227</v>
      </c>
      <c r="F238" s="19"/>
    </row>
    <row r="239" spans="1:6">
      <c r="A239" s="19"/>
      <c r="B239" s="21" t="s">
        <v>131</v>
      </c>
      <c r="C239" s="21">
        <v>1460</v>
      </c>
      <c r="D239" s="3"/>
      <c r="E239" s="91">
        <v>117752</v>
      </c>
      <c r="F239" s="19"/>
    </row>
    <row r="240" spans="1:6">
      <c r="A240" s="19"/>
      <c r="B240" s="21" t="s">
        <v>132</v>
      </c>
      <c r="C240" s="21">
        <v>800</v>
      </c>
      <c r="D240" s="3"/>
      <c r="E240" s="91">
        <v>64443</v>
      </c>
      <c r="F240" s="19"/>
    </row>
    <row r="241" spans="1:6">
      <c r="A241" s="19"/>
      <c r="B241" s="21" t="s">
        <v>133</v>
      </c>
      <c r="C241" s="21">
        <v>501</v>
      </c>
      <c r="D241" s="3"/>
      <c r="E241" s="91">
        <v>40139</v>
      </c>
      <c r="F241" s="19"/>
    </row>
    <row r="242" spans="1:6">
      <c r="A242" s="19"/>
      <c r="B242" s="21" t="s">
        <v>134</v>
      </c>
      <c r="C242" s="21">
        <v>1200</v>
      </c>
      <c r="D242" s="3"/>
      <c r="E242" s="91">
        <v>96107</v>
      </c>
      <c r="F242" s="19"/>
    </row>
    <row r="243" spans="1:6">
      <c r="A243" s="19"/>
      <c r="B243" s="21" t="s">
        <v>135</v>
      </c>
      <c r="C243" s="21">
        <v>900</v>
      </c>
      <c r="D243" s="3"/>
      <c r="E243" s="91">
        <v>69771</v>
      </c>
      <c r="F243" s="19"/>
    </row>
    <row r="244" spans="1:6">
      <c r="A244" s="19"/>
      <c r="B244" s="21" t="s">
        <v>141</v>
      </c>
      <c r="C244" s="21">
        <v>105</v>
      </c>
      <c r="D244" s="3"/>
      <c r="E244" s="91">
        <v>7820</v>
      </c>
      <c r="F244" s="19"/>
    </row>
    <row r="245" spans="1:6">
      <c r="A245" s="19"/>
      <c r="B245" s="21"/>
      <c r="C245" s="21"/>
      <c r="D245" s="3"/>
      <c r="E245" s="91"/>
      <c r="F245" s="19"/>
    </row>
    <row r="246" spans="1:6">
      <c r="A246" s="19"/>
      <c r="B246" s="21"/>
      <c r="C246" s="21"/>
      <c r="D246" s="3"/>
      <c r="E246" s="91"/>
      <c r="F246" s="19"/>
    </row>
    <row r="247" spans="1:6">
      <c r="A247" s="19"/>
      <c r="B247" s="21"/>
      <c r="C247" s="21"/>
      <c r="D247" s="3"/>
      <c r="E247" s="91"/>
      <c r="F247" s="19"/>
    </row>
    <row r="248" spans="1:6">
      <c r="A248" s="19"/>
      <c r="B248" s="21"/>
      <c r="C248" s="21"/>
      <c r="D248" s="3"/>
      <c r="E248" s="91"/>
      <c r="F248" s="19"/>
    </row>
    <row r="249" spans="1:6">
      <c r="A249" s="19">
        <v>8</v>
      </c>
      <c r="B249" s="21"/>
      <c r="C249" s="21"/>
      <c r="D249" s="3"/>
      <c r="E249" s="91"/>
      <c r="F249" s="19"/>
    </row>
    <row r="250" spans="1:6">
      <c r="A250" s="19">
        <v>9</v>
      </c>
      <c r="B250" s="19"/>
      <c r="C250" s="19"/>
      <c r="D250" s="2"/>
      <c r="E250" s="2"/>
      <c r="F250" s="19"/>
    </row>
    <row r="251" spans="1:6" ht="26.25">
      <c r="A251" s="673" t="s">
        <v>43</v>
      </c>
      <c r="B251" s="674"/>
      <c r="C251" s="28"/>
      <c r="D251" s="42">
        <f>SUM(D215:D250)</f>
        <v>2296696</v>
      </c>
      <c r="E251" s="10">
        <f>SUM(E215:E250)</f>
        <v>2270572</v>
      </c>
      <c r="F251" s="140">
        <f>D251-E251</f>
        <v>26124</v>
      </c>
    </row>
    <row r="255" spans="1:6" ht="23.25">
      <c r="A255" s="666" t="s">
        <v>0</v>
      </c>
      <c r="B255" s="666"/>
      <c r="C255" s="666"/>
      <c r="D255" s="666"/>
      <c r="E255" s="666"/>
      <c r="F255" s="666"/>
    </row>
    <row r="256" spans="1:6" ht="15.75">
      <c r="A256" s="672" t="s">
        <v>222</v>
      </c>
      <c r="B256" s="672"/>
      <c r="C256" s="672"/>
      <c r="D256" s="672"/>
      <c r="E256" s="672"/>
      <c r="F256" s="672"/>
    </row>
    <row r="257" spans="1:6">
      <c r="A257" s="667" t="s">
        <v>144</v>
      </c>
      <c r="B257" s="667"/>
      <c r="C257" s="667"/>
      <c r="D257" s="667"/>
      <c r="E257" s="667"/>
      <c r="F257" s="667"/>
    </row>
    <row r="258" spans="1:6">
      <c r="A258" s="668" t="s">
        <v>2</v>
      </c>
      <c r="B258" s="668"/>
      <c r="C258" s="668"/>
      <c r="D258" s="668"/>
      <c r="E258" s="668"/>
      <c r="F258" s="668"/>
    </row>
    <row r="259" spans="1:6" ht="15.75">
      <c r="A259" s="1" t="s">
        <v>3</v>
      </c>
      <c r="B259" s="1" t="s">
        <v>4</v>
      </c>
      <c r="C259" s="1" t="s">
        <v>106</v>
      </c>
      <c r="D259" s="1" t="s">
        <v>6</v>
      </c>
      <c r="E259" s="1" t="s">
        <v>7</v>
      </c>
      <c r="F259" s="1" t="s">
        <v>8</v>
      </c>
    </row>
    <row r="260" spans="1:6">
      <c r="A260" s="19"/>
      <c r="B260" s="21" t="s">
        <v>223</v>
      </c>
      <c r="C260" s="21">
        <v>3386</v>
      </c>
      <c r="D260" s="3">
        <v>284514</v>
      </c>
      <c r="E260" s="91"/>
      <c r="F260" s="19"/>
    </row>
    <row r="261" spans="1:6">
      <c r="A261" s="19"/>
      <c r="B261" s="21" t="s">
        <v>224</v>
      </c>
      <c r="C261" s="21">
        <v>4600</v>
      </c>
      <c r="D261" s="3">
        <v>388157</v>
      </c>
      <c r="E261" s="91"/>
      <c r="F261" s="19"/>
    </row>
    <row r="262" spans="1:6">
      <c r="A262" s="19"/>
      <c r="B262" s="21" t="s">
        <v>225</v>
      </c>
      <c r="C262" s="21">
        <v>5864</v>
      </c>
      <c r="D262" s="3">
        <v>491670</v>
      </c>
      <c r="E262" s="91"/>
      <c r="F262" s="19"/>
    </row>
    <row r="263" spans="1:6">
      <c r="A263" s="19"/>
      <c r="B263" s="21" t="s">
        <v>226</v>
      </c>
      <c r="C263" s="21">
        <v>4040</v>
      </c>
      <c r="D263" s="3">
        <v>337429</v>
      </c>
      <c r="E263" s="91"/>
      <c r="F263" s="19"/>
    </row>
    <row r="264" spans="1:6">
      <c r="A264" s="19"/>
      <c r="B264" s="21" t="s">
        <v>227</v>
      </c>
      <c r="C264" s="21">
        <v>3457</v>
      </c>
      <c r="D264" s="3">
        <v>288330</v>
      </c>
      <c r="E264" s="91"/>
      <c r="F264" s="19"/>
    </row>
    <row r="265" spans="1:6">
      <c r="A265" s="19"/>
      <c r="B265" s="21" t="s">
        <v>228</v>
      </c>
      <c r="C265" s="21">
        <v>1318</v>
      </c>
      <c r="D265" s="3">
        <v>110197</v>
      </c>
      <c r="E265" s="91"/>
      <c r="F265" s="19"/>
    </row>
    <row r="266" spans="1:6">
      <c r="A266" s="19"/>
      <c r="B266" s="21" t="s">
        <v>229</v>
      </c>
      <c r="C266" s="21">
        <v>3480</v>
      </c>
      <c r="D266" s="3"/>
      <c r="E266" s="91">
        <v>275024</v>
      </c>
      <c r="F266" s="19"/>
    </row>
    <row r="267" spans="1:6">
      <c r="A267" s="19"/>
      <c r="B267" s="21" t="s">
        <v>214</v>
      </c>
      <c r="C267" s="21">
        <v>440</v>
      </c>
      <c r="D267" s="3"/>
      <c r="E267" s="91">
        <v>34630</v>
      </c>
      <c r="F267" s="19"/>
    </row>
    <row r="268" spans="1:6">
      <c r="A268" s="19"/>
      <c r="B268" s="21" t="s">
        <v>215</v>
      </c>
      <c r="C268" s="21">
        <f>1860+1240</f>
        <v>3100</v>
      </c>
      <c r="D268" s="3"/>
      <c r="E268" s="91">
        <f>148412+98011</f>
        <v>246423</v>
      </c>
      <c r="F268" s="19"/>
    </row>
    <row r="269" spans="1:6">
      <c r="A269" s="19"/>
      <c r="B269" s="21" t="s">
        <v>216</v>
      </c>
      <c r="C269" s="21">
        <v>3640</v>
      </c>
      <c r="D269" s="3"/>
      <c r="E269" s="91">
        <f>286109+3038</f>
        <v>289147</v>
      </c>
      <c r="F269" s="19"/>
    </row>
    <row r="270" spans="1:6">
      <c r="A270" s="19"/>
      <c r="B270" s="21" t="s">
        <v>217</v>
      </c>
      <c r="C270" s="21">
        <v>1820</v>
      </c>
      <c r="D270" s="3"/>
      <c r="E270" s="91">
        <v>144231</v>
      </c>
      <c r="F270" s="19"/>
    </row>
    <row r="271" spans="1:6">
      <c r="A271" s="19"/>
      <c r="B271" s="21" t="s">
        <v>230</v>
      </c>
      <c r="C271" s="21">
        <v>3100</v>
      </c>
      <c r="D271" s="3"/>
      <c r="E271" s="91">
        <v>249019</v>
      </c>
      <c r="F271" s="19"/>
    </row>
    <row r="272" spans="1:6">
      <c r="A272" s="19"/>
      <c r="B272" s="21" t="s">
        <v>231</v>
      </c>
      <c r="C272" s="21">
        <v>4180</v>
      </c>
      <c r="D272" s="3"/>
      <c r="E272" s="91">
        <v>334844</v>
      </c>
      <c r="F272" s="19"/>
    </row>
    <row r="273" spans="1:9">
      <c r="A273" s="19"/>
      <c r="B273" s="21" t="s">
        <v>232</v>
      </c>
      <c r="C273" s="21">
        <v>840</v>
      </c>
      <c r="D273" s="3"/>
      <c r="E273" s="91">
        <v>67029</v>
      </c>
      <c r="F273" s="19"/>
    </row>
    <row r="274" spans="1:9">
      <c r="A274" s="19"/>
      <c r="B274" s="21" t="s">
        <v>218</v>
      </c>
      <c r="C274" s="21">
        <v>2760</v>
      </c>
      <c r="D274" s="3"/>
      <c r="E274" s="91">
        <v>220854</v>
      </c>
      <c r="F274" s="19"/>
    </row>
    <row r="275" spans="1:9">
      <c r="A275" s="19"/>
      <c r="B275" s="21" t="s">
        <v>115</v>
      </c>
      <c r="C275" s="21">
        <v>120</v>
      </c>
      <c r="D275" s="3"/>
      <c r="E275" s="91">
        <v>9364</v>
      </c>
      <c r="F275" s="19"/>
    </row>
    <row r="276" spans="1:9">
      <c r="A276" s="19"/>
      <c r="B276" s="21" t="s">
        <v>116</v>
      </c>
      <c r="C276" s="21">
        <v>120</v>
      </c>
      <c r="D276" s="3"/>
      <c r="E276" s="91">
        <v>9605</v>
      </c>
      <c r="F276" s="19"/>
    </row>
    <row r="277" spans="1:9">
      <c r="A277" s="19"/>
      <c r="B277" s="21" t="s">
        <v>117</v>
      </c>
      <c r="C277" s="21">
        <v>100</v>
      </c>
      <c r="D277" s="3"/>
      <c r="E277" s="91">
        <v>8085</v>
      </c>
      <c r="F277" s="19"/>
    </row>
    <row r="278" spans="1:9">
      <c r="A278" s="19"/>
      <c r="B278" s="21" t="s">
        <v>120</v>
      </c>
      <c r="C278" s="21">
        <v>35</v>
      </c>
      <c r="D278" s="3"/>
      <c r="E278" s="91">
        <v>2748</v>
      </c>
      <c r="F278" s="19"/>
    </row>
    <row r="279" spans="1:9">
      <c r="A279" s="19"/>
      <c r="B279" s="21"/>
      <c r="C279" s="21"/>
      <c r="D279" s="3"/>
      <c r="E279" s="91"/>
      <c r="F279" s="19"/>
    </row>
    <row r="280" spans="1:9">
      <c r="A280" s="19"/>
      <c r="B280" s="21"/>
      <c r="C280" s="21"/>
      <c r="D280" s="3"/>
      <c r="E280" s="91"/>
      <c r="F280" s="19"/>
    </row>
    <row r="281" spans="1:9">
      <c r="A281" s="19"/>
      <c r="B281" s="21"/>
      <c r="C281" s="21"/>
      <c r="D281" s="3"/>
      <c r="E281" s="91"/>
      <c r="F281" s="19"/>
    </row>
    <row r="282" spans="1:9">
      <c r="A282" s="19"/>
      <c r="B282" s="21"/>
      <c r="C282" s="21"/>
      <c r="D282" s="3"/>
      <c r="E282" s="91"/>
      <c r="F282" s="19"/>
    </row>
    <row r="283" spans="1:9">
      <c r="A283" s="19"/>
      <c r="B283" s="21"/>
      <c r="C283" s="21"/>
      <c r="D283" s="3"/>
      <c r="E283" s="91"/>
      <c r="F283" s="19"/>
      <c r="I283" s="44">
        <f>F286+F251+F200+F119+F68+F29</f>
        <v>96352</v>
      </c>
    </row>
    <row r="284" spans="1:9">
      <c r="A284" s="19">
        <v>8</v>
      </c>
      <c r="B284" s="21"/>
      <c r="C284" s="21"/>
      <c r="D284" s="3"/>
      <c r="E284" s="91"/>
      <c r="F284" s="19"/>
    </row>
    <row r="285" spans="1:9">
      <c r="A285" s="19">
        <v>9</v>
      </c>
      <c r="B285" s="19"/>
      <c r="C285" s="19"/>
      <c r="D285" s="2"/>
      <c r="E285" s="2"/>
      <c r="F285" s="19"/>
    </row>
    <row r="286" spans="1:9" ht="26.25">
      <c r="A286" s="673" t="s">
        <v>43</v>
      </c>
      <c r="B286" s="674"/>
      <c r="C286" s="28"/>
      <c r="D286" s="42">
        <f>SUM(D260:D285)</f>
        <v>1900297</v>
      </c>
      <c r="E286" s="10">
        <f>SUM(E260:E285)</f>
        <v>1891003</v>
      </c>
      <c r="F286" s="140">
        <f>D286-E286</f>
        <v>9294</v>
      </c>
    </row>
    <row r="291" spans="1:9" ht="23.25">
      <c r="A291" s="666" t="s">
        <v>0</v>
      </c>
      <c r="B291" s="666"/>
      <c r="C291" s="666"/>
      <c r="D291" s="666"/>
      <c r="E291" s="666"/>
      <c r="F291" s="666"/>
    </row>
    <row r="292" spans="1:9" ht="15.75">
      <c r="A292" s="672" t="s">
        <v>233</v>
      </c>
      <c r="B292" s="672"/>
      <c r="C292" s="672"/>
      <c r="D292" s="672"/>
      <c r="E292" s="672"/>
      <c r="F292" s="672"/>
    </row>
    <row r="293" spans="1:9">
      <c r="A293" s="667" t="s">
        <v>234</v>
      </c>
      <c r="B293" s="667"/>
      <c r="C293" s="667"/>
      <c r="D293" s="667"/>
      <c r="E293" s="667"/>
      <c r="F293" s="667"/>
    </row>
    <row r="294" spans="1:9">
      <c r="A294" s="668" t="s">
        <v>2</v>
      </c>
      <c r="B294" s="668"/>
      <c r="C294" s="668"/>
      <c r="D294" s="668"/>
      <c r="E294" s="668"/>
      <c r="F294" s="668"/>
    </row>
    <row r="295" spans="1:9" ht="15.75">
      <c r="A295" s="1" t="s">
        <v>3</v>
      </c>
      <c r="B295" s="1" t="s">
        <v>4</v>
      </c>
      <c r="C295" s="1" t="s">
        <v>106</v>
      </c>
      <c r="D295" s="1" t="s">
        <v>6</v>
      </c>
      <c r="E295" s="1" t="s">
        <v>7</v>
      </c>
      <c r="F295" s="1" t="s">
        <v>8</v>
      </c>
    </row>
    <row r="296" spans="1:9">
      <c r="A296" s="19"/>
      <c r="B296" s="21" t="s">
        <v>235</v>
      </c>
      <c r="C296" s="21"/>
      <c r="D296" s="3">
        <v>372741</v>
      </c>
      <c r="E296" s="91"/>
      <c r="F296" s="19">
        <v>181124</v>
      </c>
      <c r="G296" s="671" t="s">
        <v>236</v>
      </c>
      <c r="H296" s="63">
        <f t="shared" ref="H296:H302" si="0">D296-F296</f>
        <v>191617</v>
      </c>
      <c r="I296" t="s">
        <v>237</v>
      </c>
    </row>
    <row r="297" spans="1:9">
      <c r="A297" s="19"/>
      <c r="B297" s="21" t="s">
        <v>238</v>
      </c>
      <c r="C297" s="21"/>
      <c r="D297" s="3">
        <v>512450</v>
      </c>
      <c r="E297" s="91"/>
      <c r="F297" s="19">
        <v>267648</v>
      </c>
      <c r="G297" s="671"/>
      <c r="H297" s="63">
        <f t="shared" si="0"/>
        <v>244802</v>
      </c>
      <c r="I297" t="s">
        <v>239</v>
      </c>
    </row>
    <row r="298" spans="1:9">
      <c r="A298" s="19"/>
      <c r="B298" s="21" t="s">
        <v>200</v>
      </c>
      <c r="C298" s="21"/>
      <c r="D298" s="3">
        <v>415074</v>
      </c>
      <c r="E298" s="91"/>
      <c r="F298" s="19">
        <v>262079</v>
      </c>
      <c r="G298" s="671"/>
      <c r="H298" s="63">
        <f t="shared" si="0"/>
        <v>152995</v>
      </c>
      <c r="I298" t="s">
        <v>240</v>
      </c>
    </row>
    <row r="299" spans="1:9">
      <c r="A299" s="19"/>
      <c r="B299" s="21" t="s">
        <v>201</v>
      </c>
      <c r="C299" s="21"/>
      <c r="D299" s="3">
        <v>562016</v>
      </c>
      <c r="E299" s="91"/>
      <c r="F299" s="19">
        <v>326576</v>
      </c>
      <c r="G299" s="671"/>
      <c r="H299" s="63">
        <f t="shared" si="0"/>
        <v>235440</v>
      </c>
      <c r="I299" t="s">
        <v>241</v>
      </c>
    </row>
    <row r="300" spans="1:9">
      <c r="A300" s="19"/>
      <c r="B300" s="21" t="s">
        <v>202</v>
      </c>
      <c r="C300" s="21"/>
      <c r="D300" s="3">
        <v>498226</v>
      </c>
      <c r="E300" s="91"/>
      <c r="F300" s="19">
        <v>265125</v>
      </c>
      <c r="G300" s="671"/>
      <c r="H300" s="63">
        <f t="shared" si="0"/>
        <v>233101</v>
      </c>
      <c r="I300" t="s">
        <v>242</v>
      </c>
    </row>
    <row r="301" spans="1:9">
      <c r="A301" s="19"/>
      <c r="B301" s="21" t="s">
        <v>203</v>
      </c>
      <c r="C301" s="21"/>
      <c r="D301" s="3">
        <v>566277</v>
      </c>
      <c r="E301" s="91"/>
      <c r="F301" s="19">
        <v>307053</v>
      </c>
      <c r="G301" s="671"/>
      <c r="H301" s="63">
        <f t="shared" si="0"/>
        <v>259224</v>
      </c>
      <c r="I301" t="s">
        <v>243</v>
      </c>
    </row>
    <row r="302" spans="1:9">
      <c r="A302" s="19"/>
      <c r="B302" s="21" t="s">
        <v>204</v>
      </c>
      <c r="C302" s="21"/>
      <c r="D302" s="3">
        <v>245549</v>
      </c>
      <c r="E302" s="91"/>
      <c r="F302" s="19">
        <v>107582</v>
      </c>
      <c r="G302" s="671"/>
      <c r="H302" s="63">
        <f t="shared" si="0"/>
        <v>137967</v>
      </c>
      <c r="I302" t="s">
        <v>244</v>
      </c>
    </row>
    <row r="303" spans="1:9">
      <c r="A303" s="19"/>
      <c r="B303" s="21" t="s">
        <v>205</v>
      </c>
      <c r="C303" s="21"/>
      <c r="D303" s="3">
        <v>96684</v>
      </c>
      <c r="E303" s="91"/>
      <c r="F303" s="19" t="s">
        <v>245</v>
      </c>
    </row>
    <row r="304" spans="1:9">
      <c r="A304" s="19"/>
      <c r="B304" s="21" t="s">
        <v>206</v>
      </c>
      <c r="C304" s="21"/>
      <c r="D304" s="3">
        <v>452619</v>
      </c>
      <c r="E304" s="91"/>
      <c r="F304" s="19" t="s">
        <v>245</v>
      </c>
    </row>
    <row r="305" spans="1:6">
      <c r="A305" s="19"/>
      <c r="B305" s="21" t="s">
        <v>207</v>
      </c>
      <c r="C305" s="21"/>
      <c r="D305" s="3">
        <v>477046</v>
      </c>
      <c r="E305" s="91"/>
      <c r="F305" s="19" t="s">
        <v>245</v>
      </c>
    </row>
    <row r="306" spans="1:6">
      <c r="A306" s="19"/>
      <c r="B306" s="21" t="s">
        <v>246</v>
      </c>
      <c r="C306" s="21">
        <v>4</v>
      </c>
      <c r="D306" s="3"/>
      <c r="E306" s="91">
        <v>110925</v>
      </c>
      <c r="F306" s="19"/>
    </row>
    <row r="307" spans="1:6">
      <c r="A307" s="19"/>
      <c r="B307" s="21" t="s">
        <v>247</v>
      </c>
      <c r="C307" s="21">
        <v>4</v>
      </c>
      <c r="D307" s="3"/>
      <c r="E307" s="91">
        <v>104365</v>
      </c>
      <c r="F307" s="19"/>
    </row>
    <row r="308" spans="1:6">
      <c r="A308" s="19"/>
      <c r="B308" s="21" t="s">
        <v>247</v>
      </c>
      <c r="C308" s="21"/>
      <c r="D308" s="3"/>
      <c r="E308" s="91">
        <v>35235</v>
      </c>
      <c r="F308" s="19"/>
    </row>
    <row r="309" spans="1:6">
      <c r="A309" s="19"/>
      <c r="B309" s="21" t="s">
        <v>248</v>
      </c>
      <c r="C309" s="21"/>
      <c r="D309" s="3"/>
      <c r="E309" s="91">
        <v>368034</v>
      </c>
      <c r="F309" s="19"/>
    </row>
    <row r="310" spans="1:6">
      <c r="A310" s="19"/>
      <c r="B310" s="21" t="s">
        <v>249</v>
      </c>
      <c r="C310" s="21">
        <v>6</v>
      </c>
      <c r="D310" s="3"/>
      <c r="E310" s="91">
        <v>232359</v>
      </c>
      <c r="F310" s="19"/>
    </row>
    <row r="311" spans="1:6">
      <c r="A311" s="19"/>
      <c r="B311" s="21" t="s">
        <v>250</v>
      </c>
      <c r="C311" s="21">
        <v>9</v>
      </c>
      <c r="D311" s="3"/>
      <c r="E311" s="91">
        <v>478267</v>
      </c>
      <c r="F311" s="19"/>
    </row>
    <row r="312" spans="1:6">
      <c r="A312" s="19"/>
      <c r="B312" s="21" t="s">
        <v>251</v>
      </c>
      <c r="C312" s="21">
        <v>11</v>
      </c>
      <c r="D312" s="3"/>
      <c r="E312" s="91">
        <v>295630</v>
      </c>
      <c r="F312" s="19"/>
    </row>
    <row r="313" spans="1:6">
      <c r="A313" s="19"/>
      <c r="B313" s="21" t="s">
        <v>252</v>
      </c>
      <c r="C313" s="21">
        <v>18</v>
      </c>
      <c r="D313" s="3"/>
      <c r="E313" s="91">
        <v>398010</v>
      </c>
      <c r="F313" s="19"/>
    </row>
    <row r="314" spans="1:6">
      <c r="A314" s="19"/>
      <c r="B314" s="21" t="s">
        <v>253</v>
      </c>
      <c r="C314" s="21">
        <v>10</v>
      </c>
      <c r="D314" s="3"/>
      <c r="E314" s="91">
        <v>448680</v>
      </c>
      <c r="F314" s="19"/>
    </row>
    <row r="315" spans="1:6">
      <c r="A315" s="19"/>
      <c r="B315" s="21" t="s">
        <v>254</v>
      </c>
      <c r="C315" s="21">
        <v>13</v>
      </c>
      <c r="D315" s="3"/>
      <c r="E315" s="91">
        <v>479466</v>
      </c>
      <c r="F315" s="19"/>
    </row>
    <row r="316" spans="1:6">
      <c r="A316" s="19"/>
      <c r="B316" s="21" t="s">
        <v>255</v>
      </c>
      <c r="C316" s="21">
        <v>6</v>
      </c>
      <c r="D316" s="3"/>
      <c r="E316" s="91">
        <v>383974</v>
      </c>
      <c r="F316" s="19"/>
    </row>
    <row r="317" spans="1:6">
      <c r="A317" s="19"/>
      <c r="B317" s="21" t="s">
        <v>256</v>
      </c>
      <c r="C317" s="21">
        <v>7</v>
      </c>
      <c r="D317" s="3"/>
      <c r="E317" s="91">
        <v>428683</v>
      </c>
      <c r="F317" s="19"/>
    </row>
    <row r="318" spans="1:6">
      <c r="A318" s="19"/>
      <c r="B318" s="21" t="s">
        <v>257</v>
      </c>
      <c r="C318" s="21">
        <v>4</v>
      </c>
      <c r="D318" s="3"/>
      <c r="E318" s="91">
        <v>219559</v>
      </c>
      <c r="F318" s="19"/>
    </row>
    <row r="319" spans="1:6">
      <c r="A319" s="19"/>
      <c r="B319" s="21" t="s">
        <v>258</v>
      </c>
      <c r="C319" s="21"/>
      <c r="D319" s="3"/>
      <c r="E319" s="91">
        <v>87715</v>
      </c>
      <c r="F319" s="19"/>
    </row>
    <row r="320" spans="1:6">
      <c r="A320" s="19"/>
      <c r="B320" s="21" t="s">
        <v>259</v>
      </c>
      <c r="C320" s="21"/>
      <c r="D320" s="3"/>
      <c r="E320" s="91">
        <v>35872</v>
      </c>
      <c r="F320" s="19"/>
    </row>
    <row r="321" spans="1:6">
      <c r="A321" s="19"/>
      <c r="B321" s="21" t="s">
        <v>260</v>
      </c>
      <c r="C321" s="21"/>
      <c r="D321" s="3"/>
      <c r="E321" s="91">
        <v>13264</v>
      </c>
      <c r="F321" s="19"/>
    </row>
    <row r="322" spans="1:6">
      <c r="A322" s="19"/>
      <c r="B322" s="21"/>
      <c r="C322" s="21"/>
      <c r="D322" s="3"/>
      <c r="E322" s="91"/>
      <c r="F322" s="19"/>
    </row>
    <row r="323" spans="1:6">
      <c r="A323" s="19"/>
      <c r="B323" s="19"/>
      <c r="C323" s="19"/>
      <c r="D323" s="2"/>
      <c r="E323" s="2"/>
      <c r="F323" s="19"/>
    </row>
    <row r="324" spans="1:6" ht="26.25">
      <c r="A324" s="673" t="s">
        <v>43</v>
      </c>
      <c r="B324" s="674"/>
      <c r="C324" s="28"/>
      <c r="D324" s="42">
        <f>SUM(D296:D323)</f>
        <v>4198682</v>
      </c>
      <c r="E324" s="10">
        <f>SUM(E296:E323)</f>
        <v>4120038</v>
      </c>
      <c r="F324" s="31">
        <f>D324-E324</f>
        <v>78644</v>
      </c>
    </row>
    <row r="331" spans="1:6" ht="23.25">
      <c r="A331" s="666" t="s">
        <v>0</v>
      </c>
      <c r="B331" s="666"/>
      <c r="C331" s="666"/>
      <c r="D331" s="666"/>
      <c r="E331" s="666"/>
      <c r="F331" s="666"/>
    </row>
    <row r="332" spans="1:6" ht="15.75">
      <c r="A332" s="672" t="s">
        <v>233</v>
      </c>
      <c r="B332" s="672"/>
      <c r="C332" s="672"/>
      <c r="D332" s="672"/>
      <c r="E332" s="672"/>
      <c r="F332" s="672"/>
    </row>
    <row r="333" spans="1:6">
      <c r="A333" s="667" t="s">
        <v>261</v>
      </c>
      <c r="B333" s="667"/>
      <c r="C333" s="667"/>
      <c r="D333" s="667"/>
      <c r="E333" s="667"/>
      <c r="F333" s="667"/>
    </row>
    <row r="334" spans="1:6">
      <c r="A334" s="668" t="s">
        <v>2</v>
      </c>
      <c r="B334" s="668"/>
      <c r="C334" s="668"/>
      <c r="D334" s="668"/>
      <c r="E334" s="668"/>
      <c r="F334" s="668"/>
    </row>
    <row r="335" spans="1:6" ht="15.75">
      <c r="A335" s="1" t="s">
        <v>3</v>
      </c>
      <c r="B335" s="1" t="s">
        <v>4</v>
      </c>
      <c r="C335" s="1" t="s">
        <v>106</v>
      </c>
      <c r="D335" s="1" t="s">
        <v>6</v>
      </c>
      <c r="E335" s="1" t="s">
        <v>7</v>
      </c>
      <c r="F335" s="1" t="s">
        <v>8</v>
      </c>
    </row>
    <row r="336" spans="1:6">
      <c r="A336" s="19"/>
      <c r="B336" s="21" t="s">
        <v>231</v>
      </c>
      <c r="C336" s="21">
        <v>2800</v>
      </c>
      <c r="D336" s="3">
        <v>194085</v>
      </c>
      <c r="E336" s="91"/>
      <c r="F336" s="19" t="s">
        <v>262</v>
      </c>
    </row>
    <row r="337" spans="1:6">
      <c r="A337" s="19"/>
      <c r="B337" s="21" t="s">
        <v>232</v>
      </c>
      <c r="C337" s="21">
        <v>1001</v>
      </c>
      <c r="D337" s="3">
        <v>66025</v>
      </c>
      <c r="E337" s="91"/>
      <c r="F337" s="19" t="s">
        <v>262</v>
      </c>
    </row>
    <row r="338" spans="1:6">
      <c r="A338" s="19"/>
      <c r="B338" s="21" t="s">
        <v>218</v>
      </c>
      <c r="C338" s="21">
        <v>2852</v>
      </c>
      <c r="D338" s="3">
        <v>179356</v>
      </c>
      <c r="E338" s="91"/>
      <c r="F338" s="19" t="s">
        <v>262</v>
      </c>
    </row>
    <row r="339" spans="1:6">
      <c r="A339" s="19"/>
      <c r="B339" s="21" t="s">
        <v>263</v>
      </c>
      <c r="C339" s="21"/>
      <c r="D339" s="3"/>
      <c r="E339" s="91">
        <v>50145</v>
      </c>
      <c r="F339" s="19"/>
    </row>
    <row r="340" spans="1:6">
      <c r="A340" s="19"/>
      <c r="B340" s="21" t="s">
        <v>264</v>
      </c>
      <c r="C340" s="21">
        <v>1125</v>
      </c>
      <c r="D340" s="3"/>
      <c r="E340" s="91">
        <v>71886</v>
      </c>
      <c r="F340" s="19"/>
    </row>
    <row r="341" spans="1:6">
      <c r="A341" s="19"/>
      <c r="B341" s="21" t="s">
        <v>265</v>
      </c>
      <c r="C341" s="21">
        <v>1500</v>
      </c>
      <c r="D341" s="3"/>
      <c r="E341" s="91">
        <v>96758</v>
      </c>
      <c r="F341" s="19"/>
    </row>
    <row r="342" spans="1:6">
      <c r="A342" s="19"/>
      <c r="B342" s="21" t="s">
        <v>266</v>
      </c>
      <c r="C342" s="21">
        <v>2200</v>
      </c>
      <c r="D342" s="3"/>
      <c r="E342" s="91">
        <v>145336</v>
      </c>
      <c r="F342" s="19"/>
    </row>
    <row r="343" spans="1:6">
      <c r="A343" s="19"/>
      <c r="B343" s="21" t="s">
        <v>267</v>
      </c>
      <c r="C343" s="21">
        <v>1175</v>
      </c>
      <c r="D343" s="3"/>
      <c r="E343" s="91">
        <v>81043</v>
      </c>
      <c r="F343" s="19"/>
    </row>
    <row r="344" spans="1:6">
      <c r="A344" s="19"/>
      <c r="B344" s="21"/>
      <c r="C344" s="21"/>
      <c r="D344" s="3"/>
      <c r="E344" s="91"/>
      <c r="F344" s="19"/>
    </row>
    <row r="345" spans="1:6">
      <c r="A345" s="19"/>
      <c r="B345" s="21"/>
      <c r="C345" s="21"/>
      <c r="D345" s="3"/>
      <c r="E345" s="91"/>
      <c r="F345" s="19"/>
    </row>
    <row r="346" spans="1:6">
      <c r="A346" s="19"/>
      <c r="B346" s="21"/>
      <c r="C346" s="21"/>
      <c r="D346" s="3"/>
      <c r="E346" s="91"/>
      <c r="F346" s="19"/>
    </row>
    <row r="347" spans="1:6">
      <c r="A347" s="19"/>
      <c r="B347" s="21"/>
      <c r="C347" s="21"/>
      <c r="D347" s="3"/>
      <c r="E347" s="91"/>
      <c r="F347" s="19"/>
    </row>
    <row r="348" spans="1:6">
      <c r="A348" s="19"/>
      <c r="B348" s="21"/>
      <c r="C348" s="21"/>
      <c r="D348" s="3"/>
      <c r="E348" s="91"/>
      <c r="F348" s="19"/>
    </row>
    <row r="349" spans="1:6">
      <c r="A349" s="19">
        <v>8</v>
      </c>
      <c r="B349" s="21"/>
      <c r="C349" s="21"/>
      <c r="D349" s="3"/>
      <c r="E349" s="91"/>
      <c r="F349" s="19"/>
    </row>
    <row r="350" spans="1:6">
      <c r="A350" s="19">
        <v>9</v>
      </c>
      <c r="B350" s="19"/>
      <c r="C350" s="19"/>
      <c r="D350" s="2"/>
      <c r="E350" s="2"/>
      <c r="F350" s="19"/>
    </row>
    <row r="351" spans="1:6" ht="26.25">
      <c r="A351" s="673" t="s">
        <v>43</v>
      </c>
      <c r="B351" s="674"/>
      <c r="C351" s="28"/>
      <c r="D351" s="42">
        <f>SUM(D336:D350)</f>
        <v>439466</v>
      </c>
      <c r="E351" s="10">
        <f>SUM(E336:E350)</f>
        <v>445168</v>
      </c>
      <c r="F351" s="31">
        <f>D351-E351</f>
        <v>-5702</v>
      </c>
    </row>
  </sheetData>
  <mergeCells count="41">
    <mergeCell ref="A1:F1"/>
    <mergeCell ref="A2:F2"/>
    <mergeCell ref="A3:F3"/>
    <mergeCell ref="A4:F4"/>
    <mergeCell ref="A29:B29"/>
    <mergeCell ref="A33:F33"/>
    <mergeCell ref="A34:F34"/>
    <mergeCell ref="A35:F35"/>
    <mergeCell ref="A36:F36"/>
    <mergeCell ref="A68:B68"/>
    <mergeCell ref="A74:F74"/>
    <mergeCell ref="A75:F75"/>
    <mergeCell ref="A76:F76"/>
    <mergeCell ref="A77:F77"/>
    <mergeCell ref="A119:B119"/>
    <mergeCell ref="A122:F122"/>
    <mergeCell ref="A123:F123"/>
    <mergeCell ref="A124:F124"/>
    <mergeCell ref="A125:F125"/>
    <mergeCell ref="A200:B200"/>
    <mergeCell ref="A210:F210"/>
    <mergeCell ref="A211:F211"/>
    <mergeCell ref="A212:F212"/>
    <mergeCell ref="A213:F213"/>
    <mergeCell ref="A251:B251"/>
    <mergeCell ref="A255:F255"/>
    <mergeCell ref="A256:F256"/>
    <mergeCell ref="A257:F257"/>
    <mergeCell ref="A258:F258"/>
    <mergeCell ref="A286:B286"/>
    <mergeCell ref="A351:B351"/>
    <mergeCell ref="A291:F291"/>
    <mergeCell ref="A292:F292"/>
    <mergeCell ref="A293:F293"/>
    <mergeCell ref="A294:F294"/>
    <mergeCell ref="A324:B324"/>
    <mergeCell ref="G296:G302"/>
    <mergeCell ref="A331:F331"/>
    <mergeCell ref="A332:F332"/>
    <mergeCell ref="A333:F333"/>
    <mergeCell ref="A334:F33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640"/>
  <sheetViews>
    <sheetView topLeftCell="A344" workbookViewId="0">
      <selection activeCell="F387" sqref="F387"/>
    </sheetView>
  </sheetViews>
  <sheetFormatPr defaultColWidth="9" defaultRowHeight="15"/>
  <cols>
    <col min="1" max="1" width="6.28515625" customWidth="1"/>
    <col min="2" max="2" width="14" customWidth="1"/>
    <col min="3" max="3" width="10.28515625" customWidth="1"/>
    <col min="4" max="4" width="22.85546875" customWidth="1"/>
    <col min="5" max="5" width="23" customWidth="1"/>
    <col min="6" max="6" width="24.140625" customWidth="1"/>
    <col min="7" max="7" width="21.5703125" customWidth="1"/>
    <col min="8" max="8" width="24.7109375" customWidth="1"/>
    <col min="9" max="9" width="13.140625" customWidth="1"/>
  </cols>
  <sheetData>
    <row r="1" spans="1:9">
      <c r="A1" s="135"/>
      <c r="B1" s="135"/>
      <c r="C1" s="135"/>
      <c r="D1" s="135"/>
      <c r="E1" s="135"/>
      <c r="F1" s="135"/>
      <c r="G1" s="135"/>
      <c r="H1" s="135"/>
      <c r="I1" s="135"/>
    </row>
    <row r="2" spans="1:9" ht="23.25">
      <c r="A2" s="666" t="s">
        <v>0</v>
      </c>
      <c r="B2" s="666"/>
      <c r="C2" s="666"/>
      <c r="D2" s="666"/>
      <c r="E2" s="666"/>
      <c r="F2" s="666"/>
      <c r="G2" s="666"/>
      <c r="H2" s="666"/>
    </row>
    <row r="3" spans="1:9" ht="15.75">
      <c r="A3" s="672" t="s">
        <v>1918</v>
      </c>
      <c r="B3" s="672"/>
      <c r="C3" s="672"/>
      <c r="D3" s="672"/>
      <c r="E3" s="672"/>
      <c r="F3" s="672"/>
      <c r="G3" s="672"/>
      <c r="H3" s="672"/>
    </row>
    <row r="4" spans="1:9">
      <c r="A4" s="667" t="s">
        <v>1887</v>
      </c>
      <c r="B4" s="667"/>
      <c r="C4" s="667"/>
      <c r="D4" s="667"/>
      <c r="E4" s="667"/>
      <c r="F4" s="667"/>
      <c r="G4" s="667"/>
      <c r="H4" s="667"/>
    </row>
    <row r="5" spans="1:9">
      <c r="A5" s="668" t="s">
        <v>2</v>
      </c>
      <c r="B5" s="668"/>
      <c r="C5" s="668"/>
      <c r="D5" s="668"/>
      <c r="E5" s="668"/>
      <c r="F5" s="668"/>
      <c r="G5" s="668"/>
      <c r="H5" s="668"/>
    </row>
    <row r="6" spans="1:9" ht="15.75">
      <c r="A6" s="1" t="s">
        <v>3</v>
      </c>
      <c r="B6" s="1" t="s">
        <v>4</v>
      </c>
      <c r="C6" s="218" t="s">
        <v>2245</v>
      </c>
      <c r="D6" s="1" t="s">
        <v>2243</v>
      </c>
      <c r="E6" s="1" t="s">
        <v>2246</v>
      </c>
      <c r="F6" s="211" t="s">
        <v>2244</v>
      </c>
      <c r="G6" s="1" t="s">
        <v>2247</v>
      </c>
      <c r="H6" s="211" t="s">
        <v>2239</v>
      </c>
    </row>
    <row r="7" spans="1:9" ht="15.75">
      <c r="A7" s="52"/>
      <c r="B7" s="36" t="s">
        <v>1917</v>
      </c>
      <c r="C7" s="36">
        <v>29</v>
      </c>
      <c r="D7" s="89">
        <v>741465</v>
      </c>
      <c r="E7" s="52"/>
      <c r="F7" s="213">
        <f>D7-E7</f>
        <v>741465</v>
      </c>
      <c r="G7" s="52" t="s">
        <v>2295</v>
      </c>
      <c r="H7" s="3"/>
    </row>
    <row r="8" spans="1:9">
      <c r="A8" s="19"/>
      <c r="B8" s="21" t="s">
        <v>1919</v>
      </c>
      <c r="C8" s="21">
        <v>44</v>
      </c>
      <c r="D8" s="3">
        <v>1125290</v>
      </c>
      <c r="E8" s="3"/>
      <c r="F8" s="221">
        <f>F7+D8-E8</f>
        <v>1866755</v>
      </c>
      <c r="G8" s="3" t="s">
        <v>2296</v>
      </c>
      <c r="H8" s="3"/>
    </row>
    <row r="9" spans="1:9">
      <c r="A9" s="19"/>
      <c r="B9" s="21" t="s">
        <v>1920</v>
      </c>
      <c r="C9" s="21">
        <v>43</v>
      </c>
      <c r="D9" s="3">
        <v>1100035</v>
      </c>
      <c r="E9" s="3"/>
      <c r="F9" s="221">
        <f t="shared" ref="F9:F58" si="0">F8+D9-E9</f>
        <v>2966790</v>
      </c>
      <c r="G9" s="3" t="s">
        <v>2297</v>
      </c>
      <c r="H9" s="3"/>
    </row>
    <row r="10" spans="1:9">
      <c r="A10" s="19"/>
      <c r="B10" s="21" t="s">
        <v>1924</v>
      </c>
      <c r="C10" s="21">
        <v>61</v>
      </c>
      <c r="D10" s="3">
        <v>1572015</v>
      </c>
      <c r="E10" s="3"/>
      <c r="F10" s="221">
        <f t="shared" si="0"/>
        <v>4538805</v>
      </c>
      <c r="G10" s="3" t="s">
        <v>2298</v>
      </c>
      <c r="H10" s="3"/>
    </row>
    <row r="11" spans="1:9">
      <c r="A11" s="19"/>
      <c r="B11" s="21" t="s">
        <v>1925</v>
      </c>
      <c r="C11" s="21">
        <v>33</v>
      </c>
      <c r="D11" s="3">
        <v>836140</v>
      </c>
      <c r="E11" s="3"/>
      <c r="F11" s="221">
        <f t="shared" si="0"/>
        <v>5374945</v>
      </c>
      <c r="G11" s="3" t="s">
        <v>2299</v>
      </c>
      <c r="H11" s="3"/>
    </row>
    <row r="12" spans="1:9">
      <c r="A12" s="19"/>
      <c r="B12" s="21" t="s">
        <v>1926</v>
      </c>
      <c r="C12" s="21">
        <v>17</v>
      </c>
      <c r="D12" s="3">
        <v>435480</v>
      </c>
      <c r="E12" s="3"/>
      <c r="F12" s="221">
        <f t="shared" si="0"/>
        <v>5810425</v>
      </c>
      <c r="G12" s="3" t="s">
        <v>2300</v>
      </c>
      <c r="H12" s="3"/>
    </row>
    <row r="13" spans="1:9">
      <c r="A13" s="19"/>
      <c r="B13" s="21" t="s">
        <v>1929</v>
      </c>
      <c r="C13" s="21">
        <v>28</v>
      </c>
      <c r="D13" s="3">
        <v>695675</v>
      </c>
      <c r="E13" s="3"/>
      <c r="F13" s="221">
        <f t="shared" si="0"/>
        <v>6506100</v>
      </c>
      <c r="G13" s="3" t="s">
        <v>2301</v>
      </c>
      <c r="H13" s="3"/>
    </row>
    <row r="14" spans="1:9">
      <c r="A14" s="19"/>
      <c r="B14" s="21" t="s">
        <v>1932</v>
      </c>
      <c r="C14" s="21">
        <v>14</v>
      </c>
      <c r="D14" s="3">
        <v>348615</v>
      </c>
      <c r="E14" s="3"/>
      <c r="F14" s="221">
        <f t="shared" si="0"/>
        <v>6854715</v>
      </c>
      <c r="G14" s="3"/>
      <c r="H14" s="3"/>
    </row>
    <row r="15" spans="1:9">
      <c r="A15" s="19"/>
      <c r="B15" s="21" t="s">
        <v>1934</v>
      </c>
      <c r="C15" s="21">
        <v>5</v>
      </c>
      <c r="D15" s="3">
        <v>129945</v>
      </c>
      <c r="E15" s="3"/>
      <c r="F15" s="221">
        <f t="shared" si="0"/>
        <v>6984660</v>
      </c>
      <c r="G15" s="3"/>
      <c r="H15" s="3"/>
    </row>
    <row r="16" spans="1:9">
      <c r="A16" s="19"/>
      <c r="B16" s="21" t="s">
        <v>1936</v>
      </c>
      <c r="C16" s="21">
        <v>6</v>
      </c>
      <c r="D16" s="3">
        <v>155120</v>
      </c>
      <c r="E16" s="3"/>
      <c r="F16" s="221">
        <f t="shared" si="0"/>
        <v>7139780</v>
      </c>
      <c r="G16" s="3"/>
      <c r="H16" s="3"/>
    </row>
    <row r="17" spans="1:8">
      <c r="A17" s="19"/>
      <c r="B17" s="21" t="s">
        <v>2003</v>
      </c>
      <c r="C17" s="21">
        <v>22</v>
      </c>
      <c r="D17" s="3"/>
      <c r="E17" s="5">
        <v>480545</v>
      </c>
      <c r="F17" s="221">
        <f t="shared" si="0"/>
        <v>6659235</v>
      </c>
      <c r="G17" s="5"/>
      <c r="H17" s="3"/>
    </row>
    <row r="18" spans="1:8">
      <c r="A18" s="19"/>
      <c r="B18" s="21" t="s">
        <v>2004</v>
      </c>
      <c r="C18" s="21">
        <v>1</v>
      </c>
      <c r="D18" s="3">
        <v>3795</v>
      </c>
      <c r="E18" s="5"/>
      <c r="F18" s="221">
        <f t="shared" si="0"/>
        <v>6663030</v>
      </c>
      <c r="G18" s="5" t="s">
        <v>2302</v>
      </c>
      <c r="H18" s="3"/>
    </row>
    <row r="19" spans="1:8">
      <c r="A19" s="19"/>
      <c r="B19" s="21" t="s">
        <v>2004</v>
      </c>
      <c r="C19" s="21">
        <v>8</v>
      </c>
      <c r="D19" s="3"/>
      <c r="E19" s="5">
        <v>293620</v>
      </c>
      <c r="F19" s="221">
        <f t="shared" si="0"/>
        <v>6369410</v>
      </c>
      <c r="G19" s="5"/>
      <c r="H19" s="3"/>
    </row>
    <row r="20" spans="1:8">
      <c r="A20" s="19"/>
      <c r="B20" s="21" t="s">
        <v>2007</v>
      </c>
      <c r="C20" s="21">
        <v>16</v>
      </c>
      <c r="D20" s="3"/>
      <c r="E20" s="5">
        <v>355400</v>
      </c>
      <c r="F20" s="221">
        <f t="shared" si="0"/>
        <v>6014010</v>
      </c>
      <c r="G20" s="5"/>
      <c r="H20" s="3"/>
    </row>
    <row r="21" spans="1:8">
      <c r="A21" s="19"/>
      <c r="B21" s="21" t="s">
        <v>2009</v>
      </c>
      <c r="C21" s="21">
        <v>19</v>
      </c>
      <c r="D21" s="3"/>
      <c r="E21" s="5">
        <v>401450</v>
      </c>
      <c r="F21" s="221">
        <f t="shared" si="0"/>
        <v>5612560</v>
      </c>
      <c r="G21" s="5"/>
      <c r="H21" s="3"/>
    </row>
    <row r="22" spans="1:8">
      <c r="A22" s="19"/>
      <c r="B22" s="21" t="s">
        <v>2011</v>
      </c>
      <c r="C22" s="21">
        <v>20</v>
      </c>
      <c r="D22" s="3"/>
      <c r="E22" s="5">
        <v>415235</v>
      </c>
      <c r="F22" s="221">
        <f t="shared" si="0"/>
        <v>5197325</v>
      </c>
      <c r="G22" s="5"/>
      <c r="H22" s="3"/>
    </row>
    <row r="23" spans="1:8">
      <c r="A23" s="19"/>
      <c r="B23" s="21" t="s">
        <v>2013</v>
      </c>
      <c r="C23" s="21">
        <v>12</v>
      </c>
      <c r="D23" s="3"/>
      <c r="E23" s="5">
        <v>252120</v>
      </c>
      <c r="F23" s="221">
        <f t="shared" si="0"/>
        <v>4945205</v>
      </c>
      <c r="G23" s="5"/>
      <c r="H23" s="3"/>
    </row>
    <row r="24" spans="1:8">
      <c r="A24" s="19"/>
      <c r="B24" s="21" t="s">
        <v>2014</v>
      </c>
      <c r="C24" s="21">
        <v>12</v>
      </c>
      <c r="D24" s="3"/>
      <c r="E24" s="5">
        <v>255050</v>
      </c>
      <c r="F24" s="221">
        <f t="shared" si="0"/>
        <v>4690155</v>
      </c>
      <c r="G24" s="5"/>
      <c r="H24" s="3"/>
    </row>
    <row r="25" spans="1:8">
      <c r="A25" s="19"/>
      <c r="B25" s="21" t="s">
        <v>2015</v>
      </c>
      <c r="C25" s="21">
        <v>7</v>
      </c>
      <c r="D25" s="3"/>
      <c r="E25" s="5">
        <v>148985</v>
      </c>
      <c r="F25" s="221">
        <f t="shared" si="0"/>
        <v>4541170</v>
      </c>
      <c r="G25" s="5"/>
      <c r="H25" s="3"/>
    </row>
    <row r="26" spans="1:8">
      <c r="A26" s="19"/>
      <c r="B26" s="21" t="s">
        <v>2017</v>
      </c>
      <c r="C26" s="21">
        <v>15</v>
      </c>
      <c r="D26" s="3"/>
      <c r="E26" s="5">
        <v>343990</v>
      </c>
      <c r="F26" s="221">
        <f t="shared" si="0"/>
        <v>4197180</v>
      </c>
      <c r="G26" s="5"/>
      <c r="H26" s="3"/>
    </row>
    <row r="27" spans="1:8">
      <c r="A27" s="19"/>
      <c r="B27" s="21" t="s">
        <v>2018</v>
      </c>
      <c r="C27" s="21">
        <v>19</v>
      </c>
      <c r="D27" s="3"/>
      <c r="E27" s="5">
        <v>442190</v>
      </c>
      <c r="F27" s="221">
        <f t="shared" si="0"/>
        <v>3754990</v>
      </c>
      <c r="G27" s="5"/>
      <c r="H27" s="3"/>
    </row>
    <row r="28" spans="1:8">
      <c r="A28" s="19"/>
      <c r="B28" s="21" t="s">
        <v>2022</v>
      </c>
      <c r="C28" s="21">
        <v>13</v>
      </c>
      <c r="D28" s="3"/>
      <c r="E28" s="5">
        <v>305220</v>
      </c>
      <c r="F28" s="221">
        <f t="shared" si="0"/>
        <v>3449770</v>
      </c>
      <c r="G28" s="5"/>
      <c r="H28" s="3"/>
    </row>
    <row r="29" spans="1:8">
      <c r="A29" s="19"/>
      <c r="B29" s="21" t="s">
        <v>2023</v>
      </c>
      <c r="C29" s="21">
        <v>8</v>
      </c>
      <c r="D29" s="3"/>
      <c r="E29" s="5">
        <v>207135</v>
      </c>
      <c r="F29" s="221">
        <f t="shared" si="0"/>
        <v>3242635</v>
      </c>
      <c r="G29" s="5"/>
      <c r="H29" s="3"/>
    </row>
    <row r="30" spans="1:8">
      <c r="A30" s="19"/>
      <c r="B30" s="21" t="s">
        <v>2024</v>
      </c>
      <c r="C30" s="21">
        <v>4</v>
      </c>
      <c r="D30" s="3"/>
      <c r="E30" s="5">
        <v>104110</v>
      </c>
      <c r="F30" s="221">
        <f t="shared" si="0"/>
        <v>3138525</v>
      </c>
      <c r="G30" s="5"/>
      <c r="H30" s="3"/>
    </row>
    <row r="31" spans="1:8">
      <c r="A31" s="19"/>
      <c r="B31" s="21" t="s">
        <v>2019</v>
      </c>
      <c r="C31" s="21">
        <v>6</v>
      </c>
      <c r="D31" s="3"/>
      <c r="E31" s="5">
        <v>152155</v>
      </c>
      <c r="F31" s="221">
        <f t="shared" si="0"/>
        <v>2986370</v>
      </c>
      <c r="G31" s="5"/>
      <c r="H31" s="3"/>
    </row>
    <row r="32" spans="1:8">
      <c r="A32" s="19"/>
      <c r="B32" s="21" t="s">
        <v>2026</v>
      </c>
      <c r="C32" s="21">
        <v>3</v>
      </c>
      <c r="D32" s="3"/>
      <c r="E32" s="5">
        <v>78115</v>
      </c>
      <c r="F32" s="221">
        <f t="shared" si="0"/>
        <v>2908255</v>
      </c>
      <c r="G32" s="5"/>
      <c r="H32" s="3"/>
    </row>
    <row r="33" spans="1:8">
      <c r="A33" s="19"/>
      <c r="B33" s="21" t="s">
        <v>2028</v>
      </c>
      <c r="C33" s="21">
        <v>7</v>
      </c>
      <c r="D33" s="3"/>
      <c r="E33" s="5">
        <v>181040</v>
      </c>
      <c r="F33" s="221">
        <f t="shared" si="0"/>
        <v>2727215</v>
      </c>
      <c r="G33" s="5"/>
      <c r="H33" s="3"/>
    </row>
    <row r="34" spans="1:8">
      <c r="A34" s="19"/>
      <c r="B34" s="21" t="s">
        <v>2029</v>
      </c>
      <c r="C34" s="21">
        <v>7</v>
      </c>
      <c r="D34" s="3"/>
      <c r="E34" s="5">
        <v>180175</v>
      </c>
      <c r="F34" s="221">
        <f t="shared" si="0"/>
        <v>2547040</v>
      </c>
      <c r="G34" s="5"/>
      <c r="H34" s="3"/>
    </row>
    <row r="35" spans="1:8">
      <c r="A35" s="19"/>
      <c r="B35" s="21" t="s">
        <v>2030</v>
      </c>
      <c r="C35" s="21">
        <v>2</v>
      </c>
      <c r="D35" s="3"/>
      <c r="E35" s="5">
        <v>49305</v>
      </c>
      <c r="F35" s="221">
        <f t="shared" si="0"/>
        <v>2497735</v>
      </c>
      <c r="G35" s="5"/>
      <c r="H35" s="3"/>
    </row>
    <row r="36" spans="1:8">
      <c r="A36" s="19"/>
      <c r="B36" s="21" t="s">
        <v>2032</v>
      </c>
      <c r="C36" s="21">
        <v>6</v>
      </c>
      <c r="D36" s="3"/>
      <c r="E36" s="5">
        <v>158180</v>
      </c>
      <c r="F36" s="221">
        <f t="shared" si="0"/>
        <v>2339555</v>
      </c>
      <c r="G36" s="5"/>
      <c r="H36" s="3"/>
    </row>
    <row r="37" spans="1:8">
      <c r="A37" s="19"/>
      <c r="B37" s="21" t="s">
        <v>2034</v>
      </c>
      <c r="C37" s="21">
        <v>5</v>
      </c>
      <c r="D37" s="3"/>
      <c r="E37" s="5">
        <v>131905</v>
      </c>
      <c r="F37" s="221">
        <f t="shared" si="0"/>
        <v>2207650</v>
      </c>
      <c r="G37" s="5"/>
      <c r="H37" s="3"/>
    </row>
    <row r="38" spans="1:8">
      <c r="A38" s="19"/>
      <c r="B38" s="21" t="s">
        <v>2035</v>
      </c>
      <c r="C38" s="21">
        <v>4</v>
      </c>
      <c r="D38" s="3"/>
      <c r="E38" s="5">
        <v>91520</v>
      </c>
      <c r="F38" s="221">
        <f t="shared" si="0"/>
        <v>2116130</v>
      </c>
      <c r="G38" s="5"/>
      <c r="H38" s="3"/>
    </row>
    <row r="39" spans="1:8">
      <c r="A39" s="19"/>
      <c r="B39" s="21" t="s">
        <v>2036</v>
      </c>
      <c r="C39" s="21">
        <v>5</v>
      </c>
      <c r="D39" s="3"/>
      <c r="E39" s="5">
        <v>128860</v>
      </c>
      <c r="F39" s="221">
        <f t="shared" si="0"/>
        <v>1987270</v>
      </c>
      <c r="G39" s="5"/>
      <c r="H39" s="3"/>
    </row>
    <row r="40" spans="1:8">
      <c r="A40" s="19"/>
      <c r="B40" s="21" t="s">
        <v>2038</v>
      </c>
      <c r="C40" s="21">
        <v>4</v>
      </c>
      <c r="D40" s="3"/>
      <c r="E40" s="5">
        <v>103975</v>
      </c>
      <c r="F40" s="221">
        <f t="shared" si="0"/>
        <v>1883295</v>
      </c>
      <c r="G40" s="5"/>
      <c r="H40" s="3"/>
    </row>
    <row r="41" spans="1:8">
      <c r="A41" s="19"/>
      <c r="B41" s="21" t="s">
        <v>2041</v>
      </c>
      <c r="C41" s="21">
        <v>4</v>
      </c>
      <c r="D41" s="3"/>
      <c r="E41" s="5">
        <v>97405</v>
      </c>
      <c r="F41" s="221">
        <f t="shared" si="0"/>
        <v>1785890</v>
      </c>
      <c r="G41" s="5"/>
      <c r="H41" s="3"/>
    </row>
    <row r="42" spans="1:8">
      <c r="A42" s="19"/>
      <c r="B42" s="21" t="s">
        <v>2044</v>
      </c>
      <c r="C42" s="21">
        <v>13</v>
      </c>
      <c r="D42" s="3"/>
      <c r="E42" s="5">
        <v>296240</v>
      </c>
      <c r="F42" s="221">
        <f t="shared" si="0"/>
        <v>1489650</v>
      </c>
      <c r="G42" s="5"/>
      <c r="H42" s="3"/>
    </row>
    <row r="43" spans="1:8">
      <c r="A43" s="19"/>
      <c r="B43" s="21" t="s">
        <v>2047</v>
      </c>
      <c r="C43" s="21">
        <v>2</v>
      </c>
      <c r="D43" s="3"/>
      <c r="E43" s="5">
        <v>52085</v>
      </c>
      <c r="F43" s="221">
        <f t="shared" si="0"/>
        <v>1437565</v>
      </c>
      <c r="G43" s="5"/>
      <c r="H43" s="3"/>
    </row>
    <row r="44" spans="1:8">
      <c r="A44" s="19"/>
      <c r="B44" s="21" t="s">
        <v>2050</v>
      </c>
      <c r="C44" s="21">
        <v>6</v>
      </c>
      <c r="D44" s="3"/>
      <c r="E44" s="5">
        <v>144430</v>
      </c>
      <c r="F44" s="221">
        <f t="shared" si="0"/>
        <v>1293135</v>
      </c>
      <c r="G44" s="5"/>
      <c r="H44" s="3"/>
    </row>
    <row r="45" spans="1:8">
      <c r="A45" s="19"/>
      <c r="B45" s="21" t="s">
        <v>2054</v>
      </c>
      <c r="C45" s="21">
        <v>36</v>
      </c>
      <c r="D45" s="3"/>
      <c r="E45" s="5">
        <v>76535</v>
      </c>
      <c r="F45" s="221">
        <f t="shared" si="0"/>
        <v>1216600</v>
      </c>
      <c r="G45" s="5"/>
      <c r="H45" s="3"/>
    </row>
    <row r="46" spans="1:8">
      <c r="A46" s="19"/>
      <c r="B46" s="21" t="s">
        <v>2058</v>
      </c>
      <c r="C46" s="21">
        <v>3</v>
      </c>
      <c r="D46" s="3"/>
      <c r="E46" s="5">
        <v>69290</v>
      </c>
      <c r="F46" s="221">
        <f t="shared" si="0"/>
        <v>1147310</v>
      </c>
      <c r="G46" s="5"/>
      <c r="H46" s="3"/>
    </row>
    <row r="47" spans="1:8">
      <c r="A47" s="19"/>
      <c r="B47" s="21" t="s">
        <v>2060</v>
      </c>
      <c r="C47" s="21">
        <v>1</v>
      </c>
      <c r="D47" s="3"/>
      <c r="E47" s="5">
        <v>23270</v>
      </c>
      <c r="F47" s="221">
        <f t="shared" si="0"/>
        <v>1124040</v>
      </c>
      <c r="G47" s="5"/>
      <c r="H47" s="3"/>
    </row>
    <row r="48" spans="1:8">
      <c r="A48" s="19"/>
      <c r="B48" s="159" t="s">
        <v>2063</v>
      </c>
      <c r="C48" s="21">
        <v>1</v>
      </c>
      <c r="D48" s="3"/>
      <c r="E48" s="5">
        <v>26545</v>
      </c>
      <c r="F48" s="221">
        <f t="shared" si="0"/>
        <v>1097495</v>
      </c>
      <c r="G48" s="5"/>
      <c r="H48" s="3"/>
    </row>
    <row r="49" spans="1:8">
      <c r="A49" s="19"/>
      <c r="B49" s="163" t="s">
        <v>2065</v>
      </c>
      <c r="C49" s="21">
        <v>1</v>
      </c>
      <c r="D49" s="3"/>
      <c r="E49" s="5">
        <v>47265</v>
      </c>
      <c r="F49" s="221">
        <f t="shared" si="0"/>
        <v>1050230</v>
      </c>
      <c r="G49" s="5"/>
      <c r="H49" s="3"/>
    </row>
    <row r="50" spans="1:8">
      <c r="A50" s="19"/>
      <c r="B50" s="164" t="s">
        <v>2067</v>
      </c>
      <c r="C50" s="21">
        <v>2</v>
      </c>
      <c r="D50" s="3"/>
      <c r="E50" s="5">
        <v>53650</v>
      </c>
      <c r="F50" s="221">
        <f t="shared" si="0"/>
        <v>996580</v>
      </c>
      <c r="G50" s="5"/>
      <c r="H50" s="3"/>
    </row>
    <row r="51" spans="1:8">
      <c r="A51" s="19"/>
      <c r="B51" s="166" t="s">
        <v>2069</v>
      </c>
      <c r="C51" s="21">
        <v>4</v>
      </c>
      <c r="D51" s="3"/>
      <c r="E51" s="5">
        <v>103340</v>
      </c>
      <c r="F51" s="221">
        <f t="shared" si="0"/>
        <v>893240</v>
      </c>
      <c r="G51" s="5"/>
      <c r="H51" s="3"/>
    </row>
    <row r="52" spans="1:8">
      <c r="A52" s="19"/>
      <c r="B52" s="167" t="s">
        <v>2071</v>
      </c>
      <c r="C52" s="21">
        <v>10</v>
      </c>
      <c r="D52" s="3"/>
      <c r="E52" s="5">
        <v>221725</v>
      </c>
      <c r="F52" s="221">
        <f t="shared" si="0"/>
        <v>671515</v>
      </c>
      <c r="G52" s="5"/>
      <c r="H52" s="3"/>
    </row>
    <row r="53" spans="1:8">
      <c r="A53" s="19"/>
      <c r="B53" s="168" t="s">
        <v>2073</v>
      </c>
      <c r="C53" s="21">
        <v>2</v>
      </c>
      <c r="D53" s="3"/>
      <c r="E53" s="5">
        <v>48400</v>
      </c>
      <c r="F53" s="221">
        <f t="shared" si="0"/>
        <v>623115</v>
      </c>
      <c r="G53" s="5"/>
      <c r="H53" s="3"/>
    </row>
    <row r="54" spans="1:8">
      <c r="A54" s="19"/>
      <c r="B54" s="169" t="s">
        <v>2074</v>
      </c>
      <c r="C54" s="21">
        <v>9</v>
      </c>
      <c r="D54" s="3"/>
      <c r="E54" s="5">
        <v>220950</v>
      </c>
      <c r="F54" s="221">
        <f t="shared" si="0"/>
        <v>402165</v>
      </c>
      <c r="G54" s="5"/>
      <c r="H54" s="3"/>
    </row>
    <row r="55" spans="1:8">
      <c r="A55" s="19"/>
      <c r="B55" s="172" t="s">
        <v>2076</v>
      </c>
      <c r="C55" s="21">
        <v>3</v>
      </c>
      <c r="D55" s="3"/>
      <c r="E55" s="5">
        <v>80830</v>
      </c>
      <c r="F55" s="221">
        <f t="shared" si="0"/>
        <v>321335</v>
      </c>
      <c r="G55" s="5"/>
      <c r="H55" s="3"/>
    </row>
    <row r="56" spans="1:8">
      <c r="A56" s="19"/>
      <c r="B56" s="172" t="s">
        <v>2077</v>
      </c>
      <c r="C56" s="21">
        <v>7</v>
      </c>
      <c r="D56" s="3"/>
      <c r="E56" s="5">
        <v>156265</v>
      </c>
      <c r="F56" s="221">
        <f t="shared" si="0"/>
        <v>165070</v>
      </c>
      <c r="G56" s="5"/>
      <c r="H56" s="3"/>
    </row>
    <row r="57" spans="1:8">
      <c r="A57" s="19"/>
      <c r="B57" s="173" t="s">
        <v>2080</v>
      </c>
      <c r="C57" s="21">
        <v>8</v>
      </c>
      <c r="D57" s="3">
        <v>2195</v>
      </c>
      <c r="E57" s="5">
        <v>167265</v>
      </c>
      <c r="F57" s="221">
        <f t="shared" si="0"/>
        <v>0</v>
      </c>
      <c r="G57" s="5"/>
      <c r="H57" s="3"/>
    </row>
    <row r="58" spans="1:8">
      <c r="A58" s="19"/>
      <c r="B58" s="178" t="s">
        <v>2087</v>
      </c>
      <c r="C58" s="21">
        <v>1</v>
      </c>
      <c r="D58" s="3">
        <v>14600</v>
      </c>
      <c r="E58" s="3">
        <v>14600</v>
      </c>
      <c r="F58" s="221">
        <f t="shared" si="0"/>
        <v>0</v>
      </c>
      <c r="G58" s="3"/>
      <c r="H58" s="3"/>
    </row>
    <row r="59" spans="1:8">
      <c r="A59" s="19"/>
      <c r="B59" s="21" t="s">
        <v>2862</v>
      </c>
      <c r="C59" s="21">
        <v>15</v>
      </c>
      <c r="D59" s="3">
        <v>360240</v>
      </c>
      <c r="E59" s="3"/>
      <c r="F59" s="3"/>
      <c r="G59" s="3"/>
      <c r="H59" s="3"/>
    </row>
    <row r="60" spans="1:8">
      <c r="A60" s="17"/>
      <c r="B60" s="17"/>
      <c r="C60" s="17"/>
      <c r="D60" s="18"/>
      <c r="E60" s="18"/>
      <c r="F60" s="18"/>
      <c r="G60" s="18"/>
      <c r="H60" s="17"/>
    </row>
    <row r="61" spans="1:8" ht="26.25">
      <c r="A61" s="673" t="s">
        <v>43</v>
      </c>
      <c r="B61" s="674"/>
      <c r="C61" s="29">
        <f>SUM(C8:C60)</f>
        <v>604</v>
      </c>
      <c r="D61" s="10">
        <f>SUM(D7:D60)</f>
        <v>7520610</v>
      </c>
      <c r="E61" s="10">
        <f>SUM(E7:E60)</f>
        <v>7160370</v>
      </c>
      <c r="F61" s="10">
        <f>D61-E61</f>
        <v>360240</v>
      </c>
      <c r="G61" s="10"/>
      <c r="H61" s="10"/>
    </row>
    <row r="65" spans="1:8" ht="23.25">
      <c r="A65" s="666" t="s">
        <v>0</v>
      </c>
      <c r="B65" s="666"/>
      <c r="C65" s="666"/>
      <c r="D65" s="666"/>
      <c r="E65" s="666"/>
      <c r="F65" s="666"/>
      <c r="G65" s="666"/>
      <c r="H65" s="666"/>
    </row>
    <row r="66" spans="1:8" ht="15.75">
      <c r="A66" s="672" t="s">
        <v>1918</v>
      </c>
      <c r="B66" s="672"/>
      <c r="C66" s="672"/>
      <c r="D66" s="672"/>
      <c r="E66" s="672"/>
      <c r="F66" s="672"/>
      <c r="G66" s="672"/>
      <c r="H66" s="672"/>
    </row>
    <row r="67" spans="1:8">
      <c r="A67" s="667" t="s">
        <v>2002</v>
      </c>
      <c r="B67" s="667"/>
      <c r="C67" s="667"/>
      <c r="D67" s="667"/>
      <c r="E67" s="667"/>
      <c r="F67" s="667"/>
      <c r="G67" s="667"/>
      <c r="H67" s="667"/>
    </row>
    <row r="68" spans="1:8">
      <c r="A68" s="668" t="s">
        <v>2</v>
      </c>
      <c r="B68" s="668"/>
      <c r="C68" s="668"/>
      <c r="D68" s="668"/>
      <c r="E68" s="668"/>
      <c r="F68" s="668"/>
      <c r="G68" s="668"/>
      <c r="H68" s="668"/>
    </row>
    <row r="69" spans="1:8" ht="15.75">
      <c r="A69" s="1" t="s">
        <v>3</v>
      </c>
      <c r="B69" s="1" t="s">
        <v>4</v>
      </c>
      <c r="C69" s="218" t="s">
        <v>2245</v>
      </c>
      <c r="D69" s="1" t="s">
        <v>2243</v>
      </c>
      <c r="E69" s="1" t="s">
        <v>2246</v>
      </c>
      <c r="F69" s="211" t="s">
        <v>2244</v>
      </c>
      <c r="G69" s="1" t="s">
        <v>2247</v>
      </c>
      <c r="H69" s="211" t="s">
        <v>2239</v>
      </c>
    </row>
    <row r="70" spans="1:8" ht="15.75">
      <c r="A70" s="52"/>
      <c r="B70" s="36" t="s">
        <v>2028</v>
      </c>
      <c r="C70" s="36">
        <v>15</v>
      </c>
      <c r="D70" s="154">
        <v>400625</v>
      </c>
      <c r="E70" s="52"/>
      <c r="F70" s="223">
        <f>D70-E70</f>
        <v>400625</v>
      </c>
      <c r="G70" s="52" t="s">
        <v>2303</v>
      </c>
      <c r="H70" s="3"/>
    </row>
    <row r="71" spans="1:8">
      <c r="A71" s="19"/>
      <c r="B71" s="21" t="s">
        <v>2029</v>
      </c>
      <c r="C71" s="21">
        <v>9</v>
      </c>
      <c r="D71" s="5">
        <v>234105</v>
      </c>
      <c r="E71" s="3"/>
      <c r="F71" s="3">
        <f>F70+D71-E71</f>
        <v>634730</v>
      </c>
      <c r="G71" s="3" t="s">
        <v>2304</v>
      </c>
      <c r="H71" s="3"/>
    </row>
    <row r="72" spans="1:8">
      <c r="A72" s="19"/>
      <c r="B72" s="21" t="s">
        <v>2033</v>
      </c>
      <c r="C72" s="21">
        <v>1</v>
      </c>
      <c r="D72" s="5">
        <v>26780</v>
      </c>
      <c r="E72" s="3"/>
      <c r="F72" s="3">
        <f t="shared" ref="F72:F86" si="1">F71+D72-E72</f>
        <v>661510</v>
      </c>
      <c r="G72" s="3"/>
      <c r="H72" s="3"/>
    </row>
    <row r="73" spans="1:8">
      <c r="A73" s="19"/>
      <c r="B73" s="21" t="s">
        <v>2034</v>
      </c>
      <c r="C73" s="21">
        <v>16</v>
      </c>
      <c r="D73" s="5">
        <v>427895</v>
      </c>
      <c r="E73" s="3"/>
      <c r="F73" s="3">
        <f t="shared" si="1"/>
        <v>1089405</v>
      </c>
      <c r="G73" s="3"/>
      <c r="H73" s="3"/>
    </row>
    <row r="74" spans="1:8">
      <c r="A74" s="19"/>
      <c r="B74" s="21" t="s">
        <v>2035</v>
      </c>
      <c r="C74" s="21">
        <v>23</v>
      </c>
      <c r="D74" s="5">
        <v>612515</v>
      </c>
      <c r="E74" s="3"/>
      <c r="F74" s="3">
        <f t="shared" si="1"/>
        <v>1701920</v>
      </c>
      <c r="G74" s="3"/>
      <c r="H74" s="3"/>
    </row>
    <row r="75" spans="1:8">
      <c r="A75" s="19"/>
      <c r="B75" s="21" t="s">
        <v>2037</v>
      </c>
      <c r="C75" s="21">
        <v>20</v>
      </c>
      <c r="D75" s="5">
        <v>538875</v>
      </c>
      <c r="E75" s="3"/>
      <c r="F75" s="3">
        <f t="shared" si="1"/>
        <v>2240795</v>
      </c>
      <c r="G75" s="3"/>
      <c r="H75" s="3"/>
    </row>
    <row r="76" spans="1:8">
      <c r="A76" s="19"/>
      <c r="B76" s="21" t="s">
        <v>2038</v>
      </c>
      <c r="C76" s="21">
        <v>15</v>
      </c>
      <c r="D76" s="5">
        <v>399405</v>
      </c>
      <c r="E76" s="3"/>
      <c r="F76" s="3">
        <f t="shared" si="1"/>
        <v>2640200</v>
      </c>
      <c r="G76" s="3"/>
      <c r="H76" s="3"/>
    </row>
    <row r="77" spans="1:8">
      <c r="A77" s="19"/>
      <c r="B77" s="21" t="s">
        <v>2039</v>
      </c>
      <c r="C77" s="21">
        <v>15</v>
      </c>
      <c r="D77" s="5">
        <v>387775</v>
      </c>
      <c r="E77" s="3"/>
      <c r="F77" s="3">
        <f t="shared" si="1"/>
        <v>3027975</v>
      </c>
      <c r="G77" s="3"/>
      <c r="H77" s="3"/>
    </row>
    <row r="78" spans="1:8">
      <c r="A78" s="19"/>
      <c r="B78" s="21" t="s">
        <v>2041</v>
      </c>
      <c r="C78" s="21">
        <v>5</v>
      </c>
      <c r="D78" s="5">
        <v>104120</v>
      </c>
      <c r="E78" s="3"/>
      <c r="F78" s="3">
        <f t="shared" si="1"/>
        <v>3132095</v>
      </c>
      <c r="G78" s="3"/>
      <c r="H78" s="3"/>
    </row>
    <row r="79" spans="1:8">
      <c r="A79" s="19"/>
      <c r="B79" s="21" t="s">
        <v>2041</v>
      </c>
      <c r="C79" s="21">
        <v>5</v>
      </c>
      <c r="D79" s="3"/>
      <c r="E79" s="5">
        <v>125155</v>
      </c>
      <c r="F79" s="3">
        <f t="shared" si="1"/>
        <v>3006940</v>
      </c>
      <c r="G79" s="5"/>
      <c r="H79" s="3"/>
    </row>
    <row r="80" spans="1:8">
      <c r="A80" s="19"/>
      <c r="B80" s="21" t="s">
        <v>2044</v>
      </c>
      <c r="C80" s="21">
        <v>30</v>
      </c>
      <c r="D80" s="3"/>
      <c r="E80" s="5">
        <v>702455</v>
      </c>
      <c r="F80" s="3">
        <f t="shared" si="1"/>
        <v>2304485</v>
      </c>
      <c r="G80" s="5"/>
      <c r="H80" s="3"/>
    </row>
    <row r="81" spans="1:8">
      <c r="A81" s="19"/>
      <c r="B81" s="21" t="s">
        <v>2047</v>
      </c>
      <c r="C81" s="21">
        <v>20</v>
      </c>
      <c r="D81" s="3"/>
      <c r="E81" s="5">
        <v>468390</v>
      </c>
      <c r="F81" s="3">
        <f t="shared" si="1"/>
        <v>1836095</v>
      </c>
      <c r="G81" s="5"/>
      <c r="H81" s="3"/>
    </row>
    <row r="82" spans="1:8">
      <c r="A82" s="19"/>
      <c r="B82" s="21" t="s">
        <v>2050</v>
      </c>
      <c r="C82" s="21">
        <v>40</v>
      </c>
      <c r="D82" s="3"/>
      <c r="E82" s="5">
        <v>920710</v>
      </c>
      <c r="F82" s="3">
        <f t="shared" si="1"/>
        <v>915385</v>
      </c>
      <c r="G82" s="5"/>
      <c r="H82" s="3"/>
    </row>
    <row r="83" spans="1:8">
      <c r="A83" s="19"/>
      <c r="B83" s="21" t="s">
        <v>2054</v>
      </c>
      <c r="C83" s="21">
        <v>36</v>
      </c>
      <c r="D83" s="3"/>
      <c r="E83" s="5">
        <v>854105</v>
      </c>
      <c r="F83" s="3">
        <f t="shared" si="1"/>
        <v>61280</v>
      </c>
      <c r="G83" s="5"/>
      <c r="H83" s="3"/>
    </row>
    <row r="84" spans="1:8">
      <c r="A84" s="19"/>
      <c r="B84" s="21" t="s">
        <v>2058</v>
      </c>
      <c r="C84" s="21">
        <v>2</v>
      </c>
      <c r="D84" s="3"/>
      <c r="E84" s="5">
        <v>42640</v>
      </c>
      <c r="F84" s="3">
        <f t="shared" si="1"/>
        <v>18640</v>
      </c>
      <c r="G84" s="5"/>
      <c r="H84" s="3"/>
    </row>
    <row r="85" spans="1:8">
      <c r="A85" s="19"/>
      <c r="B85" s="21" t="s">
        <v>2060</v>
      </c>
      <c r="C85" s="21">
        <v>1</v>
      </c>
      <c r="D85" s="3"/>
      <c r="E85" s="5">
        <v>2905</v>
      </c>
      <c r="F85" s="3">
        <f t="shared" si="1"/>
        <v>15735</v>
      </c>
      <c r="G85" s="5"/>
      <c r="H85" s="3"/>
    </row>
    <row r="86" spans="1:8">
      <c r="A86" s="19"/>
      <c r="B86" s="21" t="s">
        <v>2216</v>
      </c>
      <c r="C86" s="21"/>
      <c r="D86" s="3"/>
      <c r="E86" s="3">
        <v>15735</v>
      </c>
      <c r="F86" s="3">
        <f t="shared" si="1"/>
        <v>0</v>
      </c>
      <c r="G86" s="3"/>
      <c r="H86" s="3" t="s">
        <v>1643</v>
      </c>
    </row>
    <row r="87" spans="1:8">
      <c r="A87" s="19"/>
      <c r="B87" s="21"/>
      <c r="C87" s="21"/>
      <c r="D87" s="3"/>
      <c r="E87" s="3"/>
      <c r="F87" s="3"/>
      <c r="G87" s="3"/>
      <c r="H87" s="3"/>
    </row>
    <row r="88" spans="1:8">
      <c r="A88" s="17"/>
      <c r="B88" s="17"/>
      <c r="C88" s="17"/>
      <c r="D88" s="18"/>
      <c r="E88" s="18"/>
      <c r="F88" s="18"/>
      <c r="G88" s="18"/>
      <c r="H88" s="17"/>
    </row>
    <row r="89" spans="1:8" ht="26.25">
      <c r="A89" s="673" t="s">
        <v>43</v>
      </c>
      <c r="B89" s="674"/>
      <c r="C89" s="29">
        <f>SUM(C71:C88)</f>
        <v>238</v>
      </c>
      <c r="D89" s="10">
        <f>SUM(D70:D88)</f>
        <v>3132095</v>
      </c>
      <c r="E89" s="10">
        <f>SUM(E70:E88)</f>
        <v>3132095</v>
      </c>
      <c r="F89" s="10">
        <f>D89-E89</f>
        <v>0</v>
      </c>
      <c r="G89" s="10"/>
      <c r="H89" s="10"/>
    </row>
    <row r="92" spans="1:8" ht="23.25">
      <c r="A92" s="666" t="s">
        <v>0</v>
      </c>
      <c r="B92" s="666"/>
      <c r="C92" s="666"/>
      <c r="D92" s="666"/>
      <c r="E92" s="666"/>
      <c r="F92" s="666"/>
      <c r="G92" s="666"/>
      <c r="H92" s="666"/>
    </row>
    <row r="93" spans="1:8" ht="15.75">
      <c r="A93" s="672" t="s">
        <v>1918</v>
      </c>
      <c r="B93" s="672"/>
      <c r="C93" s="672"/>
      <c r="D93" s="672"/>
      <c r="E93" s="672"/>
      <c r="F93" s="672"/>
      <c r="G93" s="672"/>
      <c r="H93" s="672"/>
    </row>
    <row r="94" spans="1:8">
      <c r="A94" s="667" t="s">
        <v>1893</v>
      </c>
      <c r="B94" s="667"/>
      <c r="C94" s="667"/>
      <c r="D94" s="667"/>
      <c r="E94" s="667"/>
      <c r="F94" s="667"/>
      <c r="G94" s="667"/>
      <c r="H94" s="667"/>
    </row>
    <row r="95" spans="1:8">
      <c r="A95" s="668" t="s">
        <v>2</v>
      </c>
      <c r="B95" s="668"/>
      <c r="C95" s="668"/>
      <c r="D95" s="668"/>
      <c r="E95" s="668"/>
      <c r="F95" s="668"/>
      <c r="G95" s="668"/>
      <c r="H95" s="668"/>
    </row>
    <row r="96" spans="1:8" ht="15.75">
      <c r="A96" s="1" t="s">
        <v>3</v>
      </c>
      <c r="B96" s="1" t="s">
        <v>4</v>
      </c>
      <c r="C96" s="218" t="s">
        <v>2245</v>
      </c>
      <c r="D96" s="1" t="s">
        <v>2243</v>
      </c>
      <c r="E96" s="1" t="s">
        <v>2246</v>
      </c>
      <c r="F96" s="211" t="s">
        <v>2244</v>
      </c>
      <c r="G96" s="1" t="s">
        <v>2247</v>
      </c>
      <c r="H96" s="211" t="s">
        <v>2239</v>
      </c>
    </row>
    <row r="97" spans="1:8" ht="15.75">
      <c r="A97" s="52"/>
      <c r="B97" s="36" t="s">
        <v>2060</v>
      </c>
      <c r="C97" s="36">
        <v>20</v>
      </c>
      <c r="D97" s="158">
        <v>458375</v>
      </c>
      <c r="E97" s="52"/>
      <c r="F97" s="213">
        <f>D97-E97</f>
        <v>458375</v>
      </c>
      <c r="G97" s="52" t="s">
        <v>2305</v>
      </c>
      <c r="H97" s="3"/>
    </row>
    <row r="98" spans="1:8">
      <c r="A98" s="19"/>
      <c r="B98" s="21" t="s">
        <v>2063</v>
      </c>
      <c r="C98" s="21">
        <v>30</v>
      </c>
      <c r="D98" s="3">
        <v>689475</v>
      </c>
      <c r="E98" s="3"/>
      <c r="F98" s="3">
        <f>F97+D98-E98</f>
        <v>1147850</v>
      </c>
      <c r="G98" s="3" t="s">
        <v>2306</v>
      </c>
      <c r="H98" s="3"/>
    </row>
    <row r="99" spans="1:8">
      <c r="A99" s="19"/>
      <c r="B99" s="21" t="s">
        <v>2065</v>
      </c>
      <c r="C99" s="21">
        <v>20</v>
      </c>
      <c r="D99" s="3">
        <v>442540</v>
      </c>
      <c r="E99" s="3"/>
      <c r="F99" s="3">
        <f t="shared" ref="F99:F111" si="2">F98+D99-E99</f>
        <v>1590390</v>
      </c>
      <c r="G99" s="231" t="s">
        <v>2307</v>
      </c>
      <c r="H99" s="3"/>
    </row>
    <row r="100" spans="1:8">
      <c r="A100" s="19"/>
      <c r="B100" s="21" t="s">
        <v>2067</v>
      </c>
      <c r="C100" s="21">
        <v>19</v>
      </c>
      <c r="D100" s="3">
        <v>412260</v>
      </c>
      <c r="E100" s="3"/>
      <c r="F100" s="3">
        <f t="shared" si="2"/>
        <v>2002650</v>
      </c>
      <c r="G100" s="232" t="s">
        <v>2308</v>
      </c>
      <c r="H100" s="3"/>
    </row>
    <row r="101" spans="1:8">
      <c r="A101" s="19"/>
      <c r="B101" s="21" t="s">
        <v>2069</v>
      </c>
      <c r="C101" s="21">
        <v>13</v>
      </c>
      <c r="D101" s="3">
        <v>283830</v>
      </c>
      <c r="E101" s="3"/>
      <c r="F101" s="3">
        <f t="shared" si="2"/>
        <v>2286480</v>
      </c>
      <c r="G101" s="232" t="s">
        <v>2309</v>
      </c>
      <c r="H101" s="3"/>
    </row>
    <row r="102" spans="1:8">
      <c r="A102" s="19"/>
      <c r="B102" s="21" t="s">
        <v>2071</v>
      </c>
      <c r="C102" s="21">
        <v>8</v>
      </c>
      <c r="D102" s="3">
        <v>169795</v>
      </c>
      <c r="E102" s="3"/>
      <c r="F102" s="3">
        <f t="shared" si="2"/>
        <v>2456275</v>
      </c>
      <c r="G102" s="3"/>
      <c r="H102" s="3"/>
    </row>
    <row r="103" spans="1:8">
      <c r="A103" s="19"/>
      <c r="B103" s="21" t="s">
        <v>2073</v>
      </c>
      <c r="C103" s="21">
        <v>8</v>
      </c>
      <c r="D103" s="3">
        <v>177600</v>
      </c>
      <c r="E103" s="3"/>
      <c r="F103" s="3">
        <f t="shared" si="2"/>
        <v>2633875</v>
      </c>
      <c r="G103" s="3"/>
      <c r="H103" s="3"/>
    </row>
    <row r="104" spans="1:8">
      <c r="A104" s="19"/>
      <c r="B104" s="21" t="s">
        <v>2087</v>
      </c>
      <c r="C104" s="21">
        <v>2</v>
      </c>
      <c r="D104" s="3">
        <v>36215</v>
      </c>
      <c r="E104" s="3"/>
      <c r="F104" s="3">
        <f t="shared" si="2"/>
        <v>2670090</v>
      </c>
      <c r="G104" s="3"/>
      <c r="H104" s="3"/>
    </row>
    <row r="105" spans="1:8">
      <c r="A105" s="19"/>
      <c r="B105" s="21" t="s">
        <v>2097</v>
      </c>
      <c r="C105" s="21">
        <v>36</v>
      </c>
      <c r="D105" s="3"/>
      <c r="E105" s="5">
        <v>587470</v>
      </c>
      <c r="F105" s="3">
        <f t="shared" si="2"/>
        <v>2082620</v>
      </c>
      <c r="G105" s="5"/>
      <c r="H105" s="3"/>
    </row>
    <row r="106" spans="1:8">
      <c r="A106" s="19"/>
      <c r="B106" s="21" t="s">
        <v>2103</v>
      </c>
      <c r="C106" s="21">
        <v>28</v>
      </c>
      <c r="D106" s="3"/>
      <c r="E106" s="5">
        <v>546665</v>
      </c>
      <c r="F106" s="3">
        <f t="shared" si="2"/>
        <v>1535955</v>
      </c>
      <c r="G106" s="5"/>
      <c r="H106" s="3"/>
    </row>
    <row r="107" spans="1:8">
      <c r="A107" s="19"/>
      <c r="B107" s="21" t="s">
        <v>2105</v>
      </c>
      <c r="C107" s="21">
        <v>26</v>
      </c>
      <c r="D107" s="3"/>
      <c r="E107" s="5">
        <v>529295</v>
      </c>
      <c r="F107" s="3">
        <f t="shared" si="2"/>
        <v>1006660</v>
      </c>
      <c r="G107" s="5"/>
      <c r="H107" s="3"/>
    </row>
    <row r="108" spans="1:8">
      <c r="A108" s="19"/>
      <c r="B108" s="21" t="s">
        <v>2106</v>
      </c>
      <c r="C108" s="21">
        <v>28</v>
      </c>
      <c r="D108" s="3"/>
      <c r="E108" s="5">
        <v>532960</v>
      </c>
      <c r="F108" s="3">
        <f t="shared" si="2"/>
        <v>473700</v>
      </c>
      <c r="G108" s="5"/>
      <c r="H108" s="3"/>
    </row>
    <row r="109" spans="1:8">
      <c r="A109" s="19"/>
      <c r="B109" s="21" t="s">
        <v>2110</v>
      </c>
      <c r="C109" s="21">
        <v>27</v>
      </c>
      <c r="D109" s="3"/>
      <c r="E109" s="5">
        <v>458515</v>
      </c>
      <c r="F109" s="3">
        <f t="shared" si="2"/>
        <v>15185</v>
      </c>
      <c r="G109" s="5"/>
      <c r="H109" s="3"/>
    </row>
    <row r="110" spans="1:8">
      <c r="A110" s="19"/>
      <c r="B110" s="21" t="s">
        <v>2112</v>
      </c>
      <c r="C110" s="21">
        <v>1</v>
      </c>
      <c r="D110" s="3"/>
      <c r="E110" s="5">
        <v>8830</v>
      </c>
      <c r="F110" s="3">
        <f t="shared" si="2"/>
        <v>6355</v>
      </c>
      <c r="G110" s="5"/>
      <c r="H110" s="3"/>
    </row>
    <row r="111" spans="1:8">
      <c r="A111" s="19"/>
      <c r="B111" s="21" t="s">
        <v>2216</v>
      </c>
      <c r="C111" s="21"/>
      <c r="D111" s="3"/>
      <c r="E111" s="3">
        <v>6355</v>
      </c>
      <c r="F111" s="3">
        <f t="shared" si="2"/>
        <v>0</v>
      </c>
      <c r="G111" s="3"/>
      <c r="H111" s="3" t="s">
        <v>1643</v>
      </c>
    </row>
    <row r="112" spans="1:8">
      <c r="A112" s="19"/>
      <c r="B112" s="21"/>
      <c r="C112" s="21"/>
      <c r="D112" s="3"/>
      <c r="E112" s="3"/>
      <c r="F112" s="3"/>
      <c r="G112" s="3"/>
      <c r="H112" s="3"/>
    </row>
    <row r="113" spans="1:8">
      <c r="A113" s="19"/>
      <c r="B113" s="21"/>
      <c r="C113" s="21"/>
      <c r="D113" s="3"/>
      <c r="E113" s="3"/>
      <c r="F113" s="3"/>
      <c r="G113" s="3"/>
      <c r="H113" s="3"/>
    </row>
    <row r="114" spans="1:8">
      <c r="A114" s="19"/>
      <c r="B114" s="21"/>
      <c r="C114" s="21"/>
      <c r="D114" s="3"/>
      <c r="E114" s="3"/>
      <c r="F114" s="3"/>
      <c r="G114" s="3"/>
      <c r="H114" s="3"/>
    </row>
    <row r="115" spans="1:8">
      <c r="A115" s="19"/>
      <c r="B115" s="21"/>
      <c r="C115" s="21"/>
      <c r="D115" s="3"/>
      <c r="E115" s="3"/>
      <c r="F115" s="3"/>
      <c r="G115" s="3"/>
      <c r="H115" s="3"/>
    </row>
    <row r="116" spans="1:8">
      <c r="A116" s="19"/>
      <c r="B116" s="21"/>
      <c r="C116" s="21"/>
      <c r="D116" s="3"/>
      <c r="E116" s="3"/>
      <c r="F116" s="3"/>
      <c r="G116" s="3"/>
      <c r="H116" s="3"/>
    </row>
    <row r="117" spans="1:8">
      <c r="A117" s="17"/>
      <c r="B117" s="17"/>
      <c r="C117" s="17"/>
      <c r="D117" s="18"/>
      <c r="E117" s="18"/>
      <c r="F117" s="18"/>
      <c r="G117" s="18"/>
      <c r="H117" s="17"/>
    </row>
    <row r="118" spans="1:8" ht="26.25">
      <c r="A118" s="673" t="s">
        <v>43</v>
      </c>
      <c r="B118" s="674"/>
      <c r="C118" s="29">
        <f>SUM(C98:C117)</f>
        <v>246</v>
      </c>
      <c r="D118" s="10">
        <f>SUM(D97:D117)</f>
        <v>2670090</v>
      </c>
      <c r="E118" s="10">
        <f>SUM(E97:E117)</f>
        <v>2670090</v>
      </c>
      <c r="F118" s="10"/>
      <c r="G118" s="10"/>
      <c r="H118" s="10">
        <f>D118-E118</f>
        <v>0</v>
      </c>
    </row>
    <row r="123" spans="1:8" ht="23.25">
      <c r="A123" s="666" t="s">
        <v>0</v>
      </c>
      <c r="B123" s="666"/>
      <c r="C123" s="666"/>
      <c r="D123" s="666"/>
      <c r="E123" s="666"/>
      <c r="F123" s="666"/>
      <c r="G123" s="666"/>
      <c r="H123" s="666"/>
    </row>
    <row r="124" spans="1:8" ht="15.75">
      <c r="A124" s="672" t="s">
        <v>2198</v>
      </c>
      <c r="B124" s="672"/>
      <c r="C124" s="672"/>
      <c r="D124" s="672"/>
      <c r="E124" s="672"/>
      <c r="F124" s="672"/>
      <c r="G124" s="672"/>
      <c r="H124" s="672"/>
    </row>
    <row r="125" spans="1:8">
      <c r="A125" s="667" t="s">
        <v>2152</v>
      </c>
      <c r="B125" s="667"/>
      <c r="C125" s="667"/>
      <c r="D125" s="667"/>
      <c r="E125" s="667"/>
      <c r="F125" s="667"/>
      <c r="G125" s="667"/>
      <c r="H125" s="667"/>
    </row>
    <row r="126" spans="1:8">
      <c r="A126" s="668" t="s">
        <v>2</v>
      </c>
      <c r="B126" s="668"/>
      <c r="C126" s="668"/>
      <c r="D126" s="668"/>
      <c r="E126" s="668"/>
      <c r="F126" s="668"/>
      <c r="G126" s="668"/>
      <c r="H126" s="668"/>
    </row>
    <row r="127" spans="1:8" ht="15.75">
      <c r="A127" s="1" t="s">
        <v>3</v>
      </c>
      <c r="B127" s="1" t="s">
        <v>4</v>
      </c>
      <c r="C127" s="218" t="s">
        <v>2245</v>
      </c>
      <c r="D127" s="1" t="s">
        <v>2243</v>
      </c>
      <c r="E127" s="1" t="s">
        <v>2246</v>
      </c>
      <c r="F127" s="211" t="s">
        <v>2244</v>
      </c>
      <c r="G127" s="1" t="s">
        <v>2247</v>
      </c>
      <c r="H127" s="211" t="s">
        <v>2239</v>
      </c>
    </row>
    <row r="128" spans="1:8" ht="15.75">
      <c r="A128" s="52"/>
      <c r="B128" s="36" t="s">
        <v>2130</v>
      </c>
      <c r="C128" s="36">
        <v>27</v>
      </c>
      <c r="D128" s="206">
        <v>697035</v>
      </c>
      <c r="E128" s="52"/>
      <c r="F128" s="213">
        <f>D128-E128</f>
        <v>697035</v>
      </c>
      <c r="G128" s="233" t="s">
        <v>2310</v>
      </c>
      <c r="H128" s="3"/>
    </row>
    <row r="129" spans="1:8">
      <c r="A129" s="19"/>
      <c r="B129" s="21" t="s">
        <v>2132</v>
      </c>
      <c r="C129" s="21">
        <v>32</v>
      </c>
      <c r="D129" s="5">
        <v>832130</v>
      </c>
      <c r="E129" s="3"/>
      <c r="F129" s="3">
        <f>F128+D129-E129</f>
        <v>1529165</v>
      </c>
      <c r="G129" s="232" t="s">
        <v>2311</v>
      </c>
      <c r="H129" s="3"/>
    </row>
    <row r="130" spans="1:8">
      <c r="A130" s="19"/>
      <c r="B130" s="21" t="s">
        <v>2133</v>
      </c>
      <c r="C130" s="21">
        <v>31</v>
      </c>
      <c r="D130" s="5">
        <v>817595</v>
      </c>
      <c r="E130" s="3"/>
      <c r="F130" s="3">
        <f t="shared" ref="F130:F159" si="3">F129+D130-E130</f>
        <v>2346760</v>
      </c>
      <c r="G130" s="231" t="s">
        <v>2312</v>
      </c>
      <c r="H130" s="3"/>
    </row>
    <row r="131" spans="1:8">
      <c r="A131" s="19"/>
      <c r="B131" s="21" t="s">
        <v>2136</v>
      </c>
      <c r="C131" s="21">
        <v>30</v>
      </c>
      <c r="D131" s="5">
        <v>787410</v>
      </c>
      <c r="E131" s="3"/>
      <c r="F131" s="3">
        <f t="shared" si="3"/>
        <v>3134170</v>
      </c>
      <c r="G131" s="232" t="s">
        <v>2313</v>
      </c>
      <c r="H131" s="3"/>
    </row>
    <row r="132" spans="1:8">
      <c r="A132" s="19"/>
      <c r="B132" s="21" t="s">
        <v>2138</v>
      </c>
      <c r="C132" s="21">
        <v>52</v>
      </c>
      <c r="D132" s="5">
        <v>1391425</v>
      </c>
      <c r="E132" s="3"/>
      <c r="F132" s="3">
        <f t="shared" si="3"/>
        <v>4525595</v>
      </c>
      <c r="G132" s="232" t="s">
        <v>2314</v>
      </c>
      <c r="H132" s="3"/>
    </row>
    <row r="133" spans="1:8">
      <c r="A133" s="19"/>
      <c r="B133" s="21" t="s">
        <v>2139</v>
      </c>
      <c r="C133" s="21">
        <v>47</v>
      </c>
      <c r="D133" s="5">
        <v>1224130</v>
      </c>
      <c r="E133" s="3"/>
      <c r="F133" s="3">
        <f t="shared" si="3"/>
        <v>5749725</v>
      </c>
      <c r="G133" s="232" t="s">
        <v>2315</v>
      </c>
      <c r="H133" s="3"/>
    </row>
    <row r="134" spans="1:8">
      <c r="A134" s="19"/>
      <c r="B134" s="21" t="s">
        <v>2141</v>
      </c>
      <c r="C134" s="21">
        <v>56</v>
      </c>
      <c r="D134" s="3">
        <v>270530</v>
      </c>
      <c r="E134" s="3"/>
      <c r="F134" s="3">
        <f t="shared" si="3"/>
        <v>6020255</v>
      </c>
      <c r="G134" s="17"/>
      <c r="H134" s="3"/>
    </row>
    <row r="135" spans="1:8">
      <c r="A135" s="19"/>
      <c r="B135" s="21" t="s">
        <v>2143</v>
      </c>
      <c r="C135" s="21">
        <v>75</v>
      </c>
      <c r="D135" s="3">
        <v>481000</v>
      </c>
      <c r="E135" s="3"/>
      <c r="F135" s="3">
        <f t="shared" si="3"/>
        <v>6501255</v>
      </c>
      <c r="G135" s="17"/>
      <c r="H135" s="3"/>
    </row>
    <row r="136" spans="1:8">
      <c r="A136" s="19"/>
      <c r="B136" s="21" t="s">
        <v>2144</v>
      </c>
      <c r="C136" s="21">
        <v>55</v>
      </c>
      <c r="D136" s="3">
        <v>432730</v>
      </c>
      <c r="E136" s="3"/>
      <c r="F136" s="3">
        <f t="shared" si="3"/>
        <v>6933985</v>
      </c>
      <c r="G136" s="17"/>
      <c r="H136" s="3"/>
    </row>
    <row r="137" spans="1:8">
      <c r="A137" s="19"/>
      <c r="B137" s="21" t="s">
        <v>2147</v>
      </c>
      <c r="C137" s="21">
        <v>58</v>
      </c>
      <c r="D137" s="3">
        <v>214190</v>
      </c>
      <c r="E137" s="3"/>
      <c r="F137" s="3">
        <f t="shared" si="3"/>
        <v>7148175</v>
      </c>
      <c r="G137" s="17"/>
      <c r="H137" s="3"/>
    </row>
    <row r="138" spans="1:8">
      <c r="A138" s="19"/>
      <c r="B138" s="21" t="s">
        <v>2606</v>
      </c>
      <c r="C138" s="21">
        <v>6</v>
      </c>
      <c r="D138" s="3"/>
      <c r="E138" s="17">
        <v>112665</v>
      </c>
      <c r="F138" s="3">
        <f t="shared" si="3"/>
        <v>7035510</v>
      </c>
      <c r="G138" s="17"/>
      <c r="H138" s="3"/>
    </row>
    <row r="139" spans="1:8">
      <c r="A139" s="19"/>
      <c r="B139" s="21" t="s">
        <v>2635</v>
      </c>
      <c r="C139" s="21">
        <v>6</v>
      </c>
      <c r="D139" s="3"/>
      <c r="E139" s="17">
        <v>103075</v>
      </c>
      <c r="F139" s="3">
        <f t="shared" si="3"/>
        <v>6932435</v>
      </c>
      <c r="G139" s="17"/>
      <c r="H139" s="3"/>
    </row>
    <row r="140" spans="1:8">
      <c r="A140" s="19"/>
      <c r="B140" s="21" t="s">
        <v>2716</v>
      </c>
      <c r="C140" s="21">
        <v>11</v>
      </c>
      <c r="D140" s="3"/>
      <c r="E140" s="17">
        <v>164915</v>
      </c>
      <c r="F140" s="3">
        <f t="shared" si="3"/>
        <v>6767520</v>
      </c>
      <c r="G140" s="17"/>
      <c r="H140" s="3"/>
    </row>
    <row r="141" spans="1:8">
      <c r="A141" s="19"/>
      <c r="B141" s="21" t="s">
        <v>2718</v>
      </c>
      <c r="C141" s="21">
        <v>1</v>
      </c>
      <c r="D141" s="3"/>
      <c r="E141" s="17">
        <v>14600</v>
      </c>
      <c r="F141" s="3">
        <f t="shared" si="3"/>
        <v>6752920</v>
      </c>
      <c r="G141" s="17"/>
      <c r="H141" s="3"/>
    </row>
    <row r="142" spans="1:8">
      <c r="A142" s="19"/>
      <c r="B142" s="21" t="s">
        <v>2719</v>
      </c>
      <c r="C142" s="21">
        <v>17</v>
      </c>
      <c r="D142" s="3"/>
      <c r="E142" s="17">
        <v>385020</v>
      </c>
      <c r="F142" s="3">
        <f t="shared" si="3"/>
        <v>6367900</v>
      </c>
      <c r="G142" s="17"/>
      <c r="H142" s="3"/>
    </row>
    <row r="143" spans="1:8">
      <c r="A143" s="19"/>
      <c r="B143" s="21" t="s">
        <v>2720</v>
      </c>
      <c r="C143" s="21">
        <v>4</v>
      </c>
      <c r="D143" s="3"/>
      <c r="E143" s="17">
        <v>72040</v>
      </c>
      <c r="F143" s="3">
        <f t="shared" si="3"/>
        <v>6295860</v>
      </c>
      <c r="G143" s="17"/>
      <c r="H143" s="3"/>
    </row>
    <row r="144" spans="1:8">
      <c r="A144" s="19"/>
      <c r="B144" s="21" t="s">
        <v>2721</v>
      </c>
      <c r="C144" s="21">
        <v>4</v>
      </c>
      <c r="D144" s="3"/>
      <c r="E144" s="17">
        <v>91865</v>
      </c>
      <c r="F144" s="3">
        <f t="shared" si="3"/>
        <v>6203995</v>
      </c>
      <c r="G144" s="17"/>
      <c r="H144" s="3"/>
    </row>
    <row r="145" spans="1:8">
      <c r="A145" s="19"/>
      <c r="B145" s="432" t="s">
        <v>2722</v>
      </c>
      <c r="C145" s="21">
        <v>25</v>
      </c>
      <c r="D145" s="3"/>
      <c r="E145" s="17">
        <v>567070</v>
      </c>
      <c r="F145" s="3">
        <f t="shared" si="3"/>
        <v>5636925</v>
      </c>
      <c r="G145" s="17"/>
      <c r="H145" s="3"/>
    </row>
    <row r="146" spans="1:8">
      <c r="A146" s="19"/>
      <c r="B146" s="437" t="s">
        <v>2723</v>
      </c>
      <c r="C146" s="21">
        <v>18</v>
      </c>
      <c r="D146" s="3"/>
      <c r="E146" s="17">
        <v>291040</v>
      </c>
      <c r="F146" s="3">
        <f t="shared" si="3"/>
        <v>5345885</v>
      </c>
      <c r="G146" s="17"/>
      <c r="H146" s="3"/>
    </row>
    <row r="147" spans="1:8">
      <c r="A147" s="19"/>
      <c r="B147" s="439" t="s">
        <v>2724</v>
      </c>
      <c r="C147" s="21">
        <v>10</v>
      </c>
      <c r="D147" s="3"/>
      <c r="E147" s="17">
        <v>215370</v>
      </c>
      <c r="F147" s="3">
        <f t="shared" si="3"/>
        <v>5130515</v>
      </c>
      <c r="G147" s="17"/>
      <c r="H147" s="3"/>
    </row>
    <row r="148" spans="1:8">
      <c r="A148" s="19"/>
      <c r="B148" s="441" t="s">
        <v>2726</v>
      </c>
      <c r="C148" s="21">
        <v>2</v>
      </c>
      <c r="D148" s="3"/>
      <c r="E148" s="17">
        <v>47400</v>
      </c>
      <c r="F148" s="3">
        <f t="shared" si="3"/>
        <v>5083115</v>
      </c>
      <c r="G148" s="17"/>
      <c r="H148" s="3"/>
    </row>
    <row r="149" spans="1:8">
      <c r="A149" s="19"/>
      <c r="B149" s="444" t="s">
        <v>2732</v>
      </c>
      <c r="C149" s="21">
        <v>12</v>
      </c>
      <c r="D149" s="3"/>
      <c r="E149" s="17">
        <v>227235</v>
      </c>
      <c r="F149" s="3">
        <f t="shared" si="3"/>
        <v>4855880</v>
      </c>
      <c r="G149" s="17"/>
      <c r="H149" s="3"/>
    </row>
    <row r="150" spans="1:8">
      <c r="A150" s="19"/>
      <c r="B150" s="446" t="s">
        <v>2733</v>
      </c>
      <c r="C150" s="21">
        <v>30</v>
      </c>
      <c r="D150" s="3"/>
      <c r="E150" s="17">
        <v>577540</v>
      </c>
      <c r="F150" s="3">
        <f t="shared" si="3"/>
        <v>4278340</v>
      </c>
      <c r="G150" s="17"/>
      <c r="H150" s="3"/>
    </row>
    <row r="151" spans="1:8">
      <c r="A151" s="19"/>
      <c r="B151" s="448" t="s">
        <v>2734</v>
      </c>
      <c r="C151" s="21">
        <v>36</v>
      </c>
      <c r="D151" s="3"/>
      <c r="E151" s="17">
        <v>645715</v>
      </c>
      <c r="F151" s="3">
        <f t="shared" si="3"/>
        <v>3632625</v>
      </c>
      <c r="G151" s="17"/>
      <c r="H151" s="3"/>
    </row>
    <row r="152" spans="1:8">
      <c r="A152" s="19"/>
      <c r="B152" s="451" t="s">
        <v>2735</v>
      </c>
      <c r="C152" s="21">
        <v>43</v>
      </c>
      <c r="D152" s="3"/>
      <c r="E152" s="17">
        <v>790300</v>
      </c>
      <c r="F152" s="3">
        <f t="shared" si="3"/>
        <v>2842325</v>
      </c>
      <c r="G152" s="17"/>
      <c r="H152" s="3"/>
    </row>
    <row r="153" spans="1:8">
      <c r="A153" s="19"/>
      <c r="B153" s="453" t="s">
        <v>2736</v>
      </c>
      <c r="C153" s="21">
        <v>53</v>
      </c>
      <c r="D153" s="3"/>
      <c r="E153" s="17">
        <v>967120</v>
      </c>
      <c r="F153" s="3">
        <f t="shared" si="3"/>
        <v>1875205</v>
      </c>
      <c r="G153" s="17"/>
      <c r="H153" s="3"/>
    </row>
    <row r="154" spans="1:8">
      <c r="A154" s="19"/>
      <c r="B154" s="456" t="s">
        <v>2737</v>
      </c>
      <c r="C154" s="21">
        <v>46</v>
      </c>
      <c r="D154" s="3"/>
      <c r="E154" s="17">
        <v>883850</v>
      </c>
      <c r="F154" s="3">
        <f t="shared" si="3"/>
        <v>991355</v>
      </c>
      <c r="G154" s="17"/>
      <c r="H154" s="3"/>
    </row>
    <row r="155" spans="1:8">
      <c r="A155" s="19"/>
      <c r="B155" s="457" t="s">
        <v>2738</v>
      </c>
      <c r="C155" s="21">
        <v>16</v>
      </c>
      <c r="D155" s="3"/>
      <c r="E155" s="17">
        <v>347200</v>
      </c>
      <c r="F155" s="3">
        <f t="shared" si="3"/>
        <v>644155</v>
      </c>
      <c r="G155" s="17"/>
      <c r="H155" s="3"/>
    </row>
    <row r="156" spans="1:8">
      <c r="A156" s="19"/>
      <c r="B156" s="459" t="s">
        <v>2739</v>
      </c>
      <c r="C156" s="21">
        <v>31</v>
      </c>
      <c r="D156" s="3"/>
      <c r="E156" s="17">
        <v>584235</v>
      </c>
      <c r="F156" s="3">
        <f t="shared" si="3"/>
        <v>59920</v>
      </c>
      <c r="G156" s="17"/>
      <c r="H156" s="3"/>
    </row>
    <row r="157" spans="1:8">
      <c r="A157" s="19"/>
      <c r="B157" s="461" t="s">
        <v>2741</v>
      </c>
      <c r="C157" s="21">
        <v>3</v>
      </c>
      <c r="D157" s="3"/>
      <c r="E157" s="17">
        <v>59920</v>
      </c>
      <c r="F157" s="3">
        <f t="shared" si="3"/>
        <v>0</v>
      </c>
      <c r="G157" s="17"/>
      <c r="H157" s="3"/>
    </row>
    <row r="158" spans="1:8">
      <c r="A158" s="19"/>
      <c r="B158" s="21"/>
      <c r="C158" s="21"/>
      <c r="D158" s="3"/>
      <c r="E158" s="17"/>
      <c r="F158" s="3">
        <f t="shared" si="3"/>
        <v>0</v>
      </c>
      <c r="G158" s="17"/>
      <c r="H158" s="3"/>
    </row>
    <row r="159" spans="1:8">
      <c r="A159" s="17"/>
      <c r="B159" s="17"/>
      <c r="C159" s="17"/>
      <c r="D159" s="18"/>
      <c r="E159" s="18"/>
      <c r="F159" s="3">
        <f t="shared" si="3"/>
        <v>0</v>
      </c>
      <c r="G159" s="18"/>
      <c r="H159" s="17"/>
    </row>
    <row r="160" spans="1:8" ht="26.25">
      <c r="A160" s="673" t="s">
        <v>43</v>
      </c>
      <c r="B160" s="674"/>
      <c r="C160" s="29">
        <f>SUM(C129:C159)</f>
        <v>810</v>
      </c>
      <c r="D160" s="10">
        <f>SUM(D128:D159)</f>
        <v>7148175</v>
      </c>
      <c r="E160" s="10">
        <f>SUM(E128:E159)</f>
        <v>7148175</v>
      </c>
      <c r="F160" s="10">
        <f>D160-E160</f>
        <v>0</v>
      </c>
      <c r="G160" s="10"/>
      <c r="H160" s="10"/>
    </row>
    <row r="163" spans="1:8" ht="23.25">
      <c r="A163" s="666" t="s">
        <v>0</v>
      </c>
      <c r="B163" s="666"/>
      <c r="C163" s="666"/>
      <c r="D163" s="666"/>
      <c r="E163" s="666"/>
      <c r="F163" s="666"/>
      <c r="G163" s="666"/>
      <c r="H163" s="666"/>
    </row>
    <row r="164" spans="1:8" ht="15.75">
      <c r="A164" s="672" t="s">
        <v>2199</v>
      </c>
      <c r="B164" s="672"/>
      <c r="C164" s="672"/>
      <c r="D164" s="672"/>
      <c r="E164" s="672"/>
      <c r="F164" s="672"/>
      <c r="G164" s="672"/>
      <c r="H164" s="672"/>
    </row>
    <row r="165" spans="1:8">
      <c r="A165" s="667" t="s">
        <v>2152</v>
      </c>
      <c r="B165" s="667"/>
      <c r="C165" s="667"/>
      <c r="D165" s="667"/>
      <c r="E165" s="667"/>
      <c r="F165" s="667"/>
      <c r="G165" s="667"/>
      <c r="H165" s="667"/>
    </row>
    <row r="166" spans="1:8">
      <c r="A166" s="668" t="s">
        <v>2</v>
      </c>
      <c r="B166" s="668"/>
      <c r="C166" s="668"/>
      <c r="D166" s="668"/>
      <c r="E166" s="668"/>
      <c r="F166" s="668"/>
      <c r="G166" s="668"/>
      <c r="H166" s="668"/>
    </row>
    <row r="167" spans="1:8" ht="15.75">
      <c r="A167" s="1" t="s">
        <v>3</v>
      </c>
      <c r="B167" s="1" t="s">
        <v>4</v>
      </c>
      <c r="C167" s="218" t="s">
        <v>2245</v>
      </c>
      <c r="D167" s="1" t="s">
        <v>2243</v>
      </c>
      <c r="E167" s="1" t="s">
        <v>2246</v>
      </c>
      <c r="F167" s="211" t="s">
        <v>2244</v>
      </c>
      <c r="G167" s="1" t="s">
        <v>2247</v>
      </c>
      <c r="H167" s="211" t="s">
        <v>2239</v>
      </c>
    </row>
    <row r="168" spans="1:8">
      <c r="A168" s="19"/>
      <c r="B168" s="21" t="s">
        <v>2141</v>
      </c>
      <c r="C168" s="21">
        <v>56</v>
      </c>
      <c r="D168" s="3">
        <v>1200260</v>
      </c>
      <c r="E168" s="3"/>
      <c r="F168" s="3">
        <f>D168-E168</f>
        <v>1200260</v>
      </c>
      <c r="G168" s="230" t="s">
        <v>2316</v>
      </c>
      <c r="H168" s="3"/>
    </row>
    <row r="169" spans="1:8">
      <c r="A169" s="19"/>
      <c r="B169" s="21" t="s">
        <v>2143</v>
      </c>
      <c r="C169" s="21">
        <v>75</v>
      </c>
      <c r="D169" s="3">
        <v>1463040</v>
      </c>
      <c r="E169" s="3"/>
      <c r="F169" s="3">
        <f>F168+D169-E169</f>
        <v>2663300</v>
      </c>
      <c r="G169" s="232" t="s">
        <v>2317</v>
      </c>
      <c r="H169" s="3"/>
    </row>
    <row r="170" spans="1:8">
      <c r="A170" s="19"/>
      <c r="B170" s="21" t="s">
        <v>2144</v>
      </c>
      <c r="C170" s="21">
        <v>55</v>
      </c>
      <c r="D170" s="3">
        <v>1024420</v>
      </c>
      <c r="E170" s="3"/>
      <c r="F170" s="3">
        <f t="shared" ref="F170:F211" si="4">F169+D170-E170</f>
        <v>3687720</v>
      </c>
      <c r="G170" s="232" t="s">
        <v>2318</v>
      </c>
      <c r="H170" s="3"/>
    </row>
    <row r="171" spans="1:8">
      <c r="A171" s="19"/>
      <c r="B171" s="21" t="s">
        <v>2147</v>
      </c>
      <c r="C171" s="21">
        <v>58</v>
      </c>
      <c r="D171" s="3">
        <v>1279605</v>
      </c>
      <c r="E171" s="3"/>
      <c r="F171" s="3">
        <f t="shared" si="4"/>
        <v>4967325</v>
      </c>
      <c r="G171" s="232" t="s">
        <v>2319</v>
      </c>
      <c r="H171" s="3"/>
    </row>
    <row r="172" spans="1:8">
      <c r="A172" s="19"/>
      <c r="B172" s="21" t="s">
        <v>2149</v>
      </c>
      <c r="C172" s="21">
        <v>71</v>
      </c>
      <c r="D172" s="3">
        <v>1851815</v>
      </c>
      <c r="E172" s="3"/>
      <c r="F172" s="3">
        <f t="shared" si="4"/>
        <v>6819140</v>
      </c>
      <c r="G172" s="232" t="s">
        <v>2320</v>
      </c>
      <c r="H172" s="3"/>
    </row>
    <row r="173" spans="1:8">
      <c r="A173" s="19"/>
      <c r="B173" s="21" t="s">
        <v>2154</v>
      </c>
      <c r="C173" s="21">
        <v>57</v>
      </c>
      <c r="D173" s="3">
        <v>1447510</v>
      </c>
      <c r="E173" s="17"/>
      <c r="F173" s="3">
        <f t="shared" si="4"/>
        <v>8266650</v>
      </c>
      <c r="G173" s="234" t="s">
        <v>2321</v>
      </c>
      <c r="H173" s="3"/>
    </row>
    <row r="174" spans="1:8">
      <c r="A174" s="19"/>
      <c r="B174" s="21" t="s">
        <v>2156</v>
      </c>
      <c r="C174" s="21">
        <v>43</v>
      </c>
      <c r="D174" s="3">
        <v>1095105</v>
      </c>
      <c r="E174" s="17"/>
      <c r="F174" s="3">
        <f t="shared" si="4"/>
        <v>9361755</v>
      </c>
      <c r="G174" s="17"/>
      <c r="H174" s="3"/>
    </row>
    <row r="175" spans="1:8">
      <c r="A175" s="19"/>
      <c r="B175" s="21" t="s">
        <v>2166</v>
      </c>
      <c r="C175" s="21">
        <v>58</v>
      </c>
      <c r="D175" s="3">
        <v>1487070</v>
      </c>
      <c r="E175" s="17"/>
      <c r="F175" s="3">
        <f t="shared" si="4"/>
        <v>10848825</v>
      </c>
      <c r="G175" s="17"/>
      <c r="H175" s="3"/>
    </row>
    <row r="176" spans="1:8">
      <c r="A176" s="19"/>
      <c r="B176" s="21" t="s">
        <v>2169</v>
      </c>
      <c r="C176" s="21">
        <v>47</v>
      </c>
      <c r="D176" s="3">
        <v>1237020</v>
      </c>
      <c r="E176" s="17"/>
      <c r="F176" s="3">
        <f t="shared" si="4"/>
        <v>12085845</v>
      </c>
      <c r="G176" s="17"/>
      <c r="H176" s="3"/>
    </row>
    <row r="177" spans="1:8">
      <c r="A177" s="19"/>
      <c r="B177" s="21" t="s">
        <v>2178</v>
      </c>
      <c r="C177" s="21">
        <v>27</v>
      </c>
      <c r="D177" s="3">
        <v>726010</v>
      </c>
      <c r="E177" s="17"/>
      <c r="F177" s="3">
        <f t="shared" si="4"/>
        <v>12811855</v>
      </c>
      <c r="G177" s="17"/>
      <c r="H177" s="3"/>
    </row>
    <row r="178" spans="1:8">
      <c r="A178" s="19"/>
      <c r="B178" s="21" t="s">
        <v>2179</v>
      </c>
      <c r="C178" s="21">
        <v>22</v>
      </c>
      <c r="D178" s="3">
        <v>601445</v>
      </c>
      <c r="E178" s="17"/>
      <c r="F178" s="3">
        <f t="shared" si="4"/>
        <v>13413300</v>
      </c>
      <c r="G178" s="17"/>
      <c r="H178" s="3"/>
    </row>
    <row r="179" spans="1:8">
      <c r="A179" s="19"/>
      <c r="B179" s="21" t="s">
        <v>2180</v>
      </c>
      <c r="C179" s="21">
        <v>11</v>
      </c>
      <c r="D179" s="3">
        <v>298330</v>
      </c>
      <c r="E179" s="17"/>
      <c r="F179" s="3">
        <f t="shared" si="4"/>
        <v>13711630</v>
      </c>
      <c r="G179" s="17"/>
      <c r="H179" s="3"/>
    </row>
    <row r="180" spans="1:8">
      <c r="A180" s="19"/>
      <c r="B180" s="21" t="s">
        <v>2741</v>
      </c>
      <c r="C180" s="21">
        <v>13</v>
      </c>
      <c r="D180" s="3"/>
      <c r="E180" s="17">
        <f>288625-59920</f>
        <v>228705</v>
      </c>
      <c r="F180" s="3">
        <f t="shared" si="4"/>
        <v>13482925</v>
      </c>
      <c r="G180" s="17"/>
      <c r="H180" s="3"/>
    </row>
    <row r="181" spans="1:8">
      <c r="A181" s="19"/>
      <c r="B181" s="21" t="s">
        <v>2742</v>
      </c>
      <c r="C181" s="21">
        <v>27</v>
      </c>
      <c r="D181" s="3"/>
      <c r="E181" s="17">
        <v>446875</v>
      </c>
      <c r="F181" s="3">
        <f t="shared" si="4"/>
        <v>13036050</v>
      </c>
      <c r="G181" s="17"/>
      <c r="H181" s="3"/>
    </row>
    <row r="182" spans="1:8">
      <c r="A182" s="19"/>
      <c r="B182" s="21" t="s">
        <v>2744</v>
      </c>
      <c r="C182" s="21">
        <v>23</v>
      </c>
      <c r="D182" s="3"/>
      <c r="E182" s="17">
        <v>465550</v>
      </c>
      <c r="F182" s="3">
        <f t="shared" si="4"/>
        <v>12570500</v>
      </c>
      <c r="G182" s="17"/>
      <c r="H182" s="3"/>
    </row>
    <row r="183" spans="1:8">
      <c r="A183" s="19"/>
      <c r="B183" s="21" t="s">
        <v>2746</v>
      </c>
      <c r="C183" s="21">
        <v>41</v>
      </c>
      <c r="D183" s="3"/>
      <c r="E183" s="17">
        <v>836800</v>
      </c>
      <c r="F183" s="3">
        <f t="shared" si="4"/>
        <v>11733700</v>
      </c>
      <c r="G183" s="17"/>
      <c r="H183" s="3"/>
    </row>
    <row r="184" spans="1:8">
      <c r="A184" s="19"/>
      <c r="B184" s="21" t="s">
        <v>2748</v>
      </c>
      <c r="C184" s="21">
        <v>32</v>
      </c>
      <c r="D184" s="3"/>
      <c r="E184" s="17">
        <v>673940</v>
      </c>
      <c r="F184" s="3">
        <f t="shared" si="4"/>
        <v>11059760</v>
      </c>
      <c r="G184" s="17"/>
      <c r="H184" s="3"/>
    </row>
    <row r="185" spans="1:8">
      <c r="A185" s="19"/>
      <c r="B185" s="21" t="s">
        <v>2753</v>
      </c>
      <c r="C185" s="21">
        <v>35</v>
      </c>
      <c r="D185" s="3"/>
      <c r="E185" s="17">
        <v>740080</v>
      </c>
      <c r="F185" s="3">
        <f t="shared" si="4"/>
        <v>10319680</v>
      </c>
      <c r="G185" s="17"/>
      <c r="H185" s="3"/>
    </row>
    <row r="186" spans="1:8">
      <c r="A186" s="19"/>
      <c r="B186" s="21" t="s">
        <v>2755</v>
      </c>
      <c r="C186" s="21">
        <v>27</v>
      </c>
      <c r="D186" s="3"/>
      <c r="E186" s="17">
        <v>623890</v>
      </c>
      <c r="F186" s="3">
        <f t="shared" si="4"/>
        <v>9695790</v>
      </c>
      <c r="G186" s="17"/>
      <c r="H186" s="3"/>
    </row>
    <row r="187" spans="1:8">
      <c r="A187" s="19"/>
      <c r="B187" s="21" t="s">
        <v>2757</v>
      </c>
      <c r="C187" s="21">
        <v>34</v>
      </c>
      <c r="D187" s="3"/>
      <c r="E187" s="17">
        <v>730000</v>
      </c>
      <c r="F187" s="3">
        <f t="shared" si="4"/>
        <v>8965790</v>
      </c>
      <c r="G187" s="17"/>
      <c r="H187" s="3"/>
    </row>
    <row r="188" spans="1:8">
      <c r="A188" s="19"/>
      <c r="B188" s="21" t="s">
        <v>2760</v>
      </c>
      <c r="C188" s="21">
        <v>25</v>
      </c>
      <c r="D188" s="3"/>
      <c r="E188" s="17">
        <v>537375</v>
      </c>
      <c r="F188" s="3">
        <f t="shared" si="4"/>
        <v>8428415</v>
      </c>
      <c r="G188" s="17"/>
      <c r="H188" s="3"/>
    </row>
    <row r="189" spans="1:8">
      <c r="A189" s="19"/>
      <c r="B189" s="21" t="s">
        <v>2761</v>
      </c>
      <c r="C189" s="21">
        <v>15</v>
      </c>
      <c r="D189" s="3"/>
      <c r="E189" s="17">
        <f>263540</f>
        <v>263540</v>
      </c>
      <c r="F189" s="3">
        <f t="shared" si="4"/>
        <v>8164875</v>
      </c>
      <c r="G189" s="17"/>
      <c r="H189" s="3"/>
    </row>
    <row r="190" spans="1:8">
      <c r="A190" s="19"/>
      <c r="B190" s="21" t="s">
        <v>2763</v>
      </c>
      <c r="C190" s="21">
        <v>18</v>
      </c>
      <c r="D190" s="3"/>
      <c r="E190" s="17">
        <v>468260</v>
      </c>
      <c r="F190" s="3">
        <f t="shared" si="4"/>
        <v>7696615</v>
      </c>
      <c r="G190" s="17"/>
      <c r="H190" s="3"/>
    </row>
    <row r="191" spans="1:8">
      <c r="A191" s="19"/>
      <c r="B191" s="21" t="s">
        <v>2766</v>
      </c>
      <c r="C191" s="21">
        <v>14</v>
      </c>
      <c r="D191" s="3"/>
      <c r="E191" s="17">
        <v>299035</v>
      </c>
      <c r="F191" s="3">
        <f t="shared" si="4"/>
        <v>7397580</v>
      </c>
      <c r="G191" s="17"/>
      <c r="H191" s="3"/>
    </row>
    <row r="192" spans="1:8">
      <c r="A192" s="19"/>
      <c r="B192" s="21" t="s">
        <v>2768</v>
      </c>
      <c r="C192" s="21">
        <v>40</v>
      </c>
      <c r="D192" s="3"/>
      <c r="E192" s="17">
        <v>907725</v>
      </c>
      <c r="F192" s="3">
        <f t="shared" si="4"/>
        <v>6489855</v>
      </c>
      <c r="G192" s="17"/>
      <c r="H192" s="3"/>
    </row>
    <row r="193" spans="1:8">
      <c r="A193" s="19"/>
      <c r="B193" s="21" t="s">
        <v>2771</v>
      </c>
      <c r="C193" s="21">
        <v>43</v>
      </c>
      <c r="D193" s="3"/>
      <c r="E193" s="17">
        <v>968755</v>
      </c>
      <c r="F193" s="3">
        <f t="shared" si="4"/>
        <v>5521100</v>
      </c>
      <c r="G193" s="17"/>
      <c r="H193" s="3"/>
    </row>
    <row r="194" spans="1:8">
      <c r="A194" s="19"/>
      <c r="B194" s="21" t="s">
        <v>2773</v>
      </c>
      <c r="C194" s="21">
        <v>29</v>
      </c>
      <c r="D194" s="3"/>
      <c r="E194" s="17">
        <v>578180</v>
      </c>
      <c r="F194" s="3">
        <f t="shared" si="4"/>
        <v>4942920</v>
      </c>
      <c r="G194" s="17"/>
      <c r="H194" s="3"/>
    </row>
    <row r="195" spans="1:8">
      <c r="A195" s="19"/>
      <c r="B195" s="21" t="s">
        <v>2774</v>
      </c>
      <c r="C195" s="21">
        <v>47</v>
      </c>
      <c r="D195" s="3"/>
      <c r="E195" s="17">
        <v>1055070</v>
      </c>
      <c r="F195" s="3">
        <f t="shared" si="4"/>
        <v>3887850</v>
      </c>
      <c r="G195" s="17"/>
      <c r="H195" s="3"/>
    </row>
    <row r="196" spans="1:8">
      <c r="A196" s="19"/>
      <c r="B196" s="21" t="s">
        <v>2775</v>
      </c>
      <c r="C196" s="21">
        <v>45</v>
      </c>
      <c r="D196" s="3"/>
      <c r="E196" s="17">
        <v>938345</v>
      </c>
      <c r="F196" s="3">
        <f t="shared" si="4"/>
        <v>2949505</v>
      </c>
      <c r="G196" s="17"/>
      <c r="H196" s="3"/>
    </row>
    <row r="197" spans="1:8">
      <c r="A197" s="19"/>
      <c r="B197" s="21" t="s">
        <v>2779</v>
      </c>
      <c r="C197" s="21">
        <v>47</v>
      </c>
      <c r="D197" s="3"/>
      <c r="E197" s="17">
        <v>955425</v>
      </c>
      <c r="F197" s="3">
        <f t="shared" si="4"/>
        <v>1994080</v>
      </c>
      <c r="G197" s="17"/>
      <c r="H197" s="3"/>
    </row>
    <row r="198" spans="1:8">
      <c r="A198" s="19"/>
      <c r="B198" s="21" t="s">
        <v>2780</v>
      </c>
      <c r="C198" s="21">
        <v>29</v>
      </c>
      <c r="D198" s="3"/>
      <c r="E198" s="17">
        <v>551845</v>
      </c>
      <c r="F198" s="3">
        <f t="shared" si="4"/>
        <v>1442235</v>
      </c>
      <c r="G198" s="17"/>
      <c r="H198" s="3"/>
    </row>
    <row r="199" spans="1:8">
      <c r="A199" s="19"/>
      <c r="B199" s="499" t="s">
        <v>2781</v>
      </c>
      <c r="C199" s="21">
        <v>13</v>
      </c>
      <c r="D199" s="3"/>
      <c r="E199" s="17">
        <v>280330</v>
      </c>
      <c r="F199" s="3">
        <f t="shared" si="4"/>
        <v>1161905</v>
      </c>
      <c r="G199" s="17"/>
      <c r="H199" s="3"/>
    </row>
    <row r="200" spans="1:8">
      <c r="A200" s="19"/>
      <c r="B200" s="502" t="s">
        <v>2787</v>
      </c>
      <c r="C200" s="21">
        <v>11</v>
      </c>
      <c r="D200" s="3"/>
      <c r="E200" s="17">
        <v>236130</v>
      </c>
      <c r="F200" s="3">
        <f t="shared" si="4"/>
        <v>925775</v>
      </c>
      <c r="G200" s="17"/>
      <c r="H200" s="3"/>
    </row>
    <row r="201" spans="1:8">
      <c r="A201" s="19"/>
      <c r="B201" s="503" t="s">
        <v>2788</v>
      </c>
      <c r="C201" s="21">
        <v>11</v>
      </c>
      <c r="D201" s="3"/>
      <c r="E201" s="17">
        <v>181655</v>
      </c>
      <c r="F201" s="3">
        <f t="shared" si="4"/>
        <v>744120</v>
      </c>
      <c r="G201" s="17"/>
      <c r="H201" s="3"/>
    </row>
    <row r="202" spans="1:8">
      <c r="A202" s="19"/>
      <c r="B202" s="21" t="s">
        <v>2791</v>
      </c>
      <c r="C202" s="21">
        <v>12</v>
      </c>
      <c r="D202" s="3"/>
      <c r="E202" s="17">
        <v>243495</v>
      </c>
      <c r="F202" s="3">
        <f t="shared" si="4"/>
        <v>500625</v>
      </c>
      <c r="G202" s="17"/>
      <c r="H202" s="3"/>
    </row>
    <row r="203" spans="1:8">
      <c r="A203" s="19"/>
      <c r="B203" s="21" t="s">
        <v>2793</v>
      </c>
      <c r="C203" s="21">
        <v>10</v>
      </c>
      <c r="D203" s="3"/>
      <c r="E203" s="17">
        <v>208550</v>
      </c>
      <c r="F203" s="3">
        <f t="shared" si="4"/>
        <v>292075</v>
      </c>
      <c r="G203" s="17"/>
      <c r="H203" s="3"/>
    </row>
    <row r="204" spans="1:8">
      <c r="A204" s="19"/>
      <c r="B204" s="21" t="s">
        <v>2794</v>
      </c>
      <c r="C204" s="21">
        <v>2</v>
      </c>
      <c r="D204" s="3"/>
      <c r="E204" s="17">
        <v>56385</v>
      </c>
      <c r="F204" s="3">
        <f t="shared" si="4"/>
        <v>235690</v>
      </c>
      <c r="G204" s="17"/>
      <c r="H204" s="3"/>
    </row>
    <row r="205" spans="1:8">
      <c r="A205" s="19"/>
      <c r="B205" s="21" t="s">
        <v>2796</v>
      </c>
      <c r="C205" s="21">
        <v>3</v>
      </c>
      <c r="D205" s="3"/>
      <c r="E205" s="17">
        <v>43505</v>
      </c>
      <c r="F205" s="3">
        <f t="shared" si="4"/>
        <v>192185</v>
      </c>
      <c r="G205" s="17"/>
      <c r="H205" s="3"/>
    </row>
    <row r="206" spans="1:8">
      <c r="A206" s="19"/>
      <c r="B206" s="21" t="s">
        <v>2798</v>
      </c>
      <c r="C206" s="21">
        <v>4</v>
      </c>
      <c r="D206" s="3"/>
      <c r="E206" s="17">
        <v>77525</v>
      </c>
      <c r="F206" s="3">
        <f t="shared" si="4"/>
        <v>114660</v>
      </c>
      <c r="G206" s="17"/>
      <c r="H206" s="3"/>
    </row>
    <row r="207" spans="1:8">
      <c r="A207" s="19"/>
      <c r="B207" s="21" t="s">
        <v>2800</v>
      </c>
      <c r="C207" s="21">
        <v>4</v>
      </c>
      <c r="D207" s="3"/>
      <c r="E207" s="17">
        <v>55710</v>
      </c>
      <c r="F207" s="3">
        <f t="shared" si="4"/>
        <v>58950</v>
      </c>
      <c r="G207" s="17"/>
      <c r="H207" s="3"/>
    </row>
    <row r="208" spans="1:8">
      <c r="A208" s="19"/>
      <c r="B208" s="21"/>
      <c r="C208" s="21"/>
      <c r="D208" s="3"/>
      <c r="E208" s="17"/>
      <c r="F208" s="3">
        <f t="shared" si="4"/>
        <v>58950</v>
      </c>
      <c r="G208" s="17"/>
      <c r="H208" s="3"/>
    </row>
    <row r="209" spans="1:8">
      <c r="A209" s="19"/>
      <c r="B209" s="21"/>
      <c r="C209" s="21"/>
      <c r="D209" s="3"/>
      <c r="E209" s="17"/>
      <c r="F209" s="3">
        <f t="shared" si="4"/>
        <v>58950</v>
      </c>
      <c r="G209" s="17"/>
      <c r="H209" s="3"/>
    </row>
    <row r="210" spans="1:8">
      <c r="A210" s="19"/>
      <c r="B210" s="21"/>
      <c r="C210" s="21"/>
      <c r="D210" s="3"/>
      <c r="E210" s="17"/>
      <c r="F210" s="3">
        <f t="shared" si="4"/>
        <v>58950</v>
      </c>
      <c r="G210" s="17"/>
      <c r="H210" s="3"/>
    </row>
    <row r="211" spans="1:8">
      <c r="A211" s="17"/>
      <c r="B211" s="17"/>
      <c r="C211" s="17"/>
      <c r="D211" s="18"/>
      <c r="E211" s="18"/>
      <c r="F211" s="3">
        <f t="shared" si="4"/>
        <v>58950</v>
      </c>
      <c r="G211" s="18"/>
      <c r="H211" s="17"/>
    </row>
    <row r="212" spans="1:8" ht="26.25">
      <c r="A212" s="673" t="s">
        <v>43</v>
      </c>
      <c r="B212" s="674"/>
      <c r="C212" s="29">
        <f>SUM(C168:C211)</f>
        <v>1234</v>
      </c>
      <c r="D212" s="10">
        <f>SUM(D168:D211)</f>
        <v>13711630</v>
      </c>
      <c r="E212" s="10">
        <f>SUM(E168:E211)</f>
        <v>13652680</v>
      </c>
      <c r="F212" s="10">
        <f>D212-E212</f>
        <v>58950</v>
      </c>
      <c r="G212" s="10"/>
      <c r="H212" s="10"/>
    </row>
    <row r="215" spans="1:8" ht="23.25">
      <c r="A215" s="666" t="s">
        <v>0</v>
      </c>
      <c r="B215" s="666"/>
      <c r="C215" s="666"/>
      <c r="D215" s="666"/>
      <c r="E215" s="666"/>
      <c r="F215" s="666"/>
      <c r="G215" s="666"/>
      <c r="H215" s="666"/>
    </row>
    <row r="216" spans="1:8" ht="15.75">
      <c r="A216" s="672" t="s">
        <v>2199</v>
      </c>
      <c r="B216" s="672"/>
      <c r="C216" s="672"/>
      <c r="D216" s="672"/>
      <c r="E216" s="672"/>
      <c r="F216" s="672"/>
      <c r="G216" s="672"/>
      <c r="H216" s="672"/>
    </row>
    <row r="217" spans="1:8">
      <c r="A217" s="667" t="s">
        <v>2152</v>
      </c>
      <c r="B217" s="667"/>
      <c r="C217" s="667"/>
      <c r="D217" s="667"/>
      <c r="E217" s="667"/>
      <c r="F217" s="667"/>
      <c r="G217" s="667"/>
      <c r="H217" s="667"/>
    </row>
    <row r="218" spans="1:8">
      <c r="A218" s="668" t="s">
        <v>2</v>
      </c>
      <c r="B218" s="668"/>
      <c r="C218" s="668"/>
      <c r="D218" s="668"/>
      <c r="E218" s="668"/>
      <c r="F218" s="668"/>
      <c r="G218" s="668"/>
      <c r="H218" s="668"/>
    </row>
    <row r="219" spans="1:8" ht="15.75">
      <c r="A219" s="1" t="s">
        <v>3</v>
      </c>
      <c r="B219" s="1" t="s">
        <v>4</v>
      </c>
      <c r="C219" s="211" t="s">
        <v>2245</v>
      </c>
      <c r="D219" s="1" t="s">
        <v>2243</v>
      </c>
      <c r="E219" s="1" t="s">
        <v>2246</v>
      </c>
      <c r="F219" s="211" t="s">
        <v>2244</v>
      </c>
      <c r="G219" s="1" t="s">
        <v>2247</v>
      </c>
      <c r="H219" s="211" t="s">
        <v>2239</v>
      </c>
    </row>
    <row r="220" spans="1:8">
      <c r="A220" s="19"/>
      <c r="B220" s="21"/>
      <c r="C220" s="21"/>
      <c r="D220" s="3">
        <f>D212+D160</f>
        <v>20859805</v>
      </c>
      <c r="E220" s="207">
        <f>E212+E160</f>
        <v>20800855</v>
      </c>
      <c r="F220" s="207">
        <f>F212+F160</f>
        <v>58950</v>
      </c>
      <c r="G220" s="207"/>
      <c r="H220" s="3"/>
    </row>
    <row r="221" spans="1:8" ht="26.25">
      <c r="A221" s="673" t="s">
        <v>43</v>
      </c>
      <c r="B221" s="674"/>
      <c r="C221" s="29">
        <f>SUM(C220:C220)</f>
        <v>0</v>
      </c>
      <c r="D221" s="10">
        <f>SUM(D220:D220)</f>
        <v>20859805</v>
      </c>
      <c r="E221" s="10">
        <f>SUM(E220:E220)</f>
        <v>20800855</v>
      </c>
      <c r="F221" s="10">
        <f>D221-E221</f>
        <v>58950</v>
      </c>
      <c r="G221" s="10"/>
      <c r="H221" s="10"/>
    </row>
    <row r="224" spans="1:8" ht="23.25">
      <c r="A224" s="666" t="s">
        <v>0</v>
      </c>
      <c r="B224" s="666"/>
      <c r="C224" s="666"/>
      <c r="D224" s="666"/>
      <c r="E224" s="666"/>
      <c r="F224" s="666"/>
      <c r="G224" s="666"/>
      <c r="H224" s="666"/>
    </row>
    <row r="225" spans="1:8" ht="15.75">
      <c r="A225" s="672" t="s">
        <v>2199</v>
      </c>
      <c r="B225" s="672"/>
      <c r="C225" s="672"/>
      <c r="D225" s="672"/>
      <c r="E225" s="672"/>
      <c r="F225" s="672"/>
      <c r="G225" s="672"/>
      <c r="H225" s="672"/>
    </row>
    <row r="226" spans="1:8">
      <c r="A226" s="667" t="s">
        <v>2700</v>
      </c>
      <c r="B226" s="667"/>
      <c r="C226" s="667"/>
      <c r="D226" s="667"/>
      <c r="E226" s="667"/>
      <c r="F226" s="667"/>
      <c r="G226" s="667"/>
      <c r="H226" s="667"/>
    </row>
    <row r="227" spans="1:8">
      <c r="A227" s="668" t="s">
        <v>2</v>
      </c>
      <c r="B227" s="668"/>
      <c r="C227" s="668"/>
      <c r="D227" s="668"/>
      <c r="E227" s="668"/>
      <c r="F227" s="668"/>
      <c r="G227" s="668"/>
      <c r="H227" s="668"/>
    </row>
    <row r="228" spans="1:8" ht="15.75">
      <c r="A228" s="1" t="s">
        <v>3</v>
      </c>
      <c r="B228" s="1" t="s">
        <v>4</v>
      </c>
      <c r="C228" s="211" t="s">
        <v>2245</v>
      </c>
      <c r="D228" s="1" t="s">
        <v>2243</v>
      </c>
      <c r="E228" s="1" t="s">
        <v>2246</v>
      </c>
      <c r="F228" s="211" t="s">
        <v>2244</v>
      </c>
      <c r="G228" s="1" t="s">
        <v>2247</v>
      </c>
      <c r="H228" s="211" t="s">
        <v>2239</v>
      </c>
    </row>
    <row r="229" spans="1:8" ht="15.75">
      <c r="A229" s="52"/>
      <c r="B229" s="36" t="s">
        <v>2714</v>
      </c>
      <c r="C229" s="409">
        <v>7</v>
      </c>
      <c r="D229" s="36">
        <v>173425</v>
      </c>
      <c r="E229" s="36"/>
      <c r="F229" s="409">
        <f>D229-E229</f>
        <v>173425</v>
      </c>
      <c r="G229" s="52"/>
      <c r="H229" s="359"/>
    </row>
    <row r="230" spans="1:8" ht="15.75">
      <c r="A230" s="52"/>
      <c r="B230" s="36" t="s">
        <v>2715</v>
      </c>
      <c r="C230" s="409">
        <v>12</v>
      </c>
      <c r="D230" s="36">
        <v>300670</v>
      </c>
      <c r="E230" s="36"/>
      <c r="F230" s="409">
        <f>F229+D230-E230</f>
        <v>474095</v>
      </c>
      <c r="G230" s="52"/>
      <c r="H230" s="359"/>
    </row>
    <row r="231" spans="1:8" ht="15.75">
      <c r="A231" s="52"/>
      <c r="B231" s="36" t="s">
        <v>2716</v>
      </c>
      <c r="C231" s="409">
        <v>12</v>
      </c>
      <c r="D231" s="36">
        <v>297335</v>
      </c>
      <c r="E231" s="36"/>
      <c r="F231" s="409">
        <f t="shared" ref="F231:F257" si="5">F230+D231-E231</f>
        <v>771430</v>
      </c>
      <c r="G231" s="52"/>
      <c r="H231" s="359"/>
    </row>
    <row r="232" spans="1:8" ht="15.75">
      <c r="A232" s="52"/>
      <c r="B232" s="36" t="s">
        <v>2718</v>
      </c>
      <c r="C232" s="409">
        <v>9</v>
      </c>
      <c r="D232" s="36">
        <v>224470</v>
      </c>
      <c r="E232" s="36"/>
      <c r="F232" s="409">
        <f t="shared" si="5"/>
        <v>995900</v>
      </c>
      <c r="G232" s="52"/>
      <c r="H232" s="359"/>
    </row>
    <row r="233" spans="1:8" ht="15.75">
      <c r="A233" s="52"/>
      <c r="B233" s="36" t="s">
        <v>2719</v>
      </c>
      <c r="C233" s="409">
        <v>15</v>
      </c>
      <c r="D233" s="36">
        <v>351800</v>
      </c>
      <c r="E233" s="36"/>
      <c r="F233" s="409">
        <f t="shared" si="5"/>
        <v>1347700</v>
      </c>
      <c r="G233" s="52"/>
      <c r="H233" s="359"/>
    </row>
    <row r="234" spans="1:8" ht="15.75">
      <c r="A234" s="52"/>
      <c r="B234" s="36" t="s">
        <v>2720</v>
      </c>
      <c r="C234" s="409">
        <v>4</v>
      </c>
      <c r="D234" s="36">
        <v>562205</v>
      </c>
      <c r="E234" s="36"/>
      <c r="F234" s="409">
        <f t="shared" si="5"/>
        <v>1909905</v>
      </c>
      <c r="G234" s="52"/>
      <c r="H234" s="359"/>
    </row>
    <row r="235" spans="1:8" ht="15.75">
      <c r="A235" s="52"/>
      <c r="B235" s="36" t="s">
        <v>2721</v>
      </c>
      <c r="C235" s="409">
        <v>16</v>
      </c>
      <c r="D235" s="36">
        <v>382545</v>
      </c>
      <c r="E235" s="36"/>
      <c r="F235" s="409">
        <f t="shared" si="5"/>
        <v>2292450</v>
      </c>
      <c r="G235" s="52"/>
      <c r="H235" s="359"/>
    </row>
    <row r="236" spans="1:8" ht="15.75">
      <c r="A236" s="52"/>
      <c r="B236" s="36" t="s">
        <v>2723</v>
      </c>
      <c r="C236" s="409">
        <v>6</v>
      </c>
      <c r="D236" s="36">
        <v>148695</v>
      </c>
      <c r="E236" s="36"/>
      <c r="F236" s="409">
        <f t="shared" si="5"/>
        <v>2441145</v>
      </c>
      <c r="G236" s="52"/>
      <c r="H236" s="359"/>
    </row>
    <row r="237" spans="1:8" ht="15.75">
      <c r="A237" s="52"/>
      <c r="B237" s="133" t="s">
        <v>2814</v>
      </c>
      <c r="C237" s="518">
        <v>4</v>
      </c>
      <c r="E237" s="36">
        <v>77775</v>
      </c>
      <c r="F237" s="409">
        <f t="shared" si="5"/>
        <v>2363370</v>
      </c>
      <c r="G237" s="52"/>
      <c r="H237" s="359"/>
    </row>
    <row r="238" spans="1:8" ht="15.75">
      <c r="A238" s="52"/>
      <c r="B238" s="36" t="s">
        <v>2816</v>
      </c>
      <c r="C238" s="409">
        <v>4</v>
      </c>
      <c r="D238" s="36"/>
      <c r="E238" s="36">
        <v>97625</v>
      </c>
      <c r="F238" s="409">
        <f t="shared" si="5"/>
        <v>2265745</v>
      </c>
      <c r="G238" s="52"/>
      <c r="H238" s="359"/>
    </row>
    <row r="239" spans="1:8" ht="15.75">
      <c r="A239" s="52"/>
      <c r="B239" s="36" t="s">
        <v>2818</v>
      </c>
      <c r="C239" s="409">
        <v>5</v>
      </c>
      <c r="D239" s="36"/>
      <c r="E239" s="36">
        <v>88865</v>
      </c>
      <c r="F239" s="409">
        <f t="shared" si="5"/>
        <v>2176880</v>
      </c>
      <c r="G239" s="52"/>
      <c r="H239" s="359"/>
    </row>
    <row r="240" spans="1:8" ht="15.75">
      <c r="A240" s="52"/>
      <c r="B240" s="36" t="s">
        <v>2820</v>
      </c>
      <c r="C240" s="409">
        <v>2</v>
      </c>
      <c r="D240" s="36"/>
      <c r="E240" s="36">
        <v>44075</v>
      </c>
      <c r="F240" s="409">
        <f t="shared" si="5"/>
        <v>2132805</v>
      </c>
      <c r="G240" s="52"/>
      <c r="H240" s="359"/>
    </row>
    <row r="241" spans="1:8" ht="15.75">
      <c r="A241" s="52"/>
      <c r="B241" s="36" t="s">
        <v>2821</v>
      </c>
      <c r="C241" s="409">
        <v>6</v>
      </c>
      <c r="D241" s="36"/>
      <c r="E241" s="36">
        <v>117190</v>
      </c>
      <c r="F241" s="409">
        <f t="shared" si="5"/>
        <v>2015615</v>
      </c>
      <c r="G241" s="52"/>
      <c r="H241" s="359"/>
    </row>
    <row r="242" spans="1:8" ht="15.75">
      <c r="A242" s="52"/>
      <c r="B242" s="36" t="s">
        <v>2822</v>
      </c>
      <c r="C242" s="409">
        <v>7</v>
      </c>
      <c r="D242" s="36"/>
      <c r="E242" s="36">
        <v>154130</v>
      </c>
      <c r="F242" s="409">
        <f t="shared" si="5"/>
        <v>1861485</v>
      </c>
      <c r="G242" s="52"/>
      <c r="H242" s="359"/>
    </row>
    <row r="243" spans="1:8" ht="15.75">
      <c r="A243" s="52"/>
      <c r="B243" s="36" t="s">
        <v>2825</v>
      </c>
      <c r="C243" s="409">
        <v>12</v>
      </c>
      <c r="D243" s="36"/>
      <c r="E243" s="36">
        <v>215745</v>
      </c>
      <c r="F243" s="409">
        <f t="shared" si="5"/>
        <v>1645740</v>
      </c>
      <c r="G243" s="52"/>
      <c r="H243" s="359"/>
    </row>
    <row r="244" spans="1:8" ht="15.75">
      <c r="A244" s="52"/>
      <c r="B244" s="36" t="s">
        <v>2826</v>
      </c>
      <c r="C244" s="409">
        <v>27</v>
      </c>
      <c r="D244" s="36"/>
      <c r="E244" s="36">
        <v>483385</v>
      </c>
      <c r="F244" s="409">
        <f t="shared" si="5"/>
        <v>1162355</v>
      </c>
      <c r="G244" s="52"/>
      <c r="H244" s="359"/>
    </row>
    <row r="245" spans="1:8" ht="15.75">
      <c r="A245" s="52"/>
      <c r="B245" s="36" t="s">
        <v>2673</v>
      </c>
      <c r="C245" s="409">
        <v>3</v>
      </c>
      <c r="D245" s="36"/>
      <c r="E245" s="36">
        <v>58345</v>
      </c>
      <c r="F245" s="409">
        <f t="shared" si="5"/>
        <v>1104010</v>
      </c>
      <c r="G245" s="52"/>
      <c r="H245" s="359"/>
    </row>
    <row r="246" spans="1:8" ht="15.75">
      <c r="A246" s="52"/>
      <c r="B246" s="36" t="s">
        <v>2827</v>
      </c>
      <c r="C246" s="409">
        <v>5</v>
      </c>
      <c r="D246" s="36"/>
      <c r="E246" s="36">
        <v>101385</v>
      </c>
      <c r="F246" s="409">
        <f t="shared" si="5"/>
        <v>1002625</v>
      </c>
      <c r="G246" s="52"/>
      <c r="H246" s="359"/>
    </row>
    <row r="247" spans="1:8" ht="15.75">
      <c r="A247" s="52"/>
      <c r="B247" s="36" t="s">
        <v>2828</v>
      </c>
      <c r="C247" s="409">
        <v>9</v>
      </c>
      <c r="D247" s="36"/>
      <c r="E247" s="36">
        <v>187630</v>
      </c>
      <c r="F247" s="409">
        <f t="shared" si="5"/>
        <v>814995</v>
      </c>
      <c r="G247" s="52"/>
      <c r="H247" s="359"/>
    </row>
    <row r="248" spans="1:8" ht="15.75">
      <c r="A248" s="52"/>
      <c r="B248" s="36" t="s">
        <v>2829</v>
      </c>
      <c r="C248" s="409">
        <v>2</v>
      </c>
      <c r="D248" s="36"/>
      <c r="E248" s="36">
        <v>44335</v>
      </c>
      <c r="F248" s="409">
        <f t="shared" si="5"/>
        <v>770660</v>
      </c>
      <c r="G248" s="52"/>
      <c r="H248" s="359"/>
    </row>
    <row r="249" spans="1:8" ht="15.75">
      <c r="A249" s="52"/>
      <c r="B249" s="36" t="s">
        <v>2830</v>
      </c>
      <c r="C249" s="409">
        <v>8</v>
      </c>
      <c r="D249" s="36"/>
      <c r="E249" s="36">
        <v>145980</v>
      </c>
      <c r="F249" s="409">
        <f t="shared" si="5"/>
        <v>624680</v>
      </c>
      <c r="G249" s="52"/>
      <c r="H249" s="359"/>
    </row>
    <row r="250" spans="1:8" ht="15.75">
      <c r="A250" s="52"/>
      <c r="B250" s="36" t="s">
        <v>2832</v>
      </c>
      <c r="C250" s="409">
        <v>14</v>
      </c>
      <c r="D250" s="36"/>
      <c r="E250" s="36">
        <v>304210</v>
      </c>
      <c r="F250" s="409">
        <f t="shared" si="5"/>
        <v>320470</v>
      </c>
      <c r="G250" s="52"/>
      <c r="H250" s="359"/>
    </row>
    <row r="251" spans="1:8" ht="15.75">
      <c r="A251" s="52"/>
      <c r="B251" s="36" t="s">
        <v>2834</v>
      </c>
      <c r="C251" s="409">
        <v>3</v>
      </c>
      <c r="D251" s="36"/>
      <c r="E251" s="36">
        <v>65085</v>
      </c>
      <c r="F251" s="409">
        <f t="shared" si="5"/>
        <v>255385</v>
      </c>
      <c r="G251" s="52"/>
      <c r="H251" s="359"/>
    </row>
    <row r="252" spans="1:8" ht="15.75">
      <c r="A252" s="52"/>
      <c r="B252" s="36" t="s">
        <v>2835</v>
      </c>
      <c r="C252" s="409">
        <v>3</v>
      </c>
      <c r="D252" s="36"/>
      <c r="E252" s="36">
        <v>60000</v>
      </c>
      <c r="F252" s="409">
        <f t="shared" si="5"/>
        <v>195385</v>
      </c>
      <c r="G252" s="52"/>
      <c r="H252" s="359"/>
    </row>
    <row r="253" spans="1:8" ht="15.75">
      <c r="A253" s="52"/>
      <c r="B253" s="36" t="s">
        <v>2836</v>
      </c>
      <c r="C253" s="409">
        <v>8</v>
      </c>
      <c r="D253" s="36"/>
      <c r="E253" s="36">
        <v>163015</v>
      </c>
      <c r="F253" s="409">
        <f t="shared" si="5"/>
        <v>32370</v>
      </c>
      <c r="G253" s="52"/>
      <c r="H253" s="359"/>
    </row>
    <row r="254" spans="1:8" ht="15.75">
      <c r="A254" s="52"/>
      <c r="B254" s="36" t="s">
        <v>2838</v>
      </c>
      <c r="C254" s="409">
        <v>2</v>
      </c>
      <c r="D254" s="36">
        <v>4250</v>
      </c>
      <c r="E254" s="36">
        <v>36620</v>
      </c>
      <c r="F254" s="409">
        <f t="shared" si="5"/>
        <v>0</v>
      </c>
      <c r="G254" s="52" t="s">
        <v>2211</v>
      </c>
      <c r="H254" s="359"/>
    </row>
    <row r="255" spans="1:8" ht="15.75">
      <c r="A255" s="52"/>
      <c r="B255" s="36" t="s">
        <v>2929</v>
      </c>
      <c r="C255" s="409">
        <v>1</v>
      </c>
      <c r="D255" s="36">
        <v>120</v>
      </c>
      <c r="E255" s="36">
        <v>120</v>
      </c>
      <c r="F255" s="409">
        <f t="shared" si="5"/>
        <v>0</v>
      </c>
      <c r="G255" s="52" t="s">
        <v>1344</v>
      </c>
      <c r="H255" s="359"/>
    </row>
    <row r="256" spans="1:8" ht="15.75">
      <c r="A256" s="52"/>
      <c r="B256" s="36"/>
      <c r="C256" s="409"/>
      <c r="D256" s="36"/>
      <c r="E256" s="36"/>
      <c r="F256" s="409">
        <f t="shared" si="5"/>
        <v>0</v>
      </c>
      <c r="G256" s="52"/>
      <c r="H256" s="359"/>
    </row>
    <row r="257" spans="1:8">
      <c r="A257" s="21"/>
      <c r="B257" s="21"/>
      <c r="C257" s="21"/>
      <c r="D257" s="3"/>
      <c r="E257" s="209"/>
      <c r="F257" s="409">
        <f t="shared" si="5"/>
        <v>0</v>
      </c>
      <c r="G257" s="209"/>
      <c r="H257" s="3"/>
    </row>
    <row r="258" spans="1:8" ht="26.25">
      <c r="A258" s="673" t="s">
        <v>43</v>
      </c>
      <c r="B258" s="674"/>
      <c r="C258" s="29">
        <f>SUM(C257:C257)</f>
        <v>0</v>
      </c>
      <c r="D258" s="10">
        <f>SUM(D229:D257)</f>
        <v>2445515</v>
      </c>
      <c r="E258" s="10">
        <f>SUM(E229:E257)</f>
        <v>2445515</v>
      </c>
      <c r="F258" s="10">
        <f>D258-E258</f>
        <v>0</v>
      </c>
      <c r="G258" s="10"/>
      <c r="H258" s="10"/>
    </row>
    <row r="261" spans="1:8" ht="23.25">
      <c r="A261" s="666" t="s">
        <v>0</v>
      </c>
      <c r="B261" s="666"/>
      <c r="C261" s="666"/>
      <c r="D261" s="666"/>
      <c r="E261" s="666"/>
      <c r="F261" s="666"/>
      <c r="G261" s="666"/>
      <c r="H261" s="666"/>
    </row>
    <row r="262" spans="1:8" ht="15.75">
      <c r="A262" s="672" t="s">
        <v>2199</v>
      </c>
      <c r="B262" s="672"/>
      <c r="C262" s="672"/>
      <c r="D262" s="672"/>
      <c r="E262" s="672"/>
      <c r="F262" s="672"/>
      <c r="G262" s="672"/>
      <c r="H262" s="672"/>
    </row>
    <row r="263" spans="1:8">
      <c r="A263" s="667" t="s">
        <v>1893</v>
      </c>
      <c r="B263" s="667"/>
      <c r="C263" s="667"/>
      <c r="D263" s="667"/>
      <c r="E263" s="667"/>
      <c r="F263" s="667"/>
      <c r="G263" s="667"/>
      <c r="H263" s="667"/>
    </row>
    <row r="264" spans="1:8">
      <c r="A264" s="668" t="s">
        <v>2</v>
      </c>
      <c r="B264" s="668"/>
      <c r="C264" s="668"/>
      <c r="D264" s="668"/>
      <c r="E264" s="668"/>
      <c r="F264" s="668"/>
      <c r="G264" s="668"/>
      <c r="H264" s="668"/>
    </row>
    <row r="265" spans="1:8" ht="15.75">
      <c r="A265" s="1" t="s">
        <v>3</v>
      </c>
      <c r="B265" s="1" t="s">
        <v>4</v>
      </c>
      <c r="C265" s="211" t="s">
        <v>2245</v>
      </c>
      <c r="D265" s="1" t="s">
        <v>2243</v>
      </c>
      <c r="E265" s="1" t="s">
        <v>2246</v>
      </c>
      <c r="F265" s="211" t="s">
        <v>2244</v>
      </c>
      <c r="G265" s="1" t="s">
        <v>2247</v>
      </c>
      <c r="H265" s="211" t="s">
        <v>2239</v>
      </c>
    </row>
    <row r="266" spans="1:8" s="513" customFormat="1" ht="15.75">
      <c r="A266" s="36"/>
      <c r="B266" s="36" t="s">
        <v>2692</v>
      </c>
      <c r="C266" s="512">
        <v>1</v>
      </c>
      <c r="D266" s="36">
        <v>1985</v>
      </c>
      <c r="E266" s="36"/>
      <c r="F266" s="512">
        <f>D266-E266</f>
        <v>1985</v>
      </c>
      <c r="G266" s="36" t="s">
        <v>2803</v>
      </c>
      <c r="H266" s="512"/>
    </row>
    <row r="267" spans="1:8" ht="15.75">
      <c r="A267" s="52"/>
      <c r="B267" s="36" t="s">
        <v>2714</v>
      </c>
      <c r="C267" s="409">
        <v>13</v>
      </c>
      <c r="D267" s="36">
        <v>266740</v>
      </c>
      <c r="E267" s="36"/>
      <c r="F267" s="409">
        <f>D267-E267+F266</f>
        <v>268725</v>
      </c>
      <c r="G267" s="52"/>
      <c r="H267" s="359"/>
    </row>
    <row r="268" spans="1:8" ht="15.75">
      <c r="A268" s="52"/>
      <c r="B268" s="36" t="s">
        <v>2715</v>
      </c>
      <c r="C268" s="409">
        <v>7</v>
      </c>
      <c r="D268" s="36">
        <v>157455</v>
      </c>
      <c r="E268" s="36"/>
      <c r="F268" s="409">
        <f>F267+D268-E268</f>
        <v>426180</v>
      </c>
      <c r="G268" s="52"/>
      <c r="H268" s="359"/>
    </row>
    <row r="269" spans="1:8" ht="15.75">
      <c r="A269" s="52"/>
      <c r="B269" s="36" t="s">
        <v>2716</v>
      </c>
      <c r="C269" s="409">
        <v>30</v>
      </c>
      <c r="D269" s="36">
        <v>655795</v>
      </c>
      <c r="E269" s="36"/>
      <c r="F269" s="409">
        <f t="shared" ref="F269:F308" si="6">F268+D269-E269</f>
        <v>1081975</v>
      </c>
      <c r="G269" s="52"/>
      <c r="H269" s="359"/>
    </row>
    <row r="270" spans="1:8" ht="15.75">
      <c r="A270" s="52"/>
      <c r="B270" s="36" t="s">
        <v>2718</v>
      </c>
      <c r="C270" s="409">
        <v>37</v>
      </c>
      <c r="D270" s="36">
        <v>774395</v>
      </c>
      <c r="E270" s="36"/>
      <c r="F270" s="409">
        <f t="shared" si="6"/>
        <v>1856370</v>
      </c>
      <c r="G270" s="52"/>
      <c r="H270" s="359"/>
    </row>
    <row r="271" spans="1:8" ht="15.75">
      <c r="A271" s="52"/>
      <c r="B271" s="36" t="s">
        <v>2719</v>
      </c>
      <c r="C271" s="409">
        <v>14</v>
      </c>
      <c r="D271" s="36">
        <v>310615</v>
      </c>
      <c r="E271" s="36"/>
      <c r="F271" s="409">
        <f t="shared" si="6"/>
        <v>2166985</v>
      </c>
      <c r="G271" s="52"/>
      <c r="H271" s="359"/>
    </row>
    <row r="272" spans="1:8" ht="15.75">
      <c r="A272" s="52"/>
      <c r="B272" s="36" t="s">
        <v>2720</v>
      </c>
      <c r="C272" s="409">
        <v>32</v>
      </c>
      <c r="D272" s="37">
        <v>290255</v>
      </c>
      <c r="E272" s="36"/>
      <c r="F272" s="409">
        <f t="shared" si="6"/>
        <v>2457240</v>
      </c>
      <c r="G272" s="52"/>
      <c r="H272" s="359"/>
    </row>
    <row r="273" spans="1:8" ht="15.75">
      <c r="A273" s="52"/>
      <c r="B273" s="36" t="s">
        <v>2721</v>
      </c>
      <c r="C273" s="409">
        <v>2</v>
      </c>
      <c r="D273" s="36">
        <v>42530</v>
      </c>
      <c r="E273" s="36"/>
      <c r="F273" s="409">
        <f t="shared" si="6"/>
        <v>2499770</v>
      </c>
      <c r="G273" s="52"/>
      <c r="H273" s="359"/>
    </row>
    <row r="274" spans="1:8" ht="15.75">
      <c r="A274" s="52"/>
      <c r="B274" s="36" t="s">
        <v>2723</v>
      </c>
      <c r="C274" s="409">
        <v>3</v>
      </c>
      <c r="D274" s="36">
        <v>67000</v>
      </c>
      <c r="E274" s="36"/>
      <c r="F274" s="409">
        <f t="shared" si="6"/>
        <v>2566770</v>
      </c>
      <c r="G274" s="52"/>
      <c r="H274" s="359"/>
    </row>
    <row r="275" spans="1:8" ht="15.75">
      <c r="A275" s="52"/>
      <c r="B275" s="36" t="s">
        <v>2724</v>
      </c>
      <c r="C275" s="409">
        <v>7</v>
      </c>
      <c r="D275" s="36">
        <v>154910</v>
      </c>
      <c r="E275" s="36"/>
      <c r="F275" s="409">
        <f t="shared" si="6"/>
        <v>2721680</v>
      </c>
      <c r="G275" s="52"/>
      <c r="H275" s="359"/>
    </row>
    <row r="276" spans="1:8" ht="15.75">
      <c r="A276" s="52"/>
      <c r="B276" s="36" t="s">
        <v>2726</v>
      </c>
      <c r="C276" s="409">
        <v>8</v>
      </c>
      <c r="D276" s="36">
        <v>152490</v>
      </c>
      <c r="E276" s="36"/>
      <c r="F276" s="409">
        <f t="shared" si="6"/>
        <v>2874170</v>
      </c>
      <c r="G276" s="52"/>
      <c r="H276" s="359"/>
    </row>
    <row r="277" spans="1:8" ht="15.75">
      <c r="A277" s="52"/>
      <c r="B277" s="36" t="s">
        <v>2732</v>
      </c>
      <c r="C277" s="409">
        <v>20</v>
      </c>
      <c r="D277" s="36">
        <v>437500</v>
      </c>
      <c r="E277" s="36"/>
      <c r="F277" s="409">
        <f t="shared" si="6"/>
        <v>3311670</v>
      </c>
      <c r="G277" s="52"/>
      <c r="H277" s="359"/>
    </row>
    <row r="278" spans="1:8" ht="15.75">
      <c r="A278" s="52"/>
      <c r="B278" s="36" t="s">
        <v>2733</v>
      </c>
      <c r="C278" s="409">
        <v>16</v>
      </c>
      <c r="D278" s="36">
        <v>357040</v>
      </c>
      <c r="E278" s="36"/>
      <c r="F278" s="409">
        <f t="shared" si="6"/>
        <v>3668710</v>
      </c>
      <c r="G278" s="52"/>
      <c r="H278" s="359"/>
    </row>
    <row r="279" spans="1:8" ht="15.75">
      <c r="A279" s="52"/>
      <c r="B279" s="36" t="s">
        <v>2734</v>
      </c>
      <c r="C279" s="409">
        <v>12</v>
      </c>
      <c r="D279" s="36">
        <v>288570</v>
      </c>
      <c r="E279" s="36"/>
      <c r="F279" s="409">
        <f t="shared" si="6"/>
        <v>3957280</v>
      </c>
      <c r="G279" s="52"/>
      <c r="H279" s="359"/>
    </row>
    <row r="280" spans="1:8" ht="15.75">
      <c r="A280" s="52"/>
      <c r="B280" s="36" t="s">
        <v>2735</v>
      </c>
      <c r="C280" s="409">
        <v>3</v>
      </c>
      <c r="D280" s="36">
        <v>70680</v>
      </c>
      <c r="E280" s="36"/>
      <c r="F280" s="409">
        <f t="shared" si="6"/>
        <v>4027960</v>
      </c>
      <c r="G280" s="52"/>
      <c r="H280" s="359"/>
    </row>
    <row r="281" spans="1:8" ht="15.75">
      <c r="A281" s="52"/>
      <c r="B281" s="36" t="s">
        <v>2739</v>
      </c>
      <c r="C281" s="409">
        <v>18</v>
      </c>
      <c r="D281" s="36">
        <v>437690</v>
      </c>
      <c r="E281" s="36"/>
      <c r="F281" s="409">
        <f t="shared" si="6"/>
        <v>4465650</v>
      </c>
      <c r="G281" s="52"/>
      <c r="H281" s="359"/>
    </row>
    <row r="282" spans="1:8" ht="15.75">
      <c r="A282" s="52"/>
      <c r="B282" s="36" t="s">
        <v>2742</v>
      </c>
      <c r="C282" s="409">
        <v>1</v>
      </c>
      <c r="D282" s="36">
        <v>2155</v>
      </c>
      <c r="E282" s="36"/>
      <c r="F282" s="409">
        <f t="shared" si="6"/>
        <v>4467805</v>
      </c>
      <c r="G282" s="52"/>
      <c r="H282" s="359"/>
    </row>
    <row r="283" spans="1:8" ht="15.75">
      <c r="A283" s="52"/>
      <c r="B283" s="36" t="s">
        <v>2748</v>
      </c>
      <c r="C283" s="409">
        <v>1</v>
      </c>
      <c r="D283" s="36">
        <v>1090</v>
      </c>
      <c r="E283" s="36"/>
      <c r="F283" s="409">
        <f t="shared" si="6"/>
        <v>4468895</v>
      </c>
      <c r="G283" s="52"/>
      <c r="H283" s="359"/>
    </row>
    <row r="284" spans="1:8" ht="15.75">
      <c r="A284" s="52"/>
      <c r="B284" s="36" t="s">
        <v>2761</v>
      </c>
      <c r="C284" s="409">
        <v>1</v>
      </c>
      <c r="D284" s="36"/>
      <c r="E284" s="36">
        <v>13000</v>
      </c>
      <c r="F284" s="409">
        <f t="shared" si="6"/>
        <v>4455895</v>
      </c>
      <c r="G284" s="52"/>
      <c r="H284" s="359"/>
    </row>
    <row r="285" spans="1:8" ht="15.75">
      <c r="A285" s="52"/>
      <c r="B285" s="36" t="s">
        <v>2768</v>
      </c>
      <c r="C285" s="409">
        <v>1</v>
      </c>
      <c r="D285" s="36">
        <v>25510</v>
      </c>
      <c r="E285" s="36"/>
      <c r="F285" s="409">
        <f t="shared" si="6"/>
        <v>4481405</v>
      </c>
      <c r="G285" s="52"/>
      <c r="H285" s="359"/>
    </row>
    <row r="286" spans="1:8" ht="15.75">
      <c r="A286" s="52"/>
      <c r="B286" s="36" t="s">
        <v>2771</v>
      </c>
      <c r="C286" s="409">
        <v>9</v>
      </c>
      <c r="D286" s="36">
        <v>208785</v>
      </c>
      <c r="E286" s="36"/>
      <c r="F286" s="409">
        <f t="shared" si="6"/>
        <v>4690190</v>
      </c>
      <c r="G286" s="52"/>
      <c r="H286" s="359"/>
    </row>
    <row r="287" spans="1:8" ht="15.75">
      <c r="A287" s="52"/>
      <c r="B287" s="36" t="s">
        <v>2771</v>
      </c>
      <c r="C287" s="409">
        <v>1</v>
      </c>
      <c r="D287" s="36"/>
      <c r="E287" s="36">
        <v>13125</v>
      </c>
      <c r="F287" s="409">
        <f t="shared" si="6"/>
        <v>4677065</v>
      </c>
      <c r="G287" s="52"/>
      <c r="H287" s="359"/>
    </row>
    <row r="288" spans="1:8" ht="15.75">
      <c r="A288" s="52"/>
      <c r="B288" s="36" t="s">
        <v>2773</v>
      </c>
      <c r="C288" s="409">
        <v>16</v>
      </c>
      <c r="D288" s="36">
        <v>370920</v>
      </c>
      <c r="E288" s="36"/>
      <c r="F288" s="409">
        <f t="shared" si="6"/>
        <v>5047985</v>
      </c>
      <c r="G288" s="52"/>
      <c r="H288" s="359"/>
    </row>
    <row r="289" spans="1:8" ht="15.75">
      <c r="A289" s="52"/>
      <c r="B289" s="36" t="s">
        <v>2774</v>
      </c>
      <c r="C289" s="409">
        <v>2</v>
      </c>
      <c r="D289" s="36">
        <v>43290</v>
      </c>
      <c r="E289" s="36"/>
      <c r="F289" s="409">
        <f t="shared" si="6"/>
        <v>5091275</v>
      </c>
      <c r="G289" s="52"/>
      <c r="H289" s="359"/>
    </row>
    <row r="290" spans="1:8" ht="15.75">
      <c r="A290" s="52"/>
      <c r="B290" s="36" t="s">
        <v>2775</v>
      </c>
      <c r="C290" s="409">
        <v>2</v>
      </c>
      <c r="D290" s="36">
        <v>46135</v>
      </c>
      <c r="E290" s="36"/>
      <c r="F290" s="409">
        <f t="shared" si="6"/>
        <v>5137410</v>
      </c>
      <c r="G290" s="52"/>
      <c r="H290" s="359"/>
    </row>
    <row r="291" spans="1:8" ht="15.75">
      <c r="A291" s="52"/>
      <c r="B291" s="36" t="s">
        <v>2779</v>
      </c>
      <c r="C291" s="409">
        <v>1</v>
      </c>
      <c r="D291" s="36">
        <v>32485</v>
      </c>
      <c r="E291" s="36"/>
      <c r="F291" s="409">
        <f t="shared" si="6"/>
        <v>5169895</v>
      </c>
      <c r="G291" s="52"/>
      <c r="H291" s="359"/>
    </row>
    <row r="292" spans="1:8" ht="15.75">
      <c r="A292" s="52"/>
      <c r="B292" s="36" t="s">
        <v>2818</v>
      </c>
      <c r="C292" s="409">
        <v>1</v>
      </c>
      <c r="D292" s="36"/>
      <c r="E292" s="36">
        <v>920</v>
      </c>
      <c r="F292" s="409">
        <f t="shared" si="6"/>
        <v>5168975</v>
      </c>
      <c r="G292" s="52"/>
      <c r="H292" s="359"/>
    </row>
    <row r="293" spans="1:8" ht="15.75">
      <c r="A293" s="52"/>
      <c r="B293" s="36" t="s">
        <v>2855</v>
      </c>
      <c r="C293" s="409">
        <v>7</v>
      </c>
      <c r="D293" s="36"/>
      <c r="E293" s="36">
        <v>127455</v>
      </c>
      <c r="F293" s="409">
        <f t="shared" si="6"/>
        <v>5041520</v>
      </c>
      <c r="G293" s="52"/>
      <c r="H293" s="359"/>
    </row>
    <row r="294" spans="1:8" ht="15.75">
      <c r="A294" s="52"/>
      <c r="B294" s="36" t="s">
        <v>2859</v>
      </c>
      <c r="C294" s="409">
        <v>2</v>
      </c>
      <c r="D294" s="36"/>
      <c r="E294" s="36">
        <v>32060</v>
      </c>
      <c r="F294" s="409">
        <f t="shared" si="6"/>
        <v>5009460</v>
      </c>
      <c r="G294" s="52"/>
      <c r="H294" s="359"/>
    </row>
    <row r="295" spans="1:8" ht="15.75">
      <c r="A295" s="52"/>
      <c r="B295" s="36" t="s">
        <v>2898</v>
      </c>
      <c r="C295" s="409">
        <v>2</v>
      </c>
      <c r="D295" s="36"/>
      <c r="E295" s="36">
        <v>46980</v>
      </c>
      <c r="F295" s="409">
        <f t="shared" si="6"/>
        <v>4962480</v>
      </c>
      <c r="G295" s="52"/>
      <c r="H295" s="359"/>
    </row>
    <row r="296" spans="1:8" ht="15.75">
      <c r="A296" s="52"/>
      <c r="B296" s="36" t="s">
        <v>2910</v>
      </c>
      <c r="C296" s="409">
        <v>1</v>
      </c>
      <c r="D296" s="36"/>
      <c r="E296" s="36">
        <v>4650</v>
      </c>
      <c r="F296" s="409">
        <f t="shared" si="6"/>
        <v>4957830</v>
      </c>
      <c r="G296" s="52"/>
      <c r="H296" s="359"/>
    </row>
    <row r="297" spans="1:8" ht="15.75">
      <c r="A297" s="52"/>
      <c r="B297" s="36" t="s">
        <v>2927</v>
      </c>
      <c r="C297" s="409">
        <v>6</v>
      </c>
      <c r="D297" s="36"/>
      <c r="E297" s="36">
        <v>115435</v>
      </c>
      <c r="F297" s="409">
        <f t="shared" si="6"/>
        <v>4842395</v>
      </c>
      <c r="G297" s="52"/>
      <c r="H297" s="359"/>
    </row>
    <row r="298" spans="1:8" ht="15.75">
      <c r="A298" s="52"/>
      <c r="B298" s="36" t="s">
        <v>2928</v>
      </c>
      <c r="C298" s="409">
        <v>1</v>
      </c>
      <c r="D298" s="36"/>
      <c r="E298" s="36">
        <v>10650</v>
      </c>
      <c r="F298" s="409">
        <f t="shared" si="6"/>
        <v>4831745</v>
      </c>
      <c r="G298" s="52"/>
      <c r="H298" s="359"/>
    </row>
    <row r="299" spans="1:8" ht="15.75">
      <c r="A299" s="52"/>
      <c r="B299" s="36" t="s">
        <v>2929</v>
      </c>
      <c r="C299" s="409">
        <v>1</v>
      </c>
      <c r="D299" s="36"/>
      <c r="E299" s="36">
        <v>20365</v>
      </c>
      <c r="F299" s="409">
        <f t="shared" si="6"/>
        <v>4811380</v>
      </c>
      <c r="G299" s="52"/>
      <c r="H299" s="359"/>
    </row>
    <row r="300" spans="1:8" ht="15.75">
      <c r="A300" s="52"/>
      <c r="B300" s="36" t="s">
        <v>2929</v>
      </c>
      <c r="C300" s="409">
        <v>1</v>
      </c>
      <c r="D300" s="36"/>
      <c r="E300" s="36">
        <v>2325</v>
      </c>
      <c r="F300" s="409">
        <f t="shared" si="6"/>
        <v>4809055</v>
      </c>
      <c r="G300" s="52" t="s">
        <v>1928</v>
      </c>
      <c r="H300" s="359"/>
    </row>
    <row r="301" spans="1:8" ht="15.75">
      <c r="A301" s="52"/>
      <c r="B301" s="36" t="s">
        <v>2971</v>
      </c>
      <c r="C301" s="409">
        <v>8</v>
      </c>
      <c r="D301" s="36"/>
      <c r="E301" s="36">
        <v>165570</v>
      </c>
      <c r="F301" s="409">
        <f t="shared" si="6"/>
        <v>4643485</v>
      </c>
      <c r="G301" s="52"/>
      <c r="H301" s="359"/>
    </row>
    <row r="302" spans="1:8" ht="15.75">
      <c r="A302" s="52"/>
      <c r="B302" s="36" t="s">
        <v>2972</v>
      </c>
      <c r="C302" s="409">
        <v>4</v>
      </c>
      <c r="D302" s="36"/>
      <c r="E302" s="36">
        <v>79940</v>
      </c>
      <c r="F302" s="409">
        <f t="shared" si="6"/>
        <v>4563545</v>
      </c>
      <c r="G302" s="52"/>
      <c r="H302" s="359"/>
    </row>
    <row r="303" spans="1:8" ht="15.75">
      <c r="A303" s="52"/>
      <c r="B303" s="36" t="s">
        <v>2973</v>
      </c>
      <c r="C303" s="409">
        <v>2</v>
      </c>
      <c r="D303" s="36"/>
      <c r="E303" s="36">
        <v>39840</v>
      </c>
      <c r="F303" s="409">
        <f t="shared" si="6"/>
        <v>4523705</v>
      </c>
      <c r="G303" s="52"/>
      <c r="H303" s="359"/>
    </row>
    <row r="304" spans="1:8" ht="15.75">
      <c r="A304" s="52"/>
      <c r="B304" s="36" t="s">
        <v>2974</v>
      </c>
      <c r="C304" s="409">
        <v>2</v>
      </c>
      <c r="D304" s="36"/>
      <c r="E304" s="36">
        <v>32990</v>
      </c>
      <c r="F304" s="409">
        <f t="shared" si="6"/>
        <v>4490715</v>
      </c>
      <c r="G304" s="52"/>
      <c r="H304" s="359"/>
    </row>
    <row r="305" spans="1:8" ht="15.75">
      <c r="A305" s="52"/>
      <c r="B305" s="36" t="s">
        <v>2975</v>
      </c>
      <c r="C305" s="409">
        <v>5</v>
      </c>
      <c r="D305" s="36"/>
      <c r="E305" s="36">
        <v>108905</v>
      </c>
      <c r="F305" s="409">
        <f t="shared" si="6"/>
        <v>4381810</v>
      </c>
      <c r="G305" s="52"/>
      <c r="H305" s="359"/>
    </row>
    <row r="306" spans="1:8" ht="15.75">
      <c r="A306" s="52"/>
      <c r="B306" s="36" t="s">
        <v>2980</v>
      </c>
      <c r="C306" s="409">
        <v>1</v>
      </c>
      <c r="D306" s="36"/>
      <c r="E306" s="36">
        <v>21540</v>
      </c>
      <c r="F306" s="409">
        <f t="shared" si="6"/>
        <v>4360270</v>
      </c>
      <c r="G306" s="52"/>
      <c r="H306" s="359"/>
    </row>
    <row r="307" spans="1:8" ht="15.75">
      <c r="A307" s="52"/>
      <c r="B307" s="36"/>
      <c r="C307" s="409"/>
      <c r="D307" s="36"/>
      <c r="E307" s="36"/>
      <c r="F307" s="409">
        <f t="shared" si="6"/>
        <v>4360270</v>
      </c>
      <c r="G307" s="52"/>
      <c r="H307" s="359"/>
    </row>
    <row r="308" spans="1:8">
      <c r="A308" s="19"/>
      <c r="B308" s="21"/>
      <c r="C308" s="21"/>
      <c r="D308" s="3"/>
      <c r="E308" s="207"/>
      <c r="F308" s="409">
        <f t="shared" si="6"/>
        <v>4360270</v>
      </c>
      <c r="G308" s="207"/>
      <c r="H308" s="3"/>
    </row>
    <row r="309" spans="1:8" ht="26.25">
      <c r="A309" s="673" t="s">
        <v>43</v>
      </c>
      <c r="B309" s="674"/>
      <c r="C309" s="29">
        <f>SUM(C308:C308)</f>
        <v>0</v>
      </c>
      <c r="D309" s="10">
        <f>SUM(D266:D308)</f>
        <v>5196020</v>
      </c>
      <c r="E309" s="10">
        <f>SUM(E266:E308)</f>
        <v>835750</v>
      </c>
      <c r="F309" s="10">
        <f>D309-E309</f>
        <v>4360270</v>
      </c>
      <c r="G309" s="10"/>
      <c r="H309" s="10"/>
    </row>
    <row r="313" spans="1:8" ht="23.25">
      <c r="A313" s="666" t="s">
        <v>0</v>
      </c>
      <c r="B313" s="666"/>
      <c r="C313" s="666"/>
      <c r="D313" s="666"/>
      <c r="E313" s="666"/>
      <c r="F313" s="666"/>
      <c r="G313" s="666"/>
      <c r="H313" s="666"/>
    </row>
    <row r="314" spans="1:8" ht="15.75">
      <c r="A314" s="672" t="s">
        <v>2199</v>
      </c>
      <c r="B314" s="672"/>
      <c r="C314" s="672"/>
      <c r="D314" s="672"/>
      <c r="E314" s="672"/>
      <c r="F314" s="672"/>
      <c r="G314" s="672"/>
      <c r="H314" s="672"/>
    </row>
    <row r="315" spans="1:8">
      <c r="A315" s="667" t="s">
        <v>2686</v>
      </c>
      <c r="B315" s="667"/>
      <c r="C315" s="667"/>
      <c r="D315" s="667"/>
      <c r="E315" s="667"/>
      <c r="F315" s="667"/>
      <c r="G315" s="667"/>
      <c r="H315" s="667"/>
    </row>
    <row r="316" spans="1:8">
      <c r="A316" s="668" t="s">
        <v>2</v>
      </c>
      <c r="B316" s="668"/>
      <c r="C316" s="668"/>
      <c r="D316" s="668"/>
      <c r="E316" s="668"/>
      <c r="F316" s="668"/>
      <c r="G316" s="668"/>
      <c r="H316" s="668"/>
    </row>
    <row r="317" spans="1:8" ht="15.75">
      <c r="A317" s="1" t="s">
        <v>3</v>
      </c>
      <c r="B317" s="1" t="s">
        <v>4</v>
      </c>
      <c r="C317" s="211" t="s">
        <v>2245</v>
      </c>
      <c r="D317" s="1" t="s">
        <v>2243</v>
      </c>
      <c r="E317" s="1" t="s">
        <v>2246</v>
      </c>
      <c r="F317" s="211" t="s">
        <v>2244</v>
      </c>
      <c r="G317" s="1" t="s">
        <v>2247</v>
      </c>
      <c r="H317" s="211" t="s">
        <v>2239</v>
      </c>
    </row>
    <row r="318" spans="1:8" ht="15.75">
      <c r="A318" s="52"/>
      <c r="B318" s="36" t="s">
        <v>2744</v>
      </c>
      <c r="C318" s="409">
        <v>6</v>
      </c>
      <c r="D318" s="235">
        <v>165220</v>
      </c>
      <c r="E318" s="235"/>
      <c r="F318" s="476">
        <f>D318-E318</f>
        <v>165220</v>
      </c>
      <c r="G318" s="52" t="s">
        <v>2745</v>
      </c>
      <c r="H318" s="359"/>
    </row>
    <row r="319" spans="1:8" ht="15.75">
      <c r="A319" s="52"/>
      <c r="B319" s="36" t="s">
        <v>2746</v>
      </c>
      <c r="C319" s="409">
        <v>15</v>
      </c>
      <c r="D319" s="235">
        <v>415810</v>
      </c>
      <c r="E319" s="235"/>
      <c r="F319" s="476">
        <f>F318+D319-E319</f>
        <v>581030</v>
      </c>
      <c r="G319" s="52"/>
      <c r="H319" s="359"/>
    </row>
    <row r="320" spans="1:8" ht="15.75">
      <c r="A320" s="52"/>
      <c r="B320" s="36" t="s">
        <v>2748</v>
      </c>
      <c r="C320" s="409">
        <v>19</v>
      </c>
      <c r="D320" s="235">
        <v>525370</v>
      </c>
      <c r="E320" s="235"/>
      <c r="F320" s="476">
        <f t="shared" ref="F320:F349" si="7">F319+D320-E320</f>
        <v>1106400</v>
      </c>
      <c r="G320" s="52"/>
      <c r="H320" s="359"/>
    </row>
    <row r="321" spans="1:8" ht="15.75">
      <c r="A321" s="52"/>
      <c r="B321" s="36" t="s">
        <v>2753</v>
      </c>
      <c r="C321" s="409">
        <v>5</v>
      </c>
      <c r="D321" s="235">
        <v>130820</v>
      </c>
      <c r="E321" s="235"/>
      <c r="F321" s="476">
        <f t="shared" si="7"/>
        <v>1237220</v>
      </c>
      <c r="G321" s="52"/>
      <c r="H321" s="359"/>
    </row>
    <row r="322" spans="1:8" ht="15.75">
      <c r="A322" s="52"/>
      <c r="B322" s="36" t="s">
        <v>2757</v>
      </c>
      <c r="C322" s="409">
        <v>16</v>
      </c>
      <c r="D322" s="235">
        <v>437420</v>
      </c>
      <c r="E322" s="235"/>
      <c r="F322" s="476">
        <f t="shared" si="7"/>
        <v>1674640</v>
      </c>
      <c r="G322" s="52"/>
      <c r="H322" s="359"/>
    </row>
    <row r="323" spans="1:8" ht="15.75">
      <c r="A323" s="52"/>
      <c r="B323" s="36" t="s">
        <v>2760</v>
      </c>
      <c r="C323" s="409">
        <v>22</v>
      </c>
      <c r="D323" s="477">
        <v>616530</v>
      </c>
      <c r="E323" s="235"/>
      <c r="F323" s="476">
        <f t="shared" si="7"/>
        <v>2291170</v>
      </c>
      <c r="G323" s="52"/>
      <c r="H323" s="359"/>
    </row>
    <row r="324" spans="1:8" ht="15.75">
      <c r="A324" s="52"/>
      <c r="B324" s="36" t="s">
        <v>2761</v>
      </c>
      <c r="C324" s="409">
        <v>30</v>
      </c>
      <c r="D324" s="235">
        <v>852160</v>
      </c>
      <c r="E324" s="235"/>
      <c r="F324" s="476">
        <f t="shared" si="7"/>
        <v>3143330</v>
      </c>
      <c r="G324" s="52"/>
      <c r="H324" s="359"/>
    </row>
    <row r="325" spans="1:8" ht="15.75">
      <c r="A325" s="52"/>
      <c r="B325" s="36" t="s">
        <v>2763</v>
      </c>
      <c r="C325" s="409">
        <v>12</v>
      </c>
      <c r="D325" s="235">
        <v>316590</v>
      </c>
      <c r="E325" s="235"/>
      <c r="F325" s="476">
        <f t="shared" si="7"/>
        <v>3459920</v>
      </c>
      <c r="G325" s="52"/>
      <c r="H325" s="359"/>
    </row>
    <row r="326" spans="1:8" ht="15.75">
      <c r="A326" s="52"/>
      <c r="B326" s="36" t="s">
        <v>2766</v>
      </c>
      <c r="C326" s="409">
        <v>23</v>
      </c>
      <c r="D326" s="235">
        <v>616340</v>
      </c>
      <c r="E326" s="235"/>
      <c r="F326" s="476">
        <f t="shared" si="7"/>
        <v>4076260</v>
      </c>
      <c r="G326" s="52"/>
      <c r="H326" s="359"/>
    </row>
    <row r="327" spans="1:8" ht="15.75">
      <c r="A327" s="52"/>
      <c r="B327" s="36" t="s">
        <v>2773</v>
      </c>
      <c r="C327" s="409">
        <v>1</v>
      </c>
      <c r="D327" s="235">
        <v>28760</v>
      </c>
      <c r="E327" s="235"/>
      <c r="F327" s="476">
        <f t="shared" si="7"/>
        <v>4105020</v>
      </c>
      <c r="G327" s="52"/>
      <c r="H327" s="359"/>
    </row>
    <row r="328" spans="1:8" ht="15.75">
      <c r="A328" s="52"/>
      <c r="B328" s="36" t="s">
        <v>2774</v>
      </c>
      <c r="C328" s="409">
        <v>1</v>
      </c>
      <c r="D328" s="235">
        <v>28890</v>
      </c>
      <c r="E328" s="235"/>
      <c r="F328" s="476">
        <f t="shared" si="7"/>
        <v>4133910</v>
      </c>
      <c r="G328" s="52"/>
      <c r="H328" s="359"/>
    </row>
    <row r="329" spans="1:8" ht="15.75">
      <c r="A329" s="52"/>
      <c r="B329" s="36" t="s">
        <v>2775</v>
      </c>
      <c r="C329" s="409">
        <v>1</v>
      </c>
      <c r="D329" s="235">
        <v>28810</v>
      </c>
      <c r="E329" s="235"/>
      <c r="F329" s="476">
        <f t="shared" si="7"/>
        <v>4162720</v>
      </c>
      <c r="G329" s="52"/>
      <c r="H329" s="359"/>
    </row>
    <row r="330" spans="1:8" ht="15.75">
      <c r="A330" s="52"/>
      <c r="B330" s="36" t="s">
        <v>2809</v>
      </c>
      <c r="C330" s="409">
        <v>6</v>
      </c>
      <c r="D330" s="235">
        <v>219355</v>
      </c>
      <c r="E330" s="235"/>
      <c r="F330" s="476">
        <f t="shared" si="7"/>
        <v>4382075</v>
      </c>
      <c r="G330" s="52"/>
      <c r="H330" s="359"/>
    </row>
    <row r="331" spans="1:8" ht="15.75">
      <c r="A331" s="52"/>
      <c r="B331" s="36" t="s">
        <v>2808</v>
      </c>
      <c r="C331" s="409">
        <v>6</v>
      </c>
      <c r="D331" s="235">
        <v>167500</v>
      </c>
      <c r="E331" s="235"/>
      <c r="F331" s="476">
        <f t="shared" si="7"/>
        <v>4549575</v>
      </c>
      <c r="G331" s="52"/>
      <c r="H331" s="359"/>
    </row>
    <row r="332" spans="1:8" ht="15.75">
      <c r="A332" s="52"/>
      <c r="B332" s="36" t="s">
        <v>2814</v>
      </c>
      <c r="C332" s="409">
        <v>8</v>
      </c>
      <c r="D332" s="235">
        <v>225370</v>
      </c>
      <c r="E332" s="235"/>
      <c r="F332" s="476">
        <f t="shared" si="7"/>
        <v>4774945</v>
      </c>
      <c r="G332" s="52"/>
      <c r="H332" s="359"/>
    </row>
    <row r="333" spans="1:8" ht="15.75">
      <c r="A333" s="52"/>
      <c r="B333" s="36" t="s">
        <v>2816</v>
      </c>
      <c r="C333" s="409">
        <v>13</v>
      </c>
      <c r="D333" s="235">
        <v>369415</v>
      </c>
      <c r="E333" s="235"/>
      <c r="F333" s="476">
        <f t="shared" si="7"/>
        <v>5144360</v>
      </c>
      <c r="G333" s="52"/>
      <c r="H333" s="359"/>
    </row>
    <row r="334" spans="1:8" ht="15.75">
      <c r="A334" s="52"/>
      <c r="B334" s="36" t="s">
        <v>2818</v>
      </c>
      <c r="C334" s="409">
        <v>12</v>
      </c>
      <c r="D334" s="235">
        <v>339885</v>
      </c>
      <c r="E334" s="235"/>
      <c r="F334" s="476">
        <f t="shared" si="7"/>
        <v>5484245</v>
      </c>
      <c r="G334" s="52"/>
      <c r="H334" s="359"/>
    </row>
    <row r="335" spans="1:8" ht="15.75">
      <c r="A335" s="52"/>
      <c r="B335" s="36" t="s">
        <v>2820</v>
      </c>
      <c r="C335" s="409">
        <v>7</v>
      </c>
      <c r="D335" s="235">
        <v>196825</v>
      </c>
      <c r="E335" s="235"/>
      <c r="F335" s="476">
        <f t="shared" si="7"/>
        <v>5681070</v>
      </c>
      <c r="G335" s="52"/>
      <c r="H335" s="359"/>
    </row>
    <row r="336" spans="1:8" ht="15.75">
      <c r="A336" s="52"/>
      <c r="B336" s="36" t="s">
        <v>2821</v>
      </c>
      <c r="C336" s="409">
        <v>12</v>
      </c>
      <c r="D336" s="235">
        <v>315155</v>
      </c>
      <c r="E336" s="235"/>
      <c r="F336" s="476">
        <f t="shared" si="7"/>
        <v>5996225</v>
      </c>
      <c r="G336" s="52"/>
      <c r="H336" s="359"/>
    </row>
    <row r="337" spans="1:8" ht="15.75">
      <c r="A337" s="52"/>
      <c r="B337" s="36" t="s">
        <v>2826</v>
      </c>
      <c r="C337" s="409">
        <v>8</v>
      </c>
      <c r="D337" s="235">
        <v>222195</v>
      </c>
      <c r="E337" s="235"/>
      <c r="F337" s="476">
        <f t="shared" si="7"/>
        <v>6218420</v>
      </c>
      <c r="G337" s="52"/>
      <c r="H337" s="359"/>
    </row>
    <row r="338" spans="1:8" ht="15.75">
      <c r="A338" s="52"/>
      <c r="B338" s="36" t="s">
        <v>2673</v>
      </c>
      <c r="C338" s="409">
        <v>14</v>
      </c>
      <c r="D338" s="235">
        <v>398570</v>
      </c>
      <c r="E338" s="235"/>
      <c r="F338" s="476">
        <f t="shared" si="7"/>
        <v>6616990</v>
      </c>
      <c r="G338" s="52"/>
      <c r="H338" s="359"/>
    </row>
    <row r="339" spans="1:8" ht="15.75">
      <c r="A339" s="52"/>
      <c r="B339" s="36" t="s">
        <v>2827</v>
      </c>
      <c r="C339" s="409">
        <v>15</v>
      </c>
      <c r="D339" s="235">
        <v>425105</v>
      </c>
      <c r="E339" s="235"/>
      <c r="F339" s="476">
        <f t="shared" si="7"/>
        <v>7042095</v>
      </c>
      <c r="G339" s="52"/>
      <c r="H339" s="359"/>
    </row>
    <row r="340" spans="1:8" ht="15.75">
      <c r="A340" s="52"/>
      <c r="B340" s="36" t="s">
        <v>2828</v>
      </c>
      <c r="C340" s="409">
        <v>8</v>
      </c>
      <c r="D340" s="235">
        <v>223500</v>
      </c>
      <c r="E340" s="235"/>
      <c r="F340" s="476">
        <f t="shared" si="7"/>
        <v>7265595</v>
      </c>
      <c r="G340" s="52"/>
      <c r="H340" s="359"/>
    </row>
    <row r="341" spans="1:8" ht="15.75">
      <c r="A341" s="52"/>
      <c r="B341" s="36" t="s">
        <v>2829</v>
      </c>
      <c r="C341" s="409">
        <v>4</v>
      </c>
      <c r="D341" s="235">
        <v>113325</v>
      </c>
      <c r="E341" s="235"/>
      <c r="F341" s="476">
        <f t="shared" si="7"/>
        <v>7378920</v>
      </c>
      <c r="G341" s="52"/>
      <c r="H341" s="359"/>
    </row>
    <row r="342" spans="1:8" ht="15.75">
      <c r="A342" s="52"/>
      <c r="B342" s="36" t="s">
        <v>2855</v>
      </c>
      <c r="C342" s="409">
        <v>2</v>
      </c>
      <c r="D342" s="235">
        <v>52635</v>
      </c>
      <c r="E342" s="235"/>
      <c r="F342" s="476">
        <f t="shared" si="7"/>
        <v>7431555</v>
      </c>
      <c r="G342" s="52"/>
      <c r="H342" s="359"/>
    </row>
    <row r="343" spans="1:8" ht="15.75">
      <c r="A343" s="52"/>
      <c r="B343" s="36" t="s">
        <v>2857</v>
      </c>
      <c r="C343" s="409">
        <v>6</v>
      </c>
      <c r="D343" s="235">
        <v>154115</v>
      </c>
      <c r="E343" s="235"/>
      <c r="F343" s="476">
        <f t="shared" si="7"/>
        <v>7585670</v>
      </c>
      <c r="G343" s="52"/>
      <c r="H343" s="359"/>
    </row>
    <row r="344" spans="1:8" ht="15.75">
      <c r="A344" s="52"/>
      <c r="B344" s="36" t="s">
        <v>2859</v>
      </c>
      <c r="C344" s="409">
        <v>14</v>
      </c>
      <c r="D344" s="235">
        <v>364200</v>
      </c>
      <c r="E344" s="235"/>
      <c r="F344" s="476">
        <f t="shared" si="7"/>
        <v>7949870</v>
      </c>
      <c r="G344" s="52"/>
      <c r="H344" s="359"/>
    </row>
    <row r="345" spans="1:8" ht="15.75">
      <c r="A345" s="52"/>
      <c r="B345" s="36" t="s">
        <v>2860</v>
      </c>
      <c r="C345" s="409">
        <v>18</v>
      </c>
      <c r="D345" s="235">
        <v>486190</v>
      </c>
      <c r="E345" s="235"/>
      <c r="F345" s="476">
        <f t="shared" si="7"/>
        <v>8436060</v>
      </c>
      <c r="G345" s="52"/>
      <c r="H345" s="359"/>
    </row>
    <row r="346" spans="1:8" ht="15.75">
      <c r="A346" s="52"/>
      <c r="B346" s="36" t="s">
        <v>2862</v>
      </c>
      <c r="C346" s="409">
        <v>3</v>
      </c>
      <c r="D346" s="235">
        <v>79795</v>
      </c>
      <c r="E346" s="235"/>
      <c r="F346" s="476">
        <f t="shared" si="7"/>
        <v>8515855</v>
      </c>
      <c r="G346" s="52"/>
      <c r="H346" s="359"/>
    </row>
    <row r="347" spans="1:8" ht="15.75">
      <c r="A347" s="52"/>
      <c r="B347" s="36" t="s">
        <v>2863</v>
      </c>
      <c r="C347" s="409">
        <v>1</v>
      </c>
      <c r="D347" s="235">
        <v>27810</v>
      </c>
      <c r="E347" s="235"/>
      <c r="F347" s="476">
        <f t="shared" si="7"/>
        <v>8543665</v>
      </c>
      <c r="G347" s="52"/>
      <c r="H347" s="359"/>
    </row>
    <row r="348" spans="1:8" ht="15.75">
      <c r="A348" s="52"/>
      <c r="B348" s="36"/>
      <c r="C348" s="409"/>
      <c r="D348" s="235"/>
      <c r="E348" s="235"/>
      <c r="F348" s="476">
        <f t="shared" si="7"/>
        <v>8543665</v>
      </c>
      <c r="G348" s="52"/>
      <c r="H348" s="359"/>
    </row>
    <row r="349" spans="1:8">
      <c r="A349" s="19"/>
      <c r="B349" s="21"/>
      <c r="C349" s="21"/>
      <c r="D349" s="3"/>
      <c r="E349" s="18"/>
      <c r="F349" s="476">
        <f t="shared" si="7"/>
        <v>8543665</v>
      </c>
      <c r="G349" s="207"/>
      <c r="H349" s="3"/>
    </row>
    <row r="350" spans="1:8" ht="26.25">
      <c r="A350" s="673" t="s">
        <v>43</v>
      </c>
      <c r="B350" s="674"/>
      <c r="C350" s="29">
        <f>SUM(C349:C349)</f>
        <v>0</v>
      </c>
      <c r="D350" s="10">
        <f>SUM(D318:D349)</f>
        <v>8543665</v>
      </c>
      <c r="E350" s="10">
        <f>SUM(E318:E349)</f>
        <v>0</v>
      </c>
      <c r="F350" s="10">
        <f>D350-E350</f>
        <v>8543665</v>
      </c>
      <c r="G350" s="10"/>
      <c r="H350" s="10"/>
    </row>
    <row r="353" spans="1:8" ht="23.25">
      <c r="A353" s="666" t="s">
        <v>0</v>
      </c>
      <c r="B353" s="666"/>
      <c r="C353" s="666"/>
      <c r="D353" s="666"/>
      <c r="E353" s="666"/>
      <c r="F353" s="666"/>
      <c r="G353" s="666"/>
      <c r="H353" s="666"/>
    </row>
    <row r="354" spans="1:8" ht="15.75">
      <c r="A354" s="672" t="s">
        <v>2199</v>
      </c>
      <c r="B354" s="672"/>
      <c r="C354" s="672"/>
      <c r="D354" s="672"/>
      <c r="E354" s="672"/>
      <c r="F354" s="672"/>
      <c r="G354" s="672"/>
      <c r="H354" s="672"/>
    </row>
    <row r="355" spans="1:8">
      <c r="A355" s="667" t="s">
        <v>2750</v>
      </c>
      <c r="B355" s="667"/>
      <c r="C355" s="667"/>
      <c r="D355" s="667"/>
      <c r="E355" s="667"/>
      <c r="F355" s="667"/>
      <c r="G355" s="667"/>
      <c r="H355" s="667"/>
    </row>
    <row r="356" spans="1:8">
      <c r="A356" s="668" t="s">
        <v>2</v>
      </c>
      <c r="B356" s="668"/>
      <c r="C356" s="668"/>
      <c r="D356" s="668"/>
      <c r="E356" s="668"/>
      <c r="F356" s="668"/>
      <c r="G356" s="668"/>
      <c r="H356" s="668"/>
    </row>
    <row r="357" spans="1:8" ht="15.75">
      <c r="A357" s="1" t="s">
        <v>3</v>
      </c>
      <c r="B357" s="1" t="s">
        <v>4</v>
      </c>
      <c r="C357" s="211" t="s">
        <v>2245</v>
      </c>
      <c r="D357" s="1" t="s">
        <v>2243</v>
      </c>
      <c r="E357" s="1" t="s">
        <v>2246</v>
      </c>
      <c r="F357" s="211" t="s">
        <v>2244</v>
      </c>
      <c r="G357" s="1" t="s">
        <v>2247</v>
      </c>
      <c r="H357" s="211" t="s">
        <v>2239</v>
      </c>
    </row>
    <row r="358" spans="1:8" ht="15.75">
      <c r="A358" s="52"/>
      <c r="B358" s="36" t="s">
        <v>2748</v>
      </c>
      <c r="C358" s="409">
        <v>10</v>
      </c>
      <c r="D358" s="36">
        <v>269050</v>
      </c>
      <c r="E358" s="36"/>
      <c r="F358" s="409">
        <f>D358-E358</f>
        <v>269050</v>
      </c>
      <c r="G358" s="52" t="s">
        <v>2751</v>
      </c>
      <c r="H358" s="359"/>
    </row>
    <row r="359" spans="1:8" ht="15.75">
      <c r="A359" s="52"/>
      <c r="B359" s="36" t="s">
        <v>2753</v>
      </c>
      <c r="C359" s="409">
        <v>2</v>
      </c>
      <c r="D359" s="36">
        <v>52580</v>
      </c>
      <c r="E359" s="36"/>
      <c r="F359" s="409">
        <f>F358+D359-E359</f>
        <v>321630</v>
      </c>
      <c r="G359" s="52"/>
      <c r="H359" s="359"/>
    </row>
    <row r="360" spans="1:8" ht="15.75">
      <c r="A360" s="52"/>
      <c r="B360" s="36" t="s">
        <v>2757</v>
      </c>
      <c r="C360" s="409">
        <v>9</v>
      </c>
      <c r="D360" s="36">
        <v>247055</v>
      </c>
      <c r="E360" s="36"/>
      <c r="F360" s="409">
        <f t="shared" ref="F360:F393" si="8">F359+D360-E360</f>
        <v>568685</v>
      </c>
      <c r="G360" s="52"/>
      <c r="H360" s="359">
        <v>3</v>
      </c>
    </row>
    <row r="361" spans="1:8" ht="15.75">
      <c r="A361" s="52"/>
      <c r="B361" s="36" t="s">
        <v>2760</v>
      </c>
      <c r="C361" s="409">
        <v>8</v>
      </c>
      <c r="D361" s="36">
        <v>220060</v>
      </c>
      <c r="E361" s="36"/>
      <c r="F361" s="409">
        <f t="shared" si="8"/>
        <v>788745</v>
      </c>
      <c r="G361" s="52"/>
      <c r="H361" s="359"/>
    </row>
    <row r="362" spans="1:8" ht="15.75">
      <c r="A362" s="52"/>
      <c r="B362" s="36" t="s">
        <v>2761</v>
      </c>
      <c r="C362" s="409">
        <v>6</v>
      </c>
      <c r="D362" s="36">
        <v>160180</v>
      </c>
      <c r="E362" s="36"/>
      <c r="F362" s="409">
        <f t="shared" si="8"/>
        <v>948925</v>
      </c>
      <c r="G362" s="52"/>
      <c r="H362" s="359"/>
    </row>
    <row r="363" spans="1:8" ht="15.75">
      <c r="A363" s="52"/>
      <c r="B363" s="36" t="s">
        <v>2763</v>
      </c>
      <c r="C363" s="409">
        <v>3</v>
      </c>
      <c r="D363" s="37">
        <v>66465</v>
      </c>
      <c r="E363" s="36"/>
      <c r="F363" s="409">
        <f t="shared" si="8"/>
        <v>1015390</v>
      </c>
      <c r="G363" s="52"/>
      <c r="H363" s="359"/>
    </row>
    <row r="364" spans="1:8" ht="15.75">
      <c r="A364" s="52"/>
      <c r="B364" s="36" t="s">
        <v>2805</v>
      </c>
      <c r="C364" s="409">
        <v>3</v>
      </c>
      <c r="D364" s="36">
        <v>79760</v>
      </c>
      <c r="E364" s="36"/>
      <c r="F364" s="409">
        <f t="shared" si="8"/>
        <v>1095150</v>
      </c>
      <c r="G364" s="52"/>
      <c r="H364" s="359"/>
    </row>
    <row r="365" spans="1:8" ht="15.75">
      <c r="A365" s="52"/>
      <c r="B365" s="36" t="s">
        <v>2806</v>
      </c>
      <c r="C365" s="409">
        <v>14</v>
      </c>
      <c r="D365" s="36">
        <v>374090</v>
      </c>
      <c r="E365" s="36"/>
      <c r="F365" s="409">
        <f t="shared" si="8"/>
        <v>1469240</v>
      </c>
      <c r="G365" s="52"/>
      <c r="H365" s="359"/>
    </row>
    <row r="366" spans="1:8" ht="15.75">
      <c r="A366" s="52"/>
      <c r="B366" s="36" t="s">
        <v>2809</v>
      </c>
      <c r="C366" s="409">
        <v>14</v>
      </c>
      <c r="D366" s="36">
        <v>382700</v>
      </c>
      <c r="E366" s="36"/>
      <c r="F366" s="409">
        <f t="shared" si="8"/>
        <v>1851940</v>
      </c>
      <c r="G366" s="52"/>
      <c r="H366" s="359"/>
    </row>
    <row r="367" spans="1:8" ht="15.75">
      <c r="A367" s="52"/>
      <c r="B367" s="36" t="s">
        <v>2808</v>
      </c>
      <c r="C367" s="409">
        <v>2</v>
      </c>
      <c r="D367" s="36">
        <v>57220</v>
      </c>
      <c r="E367" s="36"/>
      <c r="F367" s="409">
        <f t="shared" si="8"/>
        <v>1909160</v>
      </c>
      <c r="G367" s="52"/>
      <c r="H367" s="359"/>
    </row>
    <row r="368" spans="1:8" ht="15.75">
      <c r="A368" s="52"/>
      <c r="B368" s="36" t="s">
        <v>2814</v>
      </c>
      <c r="C368" s="409">
        <v>5</v>
      </c>
      <c r="D368" s="36">
        <v>134400</v>
      </c>
      <c r="E368" s="36"/>
      <c r="F368" s="409">
        <f t="shared" si="8"/>
        <v>2043560</v>
      </c>
      <c r="G368" s="52"/>
      <c r="H368" s="359">
        <v>4</v>
      </c>
    </row>
    <row r="369" spans="1:8" ht="15.75">
      <c r="A369" s="52"/>
      <c r="B369" s="36" t="s">
        <v>2816</v>
      </c>
      <c r="C369" s="409">
        <v>11</v>
      </c>
      <c r="D369" s="36">
        <v>305470</v>
      </c>
      <c r="E369" s="36"/>
      <c r="F369" s="409">
        <f t="shared" si="8"/>
        <v>2349030</v>
      </c>
      <c r="G369" s="52"/>
      <c r="H369" s="359"/>
    </row>
    <row r="370" spans="1:8" ht="15.75">
      <c r="A370" s="52"/>
      <c r="B370" s="36" t="s">
        <v>2818</v>
      </c>
      <c r="C370" s="409">
        <v>23</v>
      </c>
      <c r="D370" s="36">
        <v>640770</v>
      </c>
      <c r="E370" s="36"/>
      <c r="F370" s="409">
        <f t="shared" si="8"/>
        <v>2989800</v>
      </c>
      <c r="G370" s="52"/>
      <c r="H370" s="359"/>
    </row>
    <row r="371" spans="1:8" ht="15.75">
      <c r="A371" s="52"/>
      <c r="B371" s="36" t="s">
        <v>2820</v>
      </c>
      <c r="C371" s="409">
        <v>19</v>
      </c>
      <c r="D371" s="36">
        <v>530865</v>
      </c>
      <c r="E371" s="36"/>
      <c r="F371" s="409">
        <f t="shared" si="8"/>
        <v>3520665</v>
      </c>
      <c r="G371" s="52"/>
      <c r="H371" s="359"/>
    </row>
    <row r="372" spans="1:8" ht="15.75">
      <c r="A372" s="52"/>
      <c r="B372" s="36" t="s">
        <v>2821</v>
      </c>
      <c r="C372" s="409">
        <v>17</v>
      </c>
      <c r="D372" s="36">
        <v>463350</v>
      </c>
      <c r="E372" s="36"/>
      <c r="F372" s="409">
        <f t="shared" si="8"/>
        <v>3984015</v>
      </c>
      <c r="G372" s="52"/>
      <c r="H372" s="359"/>
    </row>
    <row r="373" spans="1:8" ht="15.75">
      <c r="A373" s="52"/>
      <c r="B373" s="36" t="s">
        <v>2822</v>
      </c>
      <c r="C373" s="409">
        <v>3</v>
      </c>
      <c r="D373" s="36">
        <v>80000</v>
      </c>
      <c r="E373" s="36"/>
      <c r="F373" s="409">
        <f t="shared" si="8"/>
        <v>4064015</v>
      </c>
      <c r="G373" s="52"/>
      <c r="H373" s="359"/>
    </row>
    <row r="374" spans="1:8" ht="15.75">
      <c r="A374" s="52"/>
      <c r="B374" s="36" t="s">
        <v>2826</v>
      </c>
      <c r="C374" s="409">
        <v>12</v>
      </c>
      <c r="D374" s="36">
        <v>315300</v>
      </c>
      <c r="E374" s="36"/>
      <c r="F374" s="409">
        <f t="shared" si="8"/>
        <v>4379315</v>
      </c>
      <c r="G374" s="52"/>
      <c r="H374" s="359"/>
    </row>
    <row r="375" spans="1:8" ht="15.75">
      <c r="A375" s="52"/>
      <c r="B375" s="36" t="s">
        <v>2673</v>
      </c>
      <c r="C375" s="409">
        <v>7</v>
      </c>
      <c r="D375" s="36">
        <v>190715</v>
      </c>
      <c r="E375" s="36"/>
      <c r="F375" s="409">
        <f t="shared" si="8"/>
        <v>4570030</v>
      </c>
      <c r="G375" s="52"/>
      <c r="H375" s="359"/>
    </row>
    <row r="376" spans="1:8" ht="15.75">
      <c r="A376" s="52"/>
      <c r="B376" s="36" t="s">
        <v>2827</v>
      </c>
      <c r="C376" s="409">
        <v>6</v>
      </c>
      <c r="D376" s="36">
        <v>164165</v>
      </c>
      <c r="E376" s="36"/>
      <c r="F376" s="409">
        <f t="shared" si="8"/>
        <v>4734195</v>
      </c>
      <c r="G376" s="52"/>
      <c r="H376" s="359"/>
    </row>
    <row r="377" spans="1:8" ht="15.75">
      <c r="A377" s="52"/>
      <c r="B377" s="36" t="s">
        <v>2828</v>
      </c>
      <c r="C377" s="409">
        <v>27</v>
      </c>
      <c r="D377" s="36">
        <v>715415</v>
      </c>
      <c r="E377" s="36"/>
      <c r="F377" s="409">
        <f t="shared" si="8"/>
        <v>5449610</v>
      </c>
      <c r="G377" s="52"/>
      <c r="H377" s="359"/>
    </row>
    <row r="378" spans="1:8" ht="15.75">
      <c r="A378" s="52"/>
      <c r="B378" s="36" t="s">
        <v>2829</v>
      </c>
      <c r="C378" s="409">
        <v>22</v>
      </c>
      <c r="D378" s="36">
        <v>571965</v>
      </c>
      <c r="E378" s="36"/>
      <c r="F378" s="409">
        <f t="shared" si="8"/>
        <v>6021575</v>
      </c>
      <c r="G378" s="52"/>
      <c r="H378" s="359"/>
    </row>
    <row r="379" spans="1:8" ht="15.75">
      <c r="A379" s="52"/>
      <c r="B379" s="36" t="s">
        <v>2830</v>
      </c>
      <c r="C379" s="409">
        <v>12</v>
      </c>
      <c r="D379" s="36">
        <v>305660</v>
      </c>
      <c r="E379" s="36"/>
      <c r="F379" s="409">
        <f t="shared" si="8"/>
        <v>6327235</v>
      </c>
      <c r="G379" s="52"/>
      <c r="H379" s="359"/>
    </row>
    <row r="380" spans="1:8" ht="15.75">
      <c r="A380" s="52"/>
      <c r="B380" s="36" t="s">
        <v>2832</v>
      </c>
      <c r="C380" s="409">
        <v>11</v>
      </c>
      <c r="D380" s="36">
        <v>276135</v>
      </c>
      <c r="E380" s="36"/>
      <c r="F380" s="409">
        <f t="shared" si="8"/>
        <v>6603370</v>
      </c>
      <c r="G380" s="52"/>
      <c r="H380" s="359"/>
    </row>
    <row r="381" spans="1:8" ht="15.75">
      <c r="A381" s="52"/>
      <c r="B381" s="36" t="s">
        <v>2834</v>
      </c>
      <c r="C381" s="409">
        <v>21</v>
      </c>
      <c r="D381" s="36">
        <v>554725</v>
      </c>
      <c r="E381" s="36"/>
      <c r="F381" s="409">
        <f t="shared" si="8"/>
        <v>7158095</v>
      </c>
      <c r="G381" s="52"/>
      <c r="H381" s="359"/>
    </row>
    <row r="382" spans="1:8" ht="15.75">
      <c r="A382" s="52"/>
      <c r="B382" s="36" t="s">
        <v>2835</v>
      </c>
      <c r="C382" s="409">
        <v>5</v>
      </c>
      <c r="D382" s="36">
        <v>125115</v>
      </c>
      <c r="E382" s="36"/>
      <c r="F382" s="409">
        <f t="shared" si="8"/>
        <v>7283210</v>
      </c>
      <c r="G382" s="52"/>
      <c r="H382" s="359"/>
    </row>
    <row r="383" spans="1:8" ht="15.75">
      <c r="A383" s="52"/>
      <c r="B383" s="36" t="s">
        <v>2836</v>
      </c>
      <c r="C383" s="409">
        <v>18</v>
      </c>
      <c r="D383" s="36">
        <v>458725</v>
      </c>
      <c r="E383" s="36"/>
      <c r="F383" s="409">
        <f t="shared" si="8"/>
        <v>7741935</v>
      </c>
      <c r="G383" s="52"/>
      <c r="H383" s="359"/>
    </row>
    <row r="384" spans="1:8" ht="15.75">
      <c r="A384" s="52"/>
      <c r="B384" s="36" t="s">
        <v>2838</v>
      </c>
      <c r="C384" s="409">
        <v>5</v>
      </c>
      <c r="D384" s="36">
        <v>132510</v>
      </c>
      <c r="E384" s="36"/>
      <c r="F384" s="409">
        <f t="shared" si="8"/>
        <v>7874445</v>
      </c>
      <c r="G384" s="52"/>
      <c r="H384" s="359"/>
    </row>
    <row r="385" spans="1:8" ht="15.75">
      <c r="A385" s="52"/>
      <c r="B385" s="36" t="s">
        <v>2966</v>
      </c>
      <c r="C385" s="409">
        <v>2</v>
      </c>
      <c r="D385" s="36"/>
      <c r="E385" s="36">
        <v>60080</v>
      </c>
      <c r="F385" s="409">
        <f t="shared" si="8"/>
        <v>7814365</v>
      </c>
      <c r="G385" s="52"/>
      <c r="H385" s="359"/>
    </row>
    <row r="386" spans="1:8" ht="15.75">
      <c r="A386" s="52"/>
      <c r="B386" s="36" t="s">
        <v>2968</v>
      </c>
      <c r="C386" s="409">
        <v>2</v>
      </c>
      <c r="D386" s="36"/>
      <c r="E386" s="36">
        <v>56510</v>
      </c>
      <c r="F386" s="409">
        <f t="shared" si="8"/>
        <v>7757855</v>
      </c>
      <c r="G386" s="52"/>
      <c r="H386" s="359"/>
    </row>
    <row r="387" spans="1:8" ht="15.75">
      <c r="A387" s="52"/>
      <c r="B387" s="36" t="s">
        <v>2970</v>
      </c>
      <c r="C387" s="409">
        <v>1</v>
      </c>
      <c r="D387" s="36"/>
      <c r="E387" s="36">
        <v>26010</v>
      </c>
      <c r="F387" s="409">
        <f t="shared" si="8"/>
        <v>7731845</v>
      </c>
      <c r="G387" s="52"/>
      <c r="H387" s="359"/>
    </row>
    <row r="388" spans="1:8" ht="15.75">
      <c r="A388" s="52"/>
      <c r="B388" s="36" t="s">
        <v>2973</v>
      </c>
      <c r="C388" s="409">
        <v>5</v>
      </c>
      <c r="D388" s="36"/>
      <c r="E388" s="36">
        <v>77225</v>
      </c>
      <c r="F388" s="409">
        <f t="shared" si="8"/>
        <v>7654620</v>
      </c>
      <c r="G388" s="52"/>
      <c r="H388" s="359"/>
    </row>
    <row r="389" spans="1:8" ht="15.75">
      <c r="A389" s="52"/>
      <c r="B389" s="36" t="s">
        <v>2974</v>
      </c>
      <c r="C389" s="409">
        <v>7</v>
      </c>
      <c r="D389" s="36"/>
      <c r="E389" s="36">
        <v>134225</v>
      </c>
      <c r="F389" s="409">
        <f t="shared" si="8"/>
        <v>7520395</v>
      </c>
      <c r="G389" s="52"/>
      <c r="H389" s="359"/>
    </row>
    <row r="390" spans="1:8" ht="15.75">
      <c r="A390" s="52"/>
      <c r="B390" s="36" t="s">
        <v>2975</v>
      </c>
      <c r="C390" s="409">
        <v>9</v>
      </c>
      <c r="D390" s="36"/>
      <c r="E390" s="36">
        <v>172280</v>
      </c>
      <c r="F390" s="409">
        <f t="shared" si="8"/>
        <v>7348115</v>
      </c>
      <c r="G390" s="52"/>
      <c r="H390" s="359"/>
    </row>
    <row r="391" spans="1:8" ht="15.75">
      <c r="A391" s="52"/>
      <c r="B391" s="36" t="s">
        <v>2980</v>
      </c>
      <c r="C391" s="409">
        <v>6</v>
      </c>
      <c r="D391" s="36"/>
      <c r="E391" s="36">
        <v>135220</v>
      </c>
      <c r="F391" s="409">
        <f t="shared" si="8"/>
        <v>7212895</v>
      </c>
      <c r="G391" s="52"/>
      <c r="H391" s="359"/>
    </row>
    <row r="392" spans="1:8" ht="15.75">
      <c r="A392" s="52"/>
      <c r="B392" s="36"/>
      <c r="C392" s="409"/>
      <c r="D392" s="36"/>
      <c r="E392" s="36"/>
      <c r="F392" s="409">
        <f t="shared" si="8"/>
        <v>7212895</v>
      </c>
      <c r="G392" s="52"/>
      <c r="H392" s="359"/>
    </row>
    <row r="393" spans="1:8">
      <c r="A393" s="19"/>
      <c r="B393" s="21"/>
      <c r="C393" s="21"/>
      <c r="D393" s="3"/>
      <c r="E393" s="207"/>
      <c r="F393" s="409">
        <f t="shared" si="8"/>
        <v>7212895</v>
      </c>
      <c r="G393" s="207"/>
      <c r="H393" s="3"/>
    </row>
    <row r="394" spans="1:8" ht="26.25">
      <c r="A394" s="673" t="s">
        <v>43</v>
      </c>
      <c r="B394" s="674"/>
      <c r="C394" s="29">
        <f>SUM(C393:C393)</f>
        <v>0</v>
      </c>
      <c r="D394" s="10">
        <f>SUM(D358:D393)</f>
        <v>7874445</v>
      </c>
      <c r="E394" s="10">
        <f>SUM(E358:E393)</f>
        <v>661550</v>
      </c>
      <c r="F394" s="10">
        <f>D394-E394</f>
        <v>7212895</v>
      </c>
      <c r="G394" s="10"/>
      <c r="H394" s="10"/>
    </row>
    <row r="397" spans="1:8" ht="23.25">
      <c r="A397" s="666" t="s">
        <v>0</v>
      </c>
      <c r="B397" s="666"/>
      <c r="C397" s="666"/>
      <c r="D397" s="666"/>
      <c r="E397" s="666"/>
      <c r="F397" s="666"/>
      <c r="G397" s="666"/>
      <c r="H397" s="666"/>
    </row>
    <row r="398" spans="1:8" ht="15.75">
      <c r="A398" s="672" t="s">
        <v>2199</v>
      </c>
      <c r="B398" s="672"/>
      <c r="C398" s="672"/>
      <c r="D398" s="672"/>
      <c r="E398" s="672"/>
      <c r="F398" s="672"/>
      <c r="G398" s="672"/>
      <c r="H398" s="672"/>
    </row>
    <row r="399" spans="1:8">
      <c r="A399" s="667" t="s">
        <v>1887</v>
      </c>
      <c r="B399" s="667"/>
      <c r="C399" s="667"/>
      <c r="D399" s="667"/>
      <c r="E399" s="667"/>
      <c r="F399" s="667"/>
      <c r="G399" s="667"/>
      <c r="H399" s="667"/>
    </row>
    <row r="400" spans="1:8">
      <c r="A400" s="668" t="s">
        <v>2</v>
      </c>
      <c r="B400" s="668"/>
      <c r="C400" s="668"/>
      <c r="D400" s="668"/>
      <c r="E400" s="668"/>
      <c r="F400" s="668"/>
      <c r="G400" s="668"/>
      <c r="H400" s="668"/>
    </row>
    <row r="401" spans="1:8" ht="15.75">
      <c r="A401" s="1" t="s">
        <v>3</v>
      </c>
      <c r="B401" s="1" t="s">
        <v>4</v>
      </c>
      <c r="C401" s="211" t="s">
        <v>2245</v>
      </c>
      <c r="D401" s="1" t="s">
        <v>2243</v>
      </c>
      <c r="E401" s="1" t="s">
        <v>2246</v>
      </c>
      <c r="F401" s="211" t="s">
        <v>2244</v>
      </c>
      <c r="G401" s="1" t="s">
        <v>2247</v>
      </c>
      <c r="H401" s="211" t="s">
        <v>2239</v>
      </c>
    </row>
    <row r="402" spans="1:8" ht="15.75">
      <c r="A402" s="52"/>
      <c r="B402" s="36" t="s">
        <v>2862</v>
      </c>
      <c r="C402" s="409">
        <v>15</v>
      </c>
      <c r="D402" s="235">
        <v>360240</v>
      </c>
      <c r="E402" s="235"/>
      <c r="F402" s="476">
        <f>D402-E402</f>
        <v>360240</v>
      </c>
      <c r="G402" s="52"/>
      <c r="H402" s="359"/>
    </row>
    <row r="403" spans="1:8" ht="15.75">
      <c r="A403" s="52"/>
      <c r="B403" s="36" t="s">
        <v>2863</v>
      </c>
      <c r="C403" s="409">
        <v>15</v>
      </c>
      <c r="D403" s="235">
        <v>365860</v>
      </c>
      <c r="E403" s="235"/>
      <c r="F403" s="476">
        <f>F402+D403-E403</f>
        <v>726100</v>
      </c>
      <c r="G403" s="52"/>
      <c r="H403" s="359"/>
    </row>
    <row r="404" spans="1:8" ht="15.75">
      <c r="A404" s="52"/>
      <c r="B404" s="36" t="s">
        <v>2864</v>
      </c>
      <c r="C404" s="409">
        <v>11</v>
      </c>
      <c r="D404" s="235">
        <v>271935</v>
      </c>
      <c r="E404" s="235"/>
      <c r="F404" s="476">
        <f t="shared" ref="F404:F417" si="9">F403+D404-E404</f>
        <v>998035</v>
      </c>
      <c r="G404" s="52"/>
      <c r="H404" s="359"/>
    </row>
    <row r="405" spans="1:8" ht="15.75">
      <c r="A405" s="52"/>
      <c r="B405" s="36" t="s">
        <v>2865</v>
      </c>
      <c r="C405" s="409">
        <v>14</v>
      </c>
      <c r="D405" s="235">
        <v>344525</v>
      </c>
      <c r="E405" s="235"/>
      <c r="F405" s="476">
        <f t="shared" si="9"/>
        <v>1342560</v>
      </c>
      <c r="G405" s="52"/>
      <c r="H405" s="359"/>
    </row>
    <row r="406" spans="1:8" ht="15.75">
      <c r="A406" s="52"/>
      <c r="B406" s="36" t="s">
        <v>2866</v>
      </c>
      <c r="C406" s="409">
        <v>8</v>
      </c>
      <c r="D406" s="235">
        <v>172835</v>
      </c>
      <c r="E406" s="235"/>
      <c r="F406" s="476">
        <f t="shared" si="9"/>
        <v>1515395</v>
      </c>
      <c r="G406" s="52"/>
      <c r="H406" s="359"/>
    </row>
    <row r="407" spans="1:8" ht="15.75">
      <c r="A407" s="52"/>
      <c r="B407" s="36" t="s">
        <v>2868</v>
      </c>
      <c r="C407" s="409">
        <v>19</v>
      </c>
      <c r="D407" s="235">
        <v>473560</v>
      </c>
      <c r="E407" s="235"/>
      <c r="F407" s="476">
        <f t="shared" si="9"/>
        <v>1988955</v>
      </c>
      <c r="G407" s="52"/>
      <c r="H407" s="359"/>
    </row>
    <row r="408" spans="1:8" ht="15.75">
      <c r="A408" s="52"/>
      <c r="B408" s="36" t="s">
        <v>2869</v>
      </c>
      <c r="C408" s="409">
        <v>17</v>
      </c>
      <c r="D408" s="235">
        <v>422775</v>
      </c>
      <c r="E408" s="235"/>
      <c r="F408" s="476">
        <f t="shared" si="9"/>
        <v>2411730</v>
      </c>
      <c r="G408" s="52"/>
      <c r="H408" s="359"/>
    </row>
    <row r="409" spans="1:8" ht="15.75">
      <c r="A409" s="52"/>
      <c r="B409" s="36" t="s">
        <v>2870</v>
      </c>
      <c r="C409" s="409">
        <v>10</v>
      </c>
      <c r="D409" s="235">
        <v>251840</v>
      </c>
      <c r="E409" s="235"/>
      <c r="F409" s="476">
        <f t="shared" si="9"/>
        <v>2663570</v>
      </c>
      <c r="G409" s="52"/>
      <c r="H409" s="359"/>
    </row>
    <row r="410" spans="1:8" ht="15.75">
      <c r="A410" s="52"/>
      <c r="B410" s="36" t="s">
        <v>2871</v>
      </c>
      <c r="C410" s="409">
        <v>3</v>
      </c>
      <c r="D410" s="235">
        <v>74530</v>
      </c>
      <c r="E410" s="235"/>
      <c r="F410" s="476">
        <f t="shared" si="9"/>
        <v>2738100</v>
      </c>
      <c r="G410" s="52"/>
      <c r="H410" s="359"/>
    </row>
    <row r="411" spans="1:8" ht="15.75">
      <c r="A411" s="52"/>
      <c r="B411" s="36" t="s">
        <v>2872</v>
      </c>
      <c r="C411" s="409">
        <v>2</v>
      </c>
      <c r="D411" s="235">
        <v>34655</v>
      </c>
      <c r="E411" s="235"/>
      <c r="F411" s="476">
        <f t="shared" si="9"/>
        <v>2772755</v>
      </c>
      <c r="G411" s="52"/>
      <c r="H411" s="359"/>
    </row>
    <row r="412" spans="1:8" ht="15.75">
      <c r="A412" s="52"/>
      <c r="B412" s="36" t="s">
        <v>2903</v>
      </c>
      <c r="C412" s="409">
        <v>1</v>
      </c>
      <c r="D412" s="235">
        <v>26065</v>
      </c>
      <c r="E412" s="235"/>
      <c r="F412" s="476">
        <f t="shared" si="9"/>
        <v>2798820</v>
      </c>
      <c r="G412" s="52"/>
      <c r="H412" s="359"/>
    </row>
    <row r="413" spans="1:8" ht="15.75">
      <c r="A413" s="52"/>
      <c r="B413" s="36" t="s">
        <v>2904</v>
      </c>
      <c r="C413" s="409">
        <v>5</v>
      </c>
      <c r="D413" s="235">
        <v>109225</v>
      </c>
      <c r="E413" s="235"/>
      <c r="F413" s="476">
        <f t="shared" si="9"/>
        <v>2908045</v>
      </c>
      <c r="G413" s="52"/>
      <c r="H413" s="359"/>
    </row>
    <row r="414" spans="1:8" ht="15.75">
      <c r="A414" s="52"/>
      <c r="B414" s="36"/>
      <c r="C414" s="409"/>
      <c r="D414" s="235"/>
      <c r="E414" s="235"/>
      <c r="F414" s="476">
        <f t="shared" si="9"/>
        <v>2908045</v>
      </c>
      <c r="G414" s="52"/>
      <c r="H414" s="359"/>
    </row>
    <row r="415" spans="1:8" ht="15.75">
      <c r="A415" s="52"/>
      <c r="B415" s="36"/>
      <c r="C415" s="409"/>
      <c r="D415" s="235"/>
      <c r="E415" s="235"/>
      <c r="F415" s="476">
        <f t="shared" si="9"/>
        <v>2908045</v>
      </c>
      <c r="G415" s="52"/>
      <c r="H415" s="359"/>
    </row>
    <row r="416" spans="1:8" ht="15.75">
      <c r="A416" s="52"/>
      <c r="B416" s="36"/>
      <c r="C416" s="409"/>
      <c r="D416" s="477"/>
      <c r="E416" s="235"/>
      <c r="F416" s="476">
        <f t="shared" si="9"/>
        <v>2908045</v>
      </c>
      <c r="G416" s="52"/>
      <c r="H416" s="359"/>
    </row>
    <row r="417" spans="1:8" ht="15.75">
      <c r="A417" s="52"/>
      <c r="B417" s="36"/>
      <c r="C417" s="409"/>
      <c r="D417" s="235"/>
      <c r="E417" s="235"/>
      <c r="F417" s="476">
        <f t="shared" si="9"/>
        <v>2908045</v>
      </c>
      <c r="G417" s="52"/>
      <c r="H417" s="359"/>
    </row>
    <row r="418" spans="1:8" ht="26.25">
      <c r="A418" s="673" t="s">
        <v>43</v>
      </c>
      <c r="B418" s="674"/>
      <c r="C418" s="29">
        <f>SUM(C402:C417)</f>
        <v>120</v>
      </c>
      <c r="D418" s="10">
        <f>SUM(D402:D417)</f>
        <v>2908045</v>
      </c>
      <c r="E418" s="10">
        <f>SUM(E402:E417)</f>
        <v>0</v>
      </c>
      <c r="F418" s="10">
        <f>D418-E418</f>
        <v>2908045</v>
      </c>
      <c r="G418" s="10"/>
      <c r="H418" s="10"/>
    </row>
    <row r="640" spans="2:4" ht="15.75">
      <c r="B640" s="496"/>
      <c r="C640" s="497"/>
      <c r="D640" s="496"/>
    </row>
  </sheetData>
  <mergeCells count="55">
    <mergeCell ref="A353:H353"/>
    <mergeCell ref="A354:H354"/>
    <mergeCell ref="A355:H355"/>
    <mergeCell ref="A356:H356"/>
    <mergeCell ref="A394:B394"/>
    <mergeCell ref="A313:H313"/>
    <mergeCell ref="A314:H314"/>
    <mergeCell ref="A315:H315"/>
    <mergeCell ref="A316:H316"/>
    <mergeCell ref="A350:B350"/>
    <mergeCell ref="A215:H215"/>
    <mergeCell ref="A216:H216"/>
    <mergeCell ref="A217:H217"/>
    <mergeCell ref="A218:H218"/>
    <mergeCell ref="A221:B221"/>
    <mergeCell ref="A123:H123"/>
    <mergeCell ref="A124:H124"/>
    <mergeCell ref="A125:H125"/>
    <mergeCell ref="A126:H126"/>
    <mergeCell ref="A160:B160"/>
    <mergeCell ref="A2:H2"/>
    <mergeCell ref="A3:H3"/>
    <mergeCell ref="A4:H4"/>
    <mergeCell ref="A5:H5"/>
    <mergeCell ref="A61:B61"/>
    <mergeCell ref="A65:H65"/>
    <mergeCell ref="A66:H66"/>
    <mergeCell ref="A67:H67"/>
    <mergeCell ref="A68:H68"/>
    <mergeCell ref="A89:B89"/>
    <mergeCell ref="A92:H92"/>
    <mergeCell ref="A93:H93"/>
    <mergeCell ref="A94:H94"/>
    <mergeCell ref="A95:H95"/>
    <mergeCell ref="A118:B118"/>
    <mergeCell ref="A163:H163"/>
    <mergeCell ref="A164:H164"/>
    <mergeCell ref="A165:H165"/>
    <mergeCell ref="A166:H166"/>
    <mergeCell ref="A212:B212"/>
    <mergeCell ref="A224:H224"/>
    <mergeCell ref="A225:H225"/>
    <mergeCell ref="A226:H226"/>
    <mergeCell ref="A227:H227"/>
    <mergeCell ref="A258:B258"/>
    <mergeCell ref="A261:H261"/>
    <mergeCell ref="A262:H262"/>
    <mergeCell ref="A263:H263"/>
    <mergeCell ref="A264:H264"/>
    <mergeCell ref="A309:B309"/>
    <mergeCell ref="A397:H397"/>
    <mergeCell ref="A398:H398"/>
    <mergeCell ref="A399:H399"/>
    <mergeCell ref="A400:H400"/>
    <mergeCell ref="A418:B418"/>
  </mergeCells>
  <pageMargins left="0.7" right="0.7" top="0.75" bottom="0.75" header="0.3" footer="0.3"/>
  <pageSetup paperSize="9" scale="7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798"/>
  <sheetViews>
    <sheetView topLeftCell="A781" workbookViewId="0">
      <selection activeCell="E795" sqref="E795"/>
    </sheetView>
  </sheetViews>
  <sheetFormatPr defaultColWidth="9" defaultRowHeight="15"/>
  <cols>
    <col min="1" max="1" width="9" customWidth="1"/>
    <col min="2" max="3" width="13.5703125" customWidth="1"/>
    <col min="4" max="4" width="24.28515625" customWidth="1"/>
    <col min="5" max="5" width="24.140625" customWidth="1"/>
    <col min="6" max="6" width="23.140625" customWidth="1"/>
    <col min="7" max="7" width="23.5703125" customWidth="1"/>
    <col min="8" max="8" width="24.7109375" customWidth="1"/>
    <col min="9" max="9" width="13.140625" customWidth="1"/>
  </cols>
  <sheetData>
    <row r="1" spans="1:8" ht="23.25">
      <c r="A1" s="666" t="s">
        <v>0</v>
      </c>
      <c r="B1" s="666"/>
      <c r="C1" s="666"/>
      <c r="D1" s="666"/>
      <c r="E1" s="666"/>
      <c r="F1" s="666"/>
      <c r="G1" s="666"/>
      <c r="H1" s="666"/>
    </row>
    <row r="2" spans="1:8" ht="15.75">
      <c r="A2" s="672" t="s">
        <v>1408</v>
      </c>
      <c r="B2" s="672"/>
      <c r="C2" s="672"/>
      <c r="D2" s="672"/>
      <c r="E2" s="672"/>
      <c r="F2" s="672"/>
      <c r="G2" s="672"/>
      <c r="H2" s="672"/>
    </row>
    <row r="3" spans="1:8">
      <c r="A3" s="667" t="s">
        <v>1</v>
      </c>
      <c r="B3" s="667"/>
      <c r="C3" s="667"/>
      <c r="D3" s="667"/>
      <c r="E3" s="667"/>
      <c r="F3" s="667"/>
      <c r="G3" s="667"/>
      <c r="H3" s="667"/>
    </row>
    <row r="4" spans="1:8">
      <c r="A4" s="668" t="s">
        <v>2</v>
      </c>
      <c r="B4" s="668"/>
      <c r="C4" s="668"/>
      <c r="D4" s="668"/>
      <c r="E4" s="668"/>
      <c r="F4" s="668"/>
      <c r="G4" s="668"/>
      <c r="H4" s="668"/>
    </row>
    <row r="5" spans="1:8" ht="15.75">
      <c r="A5" s="1" t="s">
        <v>3</v>
      </c>
      <c r="B5" s="1" t="s">
        <v>4</v>
      </c>
      <c r="C5" s="211" t="s">
        <v>2245</v>
      </c>
      <c r="D5" s="1" t="s">
        <v>2243</v>
      </c>
      <c r="E5" s="1" t="s">
        <v>2246</v>
      </c>
      <c r="F5" s="211" t="s">
        <v>2244</v>
      </c>
      <c r="G5" s="1" t="s">
        <v>2247</v>
      </c>
      <c r="H5" s="211" t="s">
        <v>2239</v>
      </c>
    </row>
    <row r="6" spans="1:8" ht="21.95" customHeight="1">
      <c r="A6" s="19">
        <v>1</v>
      </c>
      <c r="B6" s="19" t="s">
        <v>9</v>
      </c>
      <c r="C6" s="19">
        <v>11</v>
      </c>
      <c r="D6" s="2">
        <f>197140+3640</f>
        <v>200780</v>
      </c>
      <c r="E6" s="2"/>
      <c r="F6" s="2">
        <f>D6-E6</f>
        <v>200780</v>
      </c>
      <c r="G6" s="2"/>
      <c r="H6" s="19"/>
    </row>
    <row r="7" spans="1:8" ht="21.95" customHeight="1">
      <c r="A7" s="19">
        <v>2</v>
      </c>
      <c r="B7" s="19" t="s">
        <v>1409</v>
      </c>
      <c r="C7" s="19">
        <v>12</v>
      </c>
      <c r="D7" s="2">
        <v>235930</v>
      </c>
      <c r="E7" s="2"/>
      <c r="F7" s="2">
        <f>F6+D7-E7</f>
        <v>436710</v>
      </c>
      <c r="G7" s="2"/>
      <c r="H7" s="19"/>
    </row>
    <row r="8" spans="1:8" ht="21.95" customHeight="1">
      <c r="A8" s="19">
        <v>3</v>
      </c>
      <c r="B8" s="19" t="s">
        <v>10</v>
      </c>
      <c r="C8" s="19">
        <v>15</v>
      </c>
      <c r="D8" s="2">
        <v>311150</v>
      </c>
      <c r="E8" s="2"/>
      <c r="F8" s="2">
        <f t="shared" ref="F8:F46" si="0">F7+D8-E8</f>
        <v>747860</v>
      </c>
      <c r="G8" s="2"/>
      <c r="H8" s="19"/>
    </row>
    <row r="9" spans="1:8" ht="21.95" customHeight="1">
      <c r="A9" s="19">
        <v>4</v>
      </c>
      <c r="B9" s="19" t="s">
        <v>1410</v>
      </c>
      <c r="C9" s="19">
        <v>14</v>
      </c>
      <c r="D9" s="2">
        <v>297195</v>
      </c>
      <c r="E9" s="2"/>
      <c r="F9" s="2">
        <f t="shared" si="0"/>
        <v>1045055</v>
      </c>
      <c r="G9" s="2"/>
      <c r="H9" s="19"/>
    </row>
    <row r="10" spans="1:8" ht="21.95" customHeight="1">
      <c r="A10" s="19">
        <v>5</v>
      </c>
      <c r="B10" s="19" t="s">
        <v>11</v>
      </c>
      <c r="C10" s="19">
        <v>9</v>
      </c>
      <c r="D10" s="2">
        <v>194430</v>
      </c>
      <c r="E10" s="2"/>
      <c r="F10" s="2">
        <f t="shared" si="0"/>
        <v>1239485</v>
      </c>
      <c r="G10" s="2"/>
      <c r="H10" s="19"/>
    </row>
    <row r="11" spans="1:8" ht="21.95" customHeight="1">
      <c r="A11" s="19">
        <v>6</v>
      </c>
      <c r="B11" s="19" t="s">
        <v>12</v>
      </c>
      <c r="C11" s="19">
        <v>11</v>
      </c>
      <c r="D11" s="2">
        <v>235785</v>
      </c>
      <c r="E11" s="2"/>
      <c r="F11" s="2">
        <f t="shared" si="0"/>
        <v>1475270</v>
      </c>
      <c r="G11" s="2"/>
      <c r="H11" s="19"/>
    </row>
    <row r="12" spans="1:8" ht="21.95" customHeight="1">
      <c r="A12" s="19">
        <v>7</v>
      </c>
      <c r="B12" s="19" t="s">
        <v>13</v>
      </c>
      <c r="C12" s="19">
        <v>9</v>
      </c>
      <c r="D12" s="2">
        <v>198175</v>
      </c>
      <c r="E12" s="2"/>
      <c r="F12" s="2">
        <f t="shared" si="0"/>
        <v>1673445</v>
      </c>
      <c r="G12" s="2"/>
      <c r="H12" s="19"/>
    </row>
    <row r="13" spans="1:8" ht="21.95" customHeight="1">
      <c r="A13" s="19">
        <v>8</v>
      </c>
      <c r="B13" s="19" t="s">
        <v>14</v>
      </c>
      <c r="C13" s="19">
        <v>9</v>
      </c>
      <c r="D13" s="2">
        <v>197335</v>
      </c>
      <c r="E13" s="2"/>
      <c r="F13" s="2">
        <f t="shared" si="0"/>
        <v>1870780</v>
      </c>
      <c r="G13" s="2"/>
      <c r="H13" s="19"/>
    </row>
    <row r="14" spans="1:8" ht="21.95" customHeight="1">
      <c r="A14" s="19">
        <v>9</v>
      </c>
      <c r="B14" s="19" t="s">
        <v>15</v>
      </c>
      <c r="C14" s="19">
        <v>7</v>
      </c>
      <c r="D14" s="2">
        <v>156505</v>
      </c>
      <c r="E14" s="2"/>
      <c r="F14" s="2">
        <f t="shared" si="0"/>
        <v>2027285</v>
      </c>
      <c r="G14" s="2"/>
      <c r="H14" s="19"/>
    </row>
    <row r="15" spans="1:8" ht="21.95" customHeight="1">
      <c r="A15" s="19">
        <v>10</v>
      </c>
      <c r="B15" s="19" t="s">
        <v>16</v>
      </c>
      <c r="C15" s="19">
        <v>13</v>
      </c>
      <c r="D15" s="2">
        <v>279155</v>
      </c>
      <c r="E15" s="2"/>
      <c r="F15" s="2">
        <f t="shared" si="0"/>
        <v>2306440</v>
      </c>
      <c r="G15" s="2"/>
      <c r="H15" s="19"/>
    </row>
    <row r="16" spans="1:8" ht="21.95" customHeight="1">
      <c r="A16" s="19">
        <v>11</v>
      </c>
      <c r="B16" s="19" t="s">
        <v>17</v>
      </c>
      <c r="C16" s="19">
        <v>17</v>
      </c>
      <c r="D16" s="2">
        <v>331830</v>
      </c>
      <c r="E16" s="2"/>
      <c r="F16" s="2">
        <f t="shared" si="0"/>
        <v>2638270</v>
      </c>
      <c r="G16" s="2"/>
      <c r="H16" s="19"/>
    </row>
    <row r="17" spans="1:8" ht="21.95" customHeight="1">
      <c r="A17" s="19">
        <v>12</v>
      </c>
      <c r="B17" s="19" t="s">
        <v>18</v>
      </c>
      <c r="C17" s="19">
        <v>22</v>
      </c>
      <c r="D17" s="2">
        <v>392745</v>
      </c>
      <c r="E17" s="2"/>
      <c r="F17" s="2">
        <f t="shared" si="0"/>
        <v>3031015</v>
      </c>
      <c r="G17" s="2"/>
      <c r="H17" s="19"/>
    </row>
    <row r="18" spans="1:8" ht="21.95" customHeight="1">
      <c r="A18" s="19">
        <v>13</v>
      </c>
      <c r="B18" s="19" t="s">
        <v>19</v>
      </c>
      <c r="C18" s="19">
        <v>48</v>
      </c>
      <c r="D18" s="2">
        <v>779600</v>
      </c>
      <c r="E18" s="2"/>
      <c r="F18" s="2">
        <f t="shared" si="0"/>
        <v>3810615</v>
      </c>
      <c r="G18" s="2"/>
      <c r="H18" s="19"/>
    </row>
    <row r="19" spans="1:8" ht="21.95" customHeight="1">
      <c r="A19" s="19">
        <v>14</v>
      </c>
      <c r="B19" s="19" t="s">
        <v>20</v>
      </c>
      <c r="C19" s="19">
        <v>11</v>
      </c>
      <c r="D19" s="2">
        <v>170430</v>
      </c>
      <c r="E19" s="2"/>
      <c r="F19" s="2">
        <f t="shared" si="0"/>
        <v>3981045</v>
      </c>
      <c r="G19" s="2"/>
      <c r="H19" s="19"/>
    </row>
    <row r="20" spans="1:8" ht="21.95" customHeight="1">
      <c r="A20" s="19">
        <v>15</v>
      </c>
      <c r="B20" s="19" t="s">
        <v>21</v>
      </c>
      <c r="C20" s="19">
        <v>16</v>
      </c>
      <c r="D20" s="2">
        <v>300845</v>
      </c>
      <c r="E20" s="2"/>
      <c r="F20" s="2">
        <f t="shared" si="0"/>
        <v>4281890</v>
      </c>
      <c r="G20" s="2"/>
      <c r="H20" s="19"/>
    </row>
    <row r="21" spans="1:8" ht="21.95" customHeight="1">
      <c r="A21" s="19">
        <v>16</v>
      </c>
      <c r="B21" s="19" t="s">
        <v>22</v>
      </c>
      <c r="C21" s="19">
        <v>14</v>
      </c>
      <c r="D21" s="2">
        <v>257400</v>
      </c>
      <c r="E21" s="2"/>
      <c r="F21" s="2">
        <f t="shared" si="0"/>
        <v>4539290</v>
      </c>
      <c r="G21" s="2"/>
      <c r="H21" s="19"/>
    </row>
    <row r="22" spans="1:8" ht="21.95" customHeight="1">
      <c r="A22" s="19">
        <v>17</v>
      </c>
      <c r="B22" s="19" t="s">
        <v>23</v>
      </c>
      <c r="C22" s="19">
        <v>27</v>
      </c>
      <c r="D22" s="2">
        <v>446470</v>
      </c>
      <c r="E22" s="2"/>
      <c r="F22" s="2">
        <f t="shared" si="0"/>
        <v>4985760</v>
      </c>
      <c r="G22" s="2"/>
      <c r="H22" s="19"/>
    </row>
    <row r="23" spans="1:8" ht="21.95" customHeight="1">
      <c r="A23" s="19">
        <v>18</v>
      </c>
      <c r="B23" s="19" t="s">
        <v>24</v>
      </c>
      <c r="C23" s="19">
        <v>13</v>
      </c>
      <c r="D23" s="2">
        <v>233945</v>
      </c>
      <c r="E23" s="2"/>
      <c r="F23" s="2">
        <f t="shared" si="0"/>
        <v>5219705</v>
      </c>
      <c r="G23" s="2"/>
      <c r="H23" s="19"/>
    </row>
    <row r="24" spans="1:8" ht="21.95" customHeight="1">
      <c r="A24" s="19">
        <v>19</v>
      </c>
      <c r="B24" s="19" t="s">
        <v>25</v>
      </c>
      <c r="C24" s="19">
        <v>6</v>
      </c>
      <c r="D24" s="2">
        <v>147165</v>
      </c>
      <c r="E24" s="2"/>
      <c r="F24" s="2">
        <f t="shared" si="0"/>
        <v>5366870</v>
      </c>
      <c r="G24" s="2"/>
      <c r="H24" s="19"/>
    </row>
    <row r="25" spans="1:8" ht="21.95" customHeight="1">
      <c r="A25" s="19">
        <v>20</v>
      </c>
      <c r="B25" s="19" t="s">
        <v>26</v>
      </c>
      <c r="C25" s="19">
        <v>3</v>
      </c>
      <c r="D25" s="2">
        <v>68435</v>
      </c>
      <c r="E25" s="2"/>
      <c r="F25" s="2">
        <f t="shared" si="0"/>
        <v>5435305</v>
      </c>
      <c r="G25" s="2"/>
      <c r="H25" s="19"/>
    </row>
    <row r="26" spans="1:8" ht="21.95" customHeight="1">
      <c r="A26" s="19">
        <v>21</v>
      </c>
      <c r="B26" s="19" t="s">
        <v>1411</v>
      </c>
      <c r="C26" s="19">
        <v>16</v>
      </c>
      <c r="D26" s="2"/>
      <c r="E26" s="5">
        <v>243050</v>
      </c>
      <c r="F26" s="2">
        <f t="shared" si="0"/>
        <v>5192255</v>
      </c>
      <c r="G26" s="5"/>
      <c r="H26" s="19"/>
    </row>
    <row r="27" spans="1:8" ht="21.95" customHeight="1">
      <c r="A27" s="19">
        <v>22</v>
      </c>
      <c r="B27" s="19" t="s">
        <v>1412</v>
      </c>
      <c r="C27" s="19">
        <v>17</v>
      </c>
      <c r="D27" s="2"/>
      <c r="E27" s="5">
        <v>257930</v>
      </c>
      <c r="F27" s="2">
        <f t="shared" si="0"/>
        <v>4934325</v>
      </c>
      <c r="G27" s="5"/>
      <c r="H27" s="19"/>
    </row>
    <row r="28" spans="1:8" ht="21.95" customHeight="1">
      <c r="A28" s="19">
        <v>23</v>
      </c>
      <c r="B28" s="19" t="s">
        <v>27</v>
      </c>
      <c r="C28" s="19">
        <v>25</v>
      </c>
      <c r="D28" s="2"/>
      <c r="E28" s="5">
        <v>385815</v>
      </c>
      <c r="F28" s="2">
        <f t="shared" si="0"/>
        <v>4548510</v>
      </c>
      <c r="G28" s="5"/>
      <c r="H28" s="19"/>
    </row>
    <row r="29" spans="1:8" ht="21.95" customHeight="1">
      <c r="A29" s="19">
        <v>24</v>
      </c>
      <c r="B29" s="19" t="s">
        <v>28</v>
      </c>
      <c r="C29" s="19">
        <v>12</v>
      </c>
      <c r="D29" s="2"/>
      <c r="E29" s="5">
        <v>184685</v>
      </c>
      <c r="F29" s="2">
        <f t="shared" si="0"/>
        <v>4363825</v>
      </c>
      <c r="G29" s="5"/>
      <c r="H29" s="53"/>
    </row>
    <row r="30" spans="1:8" ht="21.95" customHeight="1">
      <c r="A30" s="19">
        <v>25</v>
      </c>
      <c r="B30" s="19" t="s">
        <v>29</v>
      </c>
      <c r="C30" s="19">
        <v>20</v>
      </c>
      <c r="D30" s="2"/>
      <c r="E30" s="5">
        <v>322945</v>
      </c>
      <c r="F30" s="2">
        <f t="shared" si="0"/>
        <v>4040880</v>
      </c>
      <c r="G30" s="5"/>
      <c r="H30" s="19"/>
    </row>
    <row r="31" spans="1:8" ht="21.95" customHeight="1">
      <c r="A31" s="19">
        <v>26</v>
      </c>
      <c r="B31" s="19" t="s">
        <v>30</v>
      </c>
      <c r="C31" s="19">
        <v>25</v>
      </c>
      <c r="D31" s="2"/>
      <c r="E31" s="5">
        <v>493980</v>
      </c>
      <c r="F31" s="2">
        <f t="shared" si="0"/>
        <v>3546900</v>
      </c>
      <c r="G31" s="5"/>
      <c r="H31" s="19"/>
    </row>
    <row r="32" spans="1:8" ht="21.95" customHeight="1">
      <c r="A32" s="19">
        <v>27</v>
      </c>
      <c r="B32" s="19" t="s">
        <v>31</v>
      </c>
      <c r="C32" s="19">
        <v>21</v>
      </c>
      <c r="D32" s="2"/>
      <c r="E32" s="5">
        <v>395205</v>
      </c>
      <c r="F32" s="2">
        <f t="shared" si="0"/>
        <v>3151695</v>
      </c>
      <c r="G32" s="5"/>
      <c r="H32" s="19"/>
    </row>
    <row r="33" spans="1:8" ht="21.95" customHeight="1">
      <c r="A33" s="19">
        <v>28</v>
      </c>
      <c r="B33" s="19" t="s">
        <v>32</v>
      </c>
      <c r="C33" s="19">
        <v>23</v>
      </c>
      <c r="D33" s="2"/>
      <c r="E33" s="5">
        <v>503515</v>
      </c>
      <c r="F33" s="2">
        <f t="shared" si="0"/>
        <v>2648180</v>
      </c>
      <c r="G33" s="5"/>
      <c r="H33" s="19"/>
    </row>
    <row r="34" spans="1:8" ht="21.95" customHeight="1">
      <c r="A34" s="19">
        <v>29</v>
      </c>
      <c r="B34" s="19" t="s">
        <v>33</v>
      </c>
      <c r="C34" s="19">
        <v>15</v>
      </c>
      <c r="D34" s="2"/>
      <c r="E34" s="5">
        <v>358315</v>
      </c>
      <c r="F34" s="2">
        <f t="shared" si="0"/>
        <v>2289865</v>
      </c>
      <c r="G34" s="5"/>
      <c r="H34" s="19"/>
    </row>
    <row r="35" spans="1:8" ht="21.95" customHeight="1">
      <c r="A35" s="19">
        <v>30</v>
      </c>
      <c r="B35" s="19" t="s">
        <v>34</v>
      </c>
      <c r="C35" s="19">
        <v>23</v>
      </c>
      <c r="D35" s="2"/>
      <c r="E35" s="5">
        <v>470695</v>
      </c>
      <c r="F35" s="2">
        <f t="shared" si="0"/>
        <v>1819170</v>
      </c>
      <c r="G35" s="5"/>
      <c r="H35" s="19"/>
    </row>
    <row r="36" spans="1:8" ht="21.95" customHeight="1">
      <c r="A36" s="19">
        <v>31</v>
      </c>
      <c r="B36" s="19">
        <v>25.1219</v>
      </c>
      <c r="C36" s="19">
        <v>23</v>
      </c>
      <c r="D36" s="2"/>
      <c r="E36" s="5">
        <v>412605</v>
      </c>
      <c r="F36" s="2">
        <f t="shared" si="0"/>
        <v>1406565</v>
      </c>
      <c r="G36" s="5"/>
      <c r="H36" s="19"/>
    </row>
    <row r="37" spans="1:8" ht="21.95" customHeight="1">
      <c r="A37" s="19">
        <v>32</v>
      </c>
      <c r="B37" s="19" t="s">
        <v>35</v>
      </c>
      <c r="C37" s="19">
        <v>18</v>
      </c>
      <c r="D37" s="2"/>
      <c r="E37" s="5">
        <v>310935</v>
      </c>
      <c r="F37" s="2">
        <f t="shared" si="0"/>
        <v>1095630</v>
      </c>
      <c r="G37" s="5"/>
      <c r="H37" s="19"/>
    </row>
    <row r="38" spans="1:8" ht="21.95" customHeight="1">
      <c r="A38" s="19">
        <v>33</v>
      </c>
      <c r="B38" s="19" t="s">
        <v>36</v>
      </c>
      <c r="C38" s="19">
        <v>15</v>
      </c>
      <c r="D38" s="2"/>
      <c r="E38" s="5">
        <v>219545</v>
      </c>
      <c r="F38" s="2">
        <f t="shared" si="0"/>
        <v>876085</v>
      </c>
      <c r="G38" s="5"/>
      <c r="H38" s="19"/>
    </row>
    <row r="39" spans="1:8" ht="21.95" customHeight="1">
      <c r="A39" s="19">
        <v>34</v>
      </c>
      <c r="B39" s="19" t="s">
        <v>37</v>
      </c>
      <c r="C39" s="19">
        <v>13</v>
      </c>
      <c r="D39" s="2"/>
      <c r="E39" s="5">
        <v>185995</v>
      </c>
      <c r="F39" s="2">
        <f t="shared" si="0"/>
        <v>690090</v>
      </c>
      <c r="G39" s="5"/>
      <c r="H39" s="19"/>
    </row>
    <row r="40" spans="1:8" ht="21.95" customHeight="1">
      <c r="A40" s="19">
        <v>35</v>
      </c>
      <c r="B40" s="19" t="s">
        <v>38</v>
      </c>
      <c r="C40" s="19">
        <v>9</v>
      </c>
      <c r="D40" s="2"/>
      <c r="E40" s="5">
        <v>134415</v>
      </c>
      <c r="F40" s="2">
        <f t="shared" si="0"/>
        <v>555675</v>
      </c>
      <c r="G40" s="5"/>
      <c r="H40" s="19"/>
    </row>
    <row r="41" spans="1:8" ht="21.95" customHeight="1">
      <c r="A41" s="19">
        <v>36</v>
      </c>
      <c r="B41" s="19" t="s">
        <v>39</v>
      </c>
      <c r="C41" s="19">
        <v>8</v>
      </c>
      <c r="D41" s="2"/>
      <c r="E41" s="5">
        <v>121355</v>
      </c>
      <c r="F41" s="2">
        <f t="shared" si="0"/>
        <v>434320</v>
      </c>
      <c r="G41" s="5"/>
      <c r="H41" s="19"/>
    </row>
    <row r="42" spans="1:8" ht="21.95" customHeight="1">
      <c r="A42" s="19">
        <v>37</v>
      </c>
      <c r="B42" s="19" t="s">
        <v>40</v>
      </c>
      <c r="C42" s="19">
        <v>5</v>
      </c>
      <c r="D42" s="2"/>
      <c r="E42" s="5">
        <v>69030</v>
      </c>
      <c r="F42" s="2">
        <f t="shared" si="0"/>
        <v>365290</v>
      </c>
      <c r="G42" s="5"/>
      <c r="H42" s="19"/>
    </row>
    <row r="43" spans="1:8" ht="21.95" customHeight="1">
      <c r="A43" s="19">
        <v>38</v>
      </c>
      <c r="B43" s="19" t="s">
        <v>41</v>
      </c>
      <c r="C43" s="19">
        <v>15</v>
      </c>
      <c r="D43" s="2"/>
      <c r="E43" s="5">
        <v>261285</v>
      </c>
      <c r="F43" s="2">
        <f t="shared" si="0"/>
        <v>104005</v>
      </c>
      <c r="G43" s="5"/>
      <c r="H43" s="19"/>
    </row>
    <row r="44" spans="1:8" ht="21.95" customHeight="1">
      <c r="A44" s="19">
        <v>39</v>
      </c>
      <c r="B44" s="19" t="s">
        <v>42</v>
      </c>
      <c r="C44" s="19">
        <v>2</v>
      </c>
      <c r="D44" s="2"/>
      <c r="E44" s="2">
        <v>45785</v>
      </c>
      <c r="F44" s="2">
        <f t="shared" si="0"/>
        <v>58220</v>
      </c>
      <c r="G44" s="2"/>
      <c r="H44" s="19"/>
    </row>
    <row r="45" spans="1:8" ht="21.95" customHeight="1">
      <c r="A45" s="19">
        <v>40</v>
      </c>
      <c r="B45" s="19" t="s">
        <v>1413</v>
      </c>
      <c r="C45" s="19">
        <v>2</v>
      </c>
      <c r="D45" s="2"/>
      <c r="E45" s="2">
        <v>26205</v>
      </c>
      <c r="F45" s="2">
        <f t="shared" si="0"/>
        <v>32015</v>
      </c>
      <c r="G45" s="2"/>
      <c r="H45" s="19"/>
    </row>
    <row r="46" spans="1:8" ht="21.95" customHeight="1">
      <c r="A46" s="19">
        <v>41</v>
      </c>
      <c r="B46" s="19" t="s">
        <v>1414</v>
      </c>
      <c r="C46" s="19">
        <v>1</v>
      </c>
      <c r="D46" s="2"/>
      <c r="E46" s="2">
        <v>4380</v>
      </c>
      <c r="F46" s="2">
        <f t="shared" si="0"/>
        <v>27635</v>
      </c>
      <c r="G46" s="2"/>
      <c r="H46" s="19" t="s">
        <v>1010</v>
      </c>
    </row>
    <row r="47" spans="1:8">
      <c r="A47" s="17"/>
      <c r="B47" s="17"/>
      <c r="C47" s="17"/>
      <c r="D47" s="18"/>
      <c r="E47" s="18">
        <v>27635</v>
      </c>
      <c r="F47" s="18"/>
      <c r="G47" s="18"/>
      <c r="H47" s="17"/>
    </row>
    <row r="48" spans="1:8" ht="26.25">
      <c r="A48" s="673" t="s">
        <v>43</v>
      </c>
      <c r="B48" s="674"/>
      <c r="C48" s="29">
        <f>SUM(C6:C47)</f>
        <v>595</v>
      </c>
      <c r="D48" s="10">
        <f>SUM(D6:D47)</f>
        <v>5435305</v>
      </c>
      <c r="E48" s="10">
        <f>SUM(E6:E47)</f>
        <v>5435305</v>
      </c>
      <c r="F48" s="10">
        <f>D48-E48</f>
        <v>0</v>
      </c>
      <c r="G48" s="10"/>
      <c r="H48" s="31"/>
    </row>
    <row r="53" spans="1:8" ht="23.25">
      <c r="A53" s="666" t="s">
        <v>0</v>
      </c>
      <c r="B53" s="666"/>
      <c r="C53" s="666"/>
      <c r="D53" s="666"/>
      <c r="E53" s="666"/>
      <c r="F53" s="666"/>
      <c r="G53" s="666"/>
      <c r="H53" s="666"/>
    </row>
    <row r="54" spans="1:8" ht="15.75">
      <c r="A54" s="672" t="s">
        <v>1408</v>
      </c>
      <c r="B54" s="672"/>
      <c r="C54" s="672"/>
      <c r="D54" s="672"/>
      <c r="E54" s="672"/>
      <c r="F54" s="672"/>
      <c r="G54" s="672"/>
      <c r="H54" s="672"/>
    </row>
    <row r="55" spans="1:8">
      <c r="A55" s="667" t="s">
        <v>1415</v>
      </c>
      <c r="B55" s="667"/>
      <c r="C55" s="667"/>
      <c r="D55" s="667"/>
      <c r="E55" s="667"/>
      <c r="F55" s="667"/>
      <c r="G55" s="667"/>
      <c r="H55" s="667"/>
    </row>
    <row r="56" spans="1:8">
      <c r="A56" s="668" t="s">
        <v>2</v>
      </c>
      <c r="B56" s="668"/>
      <c r="C56" s="668"/>
      <c r="D56" s="668"/>
      <c r="E56" s="668"/>
      <c r="F56" s="668"/>
      <c r="G56" s="668"/>
      <c r="H56" s="668"/>
    </row>
    <row r="57" spans="1:8" ht="15.75">
      <c r="A57" s="1" t="s">
        <v>3</v>
      </c>
      <c r="B57" s="1" t="s">
        <v>4</v>
      </c>
      <c r="C57" s="211" t="s">
        <v>2245</v>
      </c>
      <c r="D57" s="1" t="s">
        <v>2243</v>
      </c>
      <c r="E57" s="1" t="s">
        <v>2246</v>
      </c>
      <c r="F57" s="211" t="s">
        <v>2244</v>
      </c>
      <c r="G57" s="1" t="s">
        <v>2247</v>
      </c>
      <c r="H57" s="211" t="s">
        <v>2239</v>
      </c>
    </row>
    <row r="58" spans="1:8" ht="21.95" customHeight="1">
      <c r="A58" s="19">
        <v>1</v>
      </c>
      <c r="B58" s="21" t="s">
        <v>1416</v>
      </c>
      <c r="C58" s="21">
        <v>11</v>
      </c>
      <c r="D58" s="62">
        <v>256810</v>
      </c>
      <c r="E58" s="3"/>
      <c r="F58" s="3">
        <f>D58-E58</f>
        <v>256810</v>
      </c>
      <c r="G58" s="3"/>
      <c r="H58" s="21"/>
    </row>
    <row r="59" spans="1:8" ht="21.95" customHeight="1">
      <c r="A59" s="19">
        <v>2</v>
      </c>
      <c r="B59" s="21" t="s">
        <v>1417</v>
      </c>
      <c r="C59" s="21">
        <v>15</v>
      </c>
      <c r="D59" s="62">
        <v>363060</v>
      </c>
      <c r="E59" s="3"/>
      <c r="F59" s="3">
        <f>F58+D59-E59</f>
        <v>619870</v>
      </c>
      <c r="G59" s="3"/>
      <c r="H59" s="21"/>
    </row>
    <row r="60" spans="1:8" ht="21.95" customHeight="1">
      <c r="A60" s="19">
        <v>3</v>
      </c>
      <c r="B60" s="21" t="s">
        <v>1418</v>
      </c>
      <c r="C60" s="21">
        <v>7</v>
      </c>
      <c r="D60" s="62">
        <v>174735</v>
      </c>
      <c r="E60" s="3"/>
      <c r="F60" s="3">
        <f t="shared" ref="F60:F92" si="1">F59+D60-E60</f>
        <v>794605</v>
      </c>
      <c r="G60" s="3"/>
      <c r="H60" s="21"/>
    </row>
    <row r="61" spans="1:8" ht="21.95" customHeight="1">
      <c r="A61" s="19">
        <v>4</v>
      </c>
      <c r="B61" s="21" t="s">
        <v>1419</v>
      </c>
      <c r="C61" s="21">
        <v>13</v>
      </c>
      <c r="D61" s="62">
        <v>305975</v>
      </c>
      <c r="E61" s="3"/>
      <c r="F61" s="3">
        <f t="shared" si="1"/>
        <v>1100580</v>
      </c>
      <c r="G61" s="3"/>
      <c r="H61" s="21"/>
    </row>
    <row r="62" spans="1:8" ht="21.95" customHeight="1">
      <c r="A62" s="19">
        <v>5</v>
      </c>
      <c r="B62" s="21" t="s">
        <v>1420</v>
      </c>
      <c r="C62" s="21">
        <v>2</v>
      </c>
      <c r="D62" s="62">
        <v>50980</v>
      </c>
      <c r="E62" s="3"/>
      <c r="F62" s="3">
        <f t="shared" si="1"/>
        <v>1151560</v>
      </c>
      <c r="G62" s="3"/>
      <c r="H62" s="21"/>
    </row>
    <row r="63" spans="1:8" ht="21.95" customHeight="1">
      <c r="A63" s="19">
        <v>6</v>
      </c>
      <c r="B63" s="21" t="s">
        <v>1421</v>
      </c>
      <c r="C63" s="21">
        <v>5</v>
      </c>
      <c r="D63" s="62">
        <v>96975</v>
      </c>
      <c r="E63" s="3"/>
      <c r="F63" s="3">
        <f t="shared" si="1"/>
        <v>1248535</v>
      </c>
      <c r="G63" s="3"/>
      <c r="H63" s="21"/>
    </row>
    <row r="64" spans="1:8" ht="21.95" customHeight="1">
      <c r="A64" s="19">
        <v>7</v>
      </c>
      <c r="B64" s="21" t="s">
        <v>1422</v>
      </c>
      <c r="C64" s="21">
        <v>3</v>
      </c>
      <c r="D64" s="62">
        <v>75930</v>
      </c>
      <c r="E64" s="3"/>
      <c r="F64" s="3">
        <f t="shared" si="1"/>
        <v>1324465</v>
      </c>
      <c r="G64" s="3"/>
      <c r="H64" s="21"/>
    </row>
    <row r="65" spans="1:8" ht="21.95" customHeight="1">
      <c r="A65" s="19">
        <v>8</v>
      </c>
      <c r="B65" s="21" t="s">
        <v>1423</v>
      </c>
      <c r="C65" s="21">
        <v>3</v>
      </c>
      <c r="D65" s="62">
        <v>60925</v>
      </c>
      <c r="E65" s="3"/>
      <c r="F65" s="3">
        <f t="shared" si="1"/>
        <v>1385390</v>
      </c>
      <c r="G65" s="3"/>
      <c r="H65" s="21"/>
    </row>
    <row r="66" spans="1:8" ht="21.95" customHeight="1">
      <c r="A66" s="19">
        <v>9</v>
      </c>
      <c r="B66" s="21" t="s">
        <v>1424</v>
      </c>
      <c r="C66" s="21">
        <v>1</v>
      </c>
      <c r="D66" s="62">
        <v>25190</v>
      </c>
      <c r="E66" s="3"/>
      <c r="F66" s="3">
        <f t="shared" si="1"/>
        <v>1410580</v>
      </c>
      <c r="G66" s="3"/>
      <c r="H66" s="21"/>
    </row>
    <row r="67" spans="1:8" ht="21.95" customHeight="1">
      <c r="A67" s="19">
        <v>10</v>
      </c>
      <c r="B67" s="21" t="s">
        <v>1425</v>
      </c>
      <c r="C67" s="21">
        <v>1</v>
      </c>
      <c r="D67" s="62">
        <v>20255</v>
      </c>
      <c r="E67" s="3"/>
      <c r="F67" s="3">
        <f t="shared" si="1"/>
        <v>1430835</v>
      </c>
      <c r="G67" s="3"/>
      <c r="H67" s="21"/>
    </row>
    <row r="68" spans="1:8" ht="21.95" customHeight="1">
      <c r="A68" s="19">
        <v>11</v>
      </c>
      <c r="B68" s="21" t="s">
        <v>1426</v>
      </c>
      <c r="C68" s="21">
        <v>4</v>
      </c>
      <c r="D68" s="62">
        <v>90775</v>
      </c>
      <c r="E68" s="3"/>
      <c r="F68" s="3">
        <f t="shared" si="1"/>
        <v>1521610</v>
      </c>
      <c r="G68" s="3"/>
      <c r="H68" s="21"/>
    </row>
    <row r="69" spans="1:8" ht="21.95" customHeight="1">
      <c r="A69" s="19">
        <v>12</v>
      </c>
      <c r="B69" s="21" t="s">
        <v>1427</v>
      </c>
      <c r="C69" s="21">
        <v>3</v>
      </c>
      <c r="D69" s="62">
        <v>64375</v>
      </c>
      <c r="E69" s="3"/>
      <c r="F69" s="3">
        <f t="shared" si="1"/>
        <v>1585985</v>
      </c>
      <c r="G69" s="3"/>
      <c r="H69" s="21"/>
    </row>
    <row r="70" spans="1:8" ht="21.95" customHeight="1">
      <c r="A70" s="19">
        <v>13</v>
      </c>
      <c r="B70" s="21" t="s">
        <v>1428</v>
      </c>
      <c r="C70" s="21">
        <v>4</v>
      </c>
      <c r="D70" s="3"/>
      <c r="E70" s="64">
        <v>58060</v>
      </c>
      <c r="F70" s="3">
        <f t="shared" si="1"/>
        <v>1527925</v>
      </c>
      <c r="G70" s="64"/>
      <c r="H70" s="21"/>
    </row>
    <row r="71" spans="1:8" ht="21.95" customHeight="1">
      <c r="A71" s="19">
        <v>14</v>
      </c>
      <c r="B71" s="21" t="s">
        <v>1429</v>
      </c>
      <c r="C71" s="21">
        <v>15</v>
      </c>
      <c r="D71" s="3"/>
      <c r="E71" s="64">
        <v>252605</v>
      </c>
      <c r="F71" s="3">
        <f t="shared" si="1"/>
        <v>1275320</v>
      </c>
      <c r="G71" s="64"/>
      <c r="H71" s="21"/>
    </row>
    <row r="72" spans="1:8" ht="21.95" customHeight="1">
      <c r="A72" s="19">
        <v>15</v>
      </c>
      <c r="B72" s="21" t="s">
        <v>1430</v>
      </c>
      <c r="C72" s="21">
        <v>4</v>
      </c>
      <c r="D72" s="3"/>
      <c r="E72" s="3">
        <v>66425</v>
      </c>
      <c r="F72" s="3">
        <f t="shared" si="1"/>
        <v>1208895</v>
      </c>
      <c r="G72" s="3"/>
      <c r="H72" s="21"/>
    </row>
    <row r="73" spans="1:8" ht="21.95" customHeight="1">
      <c r="A73" s="19">
        <v>16</v>
      </c>
      <c r="B73" s="21" t="s">
        <v>1431</v>
      </c>
      <c r="C73" s="21">
        <v>2</v>
      </c>
      <c r="D73" s="3"/>
      <c r="E73" s="3">
        <v>26645</v>
      </c>
      <c r="F73" s="3">
        <f t="shared" si="1"/>
        <v>1182250</v>
      </c>
      <c r="G73" s="3"/>
      <c r="H73" s="21"/>
    </row>
    <row r="74" spans="1:8" ht="21.95" customHeight="1">
      <c r="A74" s="19">
        <v>17</v>
      </c>
      <c r="B74" s="21" t="s">
        <v>1432</v>
      </c>
      <c r="C74" s="21">
        <v>2</v>
      </c>
      <c r="D74" s="3"/>
      <c r="E74" s="3">
        <v>27110</v>
      </c>
      <c r="F74" s="3">
        <f t="shared" si="1"/>
        <v>1155140</v>
      </c>
      <c r="G74" s="3"/>
      <c r="H74" s="21"/>
    </row>
    <row r="75" spans="1:8" ht="21.95" customHeight="1">
      <c r="A75" s="19">
        <v>18</v>
      </c>
      <c r="B75" s="21" t="s">
        <v>1433</v>
      </c>
      <c r="C75" s="21">
        <v>5</v>
      </c>
      <c r="D75" s="3"/>
      <c r="E75" s="3">
        <v>74575</v>
      </c>
      <c r="F75" s="3">
        <f t="shared" si="1"/>
        <v>1080565</v>
      </c>
      <c r="G75" s="3"/>
      <c r="H75" s="21"/>
    </row>
    <row r="76" spans="1:8" ht="21.95" customHeight="1">
      <c r="A76" s="19">
        <v>19</v>
      </c>
      <c r="B76" s="21" t="s">
        <v>1434</v>
      </c>
      <c r="C76" s="21">
        <v>5</v>
      </c>
      <c r="D76" s="3"/>
      <c r="E76" s="3">
        <v>70540</v>
      </c>
      <c r="F76" s="3">
        <f t="shared" si="1"/>
        <v>1010025</v>
      </c>
      <c r="G76" s="3"/>
      <c r="H76" s="21"/>
    </row>
    <row r="77" spans="1:8" ht="21.95" customHeight="1">
      <c r="A77" s="19">
        <v>20</v>
      </c>
      <c r="B77" s="21" t="s">
        <v>1435</v>
      </c>
      <c r="C77" s="21">
        <v>3</v>
      </c>
      <c r="D77" s="3"/>
      <c r="E77" s="3">
        <v>40780</v>
      </c>
      <c r="F77" s="3">
        <f t="shared" si="1"/>
        <v>969245</v>
      </c>
      <c r="G77" s="3"/>
      <c r="H77" s="21"/>
    </row>
    <row r="78" spans="1:8" ht="21.95" customHeight="1">
      <c r="A78" s="19">
        <v>21</v>
      </c>
      <c r="B78" s="21" t="s">
        <v>1436</v>
      </c>
      <c r="C78" s="21">
        <v>7</v>
      </c>
      <c r="D78" s="3"/>
      <c r="E78" s="64">
        <v>102615</v>
      </c>
      <c r="F78" s="3">
        <f t="shared" si="1"/>
        <v>866630</v>
      </c>
      <c r="G78" s="64"/>
      <c r="H78" s="21"/>
    </row>
    <row r="79" spans="1:8" ht="21.95" customHeight="1">
      <c r="A79" s="19">
        <v>22</v>
      </c>
      <c r="B79" s="21" t="s">
        <v>1437</v>
      </c>
      <c r="C79" s="21">
        <v>9</v>
      </c>
      <c r="D79" s="3"/>
      <c r="E79" s="64">
        <v>136300</v>
      </c>
      <c r="F79" s="3">
        <f t="shared" si="1"/>
        <v>730330</v>
      </c>
      <c r="G79" s="64"/>
      <c r="H79" s="21"/>
    </row>
    <row r="80" spans="1:8" ht="21.95" customHeight="1">
      <c r="A80" s="19">
        <v>23</v>
      </c>
      <c r="B80" s="21" t="s">
        <v>1438</v>
      </c>
      <c r="C80" s="21">
        <v>6</v>
      </c>
      <c r="D80" s="3"/>
      <c r="E80" s="64">
        <v>107925</v>
      </c>
      <c r="F80" s="3">
        <f t="shared" si="1"/>
        <v>622405</v>
      </c>
      <c r="G80" s="64"/>
      <c r="H80" s="21"/>
    </row>
    <row r="81" spans="1:9" ht="21.95" customHeight="1">
      <c r="A81" s="19">
        <v>24</v>
      </c>
      <c r="B81" s="21" t="s">
        <v>1439</v>
      </c>
      <c r="C81" s="21">
        <v>4</v>
      </c>
      <c r="D81" s="3"/>
      <c r="E81" s="64">
        <v>61545</v>
      </c>
      <c r="F81" s="3">
        <f t="shared" si="1"/>
        <v>560860</v>
      </c>
      <c r="G81" s="64"/>
      <c r="H81" s="21"/>
    </row>
    <row r="82" spans="1:9" ht="21.95" customHeight="1">
      <c r="A82" s="19">
        <v>25</v>
      </c>
      <c r="B82" s="21" t="s">
        <v>1440</v>
      </c>
      <c r="C82" s="21">
        <v>3</v>
      </c>
      <c r="D82" s="3"/>
      <c r="E82" s="64">
        <v>46815</v>
      </c>
      <c r="F82" s="3">
        <f t="shared" si="1"/>
        <v>514045</v>
      </c>
      <c r="G82" s="64"/>
      <c r="H82" s="21"/>
    </row>
    <row r="83" spans="1:9" ht="21.95" customHeight="1">
      <c r="A83" s="19">
        <v>26</v>
      </c>
      <c r="B83" s="21" t="s">
        <v>1441</v>
      </c>
      <c r="C83" s="21">
        <v>4</v>
      </c>
      <c r="D83" s="3"/>
      <c r="E83" s="64">
        <v>65330</v>
      </c>
      <c r="F83" s="3">
        <f t="shared" si="1"/>
        <v>448715</v>
      </c>
      <c r="G83" s="64"/>
      <c r="H83" s="21"/>
    </row>
    <row r="84" spans="1:9" ht="21.95" customHeight="1">
      <c r="A84" s="19">
        <v>27</v>
      </c>
      <c r="B84" s="21" t="s">
        <v>1442</v>
      </c>
      <c r="C84" s="21">
        <v>5</v>
      </c>
      <c r="D84" s="3"/>
      <c r="E84" s="64">
        <v>89175</v>
      </c>
      <c r="F84" s="3">
        <f t="shared" si="1"/>
        <v>359540</v>
      </c>
      <c r="G84" s="64"/>
      <c r="H84" s="21"/>
    </row>
    <row r="85" spans="1:9" ht="21.95" customHeight="1">
      <c r="A85" s="19">
        <v>28</v>
      </c>
      <c r="B85" s="21" t="s">
        <v>1443</v>
      </c>
      <c r="C85" s="21">
        <v>5</v>
      </c>
      <c r="D85" s="3"/>
      <c r="E85" s="64">
        <v>84195</v>
      </c>
      <c r="F85" s="3">
        <f t="shared" si="1"/>
        <v>275345</v>
      </c>
      <c r="G85" s="64"/>
      <c r="H85" s="21"/>
    </row>
    <row r="86" spans="1:9" ht="21.95" customHeight="1">
      <c r="A86" s="19">
        <v>29</v>
      </c>
      <c r="B86" s="21" t="s">
        <v>1444</v>
      </c>
      <c r="C86" s="21">
        <v>3</v>
      </c>
      <c r="D86" s="3"/>
      <c r="E86" s="64">
        <v>44225</v>
      </c>
      <c r="F86" s="3">
        <f t="shared" si="1"/>
        <v>231120</v>
      </c>
      <c r="G86" s="64"/>
      <c r="H86" s="21"/>
    </row>
    <row r="87" spans="1:9" ht="21.95" customHeight="1">
      <c r="A87" s="19">
        <v>30</v>
      </c>
      <c r="B87" s="21" t="s">
        <v>1445</v>
      </c>
      <c r="C87" s="21">
        <v>4</v>
      </c>
      <c r="D87" s="3"/>
      <c r="E87" s="64">
        <v>57975</v>
      </c>
      <c r="F87" s="3">
        <f t="shared" si="1"/>
        <v>173145</v>
      </c>
      <c r="G87" s="64"/>
      <c r="H87" s="21"/>
    </row>
    <row r="88" spans="1:9" ht="21.95" customHeight="1">
      <c r="A88" s="19">
        <v>31</v>
      </c>
      <c r="B88" s="21" t="s">
        <v>1446</v>
      </c>
      <c r="C88" s="21">
        <v>4</v>
      </c>
      <c r="D88" s="3"/>
      <c r="E88" s="64">
        <v>58530</v>
      </c>
      <c r="F88" s="3">
        <f t="shared" si="1"/>
        <v>114615</v>
      </c>
      <c r="G88" s="64"/>
      <c r="H88" s="21"/>
    </row>
    <row r="89" spans="1:9" ht="21.95" customHeight="1">
      <c r="A89" s="19">
        <v>32</v>
      </c>
      <c r="B89" s="21" t="s">
        <v>1447</v>
      </c>
      <c r="C89" s="21">
        <v>7</v>
      </c>
      <c r="D89" s="3"/>
      <c r="E89" s="64">
        <v>107680</v>
      </c>
      <c r="F89" s="3">
        <f t="shared" si="1"/>
        <v>6935</v>
      </c>
      <c r="G89" s="64"/>
      <c r="H89" s="21"/>
    </row>
    <row r="90" spans="1:9" ht="21.95" customHeight="1">
      <c r="A90" s="19">
        <v>33</v>
      </c>
      <c r="B90" s="21" t="s">
        <v>1448</v>
      </c>
      <c r="C90" s="21">
        <v>1</v>
      </c>
      <c r="D90" s="3">
        <v>8680</v>
      </c>
      <c r="E90" s="64">
        <v>15615</v>
      </c>
      <c r="F90" s="3">
        <f t="shared" si="1"/>
        <v>0</v>
      </c>
      <c r="G90" s="64"/>
      <c r="H90" s="21"/>
    </row>
    <row r="91" spans="1:9" ht="21.95" customHeight="1">
      <c r="A91" s="19"/>
      <c r="B91" s="21" t="s">
        <v>1449</v>
      </c>
      <c r="C91" s="21">
        <v>1</v>
      </c>
      <c r="D91" s="3">
        <v>2835</v>
      </c>
      <c r="E91" s="3">
        <v>2835</v>
      </c>
      <c r="F91" s="3">
        <f t="shared" si="1"/>
        <v>0</v>
      </c>
      <c r="G91" s="3"/>
      <c r="H91" s="21" t="s">
        <v>1010</v>
      </c>
    </row>
    <row r="92" spans="1:9" ht="21.95" customHeight="1">
      <c r="A92" s="17"/>
      <c r="B92" s="17"/>
      <c r="C92" s="17"/>
      <c r="D92" s="18"/>
      <c r="E92" s="18"/>
      <c r="F92" s="3">
        <f t="shared" si="1"/>
        <v>0</v>
      </c>
      <c r="G92" s="18"/>
      <c r="H92" s="17"/>
    </row>
    <row r="93" spans="1:9" ht="26.25">
      <c r="A93" s="673" t="s">
        <v>43</v>
      </c>
      <c r="B93" s="674"/>
      <c r="C93" s="29">
        <f>SUM(C58:C92)</f>
        <v>171</v>
      </c>
      <c r="D93" s="10">
        <f>SUM(D58:D92)</f>
        <v>1597500</v>
      </c>
      <c r="E93" s="10">
        <f>SUM(E58:E92)</f>
        <v>1597500</v>
      </c>
      <c r="F93" s="10">
        <f>D93-E93</f>
        <v>0</v>
      </c>
      <c r="G93" s="10"/>
      <c r="H93" s="31"/>
      <c r="I93" t="s">
        <v>1450</v>
      </c>
    </row>
    <row r="99" spans="1:9" ht="23.25">
      <c r="A99" s="666" t="s">
        <v>0</v>
      </c>
      <c r="B99" s="666"/>
      <c r="C99" s="666"/>
      <c r="D99" s="666"/>
      <c r="E99" s="666"/>
      <c r="F99" s="666"/>
      <c r="G99" s="666"/>
      <c r="H99" s="666"/>
    </row>
    <row r="100" spans="1:9" ht="15.75">
      <c r="A100" s="672" t="s">
        <v>1408</v>
      </c>
      <c r="B100" s="672"/>
      <c r="C100" s="672"/>
      <c r="D100" s="672"/>
      <c r="E100" s="672"/>
      <c r="F100" s="672"/>
      <c r="G100" s="672"/>
      <c r="H100" s="672"/>
    </row>
    <row r="101" spans="1:9">
      <c r="A101" s="667" t="s">
        <v>1451</v>
      </c>
      <c r="B101" s="667"/>
      <c r="C101" s="667"/>
      <c r="D101" s="667"/>
      <c r="E101" s="667"/>
      <c r="F101" s="667"/>
      <c r="G101" s="667"/>
      <c r="H101" s="667"/>
    </row>
    <row r="102" spans="1:9">
      <c r="A102" s="668" t="s">
        <v>2</v>
      </c>
      <c r="B102" s="668"/>
      <c r="C102" s="668"/>
      <c r="D102" s="668"/>
      <c r="E102" s="668"/>
      <c r="F102" s="668"/>
      <c r="G102" s="668"/>
      <c r="H102" s="668"/>
    </row>
    <row r="103" spans="1:9" ht="15.75">
      <c r="A103" s="1" t="s">
        <v>3</v>
      </c>
      <c r="B103" s="1" t="s">
        <v>4</v>
      </c>
      <c r="C103" s="211" t="s">
        <v>2245</v>
      </c>
      <c r="D103" s="1" t="s">
        <v>2243</v>
      </c>
      <c r="E103" s="1" t="s">
        <v>2246</v>
      </c>
      <c r="F103" s="211" t="s">
        <v>2244</v>
      </c>
      <c r="G103" s="1" t="s">
        <v>2247</v>
      </c>
      <c r="H103" s="211" t="s">
        <v>2239</v>
      </c>
    </row>
    <row r="104" spans="1:9">
      <c r="A104" s="19">
        <v>1</v>
      </c>
      <c r="B104" s="21" t="s">
        <v>1080</v>
      </c>
      <c r="C104" s="21">
        <v>5</v>
      </c>
      <c r="D104" s="3">
        <v>87170</v>
      </c>
      <c r="E104" s="3"/>
      <c r="F104" s="3">
        <f>D104-E104</f>
        <v>87170</v>
      </c>
      <c r="G104" s="3"/>
      <c r="H104" s="3" t="s">
        <v>1452</v>
      </c>
    </row>
    <row r="105" spans="1:9">
      <c r="A105" s="19">
        <v>2</v>
      </c>
      <c r="B105" s="21" t="s">
        <v>1083</v>
      </c>
      <c r="C105" s="21">
        <v>2</v>
      </c>
      <c r="D105" s="3"/>
      <c r="E105" s="3">
        <v>35775</v>
      </c>
      <c r="F105" s="3">
        <f>F104+D105-E105</f>
        <v>51395</v>
      </c>
      <c r="G105" s="3"/>
      <c r="H105" s="3" t="s">
        <v>1452</v>
      </c>
    </row>
    <row r="106" spans="1:9">
      <c r="A106" s="19">
        <v>3</v>
      </c>
      <c r="B106" s="21" t="s">
        <v>1086</v>
      </c>
      <c r="C106" s="21">
        <v>2</v>
      </c>
      <c r="D106" s="3"/>
      <c r="E106" s="3">
        <v>48195</v>
      </c>
      <c r="F106" s="3">
        <f t="shared" ref="F106:F115" si="2">F105+D106-E106</f>
        <v>3200</v>
      </c>
      <c r="G106" s="3"/>
      <c r="H106" s="3" t="s">
        <v>1452</v>
      </c>
    </row>
    <row r="107" spans="1:9">
      <c r="A107" s="19">
        <v>4</v>
      </c>
      <c r="B107" s="21" t="s">
        <v>1087</v>
      </c>
      <c r="C107" s="21">
        <v>3</v>
      </c>
      <c r="D107" s="3">
        <v>64145</v>
      </c>
      <c r="E107" s="3"/>
      <c r="F107" s="3">
        <f t="shared" si="2"/>
        <v>67345</v>
      </c>
      <c r="G107" s="3"/>
      <c r="H107" s="3" t="s">
        <v>1452</v>
      </c>
    </row>
    <row r="108" spans="1:9">
      <c r="A108" s="19">
        <v>5</v>
      </c>
      <c r="B108" s="21" t="s">
        <v>1088</v>
      </c>
      <c r="C108" s="21">
        <v>3</v>
      </c>
      <c r="D108" s="3">
        <v>65795</v>
      </c>
      <c r="E108" s="3"/>
      <c r="F108" s="3">
        <f t="shared" si="2"/>
        <v>133140</v>
      </c>
      <c r="G108" s="3"/>
      <c r="H108" s="3" t="s">
        <v>1452</v>
      </c>
    </row>
    <row r="109" spans="1:9">
      <c r="A109" s="19">
        <v>6</v>
      </c>
      <c r="B109" s="21" t="s">
        <v>1453</v>
      </c>
      <c r="C109" s="21">
        <v>1</v>
      </c>
      <c r="D109" s="3">
        <v>22025</v>
      </c>
      <c r="E109" s="3"/>
      <c r="F109" s="3">
        <f t="shared" si="2"/>
        <v>155165</v>
      </c>
      <c r="G109" s="3"/>
      <c r="H109" s="21"/>
      <c r="I109" s="3" t="s">
        <v>1452</v>
      </c>
    </row>
    <row r="110" spans="1:9">
      <c r="A110" s="19">
        <v>7</v>
      </c>
      <c r="B110" s="21" t="s">
        <v>1454</v>
      </c>
      <c r="C110" s="21">
        <v>1</v>
      </c>
      <c r="D110" s="3">
        <v>21495</v>
      </c>
      <c r="E110" s="3"/>
      <c r="F110" s="3">
        <f t="shared" si="2"/>
        <v>176660</v>
      </c>
      <c r="G110" s="3"/>
      <c r="H110" s="21"/>
      <c r="I110" s="3" t="s">
        <v>1452</v>
      </c>
    </row>
    <row r="111" spans="1:9">
      <c r="A111" s="19">
        <v>8</v>
      </c>
      <c r="B111" s="21" t="s">
        <v>1455</v>
      </c>
      <c r="C111" s="21">
        <v>2</v>
      </c>
      <c r="D111" s="3"/>
      <c r="E111" s="3">
        <v>28050</v>
      </c>
      <c r="F111" s="3">
        <f t="shared" si="2"/>
        <v>148610</v>
      </c>
      <c r="G111" s="3"/>
      <c r="H111" s="21" t="s">
        <v>1456</v>
      </c>
      <c r="I111" s="3" t="s">
        <v>1452</v>
      </c>
    </row>
    <row r="112" spans="1:9">
      <c r="A112" s="19">
        <v>9</v>
      </c>
      <c r="B112" s="21" t="s">
        <v>1457</v>
      </c>
      <c r="C112" s="21">
        <v>2</v>
      </c>
      <c r="D112" s="3"/>
      <c r="E112" s="3">
        <v>29325</v>
      </c>
      <c r="F112" s="3">
        <f t="shared" si="2"/>
        <v>119285</v>
      </c>
      <c r="G112" s="3"/>
      <c r="H112" s="21" t="s">
        <v>1456</v>
      </c>
      <c r="I112" s="3" t="s">
        <v>1452</v>
      </c>
    </row>
    <row r="113" spans="1:9">
      <c r="A113" s="19">
        <v>10</v>
      </c>
      <c r="B113" s="21" t="s">
        <v>1098</v>
      </c>
      <c r="C113" s="21">
        <v>3</v>
      </c>
      <c r="D113" s="3"/>
      <c r="E113" s="3">
        <v>41535</v>
      </c>
      <c r="F113" s="3">
        <f t="shared" si="2"/>
        <v>77750</v>
      </c>
      <c r="G113" s="3"/>
      <c r="H113" s="21" t="s">
        <v>1456</v>
      </c>
      <c r="I113" s="3" t="s">
        <v>1452</v>
      </c>
    </row>
    <row r="114" spans="1:9">
      <c r="A114" s="19">
        <v>11</v>
      </c>
      <c r="B114" s="21" t="s">
        <v>1101</v>
      </c>
      <c r="C114" s="21">
        <v>3</v>
      </c>
      <c r="D114" s="3"/>
      <c r="E114" s="3">
        <v>39990</v>
      </c>
      <c r="F114" s="3">
        <f t="shared" si="2"/>
        <v>37760</v>
      </c>
      <c r="G114" s="3"/>
      <c r="H114" s="21" t="s">
        <v>1456</v>
      </c>
      <c r="I114" s="3" t="s">
        <v>1452</v>
      </c>
    </row>
    <row r="115" spans="1:9">
      <c r="A115" s="19">
        <v>12</v>
      </c>
      <c r="B115" s="21" t="s">
        <v>1102</v>
      </c>
      <c r="C115" s="21">
        <v>3</v>
      </c>
      <c r="D115" s="3"/>
      <c r="E115" s="3">
        <v>37490</v>
      </c>
      <c r="F115" s="3">
        <f t="shared" si="2"/>
        <v>270</v>
      </c>
      <c r="G115" s="3"/>
      <c r="H115" s="21" t="s">
        <v>1456</v>
      </c>
      <c r="I115" s="3" t="s">
        <v>1452</v>
      </c>
    </row>
    <row r="116" spans="1:9">
      <c r="A116" s="19">
        <v>13</v>
      </c>
      <c r="B116" s="21"/>
      <c r="C116" s="21"/>
      <c r="D116" s="3"/>
      <c r="E116" s="3">
        <v>270</v>
      </c>
      <c r="F116" s="3"/>
      <c r="G116" s="3"/>
      <c r="H116" s="21"/>
    </row>
    <row r="117" spans="1:9">
      <c r="A117" s="19">
        <v>14</v>
      </c>
      <c r="B117" s="21"/>
      <c r="C117" s="21"/>
      <c r="D117" s="3"/>
      <c r="E117" s="3"/>
      <c r="F117" s="3"/>
      <c r="G117" s="3"/>
      <c r="H117" s="21"/>
    </row>
    <row r="118" spans="1:9">
      <c r="A118" s="19">
        <v>15</v>
      </c>
      <c r="B118" s="21"/>
      <c r="C118" s="21"/>
      <c r="D118" s="3"/>
      <c r="E118" s="3"/>
      <c r="F118" s="3"/>
      <c r="G118" s="3"/>
      <c r="H118" s="21"/>
    </row>
    <row r="119" spans="1:9">
      <c r="A119" s="19">
        <v>16</v>
      </c>
      <c r="B119" s="21"/>
      <c r="C119" s="21"/>
      <c r="D119" s="3"/>
      <c r="E119" s="3"/>
      <c r="F119" s="3"/>
      <c r="G119" s="3"/>
      <c r="H119" s="21"/>
    </row>
    <row r="120" spans="1:9">
      <c r="A120" s="19">
        <v>17</v>
      </c>
      <c r="B120" s="21"/>
      <c r="C120" s="21"/>
      <c r="D120" s="3"/>
      <c r="E120" s="3"/>
      <c r="F120" s="3"/>
      <c r="G120" s="3"/>
      <c r="H120" s="21"/>
    </row>
    <row r="121" spans="1:9">
      <c r="A121" s="19"/>
      <c r="B121" s="21"/>
      <c r="C121" s="21"/>
      <c r="D121" s="3"/>
      <c r="E121" s="3"/>
      <c r="F121" s="3"/>
      <c r="G121" s="3"/>
      <c r="H121" s="21" t="s">
        <v>870</v>
      </c>
    </row>
    <row r="122" spans="1:9">
      <c r="A122" s="17"/>
      <c r="B122" s="17"/>
      <c r="C122" s="17"/>
      <c r="D122" s="18"/>
      <c r="E122" s="18"/>
      <c r="F122" s="18"/>
      <c r="G122" s="18"/>
      <c r="H122" s="17"/>
    </row>
    <row r="123" spans="1:9" ht="26.25">
      <c r="A123" s="673" t="s">
        <v>43</v>
      </c>
      <c r="B123" s="674"/>
      <c r="C123" s="29">
        <f>SUM(C104:C122)</f>
        <v>30</v>
      </c>
      <c r="D123" s="10">
        <f>SUM(D104:D122)</f>
        <v>260630</v>
      </c>
      <c r="E123" s="10">
        <f>SUM(E104:E122)</f>
        <v>260630</v>
      </c>
      <c r="F123" s="10">
        <f>D123-E123</f>
        <v>0</v>
      </c>
      <c r="G123" s="10"/>
      <c r="H123" s="31"/>
    </row>
    <row r="131" spans="1:8" ht="23.25">
      <c r="A131" s="666" t="s">
        <v>0</v>
      </c>
      <c r="B131" s="666"/>
      <c r="C131" s="666"/>
      <c r="D131" s="666"/>
      <c r="E131" s="666"/>
      <c r="F131" s="666"/>
      <c r="G131" s="666"/>
      <c r="H131" s="666"/>
    </row>
    <row r="132" spans="1:8" ht="15.75">
      <c r="A132" s="672" t="s">
        <v>1408</v>
      </c>
      <c r="B132" s="672"/>
      <c r="C132" s="672"/>
      <c r="D132" s="672"/>
      <c r="E132" s="672"/>
      <c r="F132" s="672"/>
      <c r="G132" s="672"/>
      <c r="H132" s="672"/>
    </row>
    <row r="133" spans="1:8">
      <c r="A133" s="667" t="s">
        <v>361</v>
      </c>
      <c r="B133" s="667"/>
      <c r="C133" s="667"/>
      <c r="D133" s="667"/>
      <c r="E133" s="667"/>
      <c r="F133" s="667"/>
      <c r="G133" s="667"/>
      <c r="H133" s="667"/>
    </row>
    <row r="134" spans="1:8">
      <c r="A134" s="668" t="s">
        <v>2</v>
      </c>
      <c r="B134" s="668"/>
      <c r="C134" s="668"/>
      <c r="D134" s="668"/>
      <c r="E134" s="668"/>
      <c r="F134" s="668"/>
      <c r="G134" s="668"/>
      <c r="H134" s="668"/>
    </row>
    <row r="135" spans="1:8" ht="15.75">
      <c r="A135" s="1" t="s">
        <v>3</v>
      </c>
      <c r="B135" s="1" t="s">
        <v>4</v>
      </c>
      <c r="C135" s="211" t="s">
        <v>2245</v>
      </c>
      <c r="D135" s="1" t="s">
        <v>2243</v>
      </c>
      <c r="E135" s="1" t="s">
        <v>2246</v>
      </c>
      <c r="F135" s="211" t="s">
        <v>2244</v>
      </c>
      <c r="G135" s="1" t="s">
        <v>2247</v>
      </c>
      <c r="H135" s="211" t="s">
        <v>2239</v>
      </c>
    </row>
    <row r="136" spans="1:8">
      <c r="A136" s="19">
        <v>1</v>
      </c>
      <c r="B136" s="21" t="s">
        <v>1076</v>
      </c>
      <c r="C136" s="21">
        <v>5</v>
      </c>
      <c r="D136" s="5">
        <v>119795</v>
      </c>
      <c r="E136" s="3"/>
      <c r="F136" s="3">
        <f>D136-E136</f>
        <v>119795</v>
      </c>
      <c r="G136" s="3"/>
      <c r="H136" s="21" t="s">
        <v>1458</v>
      </c>
    </row>
    <row r="137" spans="1:8">
      <c r="A137" s="19">
        <v>2</v>
      </c>
      <c r="B137" s="21" t="s">
        <v>1459</v>
      </c>
      <c r="C137" s="21">
        <v>8</v>
      </c>
      <c r="D137" s="5">
        <v>181120</v>
      </c>
      <c r="E137" s="3"/>
      <c r="F137" s="3">
        <f>F136+D137-E137</f>
        <v>300915</v>
      </c>
      <c r="G137" s="3"/>
      <c r="H137" s="21" t="s">
        <v>1458</v>
      </c>
    </row>
    <row r="138" spans="1:8">
      <c r="A138" s="19">
        <v>3</v>
      </c>
      <c r="B138" s="21" t="s">
        <v>1460</v>
      </c>
      <c r="C138" s="21">
        <v>12</v>
      </c>
      <c r="D138" s="5">
        <v>302375</v>
      </c>
      <c r="E138" s="3"/>
      <c r="F138" s="3">
        <f t="shared" ref="F138:F194" si="3">F137+D138-E138</f>
        <v>603290</v>
      </c>
      <c r="G138" s="3"/>
      <c r="H138" s="21" t="s">
        <v>1458</v>
      </c>
    </row>
    <row r="139" spans="1:8">
      <c r="A139" s="19">
        <v>4</v>
      </c>
      <c r="B139" s="21" t="s">
        <v>1079</v>
      </c>
      <c r="C139" s="21">
        <v>11</v>
      </c>
      <c r="D139" s="5">
        <v>266595</v>
      </c>
      <c r="E139" s="3"/>
      <c r="F139" s="3">
        <f t="shared" si="3"/>
        <v>869885</v>
      </c>
      <c r="G139" s="3"/>
      <c r="H139" s="21" t="s">
        <v>1458</v>
      </c>
    </row>
    <row r="140" spans="1:8">
      <c r="A140" s="19">
        <v>5</v>
      </c>
      <c r="B140" s="21" t="s">
        <v>1461</v>
      </c>
      <c r="C140" s="21">
        <v>11</v>
      </c>
      <c r="D140" s="3">
        <v>271535</v>
      </c>
      <c r="E140" s="3"/>
      <c r="F140" s="3">
        <f t="shared" si="3"/>
        <v>1141420</v>
      </c>
      <c r="G140" s="3"/>
      <c r="H140" s="21"/>
    </row>
    <row r="141" spans="1:8">
      <c r="A141" s="19">
        <v>6</v>
      </c>
      <c r="B141" s="21" t="s">
        <v>1081</v>
      </c>
      <c r="C141" s="21">
        <v>9</v>
      </c>
      <c r="D141" s="3">
        <v>228800</v>
      </c>
      <c r="E141" s="3"/>
      <c r="F141" s="3">
        <f t="shared" si="3"/>
        <v>1370220</v>
      </c>
      <c r="G141" s="3"/>
      <c r="H141" s="21"/>
    </row>
    <row r="142" spans="1:8">
      <c r="A142" s="19">
        <v>7</v>
      </c>
      <c r="B142" s="21" t="s">
        <v>1082</v>
      </c>
      <c r="C142" s="21">
        <v>4</v>
      </c>
      <c r="D142" s="3">
        <v>66605</v>
      </c>
      <c r="E142" s="3"/>
      <c r="F142" s="3">
        <f t="shared" si="3"/>
        <v>1436825</v>
      </c>
      <c r="G142" s="3"/>
      <c r="H142" s="21"/>
    </row>
    <row r="143" spans="1:8">
      <c r="A143" s="19">
        <v>8</v>
      </c>
      <c r="B143" s="21" t="s">
        <v>1107</v>
      </c>
      <c r="C143" s="21">
        <v>3</v>
      </c>
      <c r="D143" s="3">
        <v>36620</v>
      </c>
      <c r="E143" s="3"/>
      <c r="F143" s="3">
        <f t="shared" si="3"/>
        <v>1473445</v>
      </c>
      <c r="G143" s="3"/>
      <c r="H143" s="21"/>
    </row>
    <row r="144" spans="1:8">
      <c r="A144" s="19">
        <v>9</v>
      </c>
      <c r="B144" s="21" t="s">
        <v>1111</v>
      </c>
      <c r="C144" s="21">
        <v>12</v>
      </c>
      <c r="D144" s="3">
        <v>315010</v>
      </c>
      <c r="E144" s="3"/>
      <c r="F144" s="3">
        <f t="shared" si="3"/>
        <v>1788455</v>
      </c>
      <c r="G144" s="3"/>
      <c r="H144" s="21"/>
    </row>
    <row r="145" spans="1:9">
      <c r="A145" s="19">
        <v>10</v>
      </c>
      <c r="B145" s="21" t="s">
        <v>1112</v>
      </c>
      <c r="C145" s="21">
        <v>15</v>
      </c>
      <c r="D145" s="3">
        <v>391085</v>
      </c>
      <c r="E145" s="3"/>
      <c r="F145" s="3">
        <f t="shared" si="3"/>
        <v>2179540</v>
      </c>
      <c r="G145" s="3"/>
      <c r="H145" s="21"/>
    </row>
    <row r="146" spans="1:9">
      <c r="A146" s="19">
        <v>11</v>
      </c>
      <c r="B146" s="21" t="s">
        <v>1146</v>
      </c>
      <c r="C146" s="21">
        <v>5</v>
      </c>
      <c r="D146" s="3">
        <v>133465</v>
      </c>
      <c r="E146" s="3"/>
      <c r="F146" s="3">
        <f t="shared" si="3"/>
        <v>2313005</v>
      </c>
      <c r="G146" s="3"/>
      <c r="H146" s="21"/>
    </row>
    <row r="147" spans="1:9">
      <c r="A147" s="19">
        <v>12</v>
      </c>
      <c r="B147" s="21" t="s">
        <v>1113</v>
      </c>
      <c r="C147" s="21">
        <v>8</v>
      </c>
      <c r="D147" s="3">
        <v>212985</v>
      </c>
      <c r="E147" s="3"/>
      <c r="F147" s="3">
        <f t="shared" si="3"/>
        <v>2525990</v>
      </c>
      <c r="G147" s="3"/>
      <c r="H147" s="21"/>
    </row>
    <row r="148" spans="1:9">
      <c r="A148" s="19">
        <v>13</v>
      </c>
      <c r="B148" s="21" t="s">
        <v>1117</v>
      </c>
      <c r="C148" s="21">
        <v>4</v>
      </c>
      <c r="D148" s="3">
        <v>106275</v>
      </c>
      <c r="E148" s="3"/>
      <c r="F148" s="3">
        <f t="shared" si="3"/>
        <v>2632265</v>
      </c>
      <c r="G148" s="3"/>
      <c r="H148" s="21"/>
    </row>
    <row r="149" spans="1:9">
      <c r="A149" s="19">
        <v>14</v>
      </c>
      <c r="B149" s="21" t="s">
        <v>1118</v>
      </c>
      <c r="C149" s="21">
        <v>12</v>
      </c>
      <c r="D149" s="3">
        <v>310870</v>
      </c>
      <c r="E149" s="3"/>
      <c r="F149" s="3">
        <f t="shared" si="3"/>
        <v>2943135</v>
      </c>
      <c r="G149" s="3"/>
      <c r="H149" s="21"/>
    </row>
    <row r="150" spans="1:9">
      <c r="A150" s="19">
        <v>15</v>
      </c>
      <c r="B150" s="21" t="s">
        <v>1114</v>
      </c>
      <c r="C150" s="21">
        <v>15</v>
      </c>
      <c r="D150" s="3">
        <v>374875</v>
      </c>
      <c r="E150" s="3"/>
      <c r="F150" s="3">
        <f t="shared" si="3"/>
        <v>3318010</v>
      </c>
      <c r="G150" s="3"/>
      <c r="H150" s="21"/>
    </row>
    <row r="151" spans="1:9">
      <c r="A151" s="19">
        <v>16</v>
      </c>
      <c r="B151" s="21"/>
      <c r="C151" s="21"/>
      <c r="D151" s="3"/>
      <c r="E151" s="3"/>
      <c r="F151" s="3">
        <f t="shared" si="3"/>
        <v>3318010</v>
      </c>
      <c r="G151" s="3"/>
      <c r="H151" s="21"/>
    </row>
    <row r="152" spans="1:9">
      <c r="A152" s="19">
        <v>17</v>
      </c>
      <c r="B152" s="21"/>
      <c r="C152" s="21"/>
      <c r="D152" s="3"/>
      <c r="E152" s="3"/>
      <c r="F152" s="3">
        <f t="shared" si="3"/>
        <v>3318010</v>
      </c>
      <c r="G152" s="3"/>
      <c r="H152" s="21"/>
    </row>
    <row r="153" spans="1:9">
      <c r="A153" s="19"/>
      <c r="B153" s="21" t="s">
        <v>1462</v>
      </c>
      <c r="C153" s="21">
        <v>7</v>
      </c>
      <c r="D153" s="3"/>
      <c r="E153" s="3">
        <v>127375</v>
      </c>
      <c r="F153" s="3">
        <f t="shared" si="3"/>
        <v>3190635</v>
      </c>
      <c r="G153" s="3"/>
      <c r="H153" s="3" t="s">
        <v>1452</v>
      </c>
      <c r="I153" t="s">
        <v>1463</v>
      </c>
    </row>
    <row r="154" spans="1:9">
      <c r="A154" s="19"/>
      <c r="B154" s="21" t="s">
        <v>1464</v>
      </c>
      <c r="C154" s="21">
        <v>8</v>
      </c>
      <c r="D154" s="3"/>
      <c r="E154" s="3">
        <v>142370</v>
      </c>
      <c r="F154" s="3">
        <f t="shared" si="3"/>
        <v>3048265</v>
      </c>
      <c r="G154" s="3"/>
      <c r="H154" s="3" t="s">
        <v>1452</v>
      </c>
      <c r="I154" t="s">
        <v>1465</v>
      </c>
    </row>
    <row r="155" spans="1:9">
      <c r="A155" s="19"/>
      <c r="B155" s="21" t="s">
        <v>1466</v>
      </c>
      <c r="C155" s="21">
        <v>5</v>
      </c>
      <c r="D155" s="3"/>
      <c r="E155" s="3">
        <v>96805</v>
      </c>
      <c r="F155" s="3">
        <f t="shared" si="3"/>
        <v>2951460</v>
      </c>
      <c r="G155" s="3"/>
      <c r="H155" s="3" t="s">
        <v>1452</v>
      </c>
      <c r="I155" t="s">
        <v>1465</v>
      </c>
    </row>
    <row r="156" spans="1:9">
      <c r="A156" s="19"/>
      <c r="B156" s="21" t="s">
        <v>1467</v>
      </c>
      <c r="C156" s="21">
        <v>10</v>
      </c>
      <c r="D156" s="3"/>
      <c r="E156" s="3">
        <v>188945</v>
      </c>
      <c r="F156" s="3">
        <f t="shared" si="3"/>
        <v>2762515</v>
      </c>
      <c r="G156" s="3"/>
      <c r="H156" s="3" t="s">
        <v>1452</v>
      </c>
      <c r="I156" t="s">
        <v>1465</v>
      </c>
    </row>
    <row r="157" spans="1:9">
      <c r="A157" s="19"/>
      <c r="B157" s="21" t="s">
        <v>1468</v>
      </c>
      <c r="C157" s="21">
        <v>1</v>
      </c>
      <c r="D157" s="3"/>
      <c r="E157" s="3">
        <v>25175</v>
      </c>
      <c r="F157" s="3">
        <f t="shared" si="3"/>
        <v>2737340</v>
      </c>
      <c r="G157" s="3"/>
      <c r="H157" s="3" t="s">
        <v>1452</v>
      </c>
      <c r="I157" t="s">
        <v>1465</v>
      </c>
    </row>
    <row r="158" spans="1:9">
      <c r="A158" s="19"/>
      <c r="B158" s="21" t="s">
        <v>1469</v>
      </c>
      <c r="C158" s="21">
        <v>4</v>
      </c>
      <c r="D158" s="3"/>
      <c r="E158" s="3">
        <f>77730+15945</f>
        <v>93675</v>
      </c>
      <c r="F158" s="3">
        <f t="shared" si="3"/>
        <v>2643665</v>
      </c>
      <c r="G158" s="3"/>
      <c r="H158" s="3" t="s">
        <v>1452</v>
      </c>
      <c r="I158" t="s">
        <v>1470</v>
      </c>
    </row>
    <row r="159" spans="1:9">
      <c r="A159" s="19"/>
      <c r="B159" s="21" t="s">
        <v>1471</v>
      </c>
      <c r="C159" s="21">
        <v>1</v>
      </c>
      <c r="D159" s="3"/>
      <c r="E159" s="3">
        <v>22575</v>
      </c>
      <c r="F159" s="3">
        <f t="shared" si="3"/>
        <v>2621090</v>
      </c>
      <c r="G159" s="3"/>
      <c r="H159" s="3" t="s">
        <v>1452</v>
      </c>
    </row>
    <row r="160" spans="1:9">
      <c r="A160" s="19"/>
      <c r="B160" s="21" t="s">
        <v>1472</v>
      </c>
      <c r="C160" s="21">
        <v>4</v>
      </c>
      <c r="D160" s="3"/>
      <c r="E160" s="3">
        <v>77445</v>
      </c>
      <c r="F160" s="3">
        <f t="shared" si="3"/>
        <v>2543645</v>
      </c>
      <c r="G160" s="3"/>
      <c r="H160" s="3" t="s">
        <v>1452</v>
      </c>
    </row>
    <row r="161" spans="1:8">
      <c r="A161" s="19"/>
      <c r="B161" s="21"/>
      <c r="C161" s="21"/>
      <c r="D161" s="3"/>
      <c r="E161" s="3"/>
      <c r="F161" s="3">
        <f t="shared" si="3"/>
        <v>2543645</v>
      </c>
      <c r="G161" s="3"/>
      <c r="H161" s="21"/>
    </row>
    <row r="162" spans="1:8">
      <c r="A162" s="19"/>
      <c r="B162" s="21" t="s">
        <v>1473</v>
      </c>
      <c r="C162" s="21">
        <v>2</v>
      </c>
      <c r="D162" s="3"/>
      <c r="E162" s="3">
        <v>50000</v>
      </c>
      <c r="F162" s="3">
        <f t="shared" si="3"/>
        <v>2493645</v>
      </c>
      <c r="G162" s="3"/>
      <c r="H162" s="3" t="s">
        <v>1452</v>
      </c>
    </row>
    <row r="163" spans="1:8">
      <c r="A163" s="19"/>
      <c r="B163" s="21" t="s">
        <v>1474</v>
      </c>
      <c r="C163" s="21">
        <v>5</v>
      </c>
      <c r="D163" s="3"/>
      <c r="E163" s="3">
        <v>98535</v>
      </c>
      <c r="F163" s="3">
        <f t="shared" si="3"/>
        <v>2395110</v>
      </c>
      <c r="G163" s="3"/>
      <c r="H163" s="3" t="s">
        <v>1452</v>
      </c>
    </row>
    <row r="164" spans="1:8">
      <c r="A164" s="19"/>
      <c r="B164" s="21" t="s">
        <v>1475</v>
      </c>
      <c r="C164" s="21">
        <v>5</v>
      </c>
      <c r="D164" s="3"/>
      <c r="E164" s="3">
        <v>113840</v>
      </c>
      <c r="F164" s="3">
        <f t="shared" si="3"/>
        <v>2281270</v>
      </c>
      <c r="G164" s="3"/>
      <c r="H164" s="3" t="s">
        <v>1452</v>
      </c>
    </row>
    <row r="165" spans="1:8">
      <c r="A165" s="19"/>
      <c r="B165" s="21" t="s">
        <v>1476</v>
      </c>
      <c r="C165" s="21">
        <v>1</v>
      </c>
      <c r="D165" s="3"/>
      <c r="E165" s="3">
        <v>14880</v>
      </c>
      <c r="F165" s="3">
        <f t="shared" si="3"/>
        <v>2266390</v>
      </c>
      <c r="G165" s="3"/>
      <c r="H165" s="3" t="s">
        <v>1452</v>
      </c>
    </row>
    <row r="166" spans="1:8">
      <c r="A166" s="19"/>
      <c r="B166" s="21" t="s">
        <v>1122</v>
      </c>
      <c r="C166" s="21">
        <v>6</v>
      </c>
      <c r="D166" s="3"/>
      <c r="E166" s="3">
        <v>84180</v>
      </c>
      <c r="F166" s="3">
        <f t="shared" si="3"/>
        <v>2182210</v>
      </c>
      <c r="G166" s="3"/>
      <c r="H166" s="3" t="s">
        <v>1452</v>
      </c>
    </row>
    <row r="167" spans="1:8">
      <c r="A167" s="19"/>
      <c r="B167" s="21" t="s">
        <v>1123</v>
      </c>
      <c r="C167" s="21">
        <v>10</v>
      </c>
      <c r="D167" s="3"/>
      <c r="E167" s="3">
        <v>166620</v>
      </c>
      <c r="F167" s="3">
        <f t="shared" si="3"/>
        <v>2015590</v>
      </c>
      <c r="G167" s="3"/>
      <c r="H167" s="3" t="s">
        <v>1452</v>
      </c>
    </row>
    <row r="168" spans="1:8">
      <c r="A168" s="19"/>
      <c r="B168" s="21" t="s">
        <v>1124</v>
      </c>
      <c r="C168" s="21">
        <v>9</v>
      </c>
      <c r="D168" s="3"/>
      <c r="E168" s="3">
        <v>208245</v>
      </c>
      <c r="F168" s="3">
        <f t="shared" si="3"/>
        <v>1807345</v>
      </c>
      <c r="G168" s="3"/>
      <c r="H168" s="3" t="s">
        <v>1452</v>
      </c>
    </row>
    <row r="169" spans="1:8">
      <c r="A169" s="19"/>
      <c r="B169" s="21" t="s">
        <v>1125</v>
      </c>
      <c r="C169" s="21">
        <v>7</v>
      </c>
      <c r="D169" s="3"/>
      <c r="E169" s="3">
        <v>153840</v>
      </c>
      <c r="F169" s="3">
        <f t="shared" si="3"/>
        <v>1653505</v>
      </c>
      <c r="G169" s="3"/>
      <c r="H169" s="3" t="s">
        <v>1452</v>
      </c>
    </row>
    <row r="170" spans="1:8">
      <c r="A170" s="19"/>
      <c r="B170" s="21" t="s">
        <v>1126</v>
      </c>
      <c r="C170" s="21">
        <v>4</v>
      </c>
      <c r="D170" s="3"/>
      <c r="E170" s="3">
        <v>81970</v>
      </c>
      <c r="F170" s="3">
        <f t="shared" si="3"/>
        <v>1571535</v>
      </c>
      <c r="G170" s="3"/>
      <c r="H170" s="3" t="s">
        <v>1452</v>
      </c>
    </row>
    <row r="171" spans="1:8">
      <c r="A171" s="19"/>
      <c r="B171" s="21" t="s">
        <v>1127</v>
      </c>
      <c r="C171" s="21">
        <v>2</v>
      </c>
      <c r="D171" s="3"/>
      <c r="E171" s="3">
        <v>45125</v>
      </c>
      <c r="F171" s="3">
        <f t="shared" si="3"/>
        <v>1526410</v>
      </c>
      <c r="G171" s="3"/>
      <c r="H171" s="3" t="s">
        <v>1452</v>
      </c>
    </row>
    <row r="172" spans="1:8">
      <c r="A172" s="19"/>
      <c r="B172" s="21" t="s">
        <v>1130</v>
      </c>
      <c r="C172" s="21">
        <v>2</v>
      </c>
      <c r="D172" s="3"/>
      <c r="E172" s="3">
        <v>45615</v>
      </c>
      <c r="F172" s="3">
        <f t="shared" si="3"/>
        <v>1480795</v>
      </c>
      <c r="G172" s="3"/>
      <c r="H172" s="3" t="s">
        <v>1452</v>
      </c>
    </row>
    <row r="173" spans="1:8">
      <c r="A173" s="19"/>
      <c r="B173" s="21" t="s">
        <v>1131</v>
      </c>
      <c r="C173" s="21">
        <v>1</v>
      </c>
      <c r="D173" s="3"/>
      <c r="E173" s="3">
        <v>23120</v>
      </c>
      <c r="F173" s="3">
        <f t="shared" si="3"/>
        <v>1457675</v>
      </c>
      <c r="G173" s="3"/>
      <c r="H173" s="3" t="s">
        <v>1452</v>
      </c>
    </row>
    <row r="174" spans="1:8">
      <c r="A174" s="19"/>
      <c r="B174" s="21" t="s">
        <v>1132</v>
      </c>
      <c r="C174" s="21">
        <v>6</v>
      </c>
      <c r="D174" s="3"/>
      <c r="E174" s="3">
        <v>98995</v>
      </c>
      <c r="F174" s="3">
        <f t="shared" si="3"/>
        <v>1358680</v>
      </c>
      <c r="G174" s="3"/>
      <c r="H174" s="3" t="s">
        <v>1452</v>
      </c>
    </row>
    <row r="175" spans="1:8">
      <c r="A175" s="19"/>
      <c r="B175" s="21" t="s">
        <v>1133</v>
      </c>
      <c r="C175" s="21">
        <v>2</v>
      </c>
      <c r="D175" s="3"/>
      <c r="E175" s="3">
        <v>45215</v>
      </c>
      <c r="F175" s="3">
        <f t="shared" si="3"/>
        <v>1313465</v>
      </c>
      <c r="G175" s="3"/>
      <c r="H175" s="3" t="s">
        <v>1452</v>
      </c>
    </row>
    <row r="176" spans="1:8">
      <c r="A176" s="19"/>
      <c r="B176" s="21" t="s">
        <v>1134</v>
      </c>
      <c r="C176" s="21">
        <v>2</v>
      </c>
      <c r="D176" s="3"/>
      <c r="E176" s="3">
        <v>27195</v>
      </c>
      <c r="F176" s="3">
        <f t="shared" si="3"/>
        <v>1286270</v>
      </c>
      <c r="G176" s="3"/>
      <c r="H176" s="3" t="s">
        <v>1452</v>
      </c>
    </row>
    <row r="177" spans="1:8">
      <c r="A177" s="19"/>
      <c r="B177" s="21" t="s">
        <v>1137</v>
      </c>
      <c r="C177" s="21">
        <v>3</v>
      </c>
      <c r="D177" s="3"/>
      <c r="E177" s="3">
        <v>69520</v>
      </c>
      <c r="F177" s="3">
        <f t="shared" si="3"/>
        <v>1216750</v>
      </c>
      <c r="G177" s="3"/>
      <c r="H177" s="3" t="s">
        <v>1452</v>
      </c>
    </row>
    <row r="178" spans="1:8">
      <c r="A178" s="19"/>
      <c r="B178" s="21" t="s">
        <v>1138</v>
      </c>
      <c r="C178" s="21">
        <v>5</v>
      </c>
      <c r="D178" s="3"/>
      <c r="E178" s="3">
        <v>113455</v>
      </c>
      <c r="F178" s="3">
        <f t="shared" si="3"/>
        <v>1103295</v>
      </c>
      <c r="G178" s="3"/>
      <c r="H178" s="3" t="s">
        <v>1452</v>
      </c>
    </row>
    <row r="179" spans="1:8">
      <c r="A179" s="19"/>
      <c r="B179" s="21" t="s">
        <v>1139</v>
      </c>
      <c r="C179" s="21">
        <v>5</v>
      </c>
      <c r="D179" s="3"/>
      <c r="E179" s="3">
        <v>90880</v>
      </c>
      <c r="F179" s="3">
        <f t="shared" si="3"/>
        <v>1012415</v>
      </c>
      <c r="G179" s="3"/>
      <c r="H179" s="3" t="s">
        <v>1452</v>
      </c>
    </row>
    <row r="180" spans="1:8">
      <c r="A180" s="19"/>
      <c r="B180" s="21" t="s">
        <v>1140</v>
      </c>
      <c r="C180" s="21">
        <v>4</v>
      </c>
      <c r="D180" s="3"/>
      <c r="E180" s="3">
        <v>90520</v>
      </c>
      <c r="F180" s="3">
        <f t="shared" si="3"/>
        <v>921895</v>
      </c>
      <c r="G180" s="3"/>
      <c r="H180" s="3" t="s">
        <v>1452</v>
      </c>
    </row>
    <row r="181" spans="1:8">
      <c r="A181" s="19"/>
      <c r="B181" s="21" t="s">
        <v>1141</v>
      </c>
      <c r="C181" s="21">
        <v>4</v>
      </c>
      <c r="D181" s="3"/>
      <c r="E181" s="3">
        <v>66735</v>
      </c>
      <c r="F181" s="3">
        <f t="shared" si="3"/>
        <v>855160</v>
      </c>
      <c r="G181" s="3"/>
      <c r="H181" s="3" t="s">
        <v>1452</v>
      </c>
    </row>
    <row r="182" spans="1:8">
      <c r="A182" s="19"/>
      <c r="B182" s="21" t="s">
        <v>1142</v>
      </c>
      <c r="C182" s="21">
        <v>10</v>
      </c>
      <c r="D182" s="3"/>
      <c r="E182" s="3">
        <v>196055</v>
      </c>
      <c r="F182" s="3">
        <f t="shared" si="3"/>
        <v>659105</v>
      </c>
      <c r="G182" s="3"/>
      <c r="H182" s="3" t="s">
        <v>1452</v>
      </c>
    </row>
    <row r="183" spans="1:8">
      <c r="A183" s="19"/>
      <c r="B183" s="21" t="s">
        <v>1159</v>
      </c>
      <c r="C183" s="21">
        <v>4</v>
      </c>
      <c r="D183" s="3"/>
      <c r="E183" s="3">
        <v>67520</v>
      </c>
      <c r="F183" s="3">
        <f t="shared" si="3"/>
        <v>591585</v>
      </c>
      <c r="G183" s="3"/>
      <c r="H183" s="3" t="s">
        <v>1452</v>
      </c>
    </row>
    <row r="184" spans="1:8">
      <c r="A184" s="19"/>
      <c r="B184" s="21" t="s">
        <v>1160</v>
      </c>
      <c r="C184" s="21">
        <v>6</v>
      </c>
      <c r="D184" s="3"/>
      <c r="E184" s="3">
        <v>96320</v>
      </c>
      <c r="F184" s="3">
        <f t="shared" si="3"/>
        <v>495265</v>
      </c>
      <c r="G184" s="3"/>
      <c r="H184" s="3" t="s">
        <v>1452</v>
      </c>
    </row>
    <row r="185" spans="1:8">
      <c r="A185" s="19"/>
      <c r="B185" s="21" t="s">
        <v>1477</v>
      </c>
      <c r="C185" s="21">
        <v>3</v>
      </c>
      <c r="D185" s="3"/>
      <c r="E185" s="3">
        <v>61595</v>
      </c>
      <c r="F185" s="3">
        <f t="shared" si="3"/>
        <v>433670</v>
      </c>
      <c r="G185" s="3"/>
      <c r="H185" s="3" t="s">
        <v>1452</v>
      </c>
    </row>
    <row r="186" spans="1:8">
      <c r="A186" s="19"/>
      <c r="B186" s="21" t="s">
        <v>1163</v>
      </c>
      <c r="C186" s="21">
        <v>1</v>
      </c>
      <c r="D186" s="3"/>
      <c r="E186" s="3">
        <v>18965</v>
      </c>
      <c r="F186" s="3">
        <f t="shared" si="3"/>
        <v>414705</v>
      </c>
      <c r="G186" s="3"/>
      <c r="H186" s="3" t="s">
        <v>1452</v>
      </c>
    </row>
    <row r="187" spans="1:8">
      <c r="A187" s="19"/>
      <c r="B187" s="21" t="s">
        <v>1164</v>
      </c>
      <c r="C187" s="21">
        <v>2</v>
      </c>
      <c r="D187" s="3"/>
      <c r="E187" s="3">
        <v>28930</v>
      </c>
      <c r="F187" s="3">
        <f t="shared" si="3"/>
        <v>385775</v>
      </c>
      <c r="G187" s="3"/>
      <c r="H187" s="3" t="s">
        <v>1452</v>
      </c>
    </row>
    <row r="188" spans="1:8">
      <c r="A188" s="19"/>
      <c r="B188" s="21" t="s">
        <v>1165</v>
      </c>
      <c r="C188" s="21">
        <v>1</v>
      </c>
      <c r="D188" s="3"/>
      <c r="E188" s="3">
        <v>15235</v>
      </c>
      <c r="F188" s="3">
        <f t="shared" si="3"/>
        <v>370540</v>
      </c>
      <c r="G188" s="3"/>
      <c r="H188" s="3" t="s">
        <v>1452</v>
      </c>
    </row>
    <row r="189" spans="1:8">
      <c r="A189" s="19"/>
      <c r="B189" s="21" t="s">
        <v>1166</v>
      </c>
      <c r="C189" s="21">
        <v>2</v>
      </c>
      <c r="D189" s="3"/>
      <c r="E189" s="3">
        <v>47725</v>
      </c>
      <c r="F189" s="3">
        <f t="shared" si="3"/>
        <v>322815</v>
      </c>
      <c r="G189" s="3"/>
      <c r="H189" s="3" t="s">
        <v>1452</v>
      </c>
    </row>
    <row r="190" spans="1:8">
      <c r="A190" s="19"/>
      <c r="B190" s="21" t="s">
        <v>1167</v>
      </c>
      <c r="C190" s="21">
        <v>3</v>
      </c>
      <c r="D190" s="3"/>
      <c r="E190" s="3">
        <v>44005</v>
      </c>
      <c r="F190" s="3">
        <f t="shared" si="3"/>
        <v>278810</v>
      </c>
      <c r="G190" s="3"/>
      <c r="H190" s="3" t="s">
        <v>1452</v>
      </c>
    </row>
    <row r="191" spans="1:8">
      <c r="A191" s="19"/>
      <c r="B191" s="21" t="s">
        <v>1168</v>
      </c>
      <c r="C191" s="21">
        <v>3</v>
      </c>
      <c r="D191" s="3"/>
      <c r="E191" s="3">
        <v>41725</v>
      </c>
      <c r="F191" s="3">
        <f t="shared" si="3"/>
        <v>237085</v>
      </c>
      <c r="G191" s="3"/>
      <c r="H191" s="3" t="s">
        <v>1452</v>
      </c>
    </row>
    <row r="192" spans="1:8">
      <c r="A192" s="19"/>
      <c r="B192" s="21" t="s">
        <v>1478</v>
      </c>
      <c r="C192" s="21">
        <v>4</v>
      </c>
      <c r="D192" s="3"/>
      <c r="E192" s="3">
        <v>56570</v>
      </c>
      <c r="F192" s="3">
        <f t="shared" si="3"/>
        <v>180515</v>
      </c>
      <c r="G192" s="3"/>
      <c r="H192" s="3" t="s">
        <v>1452</v>
      </c>
    </row>
    <row r="193" spans="1:8">
      <c r="A193" s="19"/>
      <c r="B193" s="21" t="s">
        <v>1242</v>
      </c>
      <c r="C193" s="21">
        <v>7</v>
      </c>
      <c r="D193" s="3"/>
      <c r="E193" s="3">
        <v>96335</v>
      </c>
      <c r="F193" s="3">
        <f t="shared" si="3"/>
        <v>84180</v>
      </c>
      <c r="G193" s="3"/>
      <c r="H193" s="3" t="s">
        <v>1452</v>
      </c>
    </row>
    <row r="194" spans="1:8">
      <c r="A194" s="19"/>
      <c r="B194" s="21" t="s">
        <v>1479</v>
      </c>
      <c r="C194" s="21">
        <v>6</v>
      </c>
      <c r="D194" s="3"/>
      <c r="E194" s="3">
        <v>78790</v>
      </c>
      <c r="F194" s="3">
        <f t="shared" si="3"/>
        <v>5390</v>
      </c>
      <c r="G194" s="3"/>
      <c r="H194" s="3" t="s">
        <v>1452</v>
      </c>
    </row>
    <row r="195" spans="1:8">
      <c r="A195" s="19"/>
      <c r="B195" s="21"/>
      <c r="C195" s="21"/>
      <c r="D195" s="3"/>
      <c r="E195" s="3">
        <v>5390</v>
      </c>
      <c r="F195" s="3"/>
      <c r="G195" s="3"/>
      <c r="H195" s="21"/>
    </row>
    <row r="196" spans="1:8">
      <c r="A196" s="17"/>
      <c r="B196" s="17"/>
      <c r="C196" s="17"/>
      <c r="D196" s="18"/>
      <c r="E196" s="18"/>
      <c r="F196" s="18"/>
      <c r="G196" s="18"/>
      <c r="H196" s="17"/>
    </row>
    <row r="197" spans="1:8" ht="26.25">
      <c r="A197" s="673" t="s">
        <v>43</v>
      </c>
      <c r="B197" s="674"/>
      <c r="C197" s="29">
        <f>SUM(C136:C196)</f>
        <v>311</v>
      </c>
      <c r="D197" s="10">
        <f>SUM(D136:D196)</f>
        <v>3318010</v>
      </c>
      <c r="E197" s="10">
        <f>SUM(E136:E196)</f>
        <v>3318010</v>
      </c>
      <c r="F197" s="10">
        <f>D197-E197</f>
        <v>0</v>
      </c>
      <c r="G197" s="10"/>
      <c r="H197" s="31"/>
    </row>
    <row r="202" spans="1:8" ht="23.25">
      <c r="A202" s="666" t="s">
        <v>0</v>
      </c>
      <c r="B202" s="666"/>
      <c r="C202" s="666"/>
      <c r="D202" s="666"/>
      <c r="E202" s="666"/>
      <c r="F202" s="666"/>
      <c r="G202" s="666"/>
      <c r="H202" s="666"/>
    </row>
    <row r="203" spans="1:8" ht="15.75">
      <c r="A203" s="672" t="s">
        <v>1408</v>
      </c>
      <c r="B203" s="672"/>
      <c r="C203" s="672"/>
      <c r="D203" s="672"/>
      <c r="E203" s="672"/>
      <c r="F203" s="672"/>
      <c r="G203" s="672"/>
      <c r="H203" s="672"/>
    </row>
    <row r="204" spans="1:8">
      <c r="A204" s="667" t="s">
        <v>44</v>
      </c>
      <c r="B204" s="667"/>
      <c r="C204" s="667"/>
      <c r="D204" s="667"/>
      <c r="E204" s="667"/>
      <c r="F204" s="667"/>
      <c r="G204" s="667"/>
      <c r="H204" s="667"/>
    </row>
    <row r="205" spans="1:8">
      <c r="A205" s="668" t="s">
        <v>2</v>
      </c>
      <c r="B205" s="668"/>
      <c r="C205" s="668"/>
      <c r="D205" s="668"/>
      <c r="E205" s="668"/>
      <c r="F205" s="668"/>
      <c r="G205" s="668"/>
      <c r="H205" s="668"/>
    </row>
    <row r="206" spans="1:8" ht="15.75">
      <c r="A206" s="1" t="s">
        <v>3</v>
      </c>
      <c r="B206" s="1" t="s">
        <v>4</v>
      </c>
      <c r="C206" s="211" t="s">
        <v>2245</v>
      </c>
      <c r="D206" s="1" t="s">
        <v>2243</v>
      </c>
      <c r="E206" s="1" t="s">
        <v>2246</v>
      </c>
      <c r="F206" s="211" t="s">
        <v>2244</v>
      </c>
      <c r="G206" s="1" t="s">
        <v>2247</v>
      </c>
      <c r="H206" s="211" t="s">
        <v>2239</v>
      </c>
    </row>
    <row r="207" spans="1:8">
      <c r="A207" s="19">
        <v>1</v>
      </c>
      <c r="B207" s="21" t="s">
        <v>1094</v>
      </c>
      <c r="C207" s="21">
        <v>10</v>
      </c>
      <c r="D207" s="3">
        <v>247750</v>
      </c>
      <c r="E207" s="3"/>
      <c r="F207" s="3">
        <f>D207-E207</f>
        <v>247750</v>
      </c>
      <c r="G207" s="3"/>
      <c r="H207" s="21"/>
    </row>
    <row r="208" spans="1:8">
      <c r="A208" s="19">
        <v>2</v>
      </c>
      <c r="B208" s="21" t="s">
        <v>1480</v>
      </c>
      <c r="C208" s="21">
        <v>4</v>
      </c>
      <c r="D208" s="3">
        <v>100355</v>
      </c>
      <c r="E208" s="3"/>
      <c r="F208" s="3">
        <f>F207+D208-E208</f>
        <v>348105</v>
      </c>
      <c r="G208" s="3"/>
      <c r="H208" s="21"/>
    </row>
    <row r="209" spans="1:9">
      <c r="A209" s="19">
        <v>3</v>
      </c>
      <c r="B209" s="21" t="s">
        <v>1095</v>
      </c>
      <c r="C209" s="21">
        <v>8</v>
      </c>
      <c r="D209" s="3">
        <v>203130</v>
      </c>
      <c r="E209" s="3"/>
      <c r="F209" s="3">
        <f t="shared" ref="F209:F240" si="4">F208+D209-E209</f>
        <v>551235</v>
      </c>
      <c r="G209" s="3"/>
      <c r="H209" s="21"/>
    </row>
    <row r="210" spans="1:9">
      <c r="A210" s="19">
        <v>4</v>
      </c>
      <c r="B210" s="21" t="s">
        <v>1096</v>
      </c>
      <c r="C210" s="21">
        <v>8</v>
      </c>
      <c r="D210" s="3">
        <v>195360</v>
      </c>
      <c r="E210" s="3"/>
      <c r="F210" s="3">
        <f t="shared" si="4"/>
        <v>746595</v>
      </c>
      <c r="G210" s="3"/>
      <c r="H210" s="21"/>
    </row>
    <row r="211" spans="1:9">
      <c r="A211" s="19">
        <v>5</v>
      </c>
      <c r="B211" s="21" t="s">
        <v>1097</v>
      </c>
      <c r="C211" s="21">
        <v>13</v>
      </c>
      <c r="D211" s="3">
        <f>341230-1500</f>
        <v>339730</v>
      </c>
      <c r="E211" s="3"/>
      <c r="F211" s="3">
        <f t="shared" si="4"/>
        <v>1086325</v>
      </c>
      <c r="G211" s="3"/>
      <c r="H211" s="21"/>
      <c r="I211" s="3" t="s">
        <v>1452</v>
      </c>
    </row>
    <row r="212" spans="1:9">
      <c r="A212" s="19">
        <v>6</v>
      </c>
      <c r="B212" s="21" t="s">
        <v>1098</v>
      </c>
      <c r="C212" s="21"/>
      <c r="D212" s="3">
        <v>1500</v>
      </c>
      <c r="E212" s="3"/>
      <c r="F212" s="3">
        <f t="shared" si="4"/>
        <v>1087825</v>
      </c>
      <c r="G212" s="3"/>
      <c r="H212" s="21" t="s">
        <v>1481</v>
      </c>
      <c r="I212" s="3" t="s">
        <v>1452</v>
      </c>
    </row>
    <row r="213" spans="1:9">
      <c r="A213" s="19">
        <v>7</v>
      </c>
      <c r="B213" s="21" t="s">
        <v>1482</v>
      </c>
      <c r="C213" s="21">
        <v>1</v>
      </c>
      <c r="D213" s="3"/>
      <c r="E213" s="3">
        <v>20000</v>
      </c>
      <c r="F213" s="3">
        <f t="shared" si="4"/>
        <v>1067825</v>
      </c>
      <c r="G213" s="3"/>
      <c r="H213" s="21" t="s">
        <v>1483</v>
      </c>
      <c r="I213" s="3" t="s">
        <v>1452</v>
      </c>
    </row>
    <row r="214" spans="1:9">
      <c r="A214" s="19">
        <v>8</v>
      </c>
      <c r="B214" s="21" t="s">
        <v>1484</v>
      </c>
      <c r="C214" s="21">
        <v>1</v>
      </c>
      <c r="D214" s="3"/>
      <c r="E214" s="3">
        <v>20395</v>
      </c>
      <c r="F214" s="3">
        <f t="shared" si="4"/>
        <v>1047430</v>
      </c>
      <c r="G214" s="3"/>
      <c r="H214" s="21" t="s">
        <v>1483</v>
      </c>
      <c r="I214" s="3" t="s">
        <v>1452</v>
      </c>
    </row>
    <row r="215" spans="1:9">
      <c r="A215" s="19">
        <v>9</v>
      </c>
      <c r="B215" s="21" t="s">
        <v>1485</v>
      </c>
      <c r="C215" s="21">
        <v>2</v>
      </c>
      <c r="D215" s="3"/>
      <c r="E215" s="3">
        <v>31350</v>
      </c>
      <c r="F215" s="3">
        <f t="shared" si="4"/>
        <v>1016080</v>
      </c>
      <c r="G215" s="3"/>
      <c r="H215" s="21" t="s">
        <v>1483</v>
      </c>
      <c r="I215" s="3" t="s">
        <v>1452</v>
      </c>
    </row>
    <row r="216" spans="1:9">
      <c r="A216" s="19">
        <v>10</v>
      </c>
      <c r="B216" s="21" t="s">
        <v>1113</v>
      </c>
      <c r="C216" s="21">
        <v>2</v>
      </c>
      <c r="D216" s="3"/>
      <c r="E216" s="3">
        <v>33255</v>
      </c>
      <c r="F216" s="3">
        <f t="shared" si="4"/>
        <v>982825</v>
      </c>
      <c r="G216" s="3"/>
      <c r="H216" s="21" t="s">
        <v>1483</v>
      </c>
      <c r="I216" s="3" t="s">
        <v>1452</v>
      </c>
    </row>
    <row r="217" spans="1:9">
      <c r="A217" s="19">
        <v>11</v>
      </c>
      <c r="B217" s="21" t="s">
        <v>1114</v>
      </c>
      <c r="C217" s="21">
        <v>1</v>
      </c>
      <c r="D217" s="3"/>
      <c r="E217" s="3">
        <v>16300</v>
      </c>
      <c r="F217" s="3">
        <f t="shared" si="4"/>
        <v>966525</v>
      </c>
      <c r="G217" s="3"/>
      <c r="H217" s="21" t="s">
        <v>1483</v>
      </c>
      <c r="I217" s="3" t="s">
        <v>1452</v>
      </c>
    </row>
    <row r="218" spans="1:9">
      <c r="A218" s="19">
        <v>12</v>
      </c>
      <c r="B218" s="21" t="s">
        <v>1486</v>
      </c>
      <c r="C218" s="21">
        <v>6</v>
      </c>
      <c r="D218" s="3"/>
      <c r="E218" s="3">
        <v>99905</v>
      </c>
      <c r="F218" s="3">
        <f t="shared" si="4"/>
        <v>866620</v>
      </c>
      <c r="G218" s="3"/>
      <c r="H218" s="21" t="s">
        <v>1483</v>
      </c>
      <c r="I218" s="3" t="s">
        <v>1452</v>
      </c>
    </row>
    <row r="219" spans="1:9">
      <c r="A219" s="19">
        <v>13</v>
      </c>
      <c r="B219" s="21" t="s">
        <v>1487</v>
      </c>
      <c r="C219" s="21">
        <v>1</v>
      </c>
      <c r="D219" s="3"/>
      <c r="E219" s="3">
        <v>14965</v>
      </c>
      <c r="F219" s="3">
        <f t="shared" si="4"/>
        <v>851655</v>
      </c>
      <c r="G219" s="3"/>
      <c r="H219" s="21" t="s">
        <v>1483</v>
      </c>
      <c r="I219" s="3" t="s">
        <v>1452</v>
      </c>
    </row>
    <row r="220" spans="1:9">
      <c r="A220" s="19">
        <v>14</v>
      </c>
      <c r="B220" s="21" t="s">
        <v>1488</v>
      </c>
      <c r="C220" s="21">
        <v>2</v>
      </c>
      <c r="D220" s="3"/>
      <c r="E220" s="3">
        <v>40435</v>
      </c>
      <c r="F220" s="3">
        <f t="shared" si="4"/>
        <v>811220</v>
      </c>
      <c r="G220" s="3"/>
      <c r="H220" s="21" t="s">
        <v>1483</v>
      </c>
      <c r="I220" s="3" t="s">
        <v>1452</v>
      </c>
    </row>
    <row r="221" spans="1:9">
      <c r="A221" s="19">
        <v>15</v>
      </c>
      <c r="B221" s="21" t="s">
        <v>1489</v>
      </c>
      <c r="C221" s="21">
        <v>5</v>
      </c>
      <c r="D221" s="3"/>
      <c r="E221" s="3">
        <v>89595</v>
      </c>
      <c r="F221" s="3">
        <f t="shared" si="4"/>
        <v>721625</v>
      </c>
      <c r="G221" s="3"/>
      <c r="H221" s="21" t="s">
        <v>1483</v>
      </c>
      <c r="I221" s="3" t="s">
        <v>1452</v>
      </c>
    </row>
    <row r="222" spans="1:9">
      <c r="A222" s="19">
        <v>16</v>
      </c>
      <c r="B222" s="21" t="s">
        <v>1490</v>
      </c>
      <c r="C222" s="21">
        <v>4</v>
      </c>
      <c r="D222" s="3"/>
      <c r="E222" s="3">
        <v>67370</v>
      </c>
      <c r="F222" s="3">
        <f t="shared" si="4"/>
        <v>654255</v>
      </c>
      <c r="G222" s="3"/>
      <c r="H222" s="21" t="s">
        <v>1483</v>
      </c>
      <c r="I222" s="3" t="s">
        <v>1452</v>
      </c>
    </row>
    <row r="223" spans="1:9">
      <c r="A223" s="19">
        <v>17</v>
      </c>
      <c r="B223" s="21" t="s">
        <v>1491</v>
      </c>
      <c r="C223" s="21">
        <v>1</v>
      </c>
      <c r="D223" s="3"/>
      <c r="E223" s="3">
        <v>20315</v>
      </c>
      <c r="F223" s="3">
        <f t="shared" si="4"/>
        <v>633940</v>
      </c>
      <c r="G223" s="3"/>
      <c r="H223" s="21" t="s">
        <v>1483</v>
      </c>
      <c r="I223" s="3" t="s">
        <v>1452</v>
      </c>
    </row>
    <row r="224" spans="1:9">
      <c r="A224" s="19">
        <v>18</v>
      </c>
      <c r="B224" s="21" t="s">
        <v>1492</v>
      </c>
      <c r="C224" s="21">
        <v>1</v>
      </c>
      <c r="D224" s="3"/>
      <c r="E224" s="3">
        <v>13980</v>
      </c>
      <c r="F224" s="3">
        <f t="shared" si="4"/>
        <v>619960</v>
      </c>
      <c r="G224" s="3"/>
      <c r="H224" s="21" t="s">
        <v>1483</v>
      </c>
      <c r="I224" s="3" t="s">
        <v>1452</v>
      </c>
    </row>
    <row r="225" spans="1:9">
      <c r="A225" s="19">
        <v>19</v>
      </c>
      <c r="B225" s="21" t="s">
        <v>1493</v>
      </c>
      <c r="C225" s="21">
        <v>1</v>
      </c>
      <c r="D225" s="3"/>
      <c r="E225" s="3">
        <v>13580</v>
      </c>
      <c r="F225" s="3">
        <f t="shared" si="4"/>
        <v>606380</v>
      </c>
      <c r="G225" s="3"/>
      <c r="H225" s="21" t="s">
        <v>1483</v>
      </c>
      <c r="I225" s="3" t="s">
        <v>1452</v>
      </c>
    </row>
    <row r="226" spans="1:9">
      <c r="A226" s="19">
        <v>20</v>
      </c>
      <c r="B226" s="21" t="s">
        <v>1494</v>
      </c>
      <c r="C226" s="21">
        <v>1</v>
      </c>
      <c r="D226" s="3"/>
      <c r="E226" s="3">
        <v>13535</v>
      </c>
      <c r="F226" s="3">
        <f t="shared" si="4"/>
        <v>592845</v>
      </c>
      <c r="G226" s="3"/>
      <c r="H226" s="21" t="s">
        <v>1483</v>
      </c>
      <c r="I226" s="3" t="s">
        <v>1452</v>
      </c>
    </row>
    <row r="227" spans="1:9">
      <c r="A227" s="19">
        <v>21</v>
      </c>
      <c r="B227" s="21" t="s">
        <v>1464</v>
      </c>
      <c r="C227" s="21">
        <v>2</v>
      </c>
      <c r="D227" s="3"/>
      <c r="E227" s="3">
        <v>40155</v>
      </c>
      <c r="F227" s="3">
        <f t="shared" si="4"/>
        <v>552690</v>
      </c>
      <c r="G227" s="3"/>
      <c r="H227" s="21" t="s">
        <v>1483</v>
      </c>
      <c r="I227" s="3" t="s">
        <v>1452</v>
      </c>
    </row>
    <row r="228" spans="1:9">
      <c r="A228" s="19">
        <v>22</v>
      </c>
      <c r="B228" s="21" t="s">
        <v>1466</v>
      </c>
      <c r="C228" s="21">
        <v>1</v>
      </c>
      <c r="D228" s="3"/>
      <c r="E228" s="3">
        <v>20065</v>
      </c>
      <c r="F228" s="3">
        <f t="shared" si="4"/>
        <v>532625</v>
      </c>
      <c r="G228" s="3"/>
      <c r="H228" s="21" t="s">
        <v>1483</v>
      </c>
      <c r="I228" s="3" t="s">
        <v>1452</v>
      </c>
    </row>
    <row r="229" spans="1:9">
      <c r="A229" s="19">
        <v>23</v>
      </c>
      <c r="B229" s="21" t="s">
        <v>1469</v>
      </c>
      <c r="C229" s="21">
        <v>2</v>
      </c>
      <c r="D229" s="3"/>
      <c r="E229" s="3">
        <v>29880</v>
      </c>
      <c r="F229" s="3">
        <f t="shared" si="4"/>
        <v>502745</v>
      </c>
      <c r="G229" s="3"/>
      <c r="H229" s="21" t="s">
        <v>1483</v>
      </c>
      <c r="I229" s="3" t="s">
        <v>1452</v>
      </c>
    </row>
    <row r="230" spans="1:9">
      <c r="A230" s="19">
        <v>24</v>
      </c>
      <c r="B230" s="21" t="s">
        <v>1471</v>
      </c>
      <c r="C230" s="21">
        <v>8</v>
      </c>
      <c r="D230" s="3"/>
      <c r="E230" s="3">
        <v>115005</v>
      </c>
      <c r="F230" s="3">
        <f t="shared" si="4"/>
        <v>387740</v>
      </c>
      <c r="G230" s="3"/>
      <c r="H230" s="21" t="s">
        <v>1483</v>
      </c>
      <c r="I230" s="3" t="s">
        <v>1452</v>
      </c>
    </row>
    <row r="231" spans="1:9">
      <c r="A231" s="19">
        <v>25</v>
      </c>
      <c r="B231" s="21" t="s">
        <v>1495</v>
      </c>
      <c r="C231" s="21">
        <v>2</v>
      </c>
      <c r="D231" s="3"/>
      <c r="E231" s="3">
        <v>33660</v>
      </c>
      <c r="F231" s="3">
        <f t="shared" si="4"/>
        <v>354080</v>
      </c>
      <c r="G231" s="3"/>
      <c r="H231" s="21" t="s">
        <v>1483</v>
      </c>
      <c r="I231" s="3" t="s">
        <v>1452</v>
      </c>
    </row>
    <row r="232" spans="1:9">
      <c r="A232" s="19">
        <v>26</v>
      </c>
      <c r="B232" s="21" t="s">
        <v>1472</v>
      </c>
      <c r="C232" s="21">
        <v>4</v>
      </c>
      <c r="D232" s="3"/>
      <c r="E232" s="3">
        <v>75230</v>
      </c>
      <c r="F232" s="3">
        <f t="shared" si="4"/>
        <v>278850</v>
      </c>
      <c r="G232" s="3"/>
      <c r="H232" s="21" t="s">
        <v>1483</v>
      </c>
      <c r="I232" s="3" t="s">
        <v>1452</v>
      </c>
    </row>
    <row r="233" spans="1:9">
      <c r="A233" s="19">
        <v>27</v>
      </c>
      <c r="B233" s="21" t="s">
        <v>1496</v>
      </c>
      <c r="C233" s="21">
        <v>2</v>
      </c>
      <c r="D233" s="3"/>
      <c r="E233" s="3">
        <v>40335</v>
      </c>
      <c r="F233" s="3">
        <f t="shared" si="4"/>
        <v>238515</v>
      </c>
      <c r="G233" s="3"/>
      <c r="H233" s="21" t="s">
        <v>1483</v>
      </c>
      <c r="I233" s="3" t="s">
        <v>1452</v>
      </c>
    </row>
    <row r="234" spans="1:9">
      <c r="A234" s="19">
        <v>28</v>
      </c>
      <c r="B234" s="21" t="s">
        <v>1497</v>
      </c>
      <c r="C234" s="21">
        <v>3</v>
      </c>
      <c r="D234" s="3"/>
      <c r="E234" s="3">
        <v>61065</v>
      </c>
      <c r="F234" s="3">
        <f t="shared" si="4"/>
        <v>177450</v>
      </c>
      <c r="G234" s="3"/>
      <c r="H234" s="21" t="s">
        <v>1483</v>
      </c>
      <c r="I234" s="3" t="s">
        <v>1452</v>
      </c>
    </row>
    <row r="235" spans="1:9">
      <c r="A235" s="19">
        <v>29</v>
      </c>
      <c r="B235" s="21" t="s">
        <v>1120</v>
      </c>
      <c r="C235" s="21">
        <v>1</v>
      </c>
      <c r="D235" s="3"/>
      <c r="E235" s="3">
        <v>19750</v>
      </c>
      <c r="F235" s="3">
        <f t="shared" si="4"/>
        <v>157700</v>
      </c>
      <c r="G235" s="3"/>
      <c r="H235" s="21" t="s">
        <v>1483</v>
      </c>
      <c r="I235" s="3" t="s">
        <v>1452</v>
      </c>
    </row>
    <row r="236" spans="1:9">
      <c r="A236" s="19">
        <v>30</v>
      </c>
      <c r="B236" s="21" t="s">
        <v>1473</v>
      </c>
      <c r="C236" s="21">
        <v>3</v>
      </c>
      <c r="D236" s="3"/>
      <c r="E236" s="3">
        <v>40210</v>
      </c>
      <c r="F236" s="3">
        <f t="shared" si="4"/>
        <v>117490</v>
      </c>
      <c r="G236" s="3"/>
      <c r="H236" s="21" t="s">
        <v>1483</v>
      </c>
      <c r="I236" s="3" t="s">
        <v>1452</v>
      </c>
    </row>
    <row r="237" spans="1:9">
      <c r="A237" s="19">
        <v>31</v>
      </c>
      <c r="B237" s="21" t="s">
        <v>1476</v>
      </c>
      <c r="C237" s="21">
        <v>1</v>
      </c>
      <c r="D237" s="3"/>
      <c r="E237" s="3">
        <v>19350</v>
      </c>
      <c r="F237" s="3">
        <f t="shared" si="4"/>
        <v>98140</v>
      </c>
      <c r="G237" s="3"/>
      <c r="H237" s="21" t="s">
        <v>1483</v>
      </c>
      <c r="I237" s="3" t="s">
        <v>1452</v>
      </c>
    </row>
    <row r="238" spans="1:9">
      <c r="A238" s="19">
        <v>32</v>
      </c>
      <c r="B238" s="21" t="s">
        <v>1123</v>
      </c>
      <c r="C238" s="21">
        <v>1</v>
      </c>
      <c r="D238" s="3"/>
      <c r="E238" s="3">
        <v>22260</v>
      </c>
      <c r="F238" s="3">
        <f t="shared" si="4"/>
        <v>75880</v>
      </c>
      <c r="G238" s="3"/>
      <c r="H238" s="21" t="s">
        <v>1483</v>
      </c>
      <c r="I238" s="3" t="s">
        <v>1452</v>
      </c>
    </row>
    <row r="239" spans="1:9">
      <c r="A239" s="19">
        <v>33</v>
      </c>
      <c r="B239" s="21" t="s">
        <v>1126</v>
      </c>
      <c r="C239" s="21">
        <v>1</v>
      </c>
      <c r="D239" s="3"/>
      <c r="E239" s="3">
        <v>20630</v>
      </c>
      <c r="F239" s="3">
        <f t="shared" si="4"/>
        <v>55250</v>
      </c>
      <c r="G239" s="3"/>
      <c r="H239" s="21" t="s">
        <v>1483</v>
      </c>
      <c r="I239" s="3" t="s">
        <v>1452</v>
      </c>
    </row>
    <row r="240" spans="1:9">
      <c r="A240" s="19"/>
      <c r="B240" s="21" t="s">
        <v>1132</v>
      </c>
      <c r="C240" s="21">
        <v>1</v>
      </c>
      <c r="D240" s="3"/>
      <c r="E240" s="3">
        <v>15320</v>
      </c>
      <c r="F240" s="3">
        <f t="shared" si="4"/>
        <v>39930</v>
      </c>
      <c r="G240" s="3"/>
      <c r="H240" s="21" t="s">
        <v>1483</v>
      </c>
      <c r="I240" s="3" t="s">
        <v>1452</v>
      </c>
    </row>
    <row r="241" spans="1:9">
      <c r="A241" s="17"/>
      <c r="B241" s="17"/>
      <c r="C241" s="17"/>
      <c r="D241" s="18"/>
      <c r="E241" s="18">
        <v>39930</v>
      </c>
      <c r="F241" s="18"/>
      <c r="G241" s="18"/>
      <c r="H241" s="17"/>
    </row>
    <row r="242" spans="1:9" ht="26.25">
      <c r="A242" s="673" t="s">
        <v>43</v>
      </c>
      <c r="B242" s="674"/>
      <c r="C242" s="29">
        <f>SUM(C207:C241)</f>
        <v>104</v>
      </c>
      <c r="D242" s="10">
        <f>SUM(D207:D241)</f>
        <v>1087825</v>
      </c>
      <c r="E242" s="10">
        <f>SUM(E207:E241)</f>
        <v>1087825</v>
      </c>
      <c r="F242" s="10">
        <f>D242-E242</f>
        <v>0</v>
      </c>
      <c r="G242" s="10"/>
      <c r="H242" s="31"/>
      <c r="I242" t="s">
        <v>1010</v>
      </c>
    </row>
    <row r="247" spans="1:9" ht="23.25">
      <c r="A247" s="666" t="s">
        <v>0</v>
      </c>
      <c r="B247" s="666"/>
      <c r="C247" s="666"/>
      <c r="D247" s="666"/>
      <c r="E247" s="666"/>
      <c r="F247" s="666"/>
      <c r="G247" s="666"/>
      <c r="H247" s="666"/>
    </row>
    <row r="248" spans="1:9" ht="15.75">
      <c r="A248" s="672" t="s">
        <v>1408</v>
      </c>
      <c r="B248" s="672"/>
      <c r="C248" s="672"/>
      <c r="D248" s="672"/>
      <c r="E248" s="672"/>
      <c r="F248" s="672"/>
      <c r="G248" s="672"/>
      <c r="H248" s="672"/>
    </row>
    <row r="249" spans="1:9">
      <c r="A249" s="667" t="s">
        <v>342</v>
      </c>
      <c r="B249" s="667"/>
      <c r="C249" s="667"/>
      <c r="D249" s="667"/>
      <c r="E249" s="667"/>
      <c r="F249" s="667"/>
      <c r="G249" s="667"/>
      <c r="H249" s="667"/>
    </row>
    <row r="250" spans="1:9">
      <c r="A250" s="668" t="s">
        <v>2</v>
      </c>
      <c r="B250" s="668"/>
      <c r="C250" s="668"/>
      <c r="D250" s="668"/>
      <c r="E250" s="668"/>
      <c r="F250" s="668"/>
      <c r="G250" s="668"/>
      <c r="H250" s="668"/>
    </row>
    <row r="251" spans="1:9" ht="15.75">
      <c r="A251" s="1" t="s">
        <v>3</v>
      </c>
      <c r="B251" s="1" t="s">
        <v>4</v>
      </c>
      <c r="C251" s="211" t="s">
        <v>2245</v>
      </c>
      <c r="D251" s="1" t="s">
        <v>2243</v>
      </c>
      <c r="E251" s="1" t="s">
        <v>2246</v>
      </c>
      <c r="F251" s="211" t="s">
        <v>2244</v>
      </c>
      <c r="G251" s="1" t="s">
        <v>2247</v>
      </c>
      <c r="H251" s="211" t="s">
        <v>2239</v>
      </c>
    </row>
    <row r="252" spans="1:9">
      <c r="A252" s="19">
        <v>1</v>
      </c>
      <c r="B252" s="21" t="s">
        <v>1110</v>
      </c>
      <c r="C252" s="21">
        <v>5</v>
      </c>
      <c r="D252" s="3">
        <v>111760</v>
      </c>
      <c r="E252" s="3"/>
      <c r="F252" s="3">
        <f>D252-E252</f>
        <v>111760</v>
      </c>
      <c r="G252" s="3"/>
      <c r="H252" s="3" t="s">
        <v>1452</v>
      </c>
    </row>
    <row r="253" spans="1:9">
      <c r="A253" s="19">
        <v>2</v>
      </c>
      <c r="B253" s="21" t="s">
        <v>1474</v>
      </c>
      <c r="C253" s="21">
        <v>1</v>
      </c>
      <c r="D253" s="3">
        <v>20360</v>
      </c>
      <c r="E253" s="3"/>
      <c r="F253" s="3">
        <f>F252+D253-E253</f>
        <v>132120</v>
      </c>
      <c r="G253" s="3"/>
      <c r="H253" s="3" t="s">
        <v>1452</v>
      </c>
    </row>
    <row r="254" spans="1:9">
      <c r="A254" s="19">
        <v>3</v>
      </c>
      <c r="B254" s="21" t="s">
        <v>1476</v>
      </c>
      <c r="C254" s="21">
        <v>2</v>
      </c>
      <c r="D254" s="3"/>
      <c r="E254" s="3">
        <v>41855</v>
      </c>
      <c r="F254" s="3">
        <f t="shared" ref="F254:F258" si="5">F253+D254-E254</f>
        <v>90265</v>
      </c>
      <c r="G254" s="3"/>
      <c r="H254" s="3" t="s">
        <v>1452</v>
      </c>
    </row>
    <row r="255" spans="1:9">
      <c r="A255" s="19">
        <v>4</v>
      </c>
      <c r="B255" s="21" t="s">
        <v>1123</v>
      </c>
      <c r="C255" s="21">
        <v>1</v>
      </c>
      <c r="D255" s="3"/>
      <c r="E255" s="3">
        <v>13340</v>
      </c>
      <c r="F255" s="3">
        <f t="shared" si="5"/>
        <v>76925</v>
      </c>
      <c r="G255" s="3"/>
      <c r="H255" s="3" t="s">
        <v>1452</v>
      </c>
    </row>
    <row r="256" spans="1:9">
      <c r="A256" s="19">
        <v>5</v>
      </c>
      <c r="B256" s="21" t="s">
        <v>1125</v>
      </c>
      <c r="C256" s="21">
        <v>4</v>
      </c>
      <c r="D256" s="3">
        <v>365</v>
      </c>
      <c r="E256" s="3">
        <v>77290</v>
      </c>
      <c r="F256" s="3">
        <f t="shared" si="5"/>
        <v>0</v>
      </c>
      <c r="G256" s="3"/>
      <c r="H256" s="3" t="s">
        <v>1452</v>
      </c>
    </row>
    <row r="257" spans="1:9">
      <c r="A257" s="19">
        <v>6</v>
      </c>
      <c r="B257" s="21"/>
      <c r="C257" s="21"/>
      <c r="D257" s="3"/>
      <c r="E257" s="3"/>
      <c r="F257" s="3">
        <f t="shared" si="5"/>
        <v>0</v>
      </c>
      <c r="G257" s="3"/>
      <c r="H257" s="21"/>
    </row>
    <row r="258" spans="1:9">
      <c r="A258" s="17"/>
      <c r="B258" s="17"/>
      <c r="C258" s="17"/>
      <c r="D258" s="18"/>
      <c r="E258" s="18"/>
      <c r="F258" s="3">
        <f t="shared" si="5"/>
        <v>0</v>
      </c>
      <c r="G258" s="18"/>
      <c r="H258" s="17"/>
    </row>
    <row r="259" spans="1:9" ht="26.25">
      <c r="A259" s="673" t="s">
        <v>43</v>
      </c>
      <c r="B259" s="674"/>
      <c r="C259" s="29">
        <f>SUM(C252:C258)</f>
        <v>13</v>
      </c>
      <c r="D259" s="10">
        <f>SUM(D252:D258)</f>
        <v>132485</v>
      </c>
      <c r="E259" s="10">
        <f>SUM(E252:E258)</f>
        <v>132485</v>
      </c>
      <c r="F259" s="10">
        <f>D259-E259</f>
        <v>0</v>
      </c>
      <c r="G259" s="10"/>
      <c r="H259" s="31"/>
      <c r="I259" t="s">
        <v>1010</v>
      </c>
    </row>
    <row r="263" spans="1:9" ht="23.25">
      <c r="A263" s="666" t="s">
        <v>0</v>
      </c>
      <c r="B263" s="666"/>
      <c r="C263" s="666"/>
      <c r="D263" s="666"/>
      <c r="E263" s="666"/>
      <c r="F263" s="666"/>
      <c r="G263" s="666"/>
      <c r="H263" s="666"/>
    </row>
    <row r="264" spans="1:9" ht="15.75">
      <c r="A264" s="672" t="s">
        <v>1408</v>
      </c>
      <c r="B264" s="672"/>
      <c r="C264" s="672"/>
      <c r="D264" s="672"/>
      <c r="E264" s="672"/>
      <c r="F264" s="672"/>
      <c r="G264" s="672"/>
      <c r="H264" s="672"/>
    </row>
    <row r="265" spans="1:9">
      <c r="A265" s="667" t="s">
        <v>342</v>
      </c>
      <c r="B265" s="667"/>
      <c r="C265" s="667"/>
      <c r="D265" s="667"/>
      <c r="E265" s="667"/>
      <c r="F265" s="667"/>
      <c r="G265" s="667"/>
      <c r="H265" s="667"/>
    </row>
    <row r="266" spans="1:9">
      <c r="A266" s="668" t="s">
        <v>2</v>
      </c>
      <c r="B266" s="668"/>
      <c r="C266" s="668"/>
      <c r="D266" s="668"/>
      <c r="E266" s="668"/>
      <c r="F266" s="668"/>
      <c r="G266" s="668"/>
      <c r="H266" s="668"/>
    </row>
    <row r="267" spans="1:9" ht="15.75">
      <c r="A267" s="1" t="s">
        <v>3</v>
      </c>
      <c r="B267" s="1" t="s">
        <v>4</v>
      </c>
      <c r="C267" s="211" t="s">
        <v>2245</v>
      </c>
      <c r="D267" s="1" t="s">
        <v>2243</v>
      </c>
      <c r="E267" s="1" t="s">
        <v>2246</v>
      </c>
      <c r="F267" s="211" t="s">
        <v>2244</v>
      </c>
      <c r="G267" s="1" t="s">
        <v>2247</v>
      </c>
      <c r="H267" s="211" t="s">
        <v>2239</v>
      </c>
    </row>
    <row r="268" spans="1:9">
      <c r="A268" s="19">
        <v>1</v>
      </c>
      <c r="B268" s="21" t="s">
        <v>1159</v>
      </c>
      <c r="C268" s="21">
        <v>15</v>
      </c>
      <c r="D268" s="3">
        <v>383015</v>
      </c>
      <c r="E268" s="3"/>
      <c r="F268" s="3">
        <f>D268-E268</f>
        <v>383015</v>
      </c>
      <c r="G268" s="232" t="s">
        <v>2338</v>
      </c>
      <c r="H268" s="3" t="s">
        <v>1452</v>
      </c>
    </row>
    <row r="269" spans="1:9">
      <c r="A269" s="19">
        <v>2</v>
      </c>
      <c r="B269" s="21" t="s">
        <v>1159</v>
      </c>
      <c r="C269" s="21">
        <v>2</v>
      </c>
      <c r="D269" s="3">
        <v>52410</v>
      </c>
      <c r="E269" s="3"/>
      <c r="F269" s="3">
        <f>F268+D269-E269</f>
        <v>435425</v>
      </c>
      <c r="G269" s="232" t="s">
        <v>2339</v>
      </c>
      <c r="H269" s="3" t="s">
        <v>1452</v>
      </c>
    </row>
    <row r="270" spans="1:9">
      <c r="A270" s="19">
        <v>3</v>
      </c>
      <c r="B270" s="21" t="s">
        <v>1160</v>
      </c>
      <c r="C270" s="21">
        <v>8</v>
      </c>
      <c r="D270" s="3">
        <v>206215</v>
      </c>
      <c r="E270" s="3"/>
      <c r="F270" s="3">
        <f t="shared" ref="F270:F301" si="6">F269+D270-E270</f>
        <v>641640</v>
      </c>
      <c r="G270" s="3"/>
      <c r="H270" s="3" t="s">
        <v>1452</v>
      </c>
    </row>
    <row r="271" spans="1:9">
      <c r="A271" s="19">
        <v>4</v>
      </c>
      <c r="B271" s="21" t="s">
        <v>1162</v>
      </c>
      <c r="C271" s="21">
        <v>11</v>
      </c>
      <c r="D271" s="3">
        <v>288655</v>
      </c>
      <c r="E271" s="3"/>
      <c r="F271" s="3">
        <f t="shared" si="6"/>
        <v>930295</v>
      </c>
      <c r="G271" s="3"/>
      <c r="H271" s="3" t="s">
        <v>1452</v>
      </c>
    </row>
    <row r="272" spans="1:9">
      <c r="A272" s="19">
        <v>5</v>
      </c>
      <c r="B272" s="21" t="s">
        <v>1163</v>
      </c>
      <c r="C272" s="21">
        <v>8</v>
      </c>
      <c r="D272" s="3">
        <v>204715</v>
      </c>
      <c r="E272" s="3"/>
      <c r="F272" s="3">
        <f t="shared" si="6"/>
        <v>1135010</v>
      </c>
      <c r="G272" s="3"/>
      <c r="H272" s="3" t="s">
        <v>1452</v>
      </c>
    </row>
    <row r="273" spans="1:8">
      <c r="A273" s="19">
        <v>6</v>
      </c>
      <c r="B273" s="21" t="s">
        <v>1164</v>
      </c>
      <c r="C273" s="21">
        <v>11</v>
      </c>
      <c r="D273" s="3">
        <v>277690</v>
      </c>
      <c r="E273" s="3"/>
      <c r="F273" s="3">
        <f t="shared" si="6"/>
        <v>1412700</v>
      </c>
      <c r="G273" s="3"/>
      <c r="H273" s="3" t="s">
        <v>1452</v>
      </c>
    </row>
    <row r="274" spans="1:8">
      <c r="A274" s="19">
        <v>7</v>
      </c>
      <c r="B274" s="21" t="s">
        <v>1165</v>
      </c>
      <c r="C274" s="21">
        <v>14</v>
      </c>
      <c r="D274" s="3">
        <v>335850</v>
      </c>
      <c r="E274" s="3"/>
      <c r="F274" s="3">
        <f t="shared" si="6"/>
        <v>1748550</v>
      </c>
      <c r="G274" s="3"/>
      <c r="H274" s="3" t="s">
        <v>1452</v>
      </c>
    </row>
    <row r="275" spans="1:8">
      <c r="A275" s="19">
        <v>8</v>
      </c>
      <c r="B275" s="21" t="s">
        <v>1498</v>
      </c>
      <c r="C275" s="21">
        <v>2</v>
      </c>
      <c r="D275" s="3"/>
      <c r="E275" s="3">
        <v>27615</v>
      </c>
      <c r="F275" s="3">
        <f t="shared" si="6"/>
        <v>1720935</v>
      </c>
      <c r="G275" s="3"/>
      <c r="H275" s="3" t="s">
        <v>1452</v>
      </c>
    </row>
    <row r="276" spans="1:8">
      <c r="A276" s="19">
        <v>9</v>
      </c>
      <c r="B276" s="21" t="s">
        <v>1499</v>
      </c>
      <c r="C276" s="21">
        <v>1</v>
      </c>
      <c r="D276" s="3"/>
      <c r="E276" s="3">
        <v>13760</v>
      </c>
      <c r="F276" s="3">
        <f t="shared" si="6"/>
        <v>1707175</v>
      </c>
      <c r="G276" s="3"/>
      <c r="H276" s="3" t="s">
        <v>1452</v>
      </c>
    </row>
    <row r="277" spans="1:8">
      <c r="A277" s="19">
        <v>10</v>
      </c>
      <c r="B277" s="21" t="s">
        <v>1499</v>
      </c>
      <c r="C277" s="21">
        <v>8</v>
      </c>
      <c r="D277" s="3">
        <v>208250</v>
      </c>
      <c r="E277" s="3"/>
      <c r="F277" s="3">
        <f t="shared" si="6"/>
        <v>1915425</v>
      </c>
      <c r="G277" s="3"/>
      <c r="H277" s="3" t="s">
        <v>1452</v>
      </c>
    </row>
    <row r="278" spans="1:8">
      <c r="A278" s="19">
        <v>11</v>
      </c>
      <c r="B278" s="21" t="s">
        <v>1242</v>
      </c>
      <c r="C278" s="21">
        <v>8</v>
      </c>
      <c r="D278" s="3"/>
      <c r="E278" s="3">
        <v>197060</v>
      </c>
      <c r="F278" s="3">
        <f t="shared" si="6"/>
        <v>1718365</v>
      </c>
      <c r="G278" s="3"/>
      <c r="H278" s="3" t="s">
        <v>1452</v>
      </c>
    </row>
    <row r="279" spans="1:8">
      <c r="A279" s="19">
        <v>12</v>
      </c>
      <c r="B279" s="21" t="s">
        <v>1479</v>
      </c>
      <c r="C279" s="21">
        <v>3</v>
      </c>
      <c r="D279" s="3"/>
      <c r="E279" s="3">
        <v>64570</v>
      </c>
      <c r="F279" s="3">
        <f t="shared" si="6"/>
        <v>1653795</v>
      </c>
      <c r="G279" s="3"/>
      <c r="H279" s="3" t="s">
        <v>1452</v>
      </c>
    </row>
    <row r="280" spans="1:8">
      <c r="A280" s="19">
        <v>13</v>
      </c>
      <c r="B280" s="21" t="s">
        <v>1500</v>
      </c>
      <c r="C280" s="21">
        <v>1</v>
      </c>
      <c r="D280" s="3"/>
      <c r="E280" s="3">
        <v>12055</v>
      </c>
      <c r="F280" s="3">
        <f t="shared" si="6"/>
        <v>1641740</v>
      </c>
      <c r="G280" s="3"/>
      <c r="H280" s="3" t="s">
        <v>1452</v>
      </c>
    </row>
    <row r="281" spans="1:8">
      <c r="A281" s="19">
        <v>14</v>
      </c>
      <c r="B281" s="21" t="s">
        <v>1501</v>
      </c>
      <c r="C281" s="21">
        <v>1</v>
      </c>
      <c r="D281" s="3"/>
      <c r="E281" s="3">
        <v>17865</v>
      </c>
      <c r="F281" s="3">
        <f t="shared" si="6"/>
        <v>1623875</v>
      </c>
      <c r="G281" s="3"/>
      <c r="H281" s="3" t="s">
        <v>1452</v>
      </c>
    </row>
    <row r="282" spans="1:8">
      <c r="A282" s="19">
        <v>15</v>
      </c>
      <c r="B282" s="21" t="s">
        <v>1502</v>
      </c>
      <c r="C282" s="21">
        <v>2</v>
      </c>
      <c r="D282" s="3"/>
      <c r="E282" s="3">
        <v>26095</v>
      </c>
      <c r="F282" s="3">
        <f t="shared" si="6"/>
        <v>1597780</v>
      </c>
      <c r="G282" s="3"/>
      <c r="H282" s="3" t="s">
        <v>1452</v>
      </c>
    </row>
    <row r="283" spans="1:8">
      <c r="A283" s="19">
        <v>16</v>
      </c>
      <c r="B283" s="21" t="s">
        <v>1503</v>
      </c>
      <c r="C283" s="21">
        <v>1</v>
      </c>
      <c r="D283" s="3"/>
      <c r="E283" s="3">
        <v>12535</v>
      </c>
      <c r="F283" s="3">
        <f t="shared" si="6"/>
        <v>1585245</v>
      </c>
      <c r="G283" s="3"/>
      <c r="H283" s="3" t="s">
        <v>1452</v>
      </c>
    </row>
    <row r="284" spans="1:8">
      <c r="A284" s="19">
        <v>17</v>
      </c>
      <c r="B284" s="21" t="s">
        <v>1504</v>
      </c>
      <c r="C284" s="21">
        <v>8</v>
      </c>
      <c r="D284" s="3"/>
      <c r="E284" s="3">
        <v>121125</v>
      </c>
      <c r="F284" s="3">
        <f t="shared" si="6"/>
        <v>1464120</v>
      </c>
      <c r="G284" s="3"/>
      <c r="H284" s="3" t="s">
        <v>1452</v>
      </c>
    </row>
    <row r="285" spans="1:8">
      <c r="A285" s="19">
        <v>18</v>
      </c>
      <c r="B285" s="21" t="s">
        <v>1505</v>
      </c>
      <c r="C285" s="21">
        <v>16</v>
      </c>
      <c r="D285" s="3"/>
      <c r="E285" s="3">
        <v>226015</v>
      </c>
      <c r="F285" s="3">
        <f t="shared" si="6"/>
        <v>1238105</v>
      </c>
      <c r="G285" s="3"/>
      <c r="H285" s="3" t="s">
        <v>1452</v>
      </c>
    </row>
    <row r="286" spans="1:8">
      <c r="A286" s="19">
        <v>19</v>
      </c>
      <c r="B286" s="21" t="s">
        <v>1506</v>
      </c>
      <c r="C286" s="21">
        <v>18</v>
      </c>
      <c r="D286" s="3"/>
      <c r="E286" s="3">
        <v>262455</v>
      </c>
      <c r="F286" s="3">
        <f t="shared" si="6"/>
        <v>975650</v>
      </c>
      <c r="G286" s="3"/>
      <c r="H286" s="3" t="s">
        <v>1452</v>
      </c>
    </row>
    <row r="287" spans="1:8">
      <c r="A287" s="19">
        <v>20</v>
      </c>
      <c r="B287" s="21" t="s">
        <v>1507</v>
      </c>
      <c r="C287" s="21">
        <v>5</v>
      </c>
      <c r="D287" s="3"/>
      <c r="E287" s="3">
        <v>71030</v>
      </c>
      <c r="F287" s="3">
        <f t="shared" si="6"/>
        <v>904620</v>
      </c>
      <c r="G287" s="3"/>
      <c r="H287" s="3" t="s">
        <v>1452</v>
      </c>
    </row>
    <row r="288" spans="1:8">
      <c r="A288" s="19">
        <v>21</v>
      </c>
      <c r="B288" s="21" t="s">
        <v>1508</v>
      </c>
      <c r="C288" s="21">
        <v>6</v>
      </c>
      <c r="D288" s="3"/>
      <c r="E288" s="3">
        <v>84095</v>
      </c>
      <c r="F288" s="3">
        <f t="shared" si="6"/>
        <v>820525</v>
      </c>
      <c r="G288" s="3"/>
      <c r="H288" s="3" t="s">
        <v>1452</v>
      </c>
    </row>
    <row r="289" spans="1:8">
      <c r="A289" s="19">
        <v>22</v>
      </c>
      <c r="B289" s="21" t="s">
        <v>1509</v>
      </c>
      <c r="C289" s="21">
        <v>11</v>
      </c>
      <c r="D289" s="3"/>
      <c r="E289" s="3">
        <v>151905</v>
      </c>
      <c r="F289" s="3">
        <f t="shared" si="6"/>
        <v>668620</v>
      </c>
      <c r="G289" s="3"/>
      <c r="H289" s="3" t="s">
        <v>1452</v>
      </c>
    </row>
    <row r="290" spans="1:8">
      <c r="A290" s="19">
        <v>23</v>
      </c>
      <c r="B290" s="21" t="s">
        <v>1510</v>
      </c>
      <c r="C290" s="21">
        <v>3</v>
      </c>
      <c r="D290" s="3"/>
      <c r="E290" s="3">
        <v>44585</v>
      </c>
      <c r="F290" s="3">
        <f t="shared" si="6"/>
        <v>624035</v>
      </c>
      <c r="G290" s="3"/>
      <c r="H290" s="3" t="s">
        <v>1452</v>
      </c>
    </row>
    <row r="291" spans="1:8">
      <c r="A291" s="19">
        <v>24</v>
      </c>
      <c r="B291" s="21" t="s">
        <v>1149</v>
      </c>
      <c r="C291" s="21">
        <v>4</v>
      </c>
      <c r="D291" s="3"/>
      <c r="E291" s="3">
        <v>54345</v>
      </c>
      <c r="F291" s="3">
        <f t="shared" si="6"/>
        <v>569690</v>
      </c>
      <c r="G291" s="3"/>
      <c r="H291" s="3" t="s">
        <v>1452</v>
      </c>
    </row>
    <row r="292" spans="1:8">
      <c r="A292" s="19">
        <v>25</v>
      </c>
      <c r="B292" s="21" t="s">
        <v>1511</v>
      </c>
      <c r="C292" s="21">
        <v>1</v>
      </c>
      <c r="D292" s="3"/>
      <c r="E292" s="3">
        <v>12340</v>
      </c>
      <c r="F292" s="3">
        <f t="shared" si="6"/>
        <v>557350</v>
      </c>
      <c r="G292" s="3"/>
      <c r="H292" s="3" t="s">
        <v>1452</v>
      </c>
    </row>
    <row r="293" spans="1:8">
      <c r="A293" s="19">
        <v>26</v>
      </c>
      <c r="B293" s="21" t="s">
        <v>1512</v>
      </c>
      <c r="C293" s="21">
        <v>2</v>
      </c>
      <c r="D293" s="3"/>
      <c r="E293" s="3">
        <v>31710</v>
      </c>
      <c r="F293" s="3">
        <f t="shared" si="6"/>
        <v>525640</v>
      </c>
      <c r="G293" s="3"/>
      <c r="H293" s="3" t="s">
        <v>1452</v>
      </c>
    </row>
    <row r="294" spans="1:8">
      <c r="A294" s="19">
        <v>27</v>
      </c>
      <c r="B294" s="21" t="s">
        <v>1513</v>
      </c>
      <c r="C294" s="21">
        <v>2</v>
      </c>
      <c r="D294" s="3"/>
      <c r="E294" s="3">
        <v>26780</v>
      </c>
      <c r="F294" s="3">
        <f t="shared" si="6"/>
        <v>498860</v>
      </c>
      <c r="G294" s="3"/>
      <c r="H294" s="3" t="s">
        <v>1452</v>
      </c>
    </row>
    <row r="295" spans="1:8">
      <c r="A295" s="19">
        <v>28</v>
      </c>
      <c r="B295" s="21" t="s">
        <v>1514</v>
      </c>
      <c r="C295" s="21">
        <v>2</v>
      </c>
      <c r="D295" s="3"/>
      <c r="E295" s="3">
        <v>27460</v>
      </c>
      <c r="F295" s="3">
        <f t="shared" si="6"/>
        <v>471400</v>
      </c>
      <c r="G295" s="3"/>
      <c r="H295" s="3" t="s">
        <v>1452</v>
      </c>
    </row>
    <row r="296" spans="1:8">
      <c r="A296" s="19">
        <v>29</v>
      </c>
      <c r="B296" s="21" t="s">
        <v>1515</v>
      </c>
      <c r="C296" s="21">
        <v>1</v>
      </c>
      <c r="D296" s="3"/>
      <c r="E296" s="3">
        <v>12570</v>
      </c>
      <c r="F296" s="3">
        <f t="shared" si="6"/>
        <v>458830</v>
      </c>
      <c r="G296" s="3"/>
      <c r="H296" s="3" t="s">
        <v>1452</v>
      </c>
    </row>
    <row r="297" spans="1:8">
      <c r="A297" s="19">
        <v>30</v>
      </c>
      <c r="B297" s="21" t="s">
        <v>1516</v>
      </c>
      <c r="C297" s="21">
        <v>15</v>
      </c>
      <c r="D297" s="3"/>
      <c r="E297" s="3">
        <v>204390</v>
      </c>
      <c r="F297" s="3">
        <f t="shared" si="6"/>
        <v>254440</v>
      </c>
      <c r="G297" s="3"/>
      <c r="H297" s="3" t="s">
        <v>1452</v>
      </c>
    </row>
    <row r="298" spans="1:8">
      <c r="A298" s="19">
        <v>31</v>
      </c>
      <c r="B298" s="21" t="s">
        <v>1517</v>
      </c>
      <c r="C298" s="21">
        <v>1</v>
      </c>
      <c r="D298" s="3"/>
      <c r="E298" s="3">
        <v>10720</v>
      </c>
      <c r="F298" s="3">
        <f t="shared" si="6"/>
        <v>243720</v>
      </c>
      <c r="G298" s="3"/>
      <c r="H298" s="3" t="s">
        <v>1452</v>
      </c>
    </row>
    <row r="299" spans="1:8">
      <c r="A299" s="19">
        <v>32</v>
      </c>
      <c r="B299" s="21" t="s">
        <v>1518</v>
      </c>
      <c r="C299" s="21">
        <v>2</v>
      </c>
      <c r="D299" s="3"/>
      <c r="E299" s="3">
        <v>40450</v>
      </c>
      <c r="F299" s="3">
        <f t="shared" si="6"/>
        <v>203270</v>
      </c>
      <c r="G299" s="3"/>
      <c r="H299" s="3" t="s">
        <v>1452</v>
      </c>
    </row>
    <row r="300" spans="1:8">
      <c r="A300" s="19">
        <v>33</v>
      </c>
      <c r="B300" s="21" t="s">
        <v>1519</v>
      </c>
      <c r="C300" s="21">
        <v>6</v>
      </c>
      <c r="D300" s="3"/>
      <c r="E300" s="3">
        <v>82240</v>
      </c>
      <c r="F300" s="3">
        <f t="shared" si="6"/>
        <v>121030</v>
      </c>
      <c r="G300" s="3"/>
      <c r="H300" s="3" t="s">
        <v>1452</v>
      </c>
    </row>
    <row r="301" spans="1:8">
      <c r="A301" s="19">
        <v>34</v>
      </c>
      <c r="B301" s="21" t="s">
        <v>1520</v>
      </c>
      <c r="C301" s="21">
        <v>9</v>
      </c>
      <c r="D301" s="3">
        <v>190</v>
      </c>
      <c r="E301" s="3">
        <v>121220</v>
      </c>
      <c r="F301" s="3">
        <f t="shared" si="6"/>
        <v>0</v>
      </c>
      <c r="G301" s="3"/>
      <c r="H301" s="3" t="s">
        <v>1452</v>
      </c>
    </row>
    <row r="302" spans="1:8">
      <c r="A302" s="19"/>
      <c r="B302" s="21"/>
      <c r="C302" s="21"/>
      <c r="D302" s="3"/>
      <c r="E302" s="3"/>
      <c r="F302" s="3"/>
      <c r="G302" s="3"/>
      <c r="H302" s="21"/>
    </row>
    <row r="303" spans="1:8">
      <c r="A303" s="19"/>
      <c r="B303" s="21"/>
      <c r="C303" s="21"/>
      <c r="D303" s="3"/>
      <c r="E303" s="3"/>
      <c r="F303" s="3"/>
      <c r="G303" s="3"/>
      <c r="H303" s="21"/>
    </row>
    <row r="304" spans="1:8">
      <c r="A304" s="19"/>
      <c r="B304" s="21"/>
      <c r="C304" s="21"/>
      <c r="D304" s="3"/>
      <c r="E304" s="3"/>
      <c r="F304" s="3"/>
      <c r="G304" s="3"/>
      <c r="H304" s="21"/>
    </row>
    <row r="305" spans="1:9">
      <c r="A305" s="19"/>
      <c r="B305" s="21"/>
      <c r="C305" s="21"/>
      <c r="D305" s="3"/>
      <c r="E305" s="3"/>
      <c r="F305" s="3"/>
      <c r="G305" s="3"/>
      <c r="H305" s="21"/>
    </row>
    <row r="306" spans="1:9">
      <c r="A306" s="19"/>
      <c r="B306" s="21"/>
      <c r="C306" s="21"/>
      <c r="D306" s="3"/>
      <c r="E306" s="3"/>
      <c r="F306" s="3"/>
      <c r="G306" s="3"/>
      <c r="H306" s="21"/>
    </row>
    <row r="307" spans="1:9">
      <c r="A307" s="19"/>
      <c r="B307" s="21"/>
      <c r="C307" s="21"/>
      <c r="D307" s="3"/>
      <c r="E307" s="3"/>
      <c r="F307" s="3"/>
      <c r="G307" s="3"/>
      <c r="H307" s="21"/>
    </row>
    <row r="308" spans="1:9">
      <c r="A308" s="19"/>
      <c r="B308" s="17"/>
      <c r="C308" s="17"/>
      <c r="D308" s="18"/>
      <c r="E308" s="18"/>
      <c r="F308" s="18"/>
      <c r="G308" s="18"/>
      <c r="H308" s="17"/>
    </row>
    <row r="309" spans="1:9" ht="26.25">
      <c r="A309" s="673" t="s">
        <v>43</v>
      </c>
      <c r="B309" s="674"/>
      <c r="C309" s="29">
        <f>SUM(C268:C308)</f>
        <v>208</v>
      </c>
      <c r="D309" s="10">
        <f>SUM(D268:D308)</f>
        <v>1956990</v>
      </c>
      <c r="E309" s="10">
        <f>SUM(E268:E308)</f>
        <v>1956990</v>
      </c>
      <c r="F309" s="10">
        <f>D309-E309</f>
        <v>0</v>
      </c>
      <c r="G309" s="10"/>
      <c r="H309" s="31"/>
      <c r="I309" t="s">
        <v>1344</v>
      </c>
    </row>
    <row r="314" spans="1:9" ht="23.25">
      <c r="A314" s="666" t="s">
        <v>0</v>
      </c>
      <c r="B314" s="666"/>
      <c r="C314" s="666"/>
      <c r="D314" s="666"/>
      <c r="E314" s="666"/>
      <c r="F314" s="666"/>
      <c r="G314" s="666"/>
      <c r="H314" s="666"/>
    </row>
    <row r="315" spans="1:9" ht="15.75">
      <c r="A315" s="672" t="s">
        <v>1408</v>
      </c>
      <c r="B315" s="672"/>
      <c r="C315" s="672"/>
      <c r="D315" s="672"/>
      <c r="E315" s="672"/>
      <c r="F315" s="672"/>
      <c r="G315" s="672"/>
      <c r="H315" s="672"/>
    </row>
    <row r="316" spans="1:9">
      <c r="A316" s="667" t="s">
        <v>361</v>
      </c>
      <c r="B316" s="667"/>
      <c r="C316" s="667"/>
      <c r="D316" s="667"/>
      <c r="E316" s="667"/>
      <c r="F316" s="667"/>
      <c r="G316" s="667"/>
      <c r="H316" s="667"/>
    </row>
    <row r="317" spans="1:9">
      <c r="A317" s="668" t="s">
        <v>2</v>
      </c>
      <c r="B317" s="668"/>
      <c r="C317" s="668"/>
      <c r="D317" s="668"/>
      <c r="E317" s="668"/>
      <c r="F317" s="668"/>
      <c r="G317" s="668"/>
      <c r="H317" s="668"/>
    </row>
    <row r="318" spans="1:9" ht="15.75">
      <c r="A318" s="1" t="s">
        <v>3</v>
      </c>
      <c r="B318" s="1" t="s">
        <v>4</v>
      </c>
      <c r="C318" s="211" t="s">
        <v>2245</v>
      </c>
      <c r="D318" s="1" t="s">
        <v>2243</v>
      </c>
      <c r="E318" s="1" t="s">
        <v>2246</v>
      </c>
      <c r="F318" s="211" t="s">
        <v>2244</v>
      </c>
      <c r="G318" s="1" t="s">
        <v>2247</v>
      </c>
      <c r="H318" s="211" t="s">
        <v>2239</v>
      </c>
    </row>
    <row r="319" spans="1:9">
      <c r="A319" s="19">
        <v>1</v>
      </c>
      <c r="B319" s="21" t="s">
        <v>1512</v>
      </c>
      <c r="C319" s="21">
        <v>11</v>
      </c>
      <c r="D319" s="3">
        <v>291210</v>
      </c>
      <c r="E319" s="3"/>
      <c r="F319" s="3">
        <f>D319-E319</f>
        <v>291210</v>
      </c>
      <c r="G319" s="232" t="s">
        <v>2337</v>
      </c>
      <c r="H319" s="3" t="s">
        <v>1452</v>
      </c>
    </row>
    <row r="320" spans="1:9">
      <c r="A320" s="19">
        <v>2</v>
      </c>
      <c r="B320" s="21" t="s">
        <v>1513</v>
      </c>
      <c r="C320" s="21">
        <v>14</v>
      </c>
      <c r="D320" s="3">
        <v>365925</v>
      </c>
      <c r="E320" s="3"/>
      <c r="F320" s="3">
        <f>F319+D320-E320</f>
        <v>657135</v>
      </c>
      <c r="G320" s="3"/>
      <c r="H320" s="3" t="s">
        <v>1452</v>
      </c>
    </row>
    <row r="321" spans="1:8">
      <c r="A321" s="19">
        <v>3</v>
      </c>
      <c r="B321" s="21" t="s">
        <v>1514</v>
      </c>
      <c r="C321" s="21">
        <v>8</v>
      </c>
      <c r="D321" s="3">
        <v>206385</v>
      </c>
      <c r="E321" s="3"/>
      <c r="F321" s="3">
        <f t="shared" ref="F321:F355" si="7">F320+D321-E321</f>
        <v>863520</v>
      </c>
      <c r="G321" s="3"/>
      <c r="H321" s="3" t="s">
        <v>1452</v>
      </c>
    </row>
    <row r="322" spans="1:8">
      <c r="A322" s="19">
        <v>4</v>
      </c>
      <c r="B322" s="21" t="s">
        <v>1521</v>
      </c>
      <c r="C322" s="21">
        <v>9</v>
      </c>
      <c r="D322" s="3">
        <v>231025</v>
      </c>
      <c r="E322" s="3"/>
      <c r="F322" s="3">
        <f t="shared" si="7"/>
        <v>1094545</v>
      </c>
      <c r="G322" s="3"/>
      <c r="H322" s="3" t="s">
        <v>1452</v>
      </c>
    </row>
    <row r="323" spans="1:8">
      <c r="A323" s="19">
        <v>5</v>
      </c>
      <c r="B323" s="21" t="s">
        <v>1522</v>
      </c>
      <c r="C323" s="21">
        <v>1</v>
      </c>
      <c r="D323" s="3">
        <v>24105</v>
      </c>
      <c r="E323" s="3"/>
      <c r="F323" s="3">
        <f t="shared" si="7"/>
        <v>1118650</v>
      </c>
      <c r="G323" s="3"/>
      <c r="H323" s="3" t="s">
        <v>1452</v>
      </c>
    </row>
    <row r="324" spans="1:8">
      <c r="A324" s="19">
        <v>6</v>
      </c>
      <c r="B324" s="21" t="s">
        <v>1516</v>
      </c>
      <c r="C324" s="21">
        <v>2</v>
      </c>
      <c r="D324" s="3">
        <v>46315</v>
      </c>
      <c r="E324" s="3"/>
      <c r="F324" s="3">
        <f t="shared" si="7"/>
        <v>1164965</v>
      </c>
      <c r="G324" s="3"/>
      <c r="H324" s="3" t="s">
        <v>1452</v>
      </c>
    </row>
    <row r="325" spans="1:8">
      <c r="A325" s="19">
        <v>7</v>
      </c>
      <c r="B325" s="21" t="s">
        <v>1517</v>
      </c>
      <c r="C325" s="21">
        <v>2</v>
      </c>
      <c r="D325" s="3">
        <v>49975</v>
      </c>
      <c r="E325" s="3"/>
      <c r="F325" s="3">
        <f t="shared" si="7"/>
        <v>1214940</v>
      </c>
      <c r="G325" s="3"/>
      <c r="H325" s="3" t="s">
        <v>1452</v>
      </c>
    </row>
    <row r="326" spans="1:8">
      <c r="A326" s="19">
        <v>8</v>
      </c>
      <c r="B326" s="21"/>
      <c r="C326" s="21"/>
      <c r="D326" s="3"/>
      <c r="E326" s="3"/>
      <c r="F326" s="3">
        <f t="shared" si="7"/>
        <v>1214940</v>
      </c>
      <c r="G326" s="3"/>
      <c r="H326" s="3" t="s">
        <v>1452</v>
      </c>
    </row>
    <row r="327" spans="1:8">
      <c r="A327" s="19">
        <v>9</v>
      </c>
      <c r="B327" s="21" t="s">
        <v>1523</v>
      </c>
      <c r="C327" s="21">
        <v>2</v>
      </c>
      <c r="D327" s="3"/>
      <c r="E327" s="3">
        <v>48460</v>
      </c>
      <c r="F327" s="3">
        <f t="shared" si="7"/>
        <v>1166480</v>
      </c>
      <c r="G327" s="3"/>
      <c r="H327" s="3" t="s">
        <v>1452</v>
      </c>
    </row>
    <row r="328" spans="1:8">
      <c r="A328" s="19">
        <v>10</v>
      </c>
      <c r="B328" s="21" t="s">
        <v>1524</v>
      </c>
      <c r="C328" s="21">
        <v>2</v>
      </c>
      <c r="D328" s="3"/>
      <c r="E328" s="3">
        <v>53530</v>
      </c>
      <c r="F328" s="3">
        <f t="shared" si="7"/>
        <v>1112950</v>
      </c>
      <c r="G328" s="3"/>
      <c r="H328" s="3" t="s">
        <v>1452</v>
      </c>
    </row>
    <row r="329" spans="1:8">
      <c r="A329" s="19"/>
      <c r="B329" s="21" t="s">
        <v>1525</v>
      </c>
      <c r="C329" s="21">
        <v>2</v>
      </c>
      <c r="D329" s="3"/>
      <c r="E329" s="3">
        <v>46010</v>
      </c>
      <c r="F329" s="3">
        <f t="shared" si="7"/>
        <v>1066940</v>
      </c>
      <c r="G329" s="3"/>
      <c r="H329" s="3" t="s">
        <v>1452</v>
      </c>
    </row>
    <row r="330" spans="1:8">
      <c r="A330" s="19"/>
      <c r="B330" s="21" t="s">
        <v>1526</v>
      </c>
      <c r="C330" s="21">
        <v>2</v>
      </c>
      <c r="D330" s="3"/>
      <c r="E330" s="3">
        <v>27175</v>
      </c>
      <c r="F330" s="3">
        <f t="shared" si="7"/>
        <v>1039765</v>
      </c>
      <c r="G330" s="3"/>
      <c r="H330" s="3" t="s">
        <v>1452</v>
      </c>
    </row>
    <row r="331" spans="1:8">
      <c r="A331" s="19"/>
      <c r="B331" s="21" t="s">
        <v>1157</v>
      </c>
      <c r="C331" s="21">
        <v>2</v>
      </c>
      <c r="D331" s="3"/>
      <c r="E331" s="3">
        <v>26750</v>
      </c>
      <c r="F331" s="3">
        <f t="shared" si="7"/>
        <v>1013015</v>
      </c>
      <c r="G331" s="3"/>
      <c r="H331" s="3" t="s">
        <v>1452</v>
      </c>
    </row>
    <row r="332" spans="1:8">
      <c r="A332" s="19"/>
      <c r="B332" s="21" t="s">
        <v>1527</v>
      </c>
      <c r="C332" s="21">
        <v>1</v>
      </c>
      <c r="D332" s="3"/>
      <c r="E332" s="3">
        <v>13105</v>
      </c>
      <c r="F332" s="3">
        <f t="shared" si="7"/>
        <v>999910</v>
      </c>
      <c r="G332" s="3"/>
      <c r="H332" s="3" t="s">
        <v>1452</v>
      </c>
    </row>
    <row r="333" spans="1:8">
      <c r="A333" s="19"/>
      <c r="B333" s="21" t="s">
        <v>1528</v>
      </c>
      <c r="C333" s="21">
        <v>2</v>
      </c>
      <c r="D333" s="3"/>
      <c r="E333" s="3">
        <v>41515</v>
      </c>
      <c r="F333" s="3">
        <f t="shared" si="7"/>
        <v>958395</v>
      </c>
      <c r="G333" s="3"/>
      <c r="H333" s="3" t="s">
        <v>1452</v>
      </c>
    </row>
    <row r="334" spans="1:8">
      <c r="A334" s="19"/>
      <c r="B334" s="21" t="s">
        <v>1529</v>
      </c>
      <c r="C334" s="21">
        <v>9</v>
      </c>
      <c r="D334" s="3"/>
      <c r="E334" s="3">
        <v>118375</v>
      </c>
      <c r="F334" s="3">
        <f t="shared" si="7"/>
        <v>840020</v>
      </c>
      <c r="G334" s="3"/>
      <c r="H334" s="3" t="s">
        <v>1452</v>
      </c>
    </row>
    <row r="335" spans="1:8">
      <c r="A335" s="19"/>
      <c r="B335" s="21" t="s">
        <v>1530</v>
      </c>
      <c r="C335" s="21">
        <v>1</v>
      </c>
      <c r="D335" s="3"/>
      <c r="E335" s="3">
        <v>12805</v>
      </c>
      <c r="F335" s="3">
        <f t="shared" si="7"/>
        <v>827215</v>
      </c>
      <c r="G335" s="3"/>
      <c r="H335" s="3" t="s">
        <v>1452</v>
      </c>
    </row>
    <row r="336" spans="1:8">
      <c r="A336" s="19"/>
      <c r="B336" s="21" t="s">
        <v>1223</v>
      </c>
      <c r="C336" s="21">
        <v>7</v>
      </c>
      <c r="D336" s="3"/>
      <c r="E336" s="3">
        <v>118375</v>
      </c>
      <c r="F336" s="3">
        <f t="shared" si="7"/>
        <v>708840</v>
      </c>
      <c r="G336" s="3"/>
      <c r="H336" s="3" t="s">
        <v>1452</v>
      </c>
    </row>
    <row r="337" spans="1:8">
      <c r="A337" s="19"/>
      <c r="B337" s="21" t="s">
        <v>1226</v>
      </c>
      <c r="C337" s="21">
        <v>9</v>
      </c>
      <c r="D337" s="3"/>
      <c r="E337" s="3">
        <v>120950</v>
      </c>
      <c r="F337" s="3">
        <f t="shared" si="7"/>
        <v>587890</v>
      </c>
      <c r="G337" s="3"/>
      <c r="H337" s="3" t="s">
        <v>1452</v>
      </c>
    </row>
    <row r="338" spans="1:8">
      <c r="A338" s="19"/>
      <c r="B338" s="21" t="s">
        <v>1227</v>
      </c>
      <c r="C338" s="21">
        <v>1</v>
      </c>
      <c r="D338" s="3"/>
      <c r="E338" s="3">
        <v>13405</v>
      </c>
      <c r="F338" s="3">
        <f t="shared" si="7"/>
        <v>574485</v>
      </c>
      <c r="G338" s="3"/>
      <c r="H338" s="3" t="s">
        <v>1452</v>
      </c>
    </row>
    <row r="339" spans="1:8">
      <c r="A339" s="19"/>
      <c r="B339" s="21" t="s">
        <v>1229</v>
      </c>
      <c r="C339" s="21">
        <v>1</v>
      </c>
      <c r="D339" s="3"/>
      <c r="E339" s="3">
        <v>15285</v>
      </c>
      <c r="F339" s="3">
        <f t="shared" si="7"/>
        <v>559200</v>
      </c>
      <c r="G339" s="3"/>
      <c r="H339" s="3" t="s">
        <v>1452</v>
      </c>
    </row>
    <row r="340" spans="1:8">
      <c r="A340" s="19"/>
      <c r="B340" s="21" t="s">
        <v>1231</v>
      </c>
      <c r="C340" s="21">
        <v>2</v>
      </c>
      <c r="D340" s="3"/>
      <c r="E340" s="3">
        <v>26660</v>
      </c>
      <c r="F340" s="3">
        <f t="shared" si="7"/>
        <v>532540</v>
      </c>
      <c r="G340" s="3"/>
      <c r="H340" s="3" t="s">
        <v>1452</v>
      </c>
    </row>
    <row r="341" spans="1:8">
      <c r="A341" s="19"/>
      <c r="B341" s="21" t="s">
        <v>1233</v>
      </c>
      <c r="C341" s="21">
        <v>1</v>
      </c>
      <c r="D341" s="3"/>
      <c r="E341" s="3">
        <v>14885</v>
      </c>
      <c r="F341" s="3">
        <f t="shared" si="7"/>
        <v>517655</v>
      </c>
      <c r="G341" s="3"/>
      <c r="H341" s="3" t="s">
        <v>1452</v>
      </c>
    </row>
    <row r="342" spans="1:8">
      <c r="A342" s="19"/>
      <c r="B342" s="21" t="s">
        <v>1237</v>
      </c>
      <c r="C342" s="21">
        <v>2</v>
      </c>
      <c r="D342" s="3"/>
      <c r="E342" s="3">
        <v>29910</v>
      </c>
      <c r="F342" s="3">
        <f t="shared" si="7"/>
        <v>487745</v>
      </c>
      <c r="G342" s="3"/>
      <c r="H342" s="3" t="s">
        <v>1452</v>
      </c>
    </row>
    <row r="343" spans="1:8">
      <c r="A343" s="19"/>
      <c r="B343" s="21" t="s">
        <v>1531</v>
      </c>
      <c r="C343" s="21">
        <v>1</v>
      </c>
      <c r="D343" s="3">
        <v>17460</v>
      </c>
      <c r="E343" s="3"/>
      <c r="F343" s="3">
        <f t="shared" si="7"/>
        <v>505205</v>
      </c>
      <c r="G343" s="3"/>
      <c r="H343" s="3" t="s">
        <v>1452</v>
      </c>
    </row>
    <row r="344" spans="1:8">
      <c r="A344" s="19"/>
      <c r="B344" s="21" t="s">
        <v>1532</v>
      </c>
      <c r="C344" s="21">
        <v>2</v>
      </c>
      <c r="D344" s="3"/>
      <c r="E344" s="3">
        <v>27505</v>
      </c>
      <c r="F344" s="3">
        <f t="shared" si="7"/>
        <v>477700</v>
      </c>
      <c r="G344" s="3"/>
      <c r="H344" s="3" t="s">
        <v>1452</v>
      </c>
    </row>
    <row r="345" spans="1:8">
      <c r="A345" s="19"/>
      <c r="B345" s="21" t="s">
        <v>1533</v>
      </c>
      <c r="C345" s="21">
        <v>2</v>
      </c>
      <c r="D345" s="3"/>
      <c r="E345" s="3">
        <v>27020</v>
      </c>
      <c r="F345" s="3">
        <f t="shared" si="7"/>
        <v>450680</v>
      </c>
      <c r="G345" s="3"/>
      <c r="H345" s="3" t="s">
        <v>1452</v>
      </c>
    </row>
    <row r="346" spans="1:8">
      <c r="A346" s="19"/>
      <c r="B346" s="21" t="s">
        <v>1203</v>
      </c>
      <c r="C346" s="21">
        <v>4</v>
      </c>
      <c r="D346" s="3"/>
      <c r="E346" s="3">
        <v>56500</v>
      </c>
      <c r="F346" s="3">
        <f t="shared" si="7"/>
        <v>394180</v>
      </c>
      <c r="G346" s="3"/>
      <c r="H346" s="3" t="s">
        <v>1452</v>
      </c>
    </row>
    <row r="347" spans="1:8">
      <c r="A347" s="19">
        <v>11</v>
      </c>
      <c r="B347" s="21" t="s">
        <v>1204</v>
      </c>
      <c r="C347" s="21">
        <v>5</v>
      </c>
      <c r="D347" s="3"/>
      <c r="E347" s="3">
        <v>70185</v>
      </c>
      <c r="F347" s="3">
        <f t="shared" si="7"/>
        <v>323995</v>
      </c>
      <c r="G347" s="3"/>
      <c r="H347" s="3" t="s">
        <v>1452</v>
      </c>
    </row>
    <row r="348" spans="1:8">
      <c r="A348" s="19"/>
      <c r="B348" s="21" t="s">
        <v>1205</v>
      </c>
      <c r="C348" s="21">
        <v>5</v>
      </c>
      <c r="D348" s="3"/>
      <c r="E348" s="3">
        <v>74735</v>
      </c>
      <c r="F348" s="3">
        <f t="shared" si="7"/>
        <v>249260</v>
      </c>
      <c r="G348" s="3"/>
      <c r="H348" s="3" t="s">
        <v>1452</v>
      </c>
    </row>
    <row r="349" spans="1:8">
      <c r="A349" s="19"/>
      <c r="B349" s="21" t="s">
        <v>367</v>
      </c>
      <c r="C349" s="21">
        <v>3</v>
      </c>
      <c r="D349" s="3"/>
      <c r="E349" s="3">
        <v>42125</v>
      </c>
      <c r="F349" s="3">
        <f t="shared" si="7"/>
        <v>207135</v>
      </c>
      <c r="G349" s="3"/>
      <c r="H349" s="3" t="s">
        <v>1452</v>
      </c>
    </row>
    <row r="350" spans="1:8">
      <c r="A350" s="19"/>
      <c r="B350" s="21" t="s">
        <v>368</v>
      </c>
      <c r="C350" s="21">
        <v>4</v>
      </c>
      <c r="D350" s="3"/>
      <c r="E350" s="3">
        <v>56050</v>
      </c>
      <c r="F350" s="3">
        <f t="shared" si="7"/>
        <v>151085</v>
      </c>
      <c r="G350" s="3"/>
      <c r="H350" s="3" t="s">
        <v>1452</v>
      </c>
    </row>
    <row r="351" spans="1:8">
      <c r="A351" s="19"/>
      <c r="B351" s="21" t="s">
        <v>1207</v>
      </c>
      <c r="C351" s="21">
        <v>4</v>
      </c>
      <c r="D351" s="3"/>
      <c r="E351" s="3">
        <v>56405</v>
      </c>
      <c r="F351" s="3">
        <f t="shared" si="7"/>
        <v>94680</v>
      </c>
      <c r="G351" s="3"/>
      <c r="H351" s="3" t="s">
        <v>1452</v>
      </c>
    </row>
    <row r="352" spans="1:8">
      <c r="A352" s="19"/>
      <c r="B352" s="21" t="s">
        <v>1008</v>
      </c>
      <c r="C352" s="21">
        <v>3</v>
      </c>
      <c r="D352" s="3"/>
      <c r="E352" s="3">
        <v>41605</v>
      </c>
      <c r="F352" s="3">
        <f t="shared" si="7"/>
        <v>53075</v>
      </c>
      <c r="G352" s="3"/>
      <c r="H352" s="3" t="s">
        <v>1452</v>
      </c>
    </row>
    <row r="353" spans="1:8">
      <c r="A353" s="19"/>
      <c r="B353" s="21" t="s">
        <v>1009</v>
      </c>
      <c r="C353" s="21">
        <v>2</v>
      </c>
      <c r="D353" s="3"/>
      <c r="E353" s="3">
        <v>28160</v>
      </c>
      <c r="F353" s="3">
        <f t="shared" si="7"/>
        <v>24915</v>
      </c>
      <c r="G353" s="3"/>
      <c r="H353" s="3" t="s">
        <v>1452</v>
      </c>
    </row>
    <row r="354" spans="1:8">
      <c r="A354" s="19"/>
      <c r="B354" s="21" t="s">
        <v>1214</v>
      </c>
      <c r="C354" s="21">
        <v>1</v>
      </c>
      <c r="D354" s="3"/>
      <c r="E354" s="3">
        <v>14365</v>
      </c>
      <c r="F354" s="3">
        <f t="shared" si="7"/>
        <v>10550</v>
      </c>
      <c r="G354" s="3"/>
      <c r="H354" s="3" t="s">
        <v>1452</v>
      </c>
    </row>
    <row r="355" spans="1:8">
      <c r="A355" s="19"/>
      <c r="B355" s="21" t="s">
        <v>379</v>
      </c>
      <c r="C355" s="21">
        <v>1</v>
      </c>
      <c r="D355" s="3">
        <v>3530</v>
      </c>
      <c r="E355" s="3">
        <v>14080</v>
      </c>
      <c r="F355" s="3">
        <f t="shared" si="7"/>
        <v>0</v>
      </c>
      <c r="G355" s="3"/>
      <c r="H355" s="3" t="s">
        <v>1452</v>
      </c>
    </row>
    <row r="356" spans="1:8">
      <c r="A356" s="19"/>
      <c r="B356" s="21"/>
      <c r="C356" s="21"/>
      <c r="D356" s="3"/>
      <c r="E356" s="3"/>
      <c r="F356" s="3"/>
      <c r="G356" s="3"/>
      <c r="H356" s="21"/>
    </row>
    <row r="357" spans="1:8">
      <c r="A357" s="19"/>
      <c r="B357" s="21"/>
      <c r="C357" s="21"/>
      <c r="D357" s="3"/>
      <c r="E357" s="3"/>
      <c r="F357" s="3"/>
      <c r="G357" s="3"/>
      <c r="H357" s="21"/>
    </row>
    <row r="358" spans="1:8">
      <c r="A358" s="19"/>
      <c r="B358" s="21"/>
      <c r="C358" s="21"/>
      <c r="D358" s="3"/>
      <c r="E358" s="3"/>
      <c r="F358" s="3"/>
      <c r="G358" s="3"/>
      <c r="H358" s="21"/>
    </row>
    <row r="359" spans="1:8">
      <c r="A359" s="17"/>
      <c r="B359" s="17"/>
      <c r="C359" s="17"/>
      <c r="D359" s="18"/>
      <c r="E359" s="18"/>
      <c r="F359" s="18"/>
      <c r="G359" s="18"/>
      <c r="H359" s="17"/>
    </row>
    <row r="360" spans="1:8" ht="26.25">
      <c r="A360" s="673" t="s">
        <v>43</v>
      </c>
      <c r="B360" s="674"/>
      <c r="C360" s="29">
        <f>SUM(C319:C359)</f>
        <v>130</v>
      </c>
      <c r="D360" s="10">
        <f>SUM(D319:D359)</f>
        <v>1235930</v>
      </c>
      <c r="E360" s="10">
        <f>SUM(E319:E359)</f>
        <v>1235930</v>
      </c>
      <c r="F360" s="10">
        <f>D360-E360</f>
        <v>0</v>
      </c>
      <c r="G360" s="10"/>
      <c r="H360" s="31"/>
    </row>
    <row r="364" spans="1:8" ht="23.25">
      <c r="A364" s="666" t="s">
        <v>0</v>
      </c>
      <c r="B364" s="666"/>
      <c r="C364" s="666"/>
      <c r="D364" s="666"/>
      <c r="E364" s="666"/>
      <c r="F364" s="666"/>
      <c r="G364" s="666"/>
      <c r="H364" s="666"/>
    </row>
    <row r="365" spans="1:8" ht="15.75">
      <c r="A365" s="672" t="s">
        <v>1408</v>
      </c>
      <c r="B365" s="672"/>
      <c r="C365" s="672"/>
      <c r="D365" s="672"/>
      <c r="E365" s="672"/>
      <c r="F365" s="672"/>
      <c r="G365" s="672"/>
      <c r="H365" s="672"/>
    </row>
    <row r="366" spans="1:8">
      <c r="A366" s="667" t="s">
        <v>1225</v>
      </c>
      <c r="B366" s="667"/>
      <c r="C366" s="667"/>
      <c r="D366" s="667"/>
      <c r="E366" s="667"/>
      <c r="F366" s="667"/>
      <c r="G366" s="667"/>
      <c r="H366" s="667"/>
    </row>
    <row r="367" spans="1:8">
      <c r="A367" s="668" t="s">
        <v>2</v>
      </c>
      <c r="B367" s="668"/>
      <c r="C367" s="668"/>
      <c r="D367" s="668"/>
      <c r="E367" s="668"/>
      <c r="F367" s="668"/>
      <c r="G367" s="668"/>
      <c r="H367" s="668"/>
    </row>
    <row r="368" spans="1:8" ht="15.75">
      <c r="A368" s="1" t="s">
        <v>3</v>
      </c>
      <c r="B368" s="1" t="s">
        <v>4</v>
      </c>
      <c r="C368" s="211" t="s">
        <v>2245</v>
      </c>
      <c r="D368" s="1" t="s">
        <v>2243</v>
      </c>
      <c r="E368" s="1" t="s">
        <v>2246</v>
      </c>
      <c r="F368" s="211" t="s">
        <v>2244</v>
      </c>
      <c r="G368" s="1" t="s">
        <v>2247</v>
      </c>
      <c r="H368" s="211" t="s">
        <v>2239</v>
      </c>
    </row>
    <row r="369" spans="1:8">
      <c r="A369" s="19">
        <v>1</v>
      </c>
      <c r="B369" s="21" t="s">
        <v>1226</v>
      </c>
      <c r="C369" s="21">
        <v>1</v>
      </c>
      <c r="D369" s="3">
        <v>26100</v>
      </c>
      <c r="E369" s="3"/>
      <c r="F369" s="3">
        <f>D369-E369</f>
        <v>26100</v>
      </c>
      <c r="G369" s="3"/>
      <c r="H369" s="3" t="s">
        <v>1452</v>
      </c>
    </row>
    <row r="370" spans="1:8">
      <c r="A370" s="19"/>
      <c r="B370" s="21" t="s">
        <v>1233</v>
      </c>
      <c r="C370" s="21">
        <v>2</v>
      </c>
      <c r="D370" s="3">
        <v>52580</v>
      </c>
      <c r="E370" s="3"/>
      <c r="F370" s="3">
        <f>F369+D370-E370</f>
        <v>78680</v>
      </c>
      <c r="G370" s="3"/>
      <c r="H370" s="3" t="s">
        <v>1452</v>
      </c>
    </row>
    <row r="371" spans="1:8">
      <c r="A371" s="19"/>
      <c r="B371" s="21" t="s">
        <v>1236</v>
      </c>
      <c r="C371" s="21">
        <v>13</v>
      </c>
      <c r="D371" s="3">
        <v>275190</v>
      </c>
      <c r="E371" s="3"/>
      <c r="F371" s="3">
        <f t="shared" ref="F371:F377" si="8">F370+D371-E371</f>
        <v>353870</v>
      </c>
      <c r="G371" s="3"/>
      <c r="H371" s="3" t="s">
        <v>1452</v>
      </c>
    </row>
    <row r="372" spans="1:8">
      <c r="A372" s="19"/>
      <c r="B372" s="21" t="s">
        <v>1237</v>
      </c>
      <c r="C372" s="21">
        <v>6</v>
      </c>
      <c r="D372" s="3">
        <v>151420</v>
      </c>
      <c r="E372" s="3"/>
      <c r="F372" s="3">
        <f t="shared" si="8"/>
        <v>505290</v>
      </c>
      <c r="G372" s="3"/>
      <c r="H372" s="3" t="s">
        <v>1452</v>
      </c>
    </row>
    <row r="373" spans="1:8">
      <c r="A373" s="19"/>
      <c r="B373" s="21" t="s">
        <v>1238</v>
      </c>
      <c r="C373" s="21">
        <f>4+5</f>
        <v>9</v>
      </c>
      <c r="D373" s="3">
        <f>96600+134425</f>
        <v>231025</v>
      </c>
      <c r="E373" s="3"/>
      <c r="F373" s="3">
        <f t="shared" si="8"/>
        <v>736315</v>
      </c>
      <c r="G373" s="3"/>
      <c r="H373" s="3" t="s">
        <v>1452</v>
      </c>
    </row>
    <row r="374" spans="1:8">
      <c r="A374" s="19"/>
      <c r="B374" s="21" t="s">
        <v>1239</v>
      </c>
      <c r="C374" s="21">
        <v>8</v>
      </c>
      <c r="D374" s="3">
        <v>190785</v>
      </c>
      <c r="E374" s="3"/>
      <c r="F374" s="3">
        <f t="shared" si="8"/>
        <v>927100</v>
      </c>
      <c r="G374" s="3"/>
      <c r="H374" s="3" t="s">
        <v>1452</v>
      </c>
    </row>
    <row r="375" spans="1:8">
      <c r="A375" s="19"/>
      <c r="B375" s="21" t="s">
        <v>1240</v>
      </c>
      <c r="C375" s="21">
        <v>6</v>
      </c>
      <c r="D375" s="3">
        <v>153265</v>
      </c>
      <c r="E375" s="3"/>
      <c r="F375" s="3">
        <f t="shared" si="8"/>
        <v>1080365</v>
      </c>
      <c r="G375" s="3"/>
      <c r="H375" s="3" t="s">
        <v>1452</v>
      </c>
    </row>
    <row r="376" spans="1:8">
      <c r="A376" s="19"/>
      <c r="B376" s="21" t="s">
        <v>1243</v>
      </c>
      <c r="C376" s="21">
        <v>1</v>
      </c>
      <c r="D376" s="3">
        <v>1140</v>
      </c>
      <c r="E376" s="3"/>
      <c r="F376" s="3">
        <f t="shared" si="8"/>
        <v>1081505</v>
      </c>
      <c r="G376" s="3"/>
      <c r="H376" s="3" t="s">
        <v>1452</v>
      </c>
    </row>
    <row r="377" spans="1:8">
      <c r="A377" s="19"/>
      <c r="B377" s="21" t="s">
        <v>370</v>
      </c>
      <c r="C377" s="21" t="s">
        <v>1534</v>
      </c>
      <c r="D377" s="3"/>
      <c r="E377" s="3">
        <v>1081505</v>
      </c>
      <c r="F377" s="3">
        <f t="shared" si="8"/>
        <v>0</v>
      </c>
      <c r="G377" s="3"/>
      <c r="H377" s="3"/>
    </row>
    <row r="378" spans="1:8">
      <c r="A378" s="19"/>
      <c r="B378" s="21"/>
      <c r="C378" s="21"/>
      <c r="D378" s="3"/>
      <c r="E378" s="3"/>
      <c r="F378" s="3"/>
      <c r="G378" s="3"/>
      <c r="H378" s="3"/>
    </row>
    <row r="379" spans="1:8">
      <c r="A379" s="19"/>
      <c r="B379" s="21"/>
      <c r="C379" s="21"/>
      <c r="D379" s="3"/>
      <c r="E379" s="3"/>
      <c r="F379" s="3"/>
      <c r="G379" s="3"/>
      <c r="H379" s="3"/>
    </row>
    <row r="380" spans="1:8">
      <c r="A380" s="17"/>
      <c r="B380" s="17"/>
      <c r="C380" s="17"/>
      <c r="D380" s="18"/>
      <c r="E380" s="18"/>
      <c r="F380" s="18"/>
      <c r="G380" s="18"/>
      <c r="H380" s="17"/>
    </row>
    <row r="381" spans="1:8" ht="26.25">
      <c r="A381" s="673" t="s">
        <v>43</v>
      </c>
      <c r="B381" s="674"/>
      <c r="C381" s="29">
        <f>SUM(C369:C380)</f>
        <v>46</v>
      </c>
      <c r="D381" s="10">
        <f>SUM(D369:D380)</f>
        <v>1081505</v>
      </c>
      <c r="E381" s="10">
        <f>SUM(E369:E380)</f>
        <v>1081505</v>
      </c>
      <c r="F381" s="10">
        <f>D381-E381</f>
        <v>0</v>
      </c>
      <c r="G381" s="10"/>
      <c r="H381" s="31"/>
    </row>
    <row r="386" spans="1:8" ht="23.25">
      <c r="A386" s="666" t="s">
        <v>0</v>
      </c>
      <c r="B386" s="666"/>
      <c r="C386" s="666"/>
      <c r="D386" s="666"/>
      <c r="E386" s="666"/>
      <c r="F386" s="666"/>
      <c r="G386" s="666"/>
      <c r="H386" s="666"/>
    </row>
    <row r="387" spans="1:8" ht="15.75">
      <c r="A387" s="672" t="s">
        <v>1408</v>
      </c>
      <c r="B387" s="672"/>
      <c r="C387" s="672"/>
      <c r="D387" s="672"/>
      <c r="E387" s="672"/>
      <c r="F387" s="672"/>
      <c r="G387" s="672"/>
      <c r="H387" s="672"/>
    </row>
    <row r="388" spans="1:8">
      <c r="A388" s="667" t="s">
        <v>1535</v>
      </c>
      <c r="B388" s="667"/>
      <c r="C388" s="667"/>
      <c r="D388" s="667"/>
      <c r="E388" s="667"/>
      <c r="F388" s="667"/>
      <c r="G388" s="667"/>
      <c r="H388" s="667"/>
    </row>
    <row r="389" spans="1:8">
      <c r="A389" s="668" t="s">
        <v>2</v>
      </c>
      <c r="B389" s="668"/>
      <c r="C389" s="668"/>
      <c r="D389" s="668"/>
      <c r="E389" s="668"/>
      <c r="F389" s="668"/>
      <c r="G389" s="668"/>
      <c r="H389" s="668"/>
    </row>
    <row r="390" spans="1:8" ht="15.75">
      <c r="A390" s="1" t="s">
        <v>3</v>
      </c>
      <c r="B390" s="1" t="s">
        <v>4</v>
      </c>
      <c r="C390" s="211" t="s">
        <v>2245</v>
      </c>
      <c r="D390" s="1" t="s">
        <v>2243</v>
      </c>
      <c r="E390" s="1" t="s">
        <v>2246</v>
      </c>
      <c r="F390" s="211" t="s">
        <v>2244</v>
      </c>
      <c r="G390" s="1" t="s">
        <v>2247</v>
      </c>
      <c r="H390" s="211" t="s">
        <v>2239</v>
      </c>
    </row>
    <row r="391" spans="1:8">
      <c r="A391" s="19"/>
      <c r="B391" s="21" t="s">
        <v>1536</v>
      </c>
      <c r="C391" s="21">
        <v>8</v>
      </c>
      <c r="D391" s="3">
        <v>203210</v>
      </c>
      <c r="E391" s="3"/>
      <c r="F391" s="3">
        <f>D391-E391</f>
        <v>203210</v>
      </c>
      <c r="G391" s="232" t="s">
        <v>2336</v>
      </c>
      <c r="H391" s="3" t="s">
        <v>1452</v>
      </c>
    </row>
    <row r="392" spans="1:8">
      <c r="A392" s="19"/>
      <c r="B392" s="21" t="s">
        <v>1537</v>
      </c>
      <c r="C392" s="21">
        <v>8</v>
      </c>
      <c r="D392" s="3">
        <v>205065</v>
      </c>
      <c r="E392" s="3"/>
      <c r="F392" s="3">
        <f>F391+D392-E392</f>
        <v>408275</v>
      </c>
      <c r="G392" s="3"/>
      <c r="H392" s="3" t="s">
        <v>1452</v>
      </c>
    </row>
    <row r="393" spans="1:8">
      <c r="A393" s="19"/>
      <c r="B393" s="21" t="s">
        <v>1524</v>
      </c>
      <c r="C393" s="21">
        <v>7</v>
      </c>
      <c r="D393" s="3">
        <v>177285</v>
      </c>
      <c r="E393" s="3"/>
      <c r="F393" s="3">
        <f t="shared" ref="F393:F456" si="9">F392+D393-E393</f>
        <v>585560</v>
      </c>
      <c r="G393" s="3"/>
      <c r="H393" s="3" t="s">
        <v>1452</v>
      </c>
    </row>
    <row r="394" spans="1:8">
      <c r="A394" s="19"/>
      <c r="B394" s="21" t="s">
        <v>1538</v>
      </c>
      <c r="C394" s="21">
        <v>10</v>
      </c>
      <c r="D394" s="3">
        <v>261260</v>
      </c>
      <c r="E394" s="3"/>
      <c r="F394" s="3">
        <f t="shared" si="9"/>
        <v>846820</v>
      </c>
      <c r="G394" s="3"/>
      <c r="H394" s="3" t="s">
        <v>1452</v>
      </c>
    </row>
    <row r="395" spans="1:8">
      <c r="A395" s="19"/>
      <c r="B395" s="21" t="s">
        <v>1539</v>
      </c>
      <c r="C395" s="21">
        <v>4</v>
      </c>
      <c r="D395" s="3">
        <v>103770</v>
      </c>
      <c r="E395" s="3"/>
      <c r="F395" s="3">
        <f t="shared" si="9"/>
        <v>950590</v>
      </c>
      <c r="G395" s="3"/>
      <c r="H395" s="3" t="s">
        <v>1452</v>
      </c>
    </row>
    <row r="396" spans="1:8">
      <c r="A396" s="19"/>
      <c r="B396" s="21" t="s">
        <v>1525</v>
      </c>
      <c r="C396" s="21">
        <v>2</v>
      </c>
      <c r="D396" s="3">
        <v>52300</v>
      </c>
      <c r="E396" s="3"/>
      <c r="F396" s="3">
        <f t="shared" si="9"/>
        <v>1002890</v>
      </c>
      <c r="G396" s="3"/>
      <c r="H396" s="3" t="s">
        <v>1452</v>
      </c>
    </row>
    <row r="397" spans="1:8">
      <c r="A397" s="19"/>
      <c r="B397" s="21" t="s">
        <v>1156</v>
      </c>
      <c r="C397" s="21">
        <v>4</v>
      </c>
      <c r="D397" s="3">
        <v>99740</v>
      </c>
      <c r="E397" s="3"/>
      <c r="F397" s="3">
        <f t="shared" si="9"/>
        <v>1102630</v>
      </c>
      <c r="G397" s="3"/>
      <c r="H397" s="3" t="s">
        <v>1452</v>
      </c>
    </row>
    <row r="398" spans="1:8">
      <c r="A398" s="19"/>
      <c r="B398" s="21" t="s">
        <v>1540</v>
      </c>
      <c r="C398" s="21">
        <v>9</v>
      </c>
      <c r="D398" s="3">
        <v>222875</v>
      </c>
      <c r="E398" s="3"/>
      <c r="F398" s="3">
        <f t="shared" si="9"/>
        <v>1325505</v>
      </c>
      <c r="G398" s="3"/>
      <c r="H398" s="3" t="s">
        <v>1452</v>
      </c>
    </row>
    <row r="399" spans="1:8">
      <c r="A399" s="19"/>
      <c r="B399" s="21" t="s">
        <v>1526</v>
      </c>
      <c r="C399" s="21">
        <v>10</v>
      </c>
      <c r="D399" s="3">
        <v>246880</v>
      </c>
      <c r="E399" s="3"/>
      <c r="F399" s="3">
        <f t="shared" si="9"/>
        <v>1572385</v>
      </c>
      <c r="G399" s="3"/>
      <c r="H399" s="3" t="s">
        <v>1452</v>
      </c>
    </row>
    <row r="400" spans="1:8">
      <c r="A400" s="19"/>
      <c r="B400" s="21" t="s">
        <v>1157</v>
      </c>
      <c r="C400" s="21">
        <v>4</v>
      </c>
      <c r="D400" s="3">
        <v>102805</v>
      </c>
      <c r="E400" s="3"/>
      <c r="F400" s="3">
        <f t="shared" si="9"/>
        <v>1675190</v>
      </c>
      <c r="G400" s="3"/>
      <c r="H400" s="3" t="s">
        <v>1452</v>
      </c>
    </row>
    <row r="401" spans="1:9">
      <c r="A401" s="19"/>
      <c r="B401" s="21" t="s">
        <v>1541</v>
      </c>
      <c r="C401" s="21">
        <v>1</v>
      </c>
      <c r="D401" s="3">
        <v>12265</v>
      </c>
      <c r="E401" s="3"/>
      <c r="F401" s="3">
        <f t="shared" si="9"/>
        <v>1687455</v>
      </c>
      <c r="G401" s="3"/>
      <c r="H401" s="3" t="s">
        <v>1452</v>
      </c>
    </row>
    <row r="402" spans="1:9">
      <c r="A402" s="19"/>
      <c r="B402" s="21" t="s">
        <v>1237</v>
      </c>
      <c r="C402" s="21">
        <v>3</v>
      </c>
      <c r="D402" s="3">
        <v>64945</v>
      </c>
      <c r="E402" s="3"/>
      <c r="F402" s="3">
        <f t="shared" si="9"/>
        <v>1752400</v>
      </c>
      <c r="G402" s="3"/>
      <c r="H402" s="3" t="s">
        <v>1452</v>
      </c>
    </row>
    <row r="403" spans="1:9">
      <c r="A403" s="19"/>
      <c r="B403" s="21" t="s">
        <v>1241</v>
      </c>
      <c r="C403" s="21">
        <v>8</v>
      </c>
      <c r="D403" s="3">
        <v>217630</v>
      </c>
      <c r="E403" s="3"/>
      <c r="F403" s="3">
        <f t="shared" si="9"/>
        <v>1970030</v>
      </c>
      <c r="G403" s="3"/>
      <c r="H403" s="3" t="s">
        <v>1452</v>
      </c>
    </row>
    <row r="404" spans="1:9">
      <c r="A404" s="19"/>
      <c r="B404" s="21" t="s">
        <v>1252</v>
      </c>
      <c r="C404" s="21">
        <v>10</v>
      </c>
      <c r="D404" s="3">
        <v>269885</v>
      </c>
      <c r="E404" s="3"/>
      <c r="F404" s="3">
        <f t="shared" si="9"/>
        <v>2239915</v>
      </c>
      <c r="G404" s="3"/>
      <c r="H404" s="3" t="s">
        <v>1452</v>
      </c>
    </row>
    <row r="405" spans="1:9">
      <c r="A405" s="19"/>
      <c r="B405" s="21" t="s">
        <v>1224</v>
      </c>
      <c r="C405" s="21">
        <v>10</v>
      </c>
      <c r="D405" s="3">
        <v>263605</v>
      </c>
      <c r="E405" s="3"/>
      <c r="F405" s="3">
        <f t="shared" si="9"/>
        <v>2503520</v>
      </c>
      <c r="G405" s="3"/>
      <c r="H405" s="3" t="s">
        <v>1452</v>
      </c>
    </row>
    <row r="406" spans="1:9">
      <c r="A406" s="19"/>
      <c r="B406" s="21" t="s">
        <v>1171</v>
      </c>
      <c r="C406" s="21">
        <v>6</v>
      </c>
      <c r="D406" s="3">
        <v>153555</v>
      </c>
      <c r="E406" s="3"/>
      <c r="F406" s="3">
        <f t="shared" si="9"/>
        <v>2657075</v>
      </c>
      <c r="G406" s="3"/>
      <c r="H406" s="3" t="s">
        <v>1452</v>
      </c>
    </row>
    <row r="407" spans="1:9">
      <c r="A407" s="19"/>
      <c r="B407" s="21" t="s">
        <v>1244</v>
      </c>
      <c r="C407" s="21">
        <v>3</v>
      </c>
      <c r="D407" s="3">
        <v>76330</v>
      </c>
      <c r="E407" s="3"/>
      <c r="F407" s="3">
        <f t="shared" si="9"/>
        <v>2733405</v>
      </c>
      <c r="G407" s="3"/>
      <c r="H407" s="3" t="s">
        <v>1452</v>
      </c>
    </row>
    <row r="408" spans="1:9">
      <c r="A408" s="19"/>
      <c r="B408" s="21" t="s">
        <v>1245</v>
      </c>
      <c r="C408" s="21">
        <v>5</v>
      </c>
      <c r="D408" s="3">
        <v>130650</v>
      </c>
      <c r="E408" s="3"/>
      <c r="F408" s="3">
        <f t="shared" si="9"/>
        <v>2864055</v>
      </c>
      <c r="G408" s="3"/>
      <c r="H408" s="3" t="s">
        <v>1452</v>
      </c>
    </row>
    <row r="409" spans="1:9">
      <c r="A409" s="19"/>
      <c r="B409" s="21" t="s">
        <v>1246</v>
      </c>
      <c r="C409" s="21">
        <v>2</v>
      </c>
      <c r="D409" s="3">
        <v>50670</v>
      </c>
      <c r="E409" s="3"/>
      <c r="F409" s="3">
        <f t="shared" si="9"/>
        <v>2914725</v>
      </c>
      <c r="G409" s="3"/>
      <c r="H409" s="3" t="s">
        <v>1452</v>
      </c>
    </row>
    <row r="410" spans="1:9">
      <c r="A410" s="19"/>
      <c r="B410" s="21" t="s">
        <v>1247</v>
      </c>
      <c r="C410" s="21">
        <v>4</v>
      </c>
      <c r="D410" s="3">
        <v>103605</v>
      </c>
      <c r="E410" s="3"/>
      <c r="F410" s="3">
        <f t="shared" si="9"/>
        <v>3018330</v>
      </c>
      <c r="G410" s="3"/>
      <c r="H410" s="3" t="s">
        <v>1452</v>
      </c>
    </row>
    <row r="411" spans="1:9">
      <c r="A411" s="19"/>
      <c r="B411" s="21" t="s">
        <v>1253</v>
      </c>
      <c r="C411" s="21">
        <v>3</v>
      </c>
      <c r="D411" s="3">
        <v>75170</v>
      </c>
      <c r="E411" s="3"/>
      <c r="F411" s="3">
        <f t="shared" si="9"/>
        <v>3093500</v>
      </c>
      <c r="G411" s="3"/>
      <c r="H411" s="3" t="s">
        <v>1452</v>
      </c>
    </row>
    <row r="412" spans="1:9">
      <c r="A412" s="19"/>
      <c r="B412" s="21" t="s">
        <v>1542</v>
      </c>
      <c r="C412" s="21">
        <v>2</v>
      </c>
      <c r="D412" s="3">
        <v>50955</v>
      </c>
      <c r="E412" s="3"/>
      <c r="F412" s="3">
        <f t="shared" si="9"/>
        <v>3144455</v>
      </c>
      <c r="G412" s="3"/>
      <c r="H412" s="3" t="s">
        <v>1452</v>
      </c>
    </row>
    <row r="413" spans="1:9">
      <c r="A413" s="19"/>
      <c r="B413" s="21" t="s">
        <v>1543</v>
      </c>
      <c r="C413" s="21">
        <v>12</v>
      </c>
      <c r="D413" s="3">
        <v>298735</v>
      </c>
      <c r="E413" s="3"/>
      <c r="F413" s="3">
        <f t="shared" si="9"/>
        <v>3443190</v>
      </c>
      <c r="G413" s="3"/>
      <c r="H413" s="3" t="s">
        <v>1452</v>
      </c>
      <c r="I413" s="53">
        <v>80250</v>
      </c>
    </row>
    <row r="414" spans="1:9">
      <c r="A414" s="19"/>
      <c r="B414" s="21" t="s">
        <v>1544</v>
      </c>
      <c r="C414" s="21">
        <v>3</v>
      </c>
      <c r="D414" s="3">
        <v>72120</v>
      </c>
      <c r="E414" s="3"/>
      <c r="F414" s="3">
        <f t="shared" si="9"/>
        <v>3515310</v>
      </c>
      <c r="G414" s="3"/>
      <c r="H414" s="3" t="s">
        <v>1452</v>
      </c>
    </row>
    <row r="415" spans="1:9">
      <c r="A415" s="19"/>
      <c r="B415" s="21" t="s">
        <v>1545</v>
      </c>
      <c r="C415" s="21">
        <v>5</v>
      </c>
      <c r="D415" s="3">
        <v>118130</v>
      </c>
      <c r="E415" s="3"/>
      <c r="F415" s="3">
        <f t="shared" si="9"/>
        <v>3633440</v>
      </c>
      <c r="G415" s="3"/>
      <c r="H415" s="3" t="s">
        <v>1452</v>
      </c>
    </row>
    <row r="416" spans="1:9">
      <c r="A416" s="19"/>
      <c r="B416" s="21" t="s">
        <v>1546</v>
      </c>
      <c r="C416" s="21">
        <v>4</v>
      </c>
      <c r="D416" s="3"/>
      <c r="E416" s="3">
        <v>54830</v>
      </c>
      <c r="F416" s="3">
        <f t="shared" si="9"/>
        <v>3578610</v>
      </c>
      <c r="G416" s="3"/>
      <c r="H416" s="3" t="s">
        <v>1452</v>
      </c>
    </row>
    <row r="417" spans="1:8">
      <c r="A417" s="19"/>
      <c r="B417" s="21" t="s">
        <v>1547</v>
      </c>
      <c r="C417" s="21">
        <v>3</v>
      </c>
      <c r="D417" s="3"/>
      <c r="E417" s="3">
        <v>43240</v>
      </c>
      <c r="F417" s="3">
        <f t="shared" si="9"/>
        <v>3535370</v>
      </c>
      <c r="G417" s="3"/>
      <c r="H417" s="3" t="s">
        <v>1452</v>
      </c>
    </row>
    <row r="418" spans="1:8">
      <c r="A418" s="19"/>
      <c r="B418" s="21" t="s">
        <v>1548</v>
      </c>
      <c r="C418" s="21">
        <v>2</v>
      </c>
      <c r="D418" s="3"/>
      <c r="E418" s="3">
        <v>27380</v>
      </c>
      <c r="F418" s="3">
        <f t="shared" si="9"/>
        <v>3507990</v>
      </c>
      <c r="G418" s="3"/>
      <c r="H418" s="3" t="s">
        <v>1452</v>
      </c>
    </row>
    <row r="419" spans="1:8">
      <c r="A419" s="19"/>
      <c r="B419" s="21" t="s">
        <v>1549</v>
      </c>
      <c r="C419" s="21">
        <v>3</v>
      </c>
      <c r="D419" s="3"/>
      <c r="E419" s="3">
        <v>40420</v>
      </c>
      <c r="F419" s="3">
        <f t="shared" si="9"/>
        <v>3467570</v>
      </c>
      <c r="G419" s="3"/>
      <c r="H419" s="3" t="s">
        <v>1452</v>
      </c>
    </row>
    <row r="420" spans="1:8">
      <c r="A420" s="19"/>
      <c r="B420" s="21" t="s">
        <v>1550</v>
      </c>
      <c r="C420" s="21">
        <v>6</v>
      </c>
      <c r="D420" s="3"/>
      <c r="E420" s="3">
        <v>80155</v>
      </c>
      <c r="F420" s="3">
        <f t="shared" si="9"/>
        <v>3387415</v>
      </c>
      <c r="G420" s="3"/>
      <c r="H420" s="3" t="s">
        <v>1452</v>
      </c>
    </row>
    <row r="421" spans="1:8">
      <c r="A421" s="19"/>
      <c r="B421" s="21" t="s">
        <v>997</v>
      </c>
      <c r="C421" s="21">
        <v>1</v>
      </c>
      <c r="D421" s="3"/>
      <c r="E421" s="3">
        <v>23665</v>
      </c>
      <c r="F421" s="3">
        <f t="shared" si="9"/>
        <v>3363750</v>
      </c>
      <c r="G421" s="3"/>
      <c r="H421" s="3" t="s">
        <v>1452</v>
      </c>
    </row>
    <row r="422" spans="1:8">
      <c r="A422" s="19"/>
      <c r="B422" s="21" t="s">
        <v>1199</v>
      </c>
      <c r="C422" s="21">
        <v>1</v>
      </c>
      <c r="D422" s="3"/>
      <c r="E422" s="3">
        <v>13415</v>
      </c>
      <c r="F422" s="3">
        <f t="shared" si="9"/>
        <v>3350335</v>
      </c>
      <c r="G422" s="3"/>
      <c r="H422" s="3" t="s">
        <v>1452</v>
      </c>
    </row>
    <row r="423" spans="1:8">
      <c r="A423" s="19"/>
      <c r="B423" s="21" t="s">
        <v>1200</v>
      </c>
      <c r="C423" s="21">
        <v>2</v>
      </c>
      <c r="D423" s="3"/>
      <c r="E423" s="3">
        <v>27155</v>
      </c>
      <c r="F423" s="3">
        <f t="shared" si="9"/>
        <v>3323180</v>
      </c>
      <c r="G423" s="3"/>
      <c r="H423" s="3" t="s">
        <v>1452</v>
      </c>
    </row>
    <row r="424" spans="1:8">
      <c r="A424" s="19"/>
      <c r="B424" s="21" t="s">
        <v>1551</v>
      </c>
      <c r="C424" s="21">
        <v>1</v>
      </c>
      <c r="D424" s="3"/>
      <c r="E424" s="3">
        <v>13425</v>
      </c>
      <c r="F424" s="3">
        <f t="shared" si="9"/>
        <v>3309755</v>
      </c>
      <c r="G424" s="3"/>
      <c r="H424" s="3" t="s">
        <v>1452</v>
      </c>
    </row>
    <row r="425" spans="1:8">
      <c r="A425" s="19"/>
      <c r="B425" s="21" t="s">
        <v>1206</v>
      </c>
      <c r="C425" s="21">
        <v>3</v>
      </c>
      <c r="D425" s="3"/>
      <c r="E425" s="3">
        <v>39125</v>
      </c>
      <c r="F425" s="3">
        <f t="shared" si="9"/>
        <v>3270630</v>
      </c>
      <c r="G425" s="3"/>
      <c r="H425" s="3" t="s">
        <v>1452</v>
      </c>
    </row>
    <row r="426" spans="1:8">
      <c r="A426" s="19"/>
      <c r="B426" s="21" t="s">
        <v>1207</v>
      </c>
      <c r="C426" s="21">
        <v>1</v>
      </c>
      <c r="D426" s="3"/>
      <c r="E426" s="3">
        <v>14095</v>
      </c>
      <c r="F426" s="3">
        <f t="shared" si="9"/>
        <v>3256535</v>
      </c>
      <c r="G426" s="3"/>
      <c r="H426" s="3" t="s">
        <v>1452</v>
      </c>
    </row>
    <row r="427" spans="1:8">
      <c r="A427" s="19"/>
      <c r="B427" s="21" t="s">
        <v>1208</v>
      </c>
      <c r="C427" s="21">
        <v>5</v>
      </c>
      <c r="D427" s="3"/>
      <c r="E427" s="3">
        <v>70925</v>
      </c>
      <c r="F427" s="3">
        <f t="shared" si="9"/>
        <v>3185610</v>
      </c>
      <c r="G427" s="3"/>
      <c r="H427" s="3" t="s">
        <v>1452</v>
      </c>
    </row>
    <row r="428" spans="1:8">
      <c r="A428" s="19"/>
      <c r="B428" s="21" t="s">
        <v>1209</v>
      </c>
      <c r="C428" s="21">
        <v>1</v>
      </c>
      <c r="D428" s="3"/>
      <c r="E428" s="3">
        <v>24910</v>
      </c>
      <c r="F428" s="3">
        <f t="shared" si="9"/>
        <v>3160700</v>
      </c>
      <c r="G428" s="3"/>
      <c r="H428" s="3" t="s">
        <v>1452</v>
      </c>
    </row>
    <row r="429" spans="1:8">
      <c r="A429" s="19"/>
      <c r="B429" s="21" t="s">
        <v>1001</v>
      </c>
      <c r="C429" s="21">
        <v>3</v>
      </c>
      <c r="D429" s="3"/>
      <c r="E429" s="3">
        <v>70940</v>
      </c>
      <c r="F429" s="3">
        <f t="shared" si="9"/>
        <v>3089760</v>
      </c>
      <c r="G429" s="3"/>
      <c r="H429" s="3" t="s">
        <v>1452</v>
      </c>
    </row>
    <row r="430" spans="1:8">
      <c r="A430" s="19"/>
      <c r="B430" s="21" t="s">
        <v>1003</v>
      </c>
      <c r="C430" s="21">
        <v>3</v>
      </c>
      <c r="D430" s="3"/>
      <c r="E430" s="3">
        <v>73885</v>
      </c>
      <c r="F430" s="3">
        <f t="shared" si="9"/>
        <v>3015875</v>
      </c>
      <c r="G430" s="3"/>
      <c r="H430" s="3" t="s">
        <v>1452</v>
      </c>
    </row>
    <row r="431" spans="1:8">
      <c r="A431" s="19"/>
      <c r="B431" s="21" t="s">
        <v>1552</v>
      </c>
      <c r="C431" s="21" t="s">
        <v>1553</v>
      </c>
      <c r="D431" s="3">
        <v>1081505</v>
      </c>
      <c r="E431" s="3"/>
      <c r="F431" s="3">
        <f t="shared" si="9"/>
        <v>4097380</v>
      </c>
      <c r="G431" s="3"/>
      <c r="H431" s="3"/>
    </row>
    <row r="432" spans="1:8">
      <c r="A432" s="19"/>
      <c r="B432" s="21" t="s">
        <v>1212</v>
      </c>
      <c r="C432" s="21">
        <v>1</v>
      </c>
      <c r="D432" s="3"/>
      <c r="E432" s="3">
        <v>21110</v>
      </c>
      <c r="F432" s="3">
        <f t="shared" si="9"/>
        <v>4076270</v>
      </c>
      <c r="G432" s="3"/>
      <c r="H432" s="3" t="s">
        <v>1452</v>
      </c>
    </row>
    <row r="433" spans="1:8">
      <c r="A433" s="19"/>
      <c r="B433" s="21" t="s">
        <v>371</v>
      </c>
      <c r="C433" s="21">
        <v>2</v>
      </c>
      <c r="D433" s="3"/>
      <c r="E433" s="3">
        <v>45615</v>
      </c>
      <c r="F433" s="3">
        <f t="shared" si="9"/>
        <v>4030655</v>
      </c>
      <c r="G433" s="3"/>
      <c r="H433" s="3" t="s">
        <v>1452</v>
      </c>
    </row>
    <row r="434" spans="1:8">
      <c r="A434" s="19"/>
      <c r="B434" s="21" t="s">
        <v>372</v>
      </c>
      <c r="C434" s="21">
        <v>3</v>
      </c>
      <c r="D434" s="3"/>
      <c r="E434" s="3">
        <v>70775</v>
      </c>
      <c r="F434" s="3">
        <f t="shared" si="9"/>
        <v>3959880</v>
      </c>
      <c r="G434" s="3"/>
      <c r="H434" s="3" t="s">
        <v>1452</v>
      </c>
    </row>
    <row r="435" spans="1:8">
      <c r="A435" s="19"/>
      <c r="B435" s="21" t="s">
        <v>1554</v>
      </c>
      <c r="C435" s="21">
        <v>2</v>
      </c>
      <c r="D435" s="3"/>
      <c r="E435" s="3">
        <v>47500</v>
      </c>
      <c r="F435" s="3">
        <f t="shared" si="9"/>
        <v>3912380</v>
      </c>
      <c r="G435" s="3"/>
      <c r="H435" s="3" t="s">
        <v>1452</v>
      </c>
    </row>
    <row r="436" spans="1:8">
      <c r="A436" s="19"/>
      <c r="B436" s="21" t="s">
        <v>376</v>
      </c>
      <c r="C436" s="21">
        <v>3</v>
      </c>
      <c r="D436" s="3"/>
      <c r="E436" s="3">
        <v>68385</v>
      </c>
      <c r="F436" s="3">
        <f t="shared" si="9"/>
        <v>3843995</v>
      </c>
      <c r="G436" s="3"/>
      <c r="H436" s="3" t="s">
        <v>1452</v>
      </c>
    </row>
    <row r="437" spans="1:8">
      <c r="A437" s="19"/>
      <c r="B437" s="21" t="s">
        <v>1213</v>
      </c>
      <c r="C437" s="21">
        <v>5</v>
      </c>
      <c r="D437" s="3"/>
      <c r="E437" s="3">
        <v>108365</v>
      </c>
      <c r="F437" s="3">
        <f t="shared" si="9"/>
        <v>3735630</v>
      </c>
      <c r="G437" s="3"/>
      <c r="H437" s="3" t="s">
        <v>1452</v>
      </c>
    </row>
    <row r="438" spans="1:8">
      <c r="A438" s="19"/>
      <c r="B438" s="21" t="s">
        <v>1008</v>
      </c>
      <c r="C438" s="21">
        <v>1</v>
      </c>
      <c r="D438" s="3"/>
      <c r="E438" s="3">
        <v>25975</v>
      </c>
      <c r="F438" s="3">
        <f t="shared" si="9"/>
        <v>3709655</v>
      </c>
      <c r="G438" s="3"/>
      <c r="H438" s="3" t="s">
        <v>1452</v>
      </c>
    </row>
    <row r="439" spans="1:8">
      <c r="A439" s="19"/>
      <c r="B439" s="21" t="s">
        <v>1009</v>
      </c>
      <c r="C439" s="21">
        <v>2</v>
      </c>
      <c r="D439" s="3"/>
      <c r="E439" s="3">
        <v>30595</v>
      </c>
      <c r="F439" s="3">
        <f t="shared" si="9"/>
        <v>3679060</v>
      </c>
      <c r="G439" s="3"/>
      <c r="H439" s="3" t="s">
        <v>1452</v>
      </c>
    </row>
    <row r="440" spans="1:8">
      <c r="A440" s="19"/>
      <c r="B440" s="21" t="s">
        <v>1214</v>
      </c>
      <c r="C440" s="21">
        <v>2</v>
      </c>
      <c r="D440" s="3"/>
      <c r="E440" s="3">
        <v>43375</v>
      </c>
      <c r="F440" s="3">
        <f t="shared" si="9"/>
        <v>3635685</v>
      </c>
      <c r="G440" s="3"/>
      <c r="H440" s="3" t="s">
        <v>1452</v>
      </c>
    </row>
    <row r="441" spans="1:8">
      <c r="A441" s="19"/>
      <c r="B441" s="21" t="s">
        <v>387</v>
      </c>
      <c r="C441" s="21">
        <v>1</v>
      </c>
      <c r="D441" s="3"/>
      <c r="E441" s="3">
        <v>13565</v>
      </c>
      <c r="F441" s="3">
        <f t="shared" si="9"/>
        <v>3622120</v>
      </c>
      <c r="G441" s="3"/>
      <c r="H441" s="3" t="s">
        <v>1452</v>
      </c>
    </row>
    <row r="442" spans="1:8">
      <c r="A442" s="19"/>
      <c r="B442" s="21" t="s">
        <v>388</v>
      </c>
      <c r="C442" s="21">
        <v>1</v>
      </c>
      <c r="D442" s="3"/>
      <c r="E442" s="3">
        <v>21835</v>
      </c>
      <c r="F442" s="3">
        <f t="shared" si="9"/>
        <v>3600285</v>
      </c>
      <c r="G442" s="3"/>
      <c r="H442" s="3" t="s">
        <v>1452</v>
      </c>
    </row>
    <row r="443" spans="1:8">
      <c r="A443" s="19"/>
      <c r="B443" s="21" t="s">
        <v>1215</v>
      </c>
      <c r="C443" s="21">
        <v>4</v>
      </c>
      <c r="D443" s="3"/>
      <c r="E443" s="3">
        <v>88390</v>
      </c>
      <c r="F443" s="3">
        <f t="shared" si="9"/>
        <v>3511895</v>
      </c>
      <c r="G443" s="3"/>
      <c r="H443" s="3" t="s">
        <v>1452</v>
      </c>
    </row>
    <row r="444" spans="1:8">
      <c r="A444" s="19"/>
      <c r="B444" s="21" t="s">
        <v>379</v>
      </c>
      <c r="C444" s="21">
        <v>1</v>
      </c>
      <c r="D444" s="3"/>
      <c r="E444" s="3">
        <v>22915</v>
      </c>
      <c r="F444" s="3">
        <f t="shared" si="9"/>
        <v>3488980</v>
      </c>
      <c r="G444" s="3"/>
      <c r="H444" s="3" t="s">
        <v>1452</v>
      </c>
    </row>
    <row r="445" spans="1:8">
      <c r="A445" s="19"/>
      <c r="B445" s="21" t="s">
        <v>380</v>
      </c>
      <c r="C445" s="21">
        <v>2</v>
      </c>
      <c r="D445" s="3"/>
      <c r="E445" s="3">
        <v>44490</v>
      </c>
      <c r="F445" s="3">
        <f t="shared" si="9"/>
        <v>3444490</v>
      </c>
      <c r="G445" s="3"/>
      <c r="H445" s="3" t="s">
        <v>1452</v>
      </c>
    </row>
    <row r="446" spans="1:8">
      <c r="A446" s="19"/>
      <c r="B446" s="21" t="s">
        <v>412</v>
      </c>
      <c r="C446" s="21">
        <v>2</v>
      </c>
      <c r="D446" s="3"/>
      <c r="E446" s="3">
        <v>49145</v>
      </c>
      <c r="F446" s="3">
        <f t="shared" si="9"/>
        <v>3395345</v>
      </c>
      <c r="G446" s="3"/>
      <c r="H446" s="3" t="s">
        <v>1452</v>
      </c>
    </row>
    <row r="447" spans="1:8">
      <c r="A447" s="19"/>
      <c r="B447" s="21" t="s">
        <v>416</v>
      </c>
      <c r="C447" s="21">
        <v>1</v>
      </c>
      <c r="D447" s="3"/>
      <c r="E447" s="3">
        <v>21055</v>
      </c>
      <c r="F447" s="3">
        <f t="shared" si="9"/>
        <v>3374290</v>
      </c>
      <c r="G447" s="3"/>
      <c r="H447" s="3" t="s">
        <v>1452</v>
      </c>
    </row>
    <row r="448" spans="1:8">
      <c r="A448" s="19"/>
      <c r="B448" s="21" t="s">
        <v>1219</v>
      </c>
      <c r="C448" s="21">
        <v>3</v>
      </c>
      <c r="D448" s="3"/>
      <c r="E448" s="3">
        <v>62625</v>
      </c>
      <c r="F448" s="3">
        <f t="shared" si="9"/>
        <v>3311665</v>
      </c>
      <c r="G448" s="3"/>
      <c r="H448" s="3" t="s">
        <v>1452</v>
      </c>
    </row>
    <row r="449" spans="1:8">
      <c r="A449" s="19"/>
      <c r="B449" s="21" t="s">
        <v>1220</v>
      </c>
      <c r="C449" s="21">
        <v>2</v>
      </c>
      <c r="D449" s="3"/>
      <c r="E449" s="3">
        <v>39700</v>
      </c>
      <c r="F449" s="3">
        <f t="shared" si="9"/>
        <v>3271965</v>
      </c>
      <c r="G449" s="3"/>
      <c r="H449" s="3" t="s">
        <v>1452</v>
      </c>
    </row>
    <row r="450" spans="1:8">
      <c r="A450" s="19"/>
      <c r="B450" s="21" t="s">
        <v>1221</v>
      </c>
      <c r="C450" s="21">
        <v>10</v>
      </c>
      <c r="D450" s="3">
        <v>126185</v>
      </c>
      <c r="E450" s="3"/>
      <c r="F450" s="3">
        <f t="shared" si="9"/>
        <v>3398150</v>
      </c>
      <c r="G450" s="3"/>
      <c r="H450" s="3" t="s">
        <v>1452</v>
      </c>
    </row>
    <row r="451" spans="1:8">
      <c r="A451" s="19"/>
      <c r="B451" s="21" t="s">
        <v>344</v>
      </c>
      <c r="C451" s="21">
        <v>17</v>
      </c>
      <c r="D451" s="3">
        <v>273860</v>
      </c>
      <c r="E451" s="3"/>
      <c r="F451" s="3">
        <f t="shared" si="9"/>
        <v>3672010</v>
      </c>
      <c r="G451" s="3"/>
      <c r="H451" s="3" t="s">
        <v>1452</v>
      </c>
    </row>
    <row r="452" spans="1:8">
      <c r="A452" s="19"/>
      <c r="B452" s="21" t="s">
        <v>345</v>
      </c>
      <c r="C452" s="21">
        <v>16</v>
      </c>
      <c r="D452" s="3">
        <v>268250</v>
      </c>
      <c r="E452" s="3"/>
      <c r="F452" s="3">
        <f t="shared" si="9"/>
        <v>3940260</v>
      </c>
      <c r="G452" s="3"/>
      <c r="H452" s="3" t="s">
        <v>1452</v>
      </c>
    </row>
    <row r="453" spans="1:8">
      <c r="A453" s="19"/>
      <c r="B453" s="21" t="s">
        <v>321</v>
      </c>
      <c r="C453" s="21">
        <v>4</v>
      </c>
      <c r="D453" s="3">
        <v>75960</v>
      </c>
      <c r="E453" s="3"/>
      <c r="F453" s="3">
        <f t="shared" si="9"/>
        <v>4016220</v>
      </c>
      <c r="G453" s="3"/>
      <c r="H453" s="3" t="s">
        <v>1452</v>
      </c>
    </row>
    <row r="454" spans="1:8">
      <c r="A454" s="19"/>
      <c r="B454" s="21" t="s">
        <v>323</v>
      </c>
      <c r="C454" s="21">
        <v>5</v>
      </c>
      <c r="D454" s="3"/>
      <c r="E454" s="3">
        <v>84415</v>
      </c>
      <c r="F454" s="3">
        <f t="shared" si="9"/>
        <v>3931805</v>
      </c>
      <c r="G454" s="3"/>
      <c r="H454" s="3" t="s">
        <v>1452</v>
      </c>
    </row>
    <row r="455" spans="1:8">
      <c r="A455" s="19"/>
      <c r="B455" s="21" t="s">
        <v>327</v>
      </c>
      <c r="C455" s="21">
        <v>4</v>
      </c>
      <c r="D455" s="3"/>
      <c r="E455" s="3">
        <v>71890</v>
      </c>
      <c r="F455" s="3">
        <f t="shared" si="9"/>
        <v>3859915</v>
      </c>
      <c r="G455" s="3"/>
      <c r="H455" s="3" t="s">
        <v>1452</v>
      </c>
    </row>
    <row r="456" spans="1:8">
      <c r="A456" s="19"/>
      <c r="B456" s="21" t="s">
        <v>352</v>
      </c>
      <c r="C456" s="21">
        <v>6</v>
      </c>
      <c r="D456" s="3"/>
      <c r="E456" s="3">
        <v>108055</v>
      </c>
      <c r="F456" s="3">
        <f t="shared" si="9"/>
        <v>3751860</v>
      </c>
      <c r="G456" s="3"/>
      <c r="H456" s="3" t="s">
        <v>1452</v>
      </c>
    </row>
    <row r="457" spans="1:8">
      <c r="A457" s="19"/>
      <c r="B457" s="21" t="s">
        <v>354</v>
      </c>
      <c r="C457" s="21">
        <v>1</v>
      </c>
      <c r="D457" s="3"/>
      <c r="E457" s="3">
        <v>26765</v>
      </c>
      <c r="F457" s="3">
        <f t="shared" ref="F457:F503" si="10">F456+D457-E457</f>
        <v>3725095</v>
      </c>
      <c r="G457" s="3"/>
      <c r="H457" s="3" t="s">
        <v>1452</v>
      </c>
    </row>
    <row r="458" spans="1:8">
      <c r="A458" s="19"/>
      <c r="B458" s="21" t="s">
        <v>335</v>
      </c>
      <c r="C458" s="21">
        <v>7</v>
      </c>
      <c r="D458" s="3"/>
      <c r="E458" s="3">
        <v>142395</v>
      </c>
      <c r="F458" s="3">
        <f t="shared" si="10"/>
        <v>3582700</v>
      </c>
      <c r="G458" s="3"/>
      <c r="H458" s="3" t="s">
        <v>1452</v>
      </c>
    </row>
    <row r="459" spans="1:8">
      <c r="A459" s="19"/>
      <c r="B459" s="21" t="s">
        <v>394</v>
      </c>
      <c r="C459" s="21">
        <v>1</v>
      </c>
      <c r="D459" s="3"/>
      <c r="E459" s="3">
        <v>25485</v>
      </c>
      <c r="F459" s="3">
        <f t="shared" si="10"/>
        <v>3557215</v>
      </c>
      <c r="G459" s="3"/>
      <c r="H459" s="3" t="s">
        <v>1452</v>
      </c>
    </row>
    <row r="460" spans="1:8">
      <c r="A460" s="19"/>
      <c r="B460" s="21" t="s">
        <v>1555</v>
      </c>
      <c r="C460" s="21">
        <v>3</v>
      </c>
      <c r="D460" s="3"/>
      <c r="E460" s="3">
        <v>66015</v>
      </c>
      <c r="F460" s="3">
        <f t="shared" si="10"/>
        <v>3491200</v>
      </c>
      <c r="G460" s="3"/>
      <c r="H460" s="3" t="s">
        <v>1452</v>
      </c>
    </row>
    <row r="461" spans="1:8">
      <c r="A461" s="19"/>
      <c r="B461" s="21" t="s">
        <v>1556</v>
      </c>
      <c r="C461" s="21">
        <v>2</v>
      </c>
      <c r="D461" s="3"/>
      <c r="E461" s="3">
        <v>55100</v>
      </c>
      <c r="F461" s="3">
        <f t="shared" si="10"/>
        <v>3436100</v>
      </c>
      <c r="G461" s="3"/>
      <c r="H461" s="3" t="s">
        <v>1452</v>
      </c>
    </row>
    <row r="462" spans="1:8">
      <c r="A462" s="19"/>
      <c r="B462" s="21" t="s">
        <v>1557</v>
      </c>
      <c r="C462" s="21">
        <v>3</v>
      </c>
      <c r="D462" s="3"/>
      <c r="E462" s="3">
        <v>40330</v>
      </c>
      <c r="F462" s="3">
        <f t="shared" si="10"/>
        <v>3395770</v>
      </c>
      <c r="G462" s="3"/>
      <c r="H462" s="3" t="s">
        <v>1452</v>
      </c>
    </row>
    <row r="463" spans="1:8">
      <c r="A463" s="19"/>
      <c r="B463" s="21" t="s">
        <v>420</v>
      </c>
      <c r="C463" s="21">
        <v>1</v>
      </c>
      <c r="D463" s="3"/>
      <c r="E463" s="3">
        <v>25625</v>
      </c>
      <c r="F463" s="3">
        <f t="shared" si="10"/>
        <v>3370145</v>
      </c>
      <c r="G463" s="3"/>
      <c r="H463" s="3" t="s">
        <v>1452</v>
      </c>
    </row>
    <row r="464" spans="1:8">
      <c r="A464" s="19"/>
      <c r="B464" s="21" t="s">
        <v>421</v>
      </c>
      <c r="C464" s="21">
        <v>15</v>
      </c>
      <c r="D464" s="3"/>
      <c r="E464" s="3">
        <v>219895</v>
      </c>
      <c r="F464" s="3">
        <f t="shared" si="10"/>
        <v>3150250</v>
      </c>
      <c r="G464" s="3"/>
      <c r="H464" s="3" t="s">
        <v>1452</v>
      </c>
    </row>
    <row r="465" spans="1:8">
      <c r="A465" s="19"/>
      <c r="B465" s="21" t="s">
        <v>422</v>
      </c>
      <c r="C465" s="21">
        <v>6</v>
      </c>
      <c r="D465" s="3"/>
      <c r="E465" s="3">
        <v>89435</v>
      </c>
      <c r="F465" s="3">
        <f t="shared" si="10"/>
        <v>3060815</v>
      </c>
      <c r="G465" s="3"/>
      <c r="H465" s="3" t="s">
        <v>1452</v>
      </c>
    </row>
    <row r="466" spans="1:8">
      <c r="A466" s="19"/>
      <c r="B466" s="21" t="s">
        <v>423</v>
      </c>
      <c r="C466" s="21">
        <v>6</v>
      </c>
      <c r="D466" s="3"/>
      <c r="E466" s="3">
        <v>87190</v>
      </c>
      <c r="F466" s="3">
        <f t="shared" si="10"/>
        <v>2973625</v>
      </c>
      <c r="G466" s="3"/>
      <c r="H466" s="3" t="s">
        <v>1452</v>
      </c>
    </row>
    <row r="467" spans="1:8">
      <c r="A467" s="19"/>
      <c r="B467" s="21" t="s">
        <v>1044</v>
      </c>
      <c r="C467" s="21">
        <v>10</v>
      </c>
      <c r="D467" s="3"/>
      <c r="E467" s="3">
        <v>137465</v>
      </c>
      <c r="F467" s="3">
        <f t="shared" si="10"/>
        <v>2836160</v>
      </c>
      <c r="G467" s="3"/>
      <c r="H467" s="3" t="s">
        <v>1452</v>
      </c>
    </row>
    <row r="468" spans="1:8">
      <c r="A468" s="19"/>
      <c r="B468" s="21" t="s">
        <v>427</v>
      </c>
      <c r="C468" s="21">
        <v>3</v>
      </c>
      <c r="D468" s="3"/>
      <c r="E468" s="3">
        <v>76045</v>
      </c>
      <c r="F468" s="3">
        <f t="shared" si="10"/>
        <v>2760115</v>
      </c>
      <c r="G468" s="3"/>
      <c r="H468" s="3" t="s">
        <v>1452</v>
      </c>
    </row>
    <row r="469" spans="1:8">
      <c r="A469" s="19"/>
      <c r="B469" s="21" t="s">
        <v>429</v>
      </c>
      <c r="C469" s="21">
        <v>3</v>
      </c>
      <c r="D469" s="3"/>
      <c r="E469" s="3">
        <v>59420</v>
      </c>
      <c r="F469" s="3">
        <f t="shared" si="10"/>
        <v>2700695</v>
      </c>
      <c r="G469" s="3"/>
      <c r="H469" s="3" t="s">
        <v>1452</v>
      </c>
    </row>
    <row r="470" spans="1:8">
      <c r="A470" s="19"/>
      <c r="B470" s="21" t="s">
        <v>433</v>
      </c>
      <c r="C470" s="21">
        <v>2</v>
      </c>
      <c r="D470" s="3"/>
      <c r="E470" s="3">
        <v>47130</v>
      </c>
      <c r="F470" s="3">
        <f t="shared" si="10"/>
        <v>2653565</v>
      </c>
      <c r="G470" s="3"/>
      <c r="H470" s="3" t="s">
        <v>1452</v>
      </c>
    </row>
    <row r="471" spans="1:8">
      <c r="A471" s="19"/>
      <c r="B471" s="21" t="s">
        <v>432</v>
      </c>
      <c r="C471" s="21">
        <v>2</v>
      </c>
      <c r="D471" s="3"/>
      <c r="E471" s="3">
        <v>50645</v>
      </c>
      <c r="F471" s="3">
        <f t="shared" si="10"/>
        <v>2602920</v>
      </c>
      <c r="G471" s="3"/>
      <c r="H471" s="3" t="s">
        <v>1452</v>
      </c>
    </row>
    <row r="472" spans="1:8">
      <c r="A472" s="19"/>
      <c r="B472" s="21" t="s">
        <v>434</v>
      </c>
      <c r="C472" s="21">
        <v>2</v>
      </c>
      <c r="D472" s="3"/>
      <c r="E472" s="3">
        <v>49835</v>
      </c>
      <c r="F472" s="3">
        <f t="shared" si="10"/>
        <v>2553085</v>
      </c>
      <c r="G472" s="3"/>
      <c r="H472" s="3" t="s">
        <v>1452</v>
      </c>
    </row>
    <row r="473" spans="1:8">
      <c r="A473" s="19"/>
      <c r="B473" s="21" t="s">
        <v>270</v>
      </c>
      <c r="C473" s="21">
        <v>2</v>
      </c>
      <c r="D473" s="3"/>
      <c r="E473" s="3">
        <v>46685</v>
      </c>
      <c r="F473" s="3">
        <f t="shared" si="10"/>
        <v>2506400</v>
      </c>
      <c r="G473" s="3"/>
      <c r="H473" s="3" t="s">
        <v>1452</v>
      </c>
    </row>
    <row r="474" spans="1:8">
      <c r="A474" s="19"/>
      <c r="B474" s="21" t="s">
        <v>275</v>
      </c>
      <c r="C474" s="21">
        <v>3</v>
      </c>
      <c r="D474" s="3"/>
      <c r="E474" s="3">
        <v>41285</v>
      </c>
      <c r="F474" s="3">
        <f t="shared" si="10"/>
        <v>2465115</v>
      </c>
      <c r="G474" s="3"/>
      <c r="H474" s="3" t="s">
        <v>1452</v>
      </c>
    </row>
    <row r="475" spans="1:8">
      <c r="A475" s="19"/>
      <c r="B475" s="21" t="s">
        <v>278</v>
      </c>
      <c r="C475" s="21">
        <v>4</v>
      </c>
      <c r="D475" s="3"/>
      <c r="E475" s="3">
        <v>54625</v>
      </c>
      <c r="F475" s="3">
        <f t="shared" si="10"/>
        <v>2410490</v>
      </c>
      <c r="G475" s="3"/>
      <c r="H475" s="3" t="s">
        <v>1452</v>
      </c>
    </row>
    <row r="476" spans="1:8">
      <c r="A476" s="19"/>
      <c r="B476" s="21" t="s">
        <v>279</v>
      </c>
      <c r="C476" s="21">
        <v>5</v>
      </c>
      <c r="D476" s="3"/>
      <c r="E476" s="3">
        <v>61085</v>
      </c>
      <c r="F476" s="3">
        <f t="shared" si="10"/>
        <v>2349405</v>
      </c>
      <c r="G476" s="3"/>
      <c r="H476" s="3" t="s">
        <v>1452</v>
      </c>
    </row>
    <row r="477" spans="1:8">
      <c r="A477" s="19"/>
      <c r="B477" s="21" t="s">
        <v>331</v>
      </c>
      <c r="C477" s="21">
        <v>2</v>
      </c>
      <c r="D477" s="3"/>
      <c r="E477" s="3">
        <v>49610</v>
      </c>
      <c r="F477" s="3">
        <f t="shared" si="10"/>
        <v>2299795</v>
      </c>
      <c r="G477" s="3"/>
      <c r="H477" s="3" t="s">
        <v>1452</v>
      </c>
    </row>
    <row r="478" spans="1:8">
      <c r="A478" s="19"/>
      <c r="B478" s="21" t="s">
        <v>358</v>
      </c>
      <c r="C478" s="21">
        <v>6</v>
      </c>
      <c r="D478" s="3"/>
      <c r="E478" s="3">
        <v>83470</v>
      </c>
      <c r="F478" s="3">
        <f t="shared" si="10"/>
        <v>2216325</v>
      </c>
      <c r="G478" s="3"/>
      <c r="H478" s="3" t="s">
        <v>1452</v>
      </c>
    </row>
    <row r="479" spans="1:8">
      <c r="A479" s="19"/>
      <c r="B479" s="21" t="s">
        <v>1558</v>
      </c>
      <c r="C479" s="21">
        <v>2</v>
      </c>
      <c r="D479" s="3"/>
      <c r="E479" s="3">
        <v>48760</v>
      </c>
      <c r="F479" s="3">
        <f t="shared" si="10"/>
        <v>2167565</v>
      </c>
      <c r="G479" s="3"/>
      <c r="H479" s="3" t="s">
        <v>1452</v>
      </c>
    </row>
    <row r="480" spans="1:8">
      <c r="A480" s="19"/>
      <c r="B480" s="21" t="s">
        <v>174</v>
      </c>
      <c r="C480" s="21">
        <v>2</v>
      </c>
      <c r="D480" s="3"/>
      <c r="E480" s="3">
        <v>49475</v>
      </c>
      <c r="F480" s="3">
        <f t="shared" si="10"/>
        <v>2118090</v>
      </c>
      <c r="G480" s="3"/>
      <c r="H480" s="3" t="s">
        <v>1452</v>
      </c>
    </row>
    <row r="481" spans="1:8">
      <c r="A481" s="19"/>
      <c r="B481" s="21" t="s">
        <v>288</v>
      </c>
      <c r="C481" s="21">
        <v>1</v>
      </c>
      <c r="D481" s="3"/>
      <c r="E481" s="3">
        <v>23430</v>
      </c>
      <c r="F481" s="3">
        <f t="shared" si="10"/>
        <v>2094660</v>
      </c>
      <c r="G481" s="3"/>
      <c r="H481" s="3" t="s">
        <v>1452</v>
      </c>
    </row>
    <row r="482" spans="1:8">
      <c r="A482" s="19"/>
      <c r="B482" s="21" t="s">
        <v>289</v>
      </c>
      <c r="C482" s="21">
        <v>10</v>
      </c>
      <c r="D482" s="3"/>
      <c r="E482" s="3">
        <v>218955</v>
      </c>
      <c r="F482" s="3">
        <f t="shared" si="10"/>
        <v>1875705</v>
      </c>
      <c r="G482" s="3"/>
      <c r="H482" s="3" t="s">
        <v>1452</v>
      </c>
    </row>
    <row r="483" spans="1:8">
      <c r="A483" s="19"/>
      <c r="B483" s="21" t="s">
        <v>290</v>
      </c>
      <c r="C483" s="21">
        <v>4</v>
      </c>
      <c r="D483" s="3"/>
      <c r="E483" s="3">
        <v>77665</v>
      </c>
      <c r="F483" s="3">
        <f t="shared" si="10"/>
        <v>1798040</v>
      </c>
      <c r="G483" s="3"/>
      <c r="H483" s="3" t="s">
        <v>1452</v>
      </c>
    </row>
    <row r="484" spans="1:8">
      <c r="A484" s="19"/>
      <c r="B484" s="21" t="s">
        <v>98</v>
      </c>
      <c r="C484" s="21">
        <v>4</v>
      </c>
      <c r="D484" s="3"/>
      <c r="E484" s="3">
        <v>70165</v>
      </c>
      <c r="F484" s="3">
        <f t="shared" si="10"/>
        <v>1727875</v>
      </c>
      <c r="G484" s="3"/>
      <c r="H484" s="3" t="s">
        <v>1452</v>
      </c>
    </row>
    <row r="485" spans="1:8">
      <c r="A485" s="19"/>
      <c r="B485" s="21" t="s">
        <v>291</v>
      </c>
      <c r="C485" s="21">
        <v>5</v>
      </c>
      <c r="D485" s="3"/>
      <c r="E485" s="3">
        <v>92940</v>
      </c>
      <c r="F485" s="3">
        <f t="shared" si="10"/>
        <v>1634935</v>
      </c>
      <c r="G485" s="3"/>
      <c r="H485" s="3" t="s">
        <v>1452</v>
      </c>
    </row>
    <row r="486" spans="1:8">
      <c r="A486" s="19"/>
      <c r="B486" s="21" t="s">
        <v>295</v>
      </c>
      <c r="C486" s="21">
        <v>1</v>
      </c>
      <c r="D486" s="3"/>
      <c r="E486" s="3">
        <v>23540</v>
      </c>
      <c r="F486" s="3">
        <f t="shared" si="10"/>
        <v>1611395</v>
      </c>
      <c r="G486" s="3"/>
      <c r="H486" s="3" t="s">
        <v>1452</v>
      </c>
    </row>
    <row r="487" spans="1:8">
      <c r="A487" s="19"/>
      <c r="B487" s="21" t="s">
        <v>297</v>
      </c>
      <c r="C487" s="21">
        <v>2</v>
      </c>
      <c r="D487" s="3"/>
      <c r="E487" s="3">
        <v>42455</v>
      </c>
      <c r="F487" s="3">
        <f t="shared" si="10"/>
        <v>1568940</v>
      </c>
      <c r="G487" s="3"/>
      <c r="H487" s="3" t="s">
        <v>1452</v>
      </c>
    </row>
    <row r="488" spans="1:8">
      <c r="A488" s="19"/>
      <c r="B488" s="21" t="s">
        <v>1559</v>
      </c>
      <c r="C488" s="21">
        <v>3</v>
      </c>
      <c r="D488" s="3"/>
      <c r="E488" s="3">
        <v>69090</v>
      </c>
      <c r="F488" s="3">
        <f t="shared" si="10"/>
        <v>1499850</v>
      </c>
      <c r="G488" s="3"/>
      <c r="H488" s="3" t="s">
        <v>1452</v>
      </c>
    </row>
    <row r="489" spans="1:8">
      <c r="A489" s="19"/>
      <c r="B489" s="21" t="s">
        <v>1560</v>
      </c>
      <c r="C489" s="21">
        <v>2</v>
      </c>
      <c r="D489" s="3"/>
      <c r="E489" s="3">
        <v>30500</v>
      </c>
      <c r="F489" s="3">
        <f t="shared" si="10"/>
        <v>1469350</v>
      </c>
      <c r="G489" s="3"/>
      <c r="H489" s="3" t="s">
        <v>1452</v>
      </c>
    </row>
    <row r="490" spans="1:8">
      <c r="A490" s="19"/>
      <c r="B490" s="21" t="s">
        <v>1561</v>
      </c>
      <c r="C490" s="21">
        <v>4</v>
      </c>
      <c r="D490" s="3"/>
      <c r="E490" s="3">
        <v>88845</v>
      </c>
      <c r="F490" s="3">
        <f t="shared" si="10"/>
        <v>1380505</v>
      </c>
      <c r="G490" s="3"/>
      <c r="H490" s="3" t="s">
        <v>1452</v>
      </c>
    </row>
    <row r="491" spans="1:8">
      <c r="A491" s="19"/>
      <c r="B491" s="21" t="s">
        <v>1562</v>
      </c>
      <c r="C491" s="21">
        <v>2</v>
      </c>
      <c r="D491" s="3"/>
      <c r="E491" s="3">
        <v>43835</v>
      </c>
      <c r="F491" s="3">
        <f t="shared" si="10"/>
        <v>1336670</v>
      </c>
      <c r="G491" s="3"/>
      <c r="H491" s="3" t="s">
        <v>1452</v>
      </c>
    </row>
    <row r="492" spans="1:8">
      <c r="A492" s="19"/>
      <c r="B492" s="21" t="s">
        <v>1563</v>
      </c>
      <c r="C492" s="21">
        <v>1</v>
      </c>
      <c r="D492" s="3"/>
      <c r="E492" s="3">
        <v>23800</v>
      </c>
      <c r="F492" s="3">
        <f t="shared" si="10"/>
        <v>1312870</v>
      </c>
      <c r="G492" s="3"/>
      <c r="H492" s="3" t="s">
        <v>1452</v>
      </c>
    </row>
    <row r="493" spans="1:8">
      <c r="A493" s="19"/>
      <c r="B493" s="21" t="s">
        <v>301</v>
      </c>
      <c r="C493" s="21">
        <v>4</v>
      </c>
      <c r="D493" s="3"/>
      <c r="E493" s="3">
        <v>94730</v>
      </c>
      <c r="F493" s="3">
        <f t="shared" si="10"/>
        <v>1218140</v>
      </c>
      <c r="G493" s="3"/>
      <c r="H493" s="3" t="s">
        <v>1452</v>
      </c>
    </row>
    <row r="494" spans="1:8">
      <c r="A494" s="19"/>
      <c r="B494" s="21" t="s">
        <v>302</v>
      </c>
      <c r="C494" s="21">
        <v>1</v>
      </c>
      <c r="D494" s="3"/>
      <c r="E494" s="3">
        <v>24805</v>
      </c>
      <c r="F494" s="3">
        <f t="shared" si="10"/>
        <v>1193335</v>
      </c>
      <c r="G494" s="3"/>
      <c r="H494" s="3" t="s">
        <v>1452</v>
      </c>
    </row>
    <row r="495" spans="1:8">
      <c r="A495" s="19"/>
      <c r="B495" s="21" t="s">
        <v>158</v>
      </c>
      <c r="C495" s="21">
        <v>5</v>
      </c>
      <c r="D495" s="3"/>
      <c r="E495" s="3">
        <v>108700</v>
      </c>
      <c r="F495" s="3">
        <f t="shared" si="10"/>
        <v>1084635</v>
      </c>
      <c r="G495" s="3"/>
      <c r="H495" s="3" t="s">
        <v>1452</v>
      </c>
    </row>
    <row r="496" spans="1:8">
      <c r="A496" s="19"/>
      <c r="B496" s="21" t="s">
        <v>162</v>
      </c>
      <c r="C496" s="21">
        <v>7</v>
      </c>
      <c r="D496" s="3"/>
      <c r="E496" s="3">
        <v>124075</v>
      </c>
      <c r="F496" s="3">
        <f t="shared" si="10"/>
        <v>960560</v>
      </c>
      <c r="G496" s="3"/>
      <c r="H496" s="3" t="s">
        <v>1452</v>
      </c>
    </row>
    <row r="497" spans="1:8">
      <c r="A497" s="19"/>
      <c r="B497" s="21" t="s">
        <v>347</v>
      </c>
      <c r="C497" s="21">
        <v>5</v>
      </c>
      <c r="D497" s="3"/>
      <c r="E497" s="3">
        <v>81040</v>
      </c>
      <c r="F497" s="3">
        <f t="shared" si="10"/>
        <v>879520</v>
      </c>
      <c r="G497" s="3"/>
      <c r="H497" s="3" t="s">
        <v>1452</v>
      </c>
    </row>
    <row r="498" spans="1:8">
      <c r="A498" s="19"/>
      <c r="B498" s="21" t="s">
        <v>465</v>
      </c>
      <c r="C498" s="21">
        <v>2</v>
      </c>
      <c r="D498" s="3"/>
      <c r="E498" s="3">
        <v>28200</v>
      </c>
      <c r="F498" s="3">
        <f t="shared" si="10"/>
        <v>851320</v>
      </c>
      <c r="G498" s="3"/>
      <c r="H498" s="3" t="s">
        <v>1452</v>
      </c>
    </row>
    <row r="499" spans="1:8">
      <c r="A499" s="19"/>
      <c r="B499" s="21" t="s">
        <v>467</v>
      </c>
      <c r="C499" s="21">
        <v>9</v>
      </c>
      <c r="D499" s="3"/>
      <c r="E499" s="3">
        <v>180250</v>
      </c>
      <c r="F499" s="3">
        <f t="shared" si="10"/>
        <v>671070</v>
      </c>
      <c r="G499" s="3"/>
      <c r="H499" s="3" t="s">
        <v>1452</v>
      </c>
    </row>
    <row r="500" spans="1:8">
      <c r="A500" s="19"/>
      <c r="B500" s="21" t="s">
        <v>468</v>
      </c>
      <c r="C500" s="21">
        <v>7</v>
      </c>
      <c r="D500" s="3"/>
      <c r="E500" s="3">
        <v>138615</v>
      </c>
      <c r="F500" s="3">
        <f t="shared" si="10"/>
        <v>532455</v>
      </c>
      <c r="G500" s="3"/>
      <c r="H500" s="3" t="s">
        <v>1452</v>
      </c>
    </row>
    <row r="501" spans="1:8">
      <c r="A501" s="19"/>
      <c r="B501" s="21" t="s">
        <v>469</v>
      </c>
      <c r="C501" s="21">
        <v>5</v>
      </c>
      <c r="D501" s="3"/>
      <c r="E501" s="3">
        <v>110625</v>
      </c>
      <c r="F501" s="3">
        <f t="shared" si="10"/>
        <v>421830</v>
      </c>
      <c r="G501" s="3"/>
      <c r="H501" s="3" t="s">
        <v>1452</v>
      </c>
    </row>
    <row r="502" spans="1:8">
      <c r="A502" s="19"/>
      <c r="B502" s="21" t="s">
        <v>470</v>
      </c>
      <c r="C502" s="21">
        <v>8</v>
      </c>
      <c r="D502" s="3"/>
      <c r="E502" s="3">
        <v>172095</v>
      </c>
      <c r="F502" s="3">
        <f t="shared" si="10"/>
        <v>249735</v>
      </c>
      <c r="G502" s="3"/>
      <c r="H502" s="3" t="s">
        <v>1452</v>
      </c>
    </row>
    <row r="503" spans="1:8">
      <c r="A503" s="19"/>
      <c r="B503" s="21" t="s">
        <v>471</v>
      </c>
      <c r="C503" s="21">
        <v>10</v>
      </c>
      <c r="D503" s="3"/>
      <c r="E503" s="3">
        <v>210665</v>
      </c>
      <c r="F503" s="3">
        <f t="shared" si="10"/>
        <v>39070</v>
      </c>
      <c r="G503" s="3"/>
      <c r="H503" s="3" t="s">
        <v>1452</v>
      </c>
    </row>
    <row r="504" spans="1:8">
      <c r="A504" s="19"/>
      <c r="B504" s="21"/>
      <c r="C504" s="21"/>
      <c r="D504" s="3"/>
      <c r="E504" s="3">
        <v>39070</v>
      </c>
      <c r="F504" s="3"/>
      <c r="G504" s="3"/>
      <c r="H504" s="3"/>
    </row>
    <row r="505" spans="1:8">
      <c r="A505" s="19"/>
      <c r="B505" s="21"/>
      <c r="C505" s="21"/>
      <c r="D505" s="3"/>
      <c r="E505" s="3"/>
      <c r="F505" s="3"/>
      <c r="G505" s="3"/>
      <c r="H505" s="3"/>
    </row>
    <row r="506" spans="1:8">
      <c r="A506" s="19"/>
      <c r="B506" s="21"/>
      <c r="C506" s="21"/>
      <c r="D506" s="3"/>
      <c r="E506" s="3"/>
      <c r="F506" s="3"/>
      <c r="G506" s="3"/>
      <c r="H506" s="3"/>
    </row>
    <row r="507" spans="1:8">
      <c r="A507" s="19"/>
      <c r="B507" s="21"/>
      <c r="C507" s="21"/>
      <c r="D507" s="3"/>
      <c r="E507" s="3"/>
      <c r="F507" s="3"/>
      <c r="G507" s="3"/>
      <c r="H507" s="3"/>
    </row>
    <row r="508" spans="1:8">
      <c r="A508" s="19"/>
      <c r="B508" s="21"/>
      <c r="C508" s="21"/>
      <c r="D508" s="3"/>
      <c r="E508" s="3"/>
      <c r="F508" s="3"/>
      <c r="G508" s="3"/>
      <c r="H508" s="3"/>
    </row>
    <row r="509" spans="1:8">
      <c r="A509" s="19"/>
      <c r="B509" s="21"/>
      <c r="C509" s="21"/>
      <c r="D509" s="3"/>
      <c r="E509" s="3"/>
      <c r="F509" s="3"/>
      <c r="G509" s="3"/>
      <c r="H509" s="3"/>
    </row>
    <row r="510" spans="1:8">
      <c r="A510" s="19"/>
      <c r="B510" s="21"/>
      <c r="C510" s="21"/>
      <c r="D510" s="3"/>
      <c r="E510" s="3"/>
      <c r="F510" s="3"/>
      <c r="G510" s="3"/>
      <c r="H510" s="3"/>
    </row>
    <row r="511" spans="1:8">
      <c r="A511" s="19"/>
      <c r="B511" s="21"/>
      <c r="C511" s="21"/>
      <c r="D511" s="3"/>
      <c r="E511" s="3"/>
      <c r="F511" s="3"/>
      <c r="G511" s="3"/>
      <c r="H511" s="3"/>
    </row>
    <row r="512" spans="1:8">
      <c r="A512" s="19"/>
      <c r="B512" s="21"/>
      <c r="C512" s="21"/>
      <c r="D512" s="3"/>
      <c r="E512" s="3"/>
      <c r="F512" s="3"/>
      <c r="G512" s="3"/>
      <c r="H512" s="21"/>
    </row>
    <row r="513" spans="1:8">
      <c r="A513" s="17"/>
      <c r="B513" s="17"/>
      <c r="C513" s="17"/>
      <c r="D513" s="18"/>
      <c r="E513" s="18"/>
      <c r="F513" s="18"/>
      <c r="G513" s="18"/>
      <c r="H513" s="17"/>
    </row>
    <row r="514" spans="1:8" ht="26.25">
      <c r="A514" s="673" t="s">
        <v>43</v>
      </c>
      <c r="B514" s="674"/>
      <c r="C514" s="29">
        <f>SUM(C391:C513)</f>
        <v>477</v>
      </c>
      <c r="D514" s="10">
        <f>SUM(D391:D513)</f>
        <v>5459200</v>
      </c>
      <c r="E514" s="10">
        <f>SUM(E391:E513)</f>
        <v>5459200</v>
      </c>
      <c r="F514" s="10">
        <f>D514-E514</f>
        <v>0</v>
      </c>
      <c r="G514" s="10"/>
      <c r="H514" s="31"/>
    </row>
    <row r="520" spans="1:8" ht="23.25">
      <c r="A520" s="666" t="s">
        <v>0</v>
      </c>
      <c r="B520" s="666"/>
      <c r="C520" s="666"/>
      <c r="D520" s="666"/>
      <c r="E520" s="666"/>
      <c r="F520" s="666"/>
      <c r="G520" s="666"/>
      <c r="H520" s="666"/>
    </row>
    <row r="521" spans="1:8" ht="15.75">
      <c r="A521" s="672" t="s">
        <v>1408</v>
      </c>
      <c r="B521" s="672"/>
      <c r="C521" s="672"/>
      <c r="D521" s="672"/>
      <c r="E521" s="672"/>
      <c r="F521" s="672"/>
      <c r="G521" s="672"/>
      <c r="H521" s="672"/>
    </row>
    <row r="522" spans="1:8">
      <c r="A522" s="667" t="s">
        <v>1564</v>
      </c>
      <c r="B522" s="667"/>
      <c r="C522" s="667"/>
      <c r="D522" s="667"/>
      <c r="E522" s="667"/>
      <c r="F522" s="667"/>
      <c r="G522" s="667"/>
      <c r="H522" s="667"/>
    </row>
    <row r="523" spans="1:8">
      <c r="A523" s="668" t="s">
        <v>2</v>
      </c>
      <c r="B523" s="668"/>
      <c r="C523" s="668"/>
      <c r="D523" s="668"/>
      <c r="E523" s="668"/>
      <c r="F523" s="668"/>
      <c r="G523" s="668"/>
      <c r="H523" s="668"/>
    </row>
    <row r="524" spans="1:8" ht="15.75">
      <c r="A524" s="1" t="s">
        <v>3</v>
      </c>
      <c r="B524" s="1" t="s">
        <v>4</v>
      </c>
      <c r="C524" s="211" t="s">
        <v>2245</v>
      </c>
      <c r="D524" s="1" t="s">
        <v>2243</v>
      </c>
      <c r="E524" s="1" t="s">
        <v>2246</v>
      </c>
      <c r="F524" s="211" t="s">
        <v>2244</v>
      </c>
      <c r="G524" s="1" t="s">
        <v>2247</v>
      </c>
      <c r="H524" s="211" t="s">
        <v>2239</v>
      </c>
    </row>
    <row r="525" spans="1:8" ht="15.75">
      <c r="A525" s="52"/>
      <c r="B525" s="36" t="s">
        <v>429</v>
      </c>
      <c r="C525" s="36">
        <v>16</v>
      </c>
      <c r="D525" s="89">
        <v>266540</v>
      </c>
      <c r="E525" s="52"/>
      <c r="F525" s="235">
        <f>D525-E525</f>
        <v>266540</v>
      </c>
      <c r="G525" s="52" t="s">
        <v>2335</v>
      </c>
      <c r="H525" s="3" t="s">
        <v>1452</v>
      </c>
    </row>
    <row r="526" spans="1:8">
      <c r="A526" s="19"/>
      <c r="B526" s="21" t="s">
        <v>430</v>
      </c>
      <c r="C526" s="21">
        <v>23</v>
      </c>
      <c r="D526" s="3">
        <v>413655</v>
      </c>
      <c r="E526" s="3"/>
      <c r="F526" s="3">
        <f>F525+D526-E526</f>
        <v>680195</v>
      </c>
      <c r="G526" s="3"/>
      <c r="H526" s="3" t="s">
        <v>1452</v>
      </c>
    </row>
    <row r="527" spans="1:8">
      <c r="A527" s="19"/>
      <c r="B527" s="21" t="s">
        <v>431</v>
      </c>
      <c r="C527" s="21">
        <v>14</v>
      </c>
      <c r="D527" s="3">
        <v>270240</v>
      </c>
      <c r="E527" s="3"/>
      <c r="F527" s="3">
        <f t="shared" ref="F527:F541" si="11">F526+D527-E527</f>
        <v>950435</v>
      </c>
      <c r="G527" s="3"/>
      <c r="H527" s="3" t="s">
        <v>1452</v>
      </c>
    </row>
    <row r="528" spans="1:8">
      <c r="A528" s="19"/>
      <c r="B528" s="21" t="s">
        <v>472</v>
      </c>
      <c r="C528" s="21">
        <v>11</v>
      </c>
      <c r="D528" s="3"/>
      <c r="E528" s="3">
        <v>217985</v>
      </c>
      <c r="F528" s="3">
        <f t="shared" si="11"/>
        <v>732450</v>
      </c>
      <c r="G528" s="3"/>
      <c r="H528" s="3"/>
    </row>
    <row r="529" spans="1:8">
      <c r="A529" s="19"/>
      <c r="B529" s="21" t="s">
        <v>473</v>
      </c>
      <c r="C529" s="21">
        <v>7</v>
      </c>
      <c r="D529" s="3"/>
      <c r="E529" s="3">
        <v>134260</v>
      </c>
      <c r="F529" s="3">
        <f t="shared" si="11"/>
        <v>598190</v>
      </c>
      <c r="G529" s="3"/>
      <c r="H529" s="3"/>
    </row>
    <row r="530" spans="1:8">
      <c r="A530" s="19"/>
      <c r="B530" s="21" t="s">
        <v>474</v>
      </c>
      <c r="C530" s="21">
        <v>4</v>
      </c>
      <c r="D530" s="3"/>
      <c r="E530" s="3">
        <v>81610</v>
      </c>
      <c r="F530" s="3">
        <f t="shared" si="11"/>
        <v>516580</v>
      </c>
      <c r="G530" s="3"/>
      <c r="H530" s="3"/>
    </row>
    <row r="531" spans="1:8">
      <c r="A531" s="19"/>
      <c r="B531" s="21" t="s">
        <v>475</v>
      </c>
      <c r="C531" s="21">
        <v>4</v>
      </c>
      <c r="D531" s="3"/>
      <c r="E531" s="3">
        <v>72350</v>
      </c>
      <c r="F531" s="3">
        <f t="shared" si="11"/>
        <v>444230</v>
      </c>
      <c r="G531" s="3"/>
      <c r="H531" s="3"/>
    </row>
    <row r="532" spans="1:8">
      <c r="A532" s="19"/>
      <c r="B532" s="21" t="s">
        <v>1565</v>
      </c>
      <c r="C532" s="21">
        <v>6</v>
      </c>
      <c r="D532" s="3"/>
      <c r="E532" s="3">
        <v>129270</v>
      </c>
      <c r="F532" s="3">
        <f t="shared" si="11"/>
        <v>314960</v>
      </c>
      <c r="G532" s="3"/>
      <c r="H532" s="3"/>
    </row>
    <row r="533" spans="1:8">
      <c r="A533" s="19"/>
      <c r="B533" s="21" t="s">
        <v>476</v>
      </c>
      <c r="C533" s="21">
        <v>3</v>
      </c>
      <c r="D533" s="3"/>
      <c r="E533" s="3">
        <v>59210</v>
      </c>
      <c r="F533" s="3">
        <f t="shared" si="11"/>
        <v>255750</v>
      </c>
      <c r="G533" s="3"/>
      <c r="H533" s="3"/>
    </row>
    <row r="534" spans="1:8">
      <c r="A534" s="19"/>
      <c r="B534" s="21" t="s">
        <v>477</v>
      </c>
      <c r="C534" s="21">
        <v>7</v>
      </c>
      <c r="D534" s="3"/>
      <c r="E534" s="3">
        <v>102670</v>
      </c>
      <c r="F534" s="3">
        <f t="shared" si="11"/>
        <v>153080</v>
      </c>
      <c r="G534" s="3"/>
      <c r="H534" s="3"/>
    </row>
    <row r="535" spans="1:8">
      <c r="A535" s="19"/>
      <c r="B535" s="21" t="s">
        <v>478</v>
      </c>
      <c r="C535" s="21">
        <v>3</v>
      </c>
      <c r="D535" s="3"/>
      <c r="E535" s="3">
        <v>43475</v>
      </c>
      <c r="F535" s="3">
        <f t="shared" si="11"/>
        <v>109605</v>
      </c>
      <c r="G535" s="3"/>
      <c r="H535" s="3"/>
    </row>
    <row r="536" spans="1:8">
      <c r="A536" s="19"/>
      <c r="B536" s="21" t="s">
        <v>479</v>
      </c>
      <c r="C536" s="21">
        <v>1</v>
      </c>
      <c r="D536" s="3"/>
      <c r="E536" s="3">
        <v>6805</v>
      </c>
      <c r="F536" s="3">
        <f t="shared" si="11"/>
        <v>102800</v>
      </c>
      <c r="G536" s="3"/>
      <c r="H536" s="3"/>
    </row>
    <row r="537" spans="1:8">
      <c r="A537" s="19"/>
      <c r="B537" s="21"/>
      <c r="C537" s="21"/>
      <c r="D537" s="3"/>
      <c r="E537" s="3">
        <v>102800</v>
      </c>
      <c r="F537" s="3">
        <f t="shared" si="11"/>
        <v>0</v>
      </c>
      <c r="G537" s="3"/>
      <c r="H537" s="3"/>
    </row>
    <row r="538" spans="1:8">
      <c r="A538" s="19"/>
      <c r="B538" s="21"/>
      <c r="C538" s="21"/>
      <c r="D538" s="3"/>
      <c r="E538" s="3"/>
      <c r="F538" s="3">
        <f t="shared" si="11"/>
        <v>0</v>
      </c>
      <c r="G538" s="3"/>
      <c r="H538" s="3"/>
    </row>
    <row r="539" spans="1:8">
      <c r="A539" s="19"/>
      <c r="B539" s="21"/>
      <c r="C539" s="21"/>
      <c r="D539" s="3"/>
      <c r="E539" s="3"/>
      <c r="F539" s="3">
        <f t="shared" si="11"/>
        <v>0</v>
      </c>
      <c r="G539" s="3"/>
      <c r="H539" s="3"/>
    </row>
    <row r="540" spans="1:8">
      <c r="A540" s="19"/>
      <c r="B540" s="21"/>
      <c r="C540" s="21"/>
      <c r="D540" s="3"/>
      <c r="E540" s="3"/>
      <c r="F540" s="3">
        <f t="shared" si="11"/>
        <v>0</v>
      </c>
      <c r="G540" s="3"/>
      <c r="H540" s="3"/>
    </row>
    <row r="541" spans="1:8">
      <c r="A541" s="17"/>
      <c r="B541" s="17"/>
      <c r="C541" s="17"/>
      <c r="D541" s="18"/>
      <c r="E541" s="18"/>
      <c r="F541" s="3">
        <f t="shared" si="11"/>
        <v>0</v>
      </c>
      <c r="G541" s="18"/>
      <c r="H541" s="17"/>
    </row>
    <row r="542" spans="1:8" ht="26.25">
      <c r="A542" s="673" t="s">
        <v>43</v>
      </c>
      <c r="B542" s="674"/>
      <c r="C542" s="29">
        <f>SUM(C526:C541)</f>
        <v>83</v>
      </c>
      <c r="D542" s="10">
        <f>SUM(D525:D541)</f>
        <v>950435</v>
      </c>
      <c r="E542" s="10">
        <f>SUM(E525:E541)</f>
        <v>950435</v>
      </c>
      <c r="F542" s="10">
        <f>D542-E542</f>
        <v>0</v>
      </c>
      <c r="G542" s="10"/>
      <c r="H542" s="10"/>
    </row>
    <row r="545" spans="1:8" ht="23.25">
      <c r="A545" s="666" t="s">
        <v>0</v>
      </c>
      <c r="B545" s="666"/>
      <c r="C545" s="666"/>
      <c r="D545" s="666"/>
      <c r="E545" s="666"/>
      <c r="F545" s="666"/>
      <c r="G545" s="666"/>
      <c r="H545" s="666"/>
    </row>
    <row r="546" spans="1:8" ht="15.75">
      <c r="A546" s="672" t="s">
        <v>1408</v>
      </c>
      <c r="B546" s="672"/>
      <c r="C546" s="672"/>
      <c r="D546" s="672"/>
      <c r="E546" s="672"/>
      <c r="F546" s="672"/>
      <c r="G546" s="672"/>
      <c r="H546" s="672"/>
    </row>
    <row r="547" spans="1:8">
      <c r="A547" s="667" t="s">
        <v>1566</v>
      </c>
      <c r="B547" s="667"/>
      <c r="C547" s="667"/>
      <c r="D547" s="667"/>
      <c r="E547" s="667"/>
      <c r="F547" s="667"/>
      <c r="G547" s="667"/>
      <c r="H547" s="667"/>
    </row>
    <row r="548" spans="1:8">
      <c r="A548" s="668" t="s">
        <v>2</v>
      </c>
      <c r="B548" s="668"/>
      <c r="C548" s="668"/>
      <c r="D548" s="668"/>
      <c r="E548" s="668"/>
      <c r="F548" s="668"/>
      <c r="G548" s="668"/>
      <c r="H548" s="668"/>
    </row>
    <row r="549" spans="1:8" ht="15.75">
      <c r="A549" s="1" t="s">
        <v>3</v>
      </c>
      <c r="B549" s="1" t="s">
        <v>4</v>
      </c>
      <c r="C549" s="211" t="s">
        <v>2245</v>
      </c>
      <c r="D549" s="1" t="s">
        <v>2243</v>
      </c>
      <c r="E549" s="1" t="s">
        <v>2246</v>
      </c>
      <c r="F549" s="211" t="s">
        <v>2244</v>
      </c>
      <c r="G549" s="1" t="s">
        <v>2247</v>
      </c>
      <c r="H549" s="211" t="s">
        <v>2239</v>
      </c>
    </row>
    <row r="550" spans="1:8" ht="15.75">
      <c r="A550" s="52"/>
      <c r="B550" s="36" t="s">
        <v>155</v>
      </c>
      <c r="C550" s="36">
        <v>14</v>
      </c>
      <c r="D550" s="89">
        <v>360645</v>
      </c>
      <c r="E550" s="52"/>
      <c r="F550" s="235">
        <f>D550-E550</f>
        <v>360645</v>
      </c>
      <c r="G550" s="52" t="s">
        <v>2334</v>
      </c>
      <c r="H550" s="3" t="s">
        <v>1452</v>
      </c>
    </row>
    <row r="551" spans="1:8">
      <c r="A551" s="19"/>
      <c r="B551" s="21" t="s">
        <v>156</v>
      </c>
      <c r="C551" s="21">
        <v>7</v>
      </c>
      <c r="D551" s="3">
        <v>188180</v>
      </c>
      <c r="E551" s="3"/>
      <c r="F551" s="3">
        <f>F550+D551-E551</f>
        <v>548825</v>
      </c>
      <c r="G551" s="3"/>
      <c r="H551" s="3" t="s">
        <v>1452</v>
      </c>
    </row>
    <row r="552" spans="1:8">
      <c r="A552" s="19"/>
      <c r="B552" s="21" t="s">
        <v>157</v>
      </c>
      <c r="C552" s="21">
        <v>9</v>
      </c>
      <c r="D552" s="3">
        <v>231900</v>
      </c>
      <c r="E552" s="3"/>
      <c r="F552" s="3">
        <f t="shared" ref="F552:F566" si="12">F551+D552-E552</f>
        <v>780725</v>
      </c>
      <c r="G552" s="3"/>
      <c r="H552" s="3" t="s">
        <v>1452</v>
      </c>
    </row>
    <row r="553" spans="1:8">
      <c r="A553" s="19"/>
      <c r="B553" s="21" t="s">
        <v>158</v>
      </c>
      <c r="C553" s="21">
        <v>7</v>
      </c>
      <c r="D553" s="3">
        <v>182760</v>
      </c>
      <c r="E553" s="3"/>
      <c r="F553" s="3">
        <f t="shared" si="12"/>
        <v>963485</v>
      </c>
      <c r="G553" s="3"/>
      <c r="H553" s="3" t="s">
        <v>1452</v>
      </c>
    </row>
    <row r="554" spans="1:8">
      <c r="A554" s="19"/>
      <c r="B554" s="21" t="s">
        <v>159</v>
      </c>
      <c r="C554" s="21">
        <v>9</v>
      </c>
      <c r="D554" s="3">
        <f>236040-85375</f>
        <v>150665</v>
      </c>
      <c r="E554" s="3">
        <v>0</v>
      </c>
      <c r="F554" s="3">
        <f t="shared" si="12"/>
        <v>1114150</v>
      </c>
      <c r="G554" s="3"/>
      <c r="H554" s="3" t="s">
        <v>1452</v>
      </c>
    </row>
    <row r="555" spans="1:8">
      <c r="A555" s="19"/>
      <c r="B555" s="21" t="s">
        <v>461</v>
      </c>
      <c r="C555" s="21">
        <v>12</v>
      </c>
      <c r="D555" s="3"/>
      <c r="E555" s="3">
        <v>170340</v>
      </c>
      <c r="F555" s="3">
        <f t="shared" si="12"/>
        <v>943810</v>
      </c>
      <c r="G555" s="3"/>
      <c r="H555" s="3" t="s">
        <v>1452</v>
      </c>
    </row>
    <row r="556" spans="1:8">
      <c r="A556" s="19"/>
      <c r="B556" s="21" t="s">
        <v>1567</v>
      </c>
      <c r="C556" s="21">
        <v>11</v>
      </c>
      <c r="D556" s="3"/>
      <c r="E556" s="3">
        <v>157900</v>
      </c>
      <c r="F556" s="3">
        <f t="shared" si="12"/>
        <v>785910</v>
      </c>
      <c r="G556" s="3"/>
      <c r="H556" s="3" t="s">
        <v>1452</v>
      </c>
    </row>
    <row r="557" spans="1:8">
      <c r="A557" s="19"/>
      <c r="B557" s="21" t="s">
        <v>462</v>
      </c>
      <c r="C557" s="21">
        <v>13</v>
      </c>
      <c r="D557" s="3"/>
      <c r="E557" s="3">
        <v>197865</v>
      </c>
      <c r="F557" s="3">
        <f t="shared" si="12"/>
        <v>588045</v>
      </c>
      <c r="G557" s="3"/>
      <c r="H557" s="3" t="s">
        <v>1452</v>
      </c>
    </row>
    <row r="558" spans="1:8">
      <c r="A558" s="19"/>
      <c r="B558" s="21" t="s">
        <v>468</v>
      </c>
      <c r="C558" s="21">
        <v>1</v>
      </c>
      <c r="D558" s="3"/>
      <c r="E558" s="3">
        <v>20000</v>
      </c>
      <c r="F558" s="3">
        <f t="shared" si="12"/>
        <v>568045</v>
      </c>
      <c r="G558" s="3"/>
      <c r="H558" s="3" t="s">
        <v>1452</v>
      </c>
    </row>
    <row r="559" spans="1:8">
      <c r="A559" s="19"/>
      <c r="B559" s="21" t="s">
        <v>469</v>
      </c>
      <c r="C559" s="21">
        <v>9</v>
      </c>
      <c r="D559" s="3"/>
      <c r="E559" s="3">
        <v>124140</v>
      </c>
      <c r="F559" s="3">
        <f t="shared" si="12"/>
        <v>443905</v>
      </c>
      <c r="G559" s="3"/>
      <c r="H559" s="3" t="s">
        <v>1452</v>
      </c>
    </row>
    <row r="560" spans="1:8">
      <c r="A560" s="19"/>
      <c r="B560" s="21" t="s">
        <v>470</v>
      </c>
      <c r="C560" s="21">
        <v>9</v>
      </c>
      <c r="D560" s="3"/>
      <c r="E560" s="3">
        <v>153455</v>
      </c>
      <c r="F560" s="3">
        <f t="shared" si="12"/>
        <v>290450</v>
      </c>
      <c r="G560" s="3"/>
      <c r="H560" s="3" t="s">
        <v>1452</v>
      </c>
    </row>
    <row r="561" spans="1:8">
      <c r="A561" s="19"/>
      <c r="B561" s="21" t="s">
        <v>471</v>
      </c>
      <c r="C561" s="21">
        <v>8</v>
      </c>
      <c r="D561" s="3"/>
      <c r="E561" s="3">
        <v>112560</v>
      </c>
      <c r="F561" s="3">
        <f t="shared" si="12"/>
        <v>177890</v>
      </c>
      <c r="G561" s="3"/>
      <c r="H561" s="3" t="s">
        <v>1452</v>
      </c>
    </row>
    <row r="562" spans="1:8">
      <c r="A562" s="19"/>
      <c r="B562" s="21" t="s">
        <v>472</v>
      </c>
      <c r="C562" s="21">
        <v>4</v>
      </c>
      <c r="D562" s="3"/>
      <c r="E562" s="3">
        <v>57750</v>
      </c>
      <c r="F562" s="3">
        <f t="shared" si="12"/>
        <v>120140</v>
      </c>
      <c r="G562" s="3"/>
      <c r="H562" s="3" t="s">
        <v>1452</v>
      </c>
    </row>
    <row r="563" spans="1:8">
      <c r="A563" s="19"/>
      <c r="B563" s="21" t="s">
        <v>474</v>
      </c>
      <c r="C563" s="21">
        <v>2</v>
      </c>
      <c r="D563" s="3"/>
      <c r="E563" s="3">
        <v>41340</v>
      </c>
      <c r="F563" s="3">
        <f t="shared" si="12"/>
        <v>78800</v>
      </c>
      <c r="G563" s="3"/>
      <c r="H563" s="3" t="s">
        <v>1452</v>
      </c>
    </row>
    <row r="564" spans="1:8">
      <c r="A564" s="19"/>
      <c r="B564" s="21" t="s">
        <v>475</v>
      </c>
      <c r="C564" s="21">
        <v>2</v>
      </c>
      <c r="D564" s="3"/>
      <c r="E564" s="3">
        <v>44640</v>
      </c>
      <c r="F564" s="3">
        <f t="shared" si="12"/>
        <v>34160</v>
      </c>
      <c r="G564" s="3"/>
      <c r="H564" s="3"/>
    </row>
    <row r="565" spans="1:8">
      <c r="A565" s="19"/>
      <c r="B565" s="21" t="s">
        <v>1565</v>
      </c>
      <c r="C565" s="21">
        <v>1</v>
      </c>
      <c r="D565" s="3"/>
      <c r="E565" s="3">
        <v>18195</v>
      </c>
      <c r="F565" s="3">
        <f t="shared" si="12"/>
        <v>15965</v>
      </c>
      <c r="G565" s="3"/>
      <c r="H565" s="3"/>
    </row>
    <row r="566" spans="1:8">
      <c r="A566" s="19"/>
      <c r="B566" s="21" t="s">
        <v>477</v>
      </c>
      <c r="C566" s="21">
        <v>1</v>
      </c>
      <c r="D566" s="3">
        <v>515</v>
      </c>
      <c r="E566" s="3">
        <v>16480</v>
      </c>
      <c r="F566" s="3">
        <f t="shared" si="12"/>
        <v>0</v>
      </c>
      <c r="G566" s="3"/>
      <c r="H566" s="3" t="s">
        <v>1568</v>
      </c>
    </row>
    <row r="567" spans="1:8">
      <c r="A567" s="19"/>
      <c r="B567" s="21"/>
      <c r="C567" s="21"/>
      <c r="D567" s="3"/>
      <c r="E567" s="3"/>
      <c r="F567" s="3"/>
      <c r="G567" s="3"/>
      <c r="H567" s="3"/>
    </row>
    <row r="568" spans="1:8">
      <c r="A568" s="19"/>
      <c r="B568" s="21"/>
      <c r="C568" s="21"/>
      <c r="D568" s="3"/>
      <c r="E568" s="3"/>
      <c r="F568" s="3"/>
      <c r="G568" s="3"/>
      <c r="H568" s="3"/>
    </row>
    <row r="569" spans="1:8">
      <c r="A569" s="19"/>
      <c r="B569" s="21"/>
      <c r="C569" s="21"/>
      <c r="D569" s="3"/>
      <c r="E569" s="3"/>
      <c r="F569" s="3"/>
      <c r="G569" s="3"/>
      <c r="H569" s="3"/>
    </row>
    <row r="570" spans="1:8">
      <c r="A570" s="19"/>
      <c r="B570" s="21"/>
      <c r="C570" s="21"/>
      <c r="D570" s="3"/>
      <c r="E570" s="3"/>
      <c r="F570" s="3"/>
      <c r="G570" s="3"/>
      <c r="H570" s="3"/>
    </row>
    <row r="571" spans="1:8">
      <c r="A571" s="19"/>
      <c r="B571" s="21"/>
      <c r="C571" s="21"/>
      <c r="D571" s="3"/>
      <c r="E571" s="3"/>
      <c r="F571" s="3"/>
      <c r="G571" s="3"/>
      <c r="H571" s="3"/>
    </row>
    <row r="572" spans="1:8">
      <c r="A572" s="19"/>
      <c r="B572" s="21"/>
      <c r="C572" s="21"/>
      <c r="D572" s="3"/>
      <c r="E572" s="3"/>
      <c r="F572" s="3"/>
      <c r="G572" s="3"/>
      <c r="H572" s="3"/>
    </row>
    <row r="573" spans="1:8">
      <c r="A573" s="19"/>
      <c r="B573" s="21"/>
      <c r="C573" s="21"/>
      <c r="D573" s="3"/>
      <c r="E573" s="3"/>
      <c r="F573" s="3"/>
      <c r="G573" s="3"/>
      <c r="H573" s="3"/>
    </row>
    <row r="574" spans="1:8">
      <c r="A574" s="17"/>
      <c r="B574" s="17"/>
      <c r="C574" s="17"/>
      <c r="D574" s="18"/>
      <c r="E574" s="18"/>
      <c r="F574" s="18"/>
      <c r="G574" s="18"/>
      <c r="H574" s="17"/>
    </row>
    <row r="575" spans="1:8" ht="26.25">
      <c r="A575" s="673" t="s">
        <v>43</v>
      </c>
      <c r="B575" s="674"/>
      <c r="C575" s="29">
        <f>SUM(C551:C574)</f>
        <v>105</v>
      </c>
      <c r="D575" s="10">
        <f>SUM(D550:D574)</f>
        <v>1114665</v>
      </c>
      <c r="E575" s="10">
        <f>SUM(E550:E574)</f>
        <v>1114665</v>
      </c>
      <c r="F575" s="10">
        <f>D575-E575</f>
        <v>0</v>
      </c>
      <c r="G575" s="10"/>
      <c r="H575" s="10"/>
    </row>
    <row r="582" spans="1:8" ht="23.25">
      <c r="A582" s="666" t="s">
        <v>0</v>
      </c>
      <c r="B582" s="666"/>
      <c r="C582" s="666"/>
      <c r="D582" s="666"/>
      <c r="E582" s="666"/>
      <c r="F582" s="666"/>
      <c r="G582" s="666"/>
      <c r="H582" s="666"/>
    </row>
    <row r="583" spans="1:8" ht="15.75">
      <c r="A583" s="672" t="s">
        <v>1408</v>
      </c>
      <c r="B583" s="672"/>
      <c r="C583" s="672"/>
      <c r="D583" s="672"/>
      <c r="E583" s="672"/>
      <c r="F583" s="672"/>
      <c r="G583" s="672"/>
      <c r="H583" s="672"/>
    </row>
    <row r="584" spans="1:8">
      <c r="A584" s="667" t="s">
        <v>1569</v>
      </c>
      <c r="B584" s="667"/>
      <c r="C584" s="667"/>
      <c r="D584" s="667"/>
      <c r="E584" s="667"/>
      <c r="F584" s="667"/>
      <c r="G584" s="667"/>
      <c r="H584" s="667"/>
    </row>
    <row r="585" spans="1:8">
      <c r="A585" s="668" t="s">
        <v>2</v>
      </c>
      <c r="B585" s="668"/>
      <c r="C585" s="668"/>
      <c r="D585" s="668"/>
      <c r="E585" s="668"/>
      <c r="F585" s="668"/>
      <c r="G585" s="668"/>
      <c r="H585" s="668"/>
    </row>
    <row r="586" spans="1:8" ht="15.75">
      <c r="A586" s="1" t="s">
        <v>3</v>
      </c>
      <c r="B586" s="1" t="s">
        <v>4</v>
      </c>
      <c r="C586" s="211" t="s">
        <v>2245</v>
      </c>
      <c r="D586" s="1" t="s">
        <v>2243</v>
      </c>
      <c r="E586" s="1" t="s">
        <v>2246</v>
      </c>
      <c r="F586" s="211" t="s">
        <v>2244</v>
      </c>
      <c r="G586" s="1" t="s">
        <v>2247</v>
      </c>
      <c r="H586" s="211" t="s">
        <v>2239</v>
      </c>
    </row>
    <row r="587" spans="1:8" ht="15.75">
      <c r="A587" s="52"/>
      <c r="B587" s="36" t="s">
        <v>1301</v>
      </c>
      <c r="C587" s="36">
        <v>28</v>
      </c>
      <c r="D587" s="89">
        <v>604690</v>
      </c>
      <c r="E587" s="52"/>
      <c r="F587" s="235">
        <f>D587-E587</f>
        <v>604690</v>
      </c>
      <c r="G587" s="52" t="s">
        <v>2333</v>
      </c>
      <c r="H587" s="3"/>
    </row>
    <row r="588" spans="1:8">
      <c r="A588" s="19"/>
      <c r="B588" s="21" t="s">
        <v>1302</v>
      </c>
      <c r="C588" s="21">
        <v>20</v>
      </c>
      <c r="D588" s="3">
        <v>430020</v>
      </c>
      <c r="E588" s="3"/>
      <c r="F588" s="3">
        <f>F587+D588-E588</f>
        <v>1034710</v>
      </c>
      <c r="G588" s="3"/>
      <c r="H588" s="3"/>
    </row>
    <row r="589" spans="1:8">
      <c r="A589" s="19"/>
      <c r="B589" s="21" t="s">
        <v>1303</v>
      </c>
      <c r="C589" s="21">
        <v>18</v>
      </c>
      <c r="D589" s="3">
        <v>399690</v>
      </c>
      <c r="E589" s="3"/>
      <c r="F589" s="3">
        <f t="shared" ref="F589:F617" si="13">F588+D589-E589</f>
        <v>1434400</v>
      </c>
      <c r="G589" s="3"/>
      <c r="H589" s="3"/>
    </row>
    <row r="590" spans="1:8">
      <c r="A590" s="19"/>
      <c r="B590" s="21" t="s">
        <v>1570</v>
      </c>
      <c r="C590" s="21">
        <v>12</v>
      </c>
      <c r="D590" s="3">
        <v>277015</v>
      </c>
      <c r="E590" s="3"/>
      <c r="F590" s="3">
        <f t="shared" si="13"/>
        <v>1711415</v>
      </c>
      <c r="G590" s="3"/>
      <c r="H590" s="3"/>
    </row>
    <row r="591" spans="1:8">
      <c r="A591" s="19"/>
      <c r="B591" s="21" t="s">
        <v>1571</v>
      </c>
      <c r="C591" s="21">
        <v>22</v>
      </c>
      <c r="D591" s="3">
        <v>506285</v>
      </c>
      <c r="E591" s="3"/>
      <c r="F591" s="3">
        <f t="shared" si="13"/>
        <v>2217700</v>
      </c>
      <c r="G591" s="3"/>
      <c r="H591" s="3"/>
    </row>
    <row r="592" spans="1:8">
      <c r="A592" s="19"/>
      <c r="B592" s="21" t="s">
        <v>1304</v>
      </c>
      <c r="C592" s="21">
        <v>25</v>
      </c>
      <c r="D592" s="3">
        <v>586670</v>
      </c>
      <c r="E592" s="3"/>
      <c r="F592" s="3">
        <f t="shared" si="13"/>
        <v>2804370</v>
      </c>
      <c r="G592" s="3"/>
      <c r="H592" s="3"/>
    </row>
    <row r="593" spans="1:8">
      <c r="A593" s="19"/>
      <c r="B593" s="21" t="s">
        <v>1305</v>
      </c>
      <c r="C593" s="21">
        <v>19</v>
      </c>
      <c r="D593" s="3">
        <v>431320</v>
      </c>
      <c r="E593" s="3"/>
      <c r="F593" s="3">
        <f t="shared" si="13"/>
        <v>3235690</v>
      </c>
      <c r="G593" s="3"/>
      <c r="H593" s="3"/>
    </row>
    <row r="594" spans="1:8">
      <c r="A594" s="19"/>
      <c r="B594" s="21" t="s">
        <v>1306</v>
      </c>
      <c r="C594" s="21">
        <v>14</v>
      </c>
      <c r="D594" s="3">
        <v>310935</v>
      </c>
      <c r="E594" s="3"/>
      <c r="F594" s="3">
        <f t="shared" si="13"/>
        <v>3546625</v>
      </c>
      <c r="G594" s="3"/>
      <c r="H594" s="3"/>
    </row>
    <row r="595" spans="1:8">
      <c r="A595" s="19"/>
      <c r="B595" s="21" t="s">
        <v>1572</v>
      </c>
      <c r="C595" s="21">
        <v>26</v>
      </c>
      <c r="D595" s="3">
        <v>591550</v>
      </c>
      <c r="E595" s="3"/>
      <c r="F595" s="3">
        <f t="shared" si="13"/>
        <v>4138175</v>
      </c>
      <c r="G595" s="3"/>
      <c r="H595" s="3"/>
    </row>
    <row r="596" spans="1:8">
      <c r="A596" s="19"/>
      <c r="B596" s="21" t="s">
        <v>1573</v>
      </c>
      <c r="C596" s="21">
        <v>20</v>
      </c>
      <c r="D596" s="3">
        <v>460645</v>
      </c>
      <c r="E596" s="3"/>
      <c r="F596" s="3">
        <f t="shared" si="13"/>
        <v>4598820</v>
      </c>
      <c r="G596" s="3"/>
      <c r="H596" s="3"/>
    </row>
    <row r="597" spans="1:8">
      <c r="A597" s="19"/>
      <c r="B597" s="21" t="s">
        <v>1574</v>
      </c>
      <c r="C597" s="21">
        <v>20</v>
      </c>
      <c r="D597" s="3">
        <v>448495</v>
      </c>
      <c r="E597" s="3"/>
      <c r="F597" s="3">
        <f t="shared" si="13"/>
        <v>5047315</v>
      </c>
      <c r="G597" s="3"/>
      <c r="H597" s="3"/>
    </row>
    <row r="598" spans="1:8">
      <c r="A598" s="19"/>
      <c r="B598" s="21" t="s">
        <v>1575</v>
      </c>
      <c r="C598" s="21">
        <v>11</v>
      </c>
      <c r="D598" s="3">
        <v>246335</v>
      </c>
      <c r="E598" s="3"/>
      <c r="F598" s="3">
        <f t="shared" si="13"/>
        <v>5293650</v>
      </c>
      <c r="G598" s="3"/>
      <c r="H598" s="3"/>
    </row>
    <row r="599" spans="1:8">
      <c r="A599" s="19"/>
      <c r="B599" s="21" t="s">
        <v>1576</v>
      </c>
      <c r="C599" s="21">
        <v>13</v>
      </c>
      <c r="D599" s="3">
        <v>288115</v>
      </c>
      <c r="E599" s="3"/>
      <c r="F599" s="3">
        <f t="shared" si="13"/>
        <v>5581765</v>
      </c>
      <c r="G599" s="3"/>
      <c r="H599" s="3"/>
    </row>
    <row r="600" spans="1:8">
      <c r="A600" s="19"/>
      <c r="B600" s="21" t="s">
        <v>1577</v>
      </c>
      <c r="C600" s="21">
        <v>7</v>
      </c>
      <c r="D600" s="3">
        <v>149475</v>
      </c>
      <c r="E600" s="3"/>
      <c r="F600" s="3">
        <f t="shared" si="13"/>
        <v>5731240</v>
      </c>
      <c r="G600" s="3"/>
      <c r="H600" s="3"/>
    </row>
    <row r="601" spans="1:8">
      <c r="A601" s="19"/>
      <c r="B601" s="21" t="s">
        <v>1323</v>
      </c>
      <c r="C601" s="21">
        <v>9</v>
      </c>
      <c r="D601" s="3"/>
      <c r="E601" s="3">
        <v>213420</v>
      </c>
      <c r="F601" s="3">
        <f t="shared" si="13"/>
        <v>5517820</v>
      </c>
      <c r="G601" s="3"/>
      <c r="H601" s="3" t="s">
        <v>1452</v>
      </c>
    </row>
    <row r="602" spans="1:8">
      <c r="A602" s="19"/>
      <c r="B602" s="21" t="s">
        <v>1354</v>
      </c>
      <c r="C602" s="21">
        <v>17</v>
      </c>
      <c r="D602" s="3"/>
      <c r="E602" s="3">
        <v>389595</v>
      </c>
      <c r="F602" s="3">
        <f t="shared" si="13"/>
        <v>5128225</v>
      </c>
      <c r="G602" s="3"/>
      <c r="H602" s="3" t="s">
        <v>1452</v>
      </c>
    </row>
    <row r="603" spans="1:8">
      <c r="A603" s="19"/>
      <c r="B603" s="21" t="s">
        <v>1324</v>
      </c>
      <c r="C603" s="21">
        <v>25</v>
      </c>
      <c r="D603" s="3"/>
      <c r="E603" s="3">
        <v>577215</v>
      </c>
      <c r="F603" s="3">
        <f t="shared" si="13"/>
        <v>4551010</v>
      </c>
      <c r="G603" s="3"/>
      <c r="H603" s="3" t="s">
        <v>1452</v>
      </c>
    </row>
    <row r="604" spans="1:8">
      <c r="A604" s="19"/>
      <c r="B604" s="21" t="s">
        <v>1325</v>
      </c>
      <c r="C604" s="21">
        <v>23</v>
      </c>
      <c r="D604" s="3"/>
      <c r="E604" s="3">
        <v>552520</v>
      </c>
      <c r="F604" s="3">
        <f t="shared" si="13"/>
        <v>3998490</v>
      </c>
      <c r="G604" s="3"/>
      <c r="H604" s="3" t="s">
        <v>1452</v>
      </c>
    </row>
    <row r="605" spans="1:8">
      <c r="A605" s="19"/>
      <c r="B605" s="21" t="s">
        <v>1326</v>
      </c>
      <c r="C605" s="21">
        <v>22</v>
      </c>
      <c r="D605" s="3"/>
      <c r="E605" s="3">
        <v>505360</v>
      </c>
      <c r="F605" s="3">
        <f t="shared" si="13"/>
        <v>3493130</v>
      </c>
      <c r="G605" s="3"/>
      <c r="H605" s="3" t="s">
        <v>1452</v>
      </c>
    </row>
    <row r="606" spans="1:8">
      <c r="A606" s="19"/>
      <c r="B606" s="21" t="s">
        <v>1327</v>
      </c>
      <c r="C606" s="21">
        <v>22</v>
      </c>
      <c r="D606" s="3"/>
      <c r="E606" s="3">
        <v>526300</v>
      </c>
      <c r="F606" s="3">
        <f t="shared" si="13"/>
        <v>2966830</v>
      </c>
      <c r="G606" s="3"/>
      <c r="H606" s="3" t="s">
        <v>1452</v>
      </c>
    </row>
    <row r="607" spans="1:8">
      <c r="A607" s="19"/>
      <c r="B607" s="21" t="s">
        <v>1368</v>
      </c>
      <c r="C607" s="21">
        <v>24</v>
      </c>
      <c r="D607" s="3"/>
      <c r="E607" s="3">
        <v>571350</v>
      </c>
      <c r="F607" s="3">
        <f t="shared" si="13"/>
        <v>2395480</v>
      </c>
      <c r="G607" s="3"/>
      <c r="H607" s="3" t="s">
        <v>1452</v>
      </c>
    </row>
    <row r="608" spans="1:8">
      <c r="A608" s="19"/>
      <c r="B608" s="21" t="s">
        <v>1369</v>
      </c>
      <c r="C608" s="21">
        <v>20</v>
      </c>
      <c r="D608" s="3"/>
      <c r="E608" s="3">
        <v>472735</v>
      </c>
      <c r="F608" s="3">
        <f t="shared" si="13"/>
        <v>1922745</v>
      </c>
      <c r="G608" s="3"/>
      <c r="H608" s="3" t="s">
        <v>1452</v>
      </c>
    </row>
    <row r="609" spans="1:8">
      <c r="A609" s="19"/>
      <c r="B609" s="21" t="s">
        <v>507</v>
      </c>
      <c r="C609" s="21">
        <v>22</v>
      </c>
      <c r="D609" s="3"/>
      <c r="E609" s="3">
        <v>527250</v>
      </c>
      <c r="F609" s="3">
        <f t="shared" si="13"/>
        <v>1395495</v>
      </c>
      <c r="G609" s="3"/>
      <c r="H609" s="3" t="s">
        <v>1452</v>
      </c>
    </row>
    <row r="610" spans="1:8">
      <c r="A610" s="19"/>
      <c r="B610" s="21" t="s">
        <v>1328</v>
      </c>
      <c r="C610" s="21">
        <v>18</v>
      </c>
      <c r="D610" s="3"/>
      <c r="E610" s="3">
        <v>441465</v>
      </c>
      <c r="F610" s="3">
        <f t="shared" si="13"/>
        <v>954030</v>
      </c>
      <c r="G610" s="3"/>
      <c r="H610" s="3" t="s">
        <v>1452</v>
      </c>
    </row>
    <row r="611" spans="1:8">
      <c r="A611" s="19"/>
      <c r="B611" s="21" t="s">
        <v>805</v>
      </c>
      <c r="C611" s="21">
        <v>19</v>
      </c>
      <c r="D611" s="3"/>
      <c r="E611" s="3">
        <v>453520</v>
      </c>
      <c r="F611" s="3">
        <f t="shared" si="13"/>
        <v>500510</v>
      </c>
      <c r="G611" s="3"/>
      <c r="H611" s="3" t="s">
        <v>1452</v>
      </c>
    </row>
    <row r="612" spans="1:8">
      <c r="A612" s="19"/>
      <c r="B612" s="21" t="s">
        <v>540</v>
      </c>
      <c r="C612" s="21">
        <v>5</v>
      </c>
      <c r="D612" s="3"/>
      <c r="E612" s="3">
        <v>75470</v>
      </c>
      <c r="F612" s="3">
        <f t="shared" si="13"/>
        <v>425040</v>
      </c>
      <c r="G612" s="3"/>
      <c r="H612" s="3"/>
    </row>
    <row r="613" spans="1:8">
      <c r="A613" s="19"/>
      <c r="B613" s="21" t="s">
        <v>541</v>
      </c>
      <c r="C613" s="21">
        <v>5</v>
      </c>
      <c r="D613" s="3"/>
      <c r="E613" s="3">
        <v>74665</v>
      </c>
      <c r="F613" s="3">
        <f t="shared" si="13"/>
        <v>350375</v>
      </c>
      <c r="G613" s="3"/>
      <c r="H613" s="3"/>
    </row>
    <row r="614" spans="1:8">
      <c r="A614" s="19"/>
      <c r="B614" s="21" t="s">
        <v>542</v>
      </c>
      <c r="C614" s="21">
        <v>3</v>
      </c>
      <c r="D614" s="3"/>
      <c r="E614" s="3">
        <v>48315</v>
      </c>
      <c r="F614" s="3">
        <f t="shared" si="13"/>
        <v>302060</v>
      </c>
      <c r="G614" s="3"/>
      <c r="H614" s="3"/>
    </row>
    <row r="615" spans="1:8">
      <c r="A615" s="19"/>
      <c r="B615" s="21" t="s">
        <v>543</v>
      </c>
      <c r="C615" s="21">
        <v>4</v>
      </c>
      <c r="D615" s="3"/>
      <c r="E615" s="3">
        <v>58995</v>
      </c>
      <c r="F615" s="3">
        <f t="shared" si="13"/>
        <v>243065</v>
      </c>
      <c r="G615" s="3"/>
      <c r="H615" s="3"/>
    </row>
    <row r="616" spans="1:8">
      <c r="A616" s="19"/>
      <c r="B616" s="21" t="s">
        <v>1388</v>
      </c>
      <c r="C616" s="21">
        <v>8</v>
      </c>
      <c r="D616" s="3"/>
      <c r="E616" s="3">
        <v>188615</v>
      </c>
      <c r="F616" s="3">
        <f t="shared" si="13"/>
        <v>54450</v>
      </c>
      <c r="G616" s="3"/>
      <c r="H616" s="3"/>
    </row>
    <row r="617" spans="1:8">
      <c r="A617" s="19"/>
      <c r="B617" s="21" t="s">
        <v>1337</v>
      </c>
      <c r="C617" s="21">
        <v>2</v>
      </c>
      <c r="D617" s="3"/>
      <c r="E617" s="3">
        <v>39455</v>
      </c>
      <c r="F617" s="3">
        <f t="shared" si="13"/>
        <v>14995</v>
      </c>
      <c r="G617" s="3"/>
      <c r="H617" s="3"/>
    </row>
    <row r="618" spans="1:8">
      <c r="A618" s="19"/>
      <c r="B618" s="21"/>
      <c r="C618" s="21"/>
      <c r="D618" s="3"/>
      <c r="E618" s="3">
        <v>14995</v>
      </c>
      <c r="F618" s="3"/>
      <c r="G618" s="3"/>
      <c r="H618" s="3"/>
    </row>
    <row r="619" spans="1:8">
      <c r="A619" s="19"/>
      <c r="B619" s="21"/>
      <c r="C619" s="21"/>
      <c r="D619" s="3"/>
      <c r="E619" s="3"/>
      <c r="F619" s="3"/>
      <c r="G619" s="3"/>
      <c r="H619" s="3"/>
    </row>
    <row r="620" spans="1:8">
      <c r="A620" s="19"/>
      <c r="B620" s="21"/>
      <c r="C620" s="21"/>
      <c r="D620" s="3"/>
      <c r="E620" s="3"/>
      <c r="F620" s="3"/>
      <c r="G620" s="3"/>
      <c r="H620" s="3"/>
    </row>
    <row r="621" spans="1:8">
      <c r="A621" s="19"/>
      <c r="B621" s="21"/>
      <c r="C621" s="21"/>
      <c r="D621" s="3"/>
      <c r="E621" s="3"/>
      <c r="F621" s="3"/>
      <c r="G621" s="3"/>
      <c r="H621" s="3"/>
    </row>
    <row r="622" spans="1:8">
      <c r="A622" s="19"/>
      <c r="B622" s="21"/>
      <c r="C622" s="21"/>
      <c r="D622" s="3"/>
      <c r="E622" s="3"/>
      <c r="F622" s="3"/>
      <c r="G622" s="3"/>
      <c r="H622" s="3"/>
    </row>
    <row r="623" spans="1:8">
      <c r="A623" s="19"/>
      <c r="B623" s="21"/>
      <c r="C623" s="21"/>
      <c r="D623" s="3"/>
      <c r="E623" s="3"/>
      <c r="F623" s="3"/>
      <c r="G623" s="3"/>
      <c r="H623" s="3"/>
    </row>
    <row r="624" spans="1:8">
      <c r="A624" s="19"/>
      <c r="B624" s="21"/>
      <c r="C624" s="21"/>
      <c r="D624" s="3"/>
      <c r="E624" s="3"/>
      <c r="F624" s="3"/>
      <c r="G624" s="3"/>
      <c r="H624" s="3"/>
    </row>
    <row r="625" spans="1:8">
      <c r="A625" s="17"/>
      <c r="B625" s="17"/>
      <c r="C625" s="17"/>
      <c r="D625" s="18"/>
      <c r="E625" s="18"/>
      <c r="F625" s="18"/>
      <c r="G625" s="18"/>
      <c r="H625" s="17"/>
    </row>
    <row r="626" spans="1:8" ht="26.25">
      <c r="A626" s="673" t="s">
        <v>43</v>
      </c>
      <c r="B626" s="674"/>
      <c r="C626" s="29">
        <f>SUM(C588:C625)</f>
        <v>475</v>
      </c>
      <c r="D626" s="10">
        <f>SUM(D587:D625)</f>
        <v>5731240</v>
      </c>
      <c r="E626" s="10">
        <f>SUM(E587:E625)</f>
        <v>5731240</v>
      </c>
      <c r="F626" s="10">
        <f>D626-E626</f>
        <v>0</v>
      </c>
      <c r="G626" s="10"/>
      <c r="H626" s="10"/>
    </row>
    <row r="629" spans="1:8" ht="23.25">
      <c r="A629" s="666" t="s">
        <v>0</v>
      </c>
      <c r="B629" s="666"/>
      <c r="C629" s="666"/>
      <c r="D629" s="666"/>
      <c r="E629" s="666"/>
      <c r="F629" s="666"/>
      <c r="G629" s="666"/>
      <c r="H629" s="666"/>
    </row>
    <row r="630" spans="1:8" ht="15.75">
      <c r="A630" s="672" t="s">
        <v>1408</v>
      </c>
      <c r="B630" s="672"/>
      <c r="C630" s="672"/>
      <c r="D630" s="672"/>
      <c r="E630" s="672"/>
      <c r="F630" s="672"/>
      <c r="G630" s="672"/>
      <c r="H630" s="672"/>
    </row>
    <row r="631" spans="1:8">
      <c r="A631" s="693" t="s">
        <v>2331</v>
      </c>
      <c r="B631" s="667"/>
      <c r="C631" s="667"/>
      <c r="D631" s="667"/>
      <c r="E631" s="667"/>
      <c r="F631" s="667"/>
      <c r="G631" s="667"/>
      <c r="H631" s="667"/>
    </row>
    <row r="632" spans="1:8">
      <c r="A632" s="668" t="s">
        <v>2</v>
      </c>
      <c r="B632" s="668"/>
      <c r="C632" s="668"/>
      <c r="D632" s="668"/>
      <c r="E632" s="668"/>
      <c r="F632" s="668"/>
      <c r="G632" s="668"/>
      <c r="H632" s="668"/>
    </row>
    <row r="633" spans="1:8" ht="15.75">
      <c r="A633" s="1" t="s">
        <v>3</v>
      </c>
      <c r="B633" s="1" t="s">
        <v>4</v>
      </c>
      <c r="C633" s="211" t="s">
        <v>2245</v>
      </c>
      <c r="D633" s="1" t="s">
        <v>2243</v>
      </c>
      <c r="E633" s="1" t="s">
        <v>2246</v>
      </c>
      <c r="F633" s="211" t="s">
        <v>2244</v>
      </c>
      <c r="G633" s="1" t="s">
        <v>2247</v>
      </c>
      <c r="H633" s="211" t="s">
        <v>2239</v>
      </c>
    </row>
    <row r="634" spans="1:8" ht="15.75">
      <c r="A634" s="52"/>
      <c r="B634" s="36" t="s">
        <v>916</v>
      </c>
      <c r="C634" s="36">
        <v>5</v>
      </c>
      <c r="D634" s="89">
        <v>93235</v>
      </c>
      <c r="E634" s="52"/>
      <c r="F634" s="235">
        <f>D634-E634</f>
        <v>93235</v>
      </c>
      <c r="G634" s="36" t="s">
        <v>2332</v>
      </c>
      <c r="H634" s="3"/>
    </row>
    <row r="635" spans="1:8">
      <c r="A635" s="19"/>
      <c r="B635" s="21" t="s">
        <v>1335</v>
      </c>
      <c r="C635" s="21">
        <v>11</v>
      </c>
      <c r="D635" s="3">
        <v>215905</v>
      </c>
      <c r="E635" s="3"/>
      <c r="F635" s="3">
        <f>F634+D635-E635</f>
        <v>309140</v>
      </c>
      <c r="G635" s="3"/>
      <c r="H635" s="3"/>
    </row>
    <row r="636" spans="1:8">
      <c r="A636" s="19"/>
      <c r="B636" s="21" t="s">
        <v>919</v>
      </c>
      <c r="C636" s="21">
        <v>7</v>
      </c>
      <c r="D636" s="3">
        <v>141495</v>
      </c>
      <c r="E636" s="3"/>
      <c r="F636" s="3">
        <f t="shared" ref="F636:F675" si="14">F635+D636-E636</f>
        <v>450635</v>
      </c>
      <c r="G636" s="3"/>
      <c r="H636" s="3"/>
    </row>
    <row r="637" spans="1:8">
      <c r="A637" s="19"/>
      <c r="B637" s="21" t="s">
        <v>922</v>
      </c>
      <c r="C637" s="21">
        <v>7</v>
      </c>
      <c r="D637" s="3">
        <v>140970</v>
      </c>
      <c r="E637" s="3"/>
      <c r="F637" s="3">
        <f t="shared" si="14"/>
        <v>591605</v>
      </c>
      <c r="G637" s="3"/>
      <c r="H637" s="3"/>
    </row>
    <row r="638" spans="1:8">
      <c r="A638" s="19"/>
      <c r="B638" s="21" t="s">
        <v>1396</v>
      </c>
      <c r="C638" s="21">
        <v>4</v>
      </c>
      <c r="D638" s="3">
        <v>83245</v>
      </c>
      <c r="E638" s="3"/>
      <c r="F638" s="3">
        <f t="shared" si="14"/>
        <v>674850</v>
      </c>
      <c r="G638" s="3"/>
      <c r="H638" s="3"/>
    </row>
    <row r="639" spans="1:8">
      <c r="A639" s="19"/>
      <c r="B639" s="21" t="s">
        <v>1336</v>
      </c>
      <c r="C639" s="21">
        <v>18</v>
      </c>
      <c r="D639" s="3">
        <v>365575</v>
      </c>
      <c r="E639" s="3"/>
      <c r="F639" s="3">
        <f t="shared" si="14"/>
        <v>1040425</v>
      </c>
      <c r="G639" s="3"/>
      <c r="H639" s="3"/>
    </row>
    <row r="640" spans="1:8">
      <c r="A640" s="19"/>
      <c r="B640" s="21" t="s">
        <v>1356</v>
      </c>
      <c r="C640" s="21">
        <v>14</v>
      </c>
      <c r="D640" s="3">
        <v>278505</v>
      </c>
      <c r="E640" s="3"/>
      <c r="F640" s="3">
        <f t="shared" si="14"/>
        <v>1318930</v>
      </c>
      <c r="G640" s="3"/>
      <c r="H640" s="3"/>
    </row>
    <row r="641" spans="1:8">
      <c r="A641" s="19"/>
      <c r="B641" s="21" t="s">
        <v>815</v>
      </c>
      <c r="C641" s="21">
        <v>9</v>
      </c>
      <c r="D641" s="3">
        <v>175445</v>
      </c>
      <c r="E641" s="3"/>
      <c r="F641" s="3">
        <f t="shared" si="14"/>
        <v>1494375</v>
      </c>
      <c r="G641" s="3"/>
      <c r="H641" s="3"/>
    </row>
    <row r="642" spans="1:8">
      <c r="A642" s="19"/>
      <c r="B642" s="21" t="s">
        <v>840</v>
      </c>
      <c r="C642" s="21">
        <v>15</v>
      </c>
      <c r="D642" s="3">
        <v>288670</v>
      </c>
      <c r="E642" s="3"/>
      <c r="F642" s="3">
        <f t="shared" si="14"/>
        <v>1783045</v>
      </c>
      <c r="G642" s="3"/>
      <c r="H642" s="3"/>
    </row>
    <row r="643" spans="1:8">
      <c r="A643" s="19"/>
      <c r="B643" s="21" t="s">
        <v>54</v>
      </c>
      <c r="C643" s="21">
        <v>3</v>
      </c>
      <c r="D643" s="3">
        <v>58900</v>
      </c>
      <c r="E643" s="3"/>
      <c r="F643" s="3">
        <f t="shared" si="14"/>
        <v>1841945</v>
      </c>
      <c r="G643" s="3"/>
      <c r="H643" s="3"/>
    </row>
    <row r="644" spans="1:8">
      <c r="A644" s="19"/>
      <c r="B644" s="21" t="s">
        <v>1388</v>
      </c>
      <c r="C644" s="21">
        <v>5</v>
      </c>
      <c r="D644" s="3">
        <v>99225</v>
      </c>
      <c r="E644" s="3"/>
      <c r="F644" s="3">
        <f t="shared" si="14"/>
        <v>1941170</v>
      </c>
      <c r="G644" s="3"/>
      <c r="H644" s="3"/>
    </row>
    <row r="645" spans="1:8">
      <c r="A645" s="19"/>
      <c r="B645" s="21" t="s">
        <v>1337</v>
      </c>
      <c r="C645" s="21">
        <v>11</v>
      </c>
      <c r="D645" s="3">
        <v>218445</v>
      </c>
      <c r="E645" s="3"/>
      <c r="F645" s="3">
        <f t="shared" si="14"/>
        <v>2159615</v>
      </c>
      <c r="G645" s="3"/>
      <c r="H645" s="3"/>
    </row>
    <row r="646" spans="1:8">
      <c r="A646" s="19"/>
      <c r="B646" s="21" t="s">
        <v>1389</v>
      </c>
      <c r="C646" s="21">
        <v>15</v>
      </c>
      <c r="D646" s="3">
        <v>294715</v>
      </c>
      <c r="E646" s="3"/>
      <c r="F646" s="3">
        <f t="shared" si="14"/>
        <v>2454330</v>
      </c>
      <c r="G646" s="3"/>
      <c r="H646" s="3"/>
    </row>
    <row r="647" spans="1:8">
      <c r="A647" s="19"/>
      <c r="B647" s="21" t="s">
        <v>1338</v>
      </c>
      <c r="C647" s="21">
        <v>14</v>
      </c>
      <c r="D647" s="3">
        <v>271615</v>
      </c>
      <c r="E647" s="3"/>
      <c r="F647" s="3">
        <f t="shared" si="14"/>
        <v>2725945</v>
      </c>
      <c r="G647" s="3"/>
      <c r="H647" s="3"/>
    </row>
    <row r="648" spans="1:8">
      <c r="A648" s="19"/>
      <c r="B648" s="21" t="s">
        <v>1339</v>
      </c>
      <c r="C648" s="21">
        <v>16</v>
      </c>
      <c r="D648" s="3">
        <v>296365</v>
      </c>
      <c r="E648" s="3"/>
      <c r="F648" s="3">
        <f t="shared" si="14"/>
        <v>3022310</v>
      </c>
      <c r="G648" s="3"/>
      <c r="H648" s="3"/>
    </row>
    <row r="649" spans="1:8">
      <c r="A649" s="19"/>
      <c r="B649" s="21" t="s">
        <v>1341</v>
      </c>
      <c r="C649" s="21">
        <v>1</v>
      </c>
      <c r="D649" s="3"/>
      <c r="E649" s="3">
        <v>13535</v>
      </c>
      <c r="F649" s="3">
        <f t="shared" si="14"/>
        <v>3008775</v>
      </c>
      <c r="G649" s="3"/>
      <c r="H649" s="3"/>
    </row>
    <row r="650" spans="1:8">
      <c r="A650" s="19"/>
      <c r="B650" s="21" t="s">
        <v>894</v>
      </c>
      <c r="C650" s="21">
        <v>2</v>
      </c>
      <c r="D650" s="3"/>
      <c r="E650" s="3">
        <v>31805</v>
      </c>
      <c r="F650" s="3">
        <f t="shared" si="14"/>
        <v>2976970</v>
      </c>
      <c r="G650" s="3"/>
      <c r="H650" s="3"/>
    </row>
    <row r="651" spans="1:8">
      <c r="A651" s="19"/>
      <c r="B651" s="21" t="s">
        <v>896</v>
      </c>
      <c r="C651" s="21">
        <v>5</v>
      </c>
      <c r="D651" s="3"/>
      <c r="E651" s="3">
        <v>101035</v>
      </c>
      <c r="F651" s="3">
        <f t="shared" si="14"/>
        <v>2875935</v>
      </c>
      <c r="G651" s="3"/>
      <c r="H651" s="3"/>
    </row>
    <row r="652" spans="1:8">
      <c r="A652" s="19"/>
      <c r="B652" s="21" t="s">
        <v>1374</v>
      </c>
      <c r="C652" s="21">
        <v>2</v>
      </c>
      <c r="D652" s="3"/>
      <c r="E652" s="3">
        <v>36210</v>
      </c>
      <c r="F652" s="3">
        <f t="shared" si="14"/>
        <v>2839725</v>
      </c>
      <c r="G652" s="3"/>
      <c r="H652" s="3"/>
    </row>
    <row r="653" spans="1:8">
      <c r="A653" s="19"/>
      <c r="B653" s="21" t="s">
        <v>76</v>
      </c>
      <c r="C653" s="21">
        <v>4</v>
      </c>
      <c r="D653" s="3"/>
      <c r="E653" s="3">
        <v>58885</v>
      </c>
      <c r="F653" s="3">
        <f t="shared" si="14"/>
        <v>2780840</v>
      </c>
      <c r="G653" s="3"/>
      <c r="H653" s="3"/>
    </row>
    <row r="654" spans="1:8">
      <c r="A654" s="19"/>
      <c r="B654" s="21" t="s">
        <v>576</v>
      </c>
      <c r="C654" s="21">
        <v>3</v>
      </c>
      <c r="D654" s="3"/>
      <c r="E654" s="3">
        <v>44275</v>
      </c>
      <c r="F654" s="3">
        <f t="shared" si="14"/>
        <v>2736565</v>
      </c>
      <c r="G654" s="3"/>
      <c r="H654" s="3"/>
    </row>
    <row r="655" spans="1:8">
      <c r="A655" s="19"/>
      <c r="B655" s="21" t="s">
        <v>577</v>
      </c>
      <c r="C655" s="21">
        <v>5</v>
      </c>
      <c r="D655" s="3"/>
      <c r="E655" s="3">
        <v>72275</v>
      </c>
      <c r="F655" s="3">
        <f t="shared" si="14"/>
        <v>2664290</v>
      </c>
      <c r="G655" s="3"/>
      <c r="H655" s="3"/>
    </row>
    <row r="656" spans="1:8">
      <c r="A656" s="19"/>
      <c r="B656" s="21" t="s">
        <v>901</v>
      </c>
      <c r="C656" s="21">
        <v>7</v>
      </c>
      <c r="D656" s="3"/>
      <c r="E656" s="3">
        <v>101240</v>
      </c>
      <c r="F656" s="3">
        <f t="shared" si="14"/>
        <v>2563050</v>
      </c>
      <c r="G656" s="3"/>
      <c r="H656" s="3"/>
    </row>
    <row r="657" spans="1:8">
      <c r="A657" s="19"/>
      <c r="B657" s="21" t="s">
        <v>942</v>
      </c>
      <c r="C657" s="21">
        <v>9</v>
      </c>
      <c r="D657" s="3"/>
      <c r="E657" s="3">
        <v>137950</v>
      </c>
      <c r="F657" s="3">
        <f t="shared" si="14"/>
        <v>2425100</v>
      </c>
      <c r="G657" s="3"/>
      <c r="H657" s="3"/>
    </row>
    <row r="658" spans="1:8">
      <c r="A658" s="19"/>
      <c r="B658" s="21" t="s">
        <v>1376</v>
      </c>
      <c r="C658" s="21">
        <v>8</v>
      </c>
      <c r="D658" s="3"/>
      <c r="E658" s="3">
        <v>137045</v>
      </c>
      <c r="F658" s="3">
        <f t="shared" si="14"/>
        <v>2288055</v>
      </c>
      <c r="G658" s="3"/>
      <c r="H658" s="3"/>
    </row>
    <row r="659" spans="1:8">
      <c r="A659" s="19"/>
      <c r="B659" s="21" t="s">
        <v>1377</v>
      </c>
      <c r="C659" s="21">
        <v>2</v>
      </c>
      <c r="D659" s="3"/>
      <c r="E659" s="3">
        <v>35575</v>
      </c>
      <c r="F659" s="3">
        <f t="shared" si="14"/>
        <v>2252480</v>
      </c>
      <c r="G659" s="3"/>
      <c r="H659" s="3"/>
    </row>
    <row r="660" spans="1:8">
      <c r="A660" s="19"/>
      <c r="B660" s="21" t="s">
        <v>1378</v>
      </c>
      <c r="C660" s="21">
        <v>4</v>
      </c>
      <c r="D660" s="3"/>
      <c r="E660" s="3">
        <v>70910</v>
      </c>
      <c r="F660" s="3">
        <f t="shared" si="14"/>
        <v>2181570</v>
      </c>
      <c r="G660" s="3"/>
      <c r="H660" s="3"/>
    </row>
    <row r="661" spans="1:8">
      <c r="A661" s="19"/>
      <c r="B661" s="21" t="s">
        <v>903</v>
      </c>
      <c r="C661" s="21">
        <v>2</v>
      </c>
      <c r="D661" s="3"/>
      <c r="E661" s="3">
        <v>30315</v>
      </c>
      <c r="F661" s="3">
        <f t="shared" si="14"/>
        <v>2151255</v>
      </c>
      <c r="G661" s="3"/>
      <c r="H661" s="3"/>
    </row>
    <row r="662" spans="1:8">
      <c r="A662" s="19"/>
      <c r="B662" s="21" t="s">
        <v>1379</v>
      </c>
      <c r="C662" s="21">
        <v>4</v>
      </c>
      <c r="D662" s="3"/>
      <c r="E662" s="3">
        <v>68270</v>
      </c>
      <c r="F662" s="3">
        <f t="shared" si="14"/>
        <v>2082985</v>
      </c>
      <c r="G662" s="3"/>
      <c r="H662" s="3"/>
    </row>
    <row r="663" spans="1:8">
      <c r="A663" s="19"/>
      <c r="B663" s="21" t="s">
        <v>1380</v>
      </c>
      <c r="C663" s="21">
        <v>2</v>
      </c>
      <c r="D663" s="3"/>
      <c r="E663" s="3">
        <v>29960</v>
      </c>
      <c r="F663" s="3">
        <f t="shared" si="14"/>
        <v>2053025</v>
      </c>
      <c r="G663" s="3"/>
      <c r="H663" s="3"/>
    </row>
    <row r="664" spans="1:8">
      <c r="A664" s="19"/>
      <c r="B664" s="21" t="s">
        <v>68</v>
      </c>
      <c r="C664" s="21">
        <v>8</v>
      </c>
      <c r="D664" s="3"/>
      <c r="E664" s="3">
        <v>127900</v>
      </c>
      <c r="F664" s="3">
        <f t="shared" si="14"/>
        <v>1925125</v>
      </c>
      <c r="G664" s="3"/>
      <c r="H664" s="3"/>
    </row>
    <row r="665" spans="1:8">
      <c r="A665" s="19"/>
      <c r="B665" s="21" t="s">
        <v>69</v>
      </c>
      <c r="C665" s="21">
        <v>10</v>
      </c>
      <c r="D665" s="3"/>
      <c r="E665" s="3">
        <v>172440</v>
      </c>
      <c r="F665" s="3">
        <f t="shared" si="14"/>
        <v>1752685</v>
      </c>
      <c r="G665" s="3"/>
      <c r="H665" s="3"/>
    </row>
    <row r="666" spans="1:8">
      <c r="A666" s="19"/>
      <c r="B666" s="21" t="s">
        <v>70</v>
      </c>
      <c r="C666" s="21">
        <v>15</v>
      </c>
      <c r="D666" s="3"/>
      <c r="E666" s="3">
        <v>244235</v>
      </c>
      <c r="F666" s="3">
        <f t="shared" si="14"/>
        <v>1508450</v>
      </c>
      <c r="G666" s="3"/>
      <c r="H666" s="3"/>
    </row>
    <row r="667" spans="1:8">
      <c r="A667" s="19"/>
      <c r="B667" s="21" t="s">
        <v>71</v>
      </c>
      <c r="C667" s="21">
        <v>16</v>
      </c>
      <c r="D667" s="3">
        <v>13535</v>
      </c>
      <c r="E667" s="3">
        <v>229965</v>
      </c>
      <c r="F667" s="3">
        <f t="shared" si="14"/>
        <v>1292020</v>
      </c>
      <c r="G667" s="3"/>
      <c r="H667" s="3" t="s">
        <v>1578</v>
      </c>
    </row>
    <row r="668" spans="1:8">
      <c r="A668" s="19"/>
      <c r="B668" s="21" t="s">
        <v>72</v>
      </c>
      <c r="C668" s="21">
        <v>16</v>
      </c>
      <c r="D668" s="3"/>
      <c r="E668" s="3">
        <v>238440</v>
      </c>
      <c r="F668" s="3">
        <f t="shared" si="14"/>
        <v>1053580</v>
      </c>
      <c r="G668" s="3"/>
      <c r="H668" s="3"/>
    </row>
    <row r="669" spans="1:8">
      <c r="A669" s="19"/>
      <c r="B669" s="21" t="s">
        <v>73</v>
      </c>
      <c r="C669" s="21">
        <v>6</v>
      </c>
      <c r="D669" s="3"/>
      <c r="E669" s="3">
        <v>103545</v>
      </c>
      <c r="F669" s="3">
        <f t="shared" si="14"/>
        <v>950035</v>
      </c>
      <c r="G669" s="3"/>
      <c r="H669" s="3"/>
    </row>
    <row r="670" spans="1:8">
      <c r="A670" s="19"/>
      <c r="B670" s="21" t="s">
        <v>74</v>
      </c>
      <c r="C670" s="21">
        <v>22</v>
      </c>
      <c r="D670" s="3"/>
      <c r="E670" s="3">
        <v>348535</v>
      </c>
      <c r="F670" s="3">
        <f t="shared" si="14"/>
        <v>601500</v>
      </c>
      <c r="G670" s="3"/>
      <c r="H670" s="3"/>
    </row>
    <row r="671" spans="1:8">
      <c r="A671" s="19"/>
      <c r="B671" s="21" t="s">
        <v>75</v>
      </c>
      <c r="C671" s="21">
        <v>23</v>
      </c>
      <c r="D671" s="3"/>
      <c r="E671" s="3">
        <v>374660</v>
      </c>
      <c r="F671" s="3">
        <f t="shared" si="14"/>
        <v>226840</v>
      </c>
      <c r="G671" s="3"/>
      <c r="H671" s="3"/>
    </row>
    <row r="672" spans="1:8">
      <c r="A672" s="19"/>
      <c r="B672" s="21" t="s">
        <v>76</v>
      </c>
      <c r="C672" s="21">
        <v>2</v>
      </c>
      <c r="D672" s="3"/>
      <c r="E672" s="3">
        <v>30475</v>
      </c>
      <c r="F672" s="3">
        <f t="shared" si="14"/>
        <v>196365</v>
      </c>
      <c r="G672" s="3"/>
      <c r="H672" s="3"/>
    </row>
    <row r="673" spans="1:8">
      <c r="A673" s="19"/>
      <c r="B673" s="21" t="s">
        <v>77</v>
      </c>
      <c r="C673" s="21">
        <v>8</v>
      </c>
      <c r="D673" s="3"/>
      <c r="E673" s="3">
        <v>117645</v>
      </c>
      <c r="F673" s="3">
        <f t="shared" si="14"/>
        <v>78720</v>
      </c>
      <c r="G673" s="3"/>
      <c r="H673" s="3"/>
    </row>
    <row r="674" spans="1:8">
      <c r="A674" s="19"/>
      <c r="B674" s="21" t="s">
        <v>79</v>
      </c>
      <c r="C674" s="21">
        <v>4</v>
      </c>
      <c r="D674" s="3"/>
      <c r="E674" s="3">
        <v>51440</v>
      </c>
      <c r="F674" s="3">
        <f t="shared" si="14"/>
        <v>27280</v>
      </c>
      <c r="G674" s="3"/>
      <c r="H674" s="3"/>
    </row>
    <row r="675" spans="1:8">
      <c r="A675" s="19"/>
      <c r="B675" s="21" t="s">
        <v>80</v>
      </c>
      <c r="C675" s="21">
        <v>1</v>
      </c>
      <c r="D675" s="3"/>
      <c r="E675" s="3">
        <v>4570</v>
      </c>
      <c r="F675" s="3">
        <f t="shared" si="14"/>
        <v>22710</v>
      </c>
      <c r="G675" s="3"/>
      <c r="H675" s="3"/>
    </row>
    <row r="676" spans="1:8">
      <c r="A676" s="19"/>
      <c r="B676" s="21"/>
      <c r="C676" s="21"/>
      <c r="D676" s="3"/>
      <c r="E676" s="3">
        <v>22710</v>
      </c>
      <c r="F676" s="3"/>
      <c r="G676" s="3"/>
      <c r="H676" s="3"/>
    </row>
    <row r="677" spans="1:8">
      <c r="A677" s="17"/>
      <c r="B677" s="17"/>
      <c r="C677" s="17"/>
      <c r="D677" s="18"/>
      <c r="E677" s="18"/>
      <c r="F677" s="18"/>
      <c r="G677" s="18"/>
      <c r="H677" s="17"/>
    </row>
    <row r="678" spans="1:8" ht="26.25">
      <c r="A678" s="673" t="s">
        <v>43</v>
      </c>
      <c r="B678" s="674"/>
      <c r="C678" s="29">
        <f>SUM(C635:C677)</f>
        <v>340</v>
      </c>
      <c r="D678" s="10">
        <f>SUM(D634:D677)</f>
        <v>3035845</v>
      </c>
      <c r="E678" s="10">
        <f>SUM(E634:E677)</f>
        <v>3035845</v>
      </c>
      <c r="F678" s="10">
        <f>D678-E678</f>
        <v>0</v>
      </c>
      <c r="G678" s="10"/>
      <c r="H678" s="10"/>
    </row>
    <row r="681" spans="1:8" ht="23.25">
      <c r="A681" s="666" t="s">
        <v>0</v>
      </c>
      <c r="B681" s="666"/>
      <c r="C681" s="666"/>
      <c r="D681" s="666"/>
      <c r="E681" s="666"/>
      <c r="F681" s="666"/>
      <c r="G681" s="666"/>
      <c r="H681" s="666"/>
    </row>
    <row r="682" spans="1:8" ht="15.75">
      <c r="A682" s="672" t="s">
        <v>1408</v>
      </c>
      <c r="B682" s="672"/>
      <c r="C682" s="672"/>
      <c r="D682" s="672"/>
      <c r="E682" s="672"/>
      <c r="F682" s="672"/>
      <c r="G682" s="672"/>
      <c r="H682" s="672"/>
    </row>
    <row r="683" spans="1:8">
      <c r="A683" s="667" t="s">
        <v>1887</v>
      </c>
      <c r="B683" s="667"/>
      <c r="C683" s="667"/>
      <c r="D683" s="667"/>
      <c r="E683" s="667"/>
      <c r="F683" s="667"/>
      <c r="G683" s="667"/>
      <c r="H683" s="667"/>
    </row>
    <row r="684" spans="1:8">
      <c r="A684" s="668" t="s">
        <v>2</v>
      </c>
      <c r="B684" s="668"/>
      <c r="C684" s="668"/>
      <c r="D684" s="668"/>
      <c r="E684" s="668"/>
      <c r="F684" s="668"/>
      <c r="G684" s="668"/>
      <c r="H684" s="668"/>
    </row>
    <row r="685" spans="1:8" ht="15.75">
      <c r="A685" s="1" t="s">
        <v>3</v>
      </c>
      <c r="B685" s="1" t="s">
        <v>4</v>
      </c>
      <c r="C685" s="211" t="s">
        <v>2245</v>
      </c>
      <c r="D685" s="1" t="s">
        <v>2243</v>
      </c>
      <c r="E685" s="1" t="s">
        <v>2246</v>
      </c>
      <c r="F685" s="211" t="s">
        <v>2244</v>
      </c>
      <c r="G685" s="1" t="s">
        <v>2247</v>
      </c>
      <c r="H685" s="211" t="s">
        <v>2239</v>
      </c>
    </row>
    <row r="686" spans="1:8" ht="15.75">
      <c r="A686" s="52"/>
      <c r="B686" s="36" t="s">
        <v>1886</v>
      </c>
      <c r="C686" s="36">
        <v>16</v>
      </c>
      <c r="D686" s="89">
        <v>397795</v>
      </c>
      <c r="E686" s="52"/>
      <c r="F686" s="235">
        <f>D686-E686</f>
        <v>397795</v>
      </c>
      <c r="G686" s="36" t="s">
        <v>2328</v>
      </c>
      <c r="H686" s="3"/>
    </row>
    <row r="687" spans="1:8">
      <c r="A687" s="19"/>
      <c r="B687" s="21" t="s">
        <v>1888</v>
      </c>
      <c r="C687" s="21">
        <v>23</v>
      </c>
      <c r="D687" s="3">
        <v>567595</v>
      </c>
      <c r="E687" s="3"/>
      <c r="F687" s="3">
        <f>F686+D687-E687</f>
        <v>965390</v>
      </c>
      <c r="G687" s="232" t="s">
        <v>2255</v>
      </c>
      <c r="H687" s="3"/>
    </row>
    <row r="688" spans="1:8">
      <c r="A688" s="19"/>
      <c r="B688" s="21" t="s">
        <v>1889</v>
      </c>
      <c r="C688" s="21">
        <v>26</v>
      </c>
      <c r="D688" s="3">
        <v>636470</v>
      </c>
      <c r="E688" s="3"/>
      <c r="F688" s="3">
        <f t="shared" ref="F688:F706" si="15">F687+D688-E688</f>
        <v>1601860</v>
      </c>
      <c r="G688" s="232" t="s">
        <v>2329</v>
      </c>
      <c r="H688" s="3"/>
    </row>
    <row r="689" spans="1:8">
      <c r="A689" s="19"/>
      <c r="B689" s="21" t="s">
        <v>1892</v>
      </c>
      <c r="C689" s="21">
        <v>26</v>
      </c>
      <c r="D689" s="3">
        <v>636930</v>
      </c>
      <c r="E689" s="3"/>
      <c r="F689" s="3">
        <f t="shared" si="15"/>
        <v>2238790</v>
      </c>
      <c r="G689" s="232" t="s">
        <v>2330</v>
      </c>
      <c r="H689" s="3"/>
    </row>
    <row r="690" spans="1:8">
      <c r="A690" s="19"/>
      <c r="B690" s="21" t="s">
        <v>1894</v>
      </c>
      <c r="C690" s="21">
        <v>24</v>
      </c>
      <c r="D690" s="3">
        <v>600790</v>
      </c>
      <c r="E690" s="3"/>
      <c r="F690" s="3">
        <f t="shared" si="15"/>
        <v>2839580</v>
      </c>
      <c r="G690" s="3"/>
      <c r="H690" s="3"/>
    </row>
    <row r="691" spans="1:8">
      <c r="A691" s="19"/>
      <c r="B691" s="21" t="s">
        <v>1899</v>
      </c>
      <c r="C691" s="21">
        <v>26</v>
      </c>
      <c r="D691" s="3">
        <v>631500</v>
      </c>
      <c r="E691" s="3"/>
      <c r="F691" s="3">
        <f t="shared" si="15"/>
        <v>3471080</v>
      </c>
      <c r="G691" s="3"/>
      <c r="H691" s="3"/>
    </row>
    <row r="692" spans="1:8">
      <c r="A692" s="19"/>
      <c r="B692" s="21" t="s">
        <v>1900</v>
      </c>
      <c r="C692" s="21">
        <v>24</v>
      </c>
      <c r="D692" s="3">
        <v>589290</v>
      </c>
      <c r="E692" s="3"/>
      <c r="F692" s="3">
        <f t="shared" si="15"/>
        <v>4060370</v>
      </c>
      <c r="G692" s="3"/>
      <c r="H692" s="3"/>
    </row>
    <row r="693" spans="1:8">
      <c r="A693" s="19"/>
      <c r="B693" s="21" t="s">
        <v>1901</v>
      </c>
      <c r="C693" s="21">
        <v>13</v>
      </c>
      <c r="D693" s="3">
        <v>311845</v>
      </c>
      <c r="E693" s="3"/>
      <c r="F693" s="3">
        <f t="shared" si="15"/>
        <v>4372215</v>
      </c>
      <c r="G693" s="3"/>
      <c r="H693" s="3"/>
    </row>
    <row r="694" spans="1:8">
      <c r="A694" s="19"/>
      <c r="B694" s="21" t="s">
        <v>1906</v>
      </c>
      <c r="C694" s="21">
        <v>8</v>
      </c>
      <c r="D694" s="3">
        <v>199885</v>
      </c>
      <c r="E694" s="3"/>
      <c r="F694" s="3">
        <f t="shared" si="15"/>
        <v>4572100</v>
      </c>
      <c r="G694" s="3"/>
      <c r="H694" s="3"/>
    </row>
    <row r="695" spans="1:8">
      <c r="A695" s="19"/>
      <c r="B695" s="21" t="s">
        <v>1909</v>
      </c>
      <c r="C695" s="21">
        <v>5</v>
      </c>
      <c r="D695" s="3">
        <v>117180</v>
      </c>
      <c r="E695" s="3"/>
      <c r="F695" s="3">
        <f t="shared" si="15"/>
        <v>4689280</v>
      </c>
      <c r="G695" s="3"/>
      <c r="H695" s="3"/>
    </row>
    <row r="696" spans="1:8">
      <c r="A696" s="19"/>
      <c r="B696" s="21" t="s">
        <v>1985</v>
      </c>
      <c r="C696" s="21">
        <v>6</v>
      </c>
      <c r="D696" s="3"/>
      <c r="E696" s="3">
        <v>152185</v>
      </c>
      <c r="F696" s="3">
        <f t="shared" si="15"/>
        <v>4537095</v>
      </c>
      <c r="G696" s="3"/>
      <c r="H696" s="3"/>
    </row>
    <row r="697" spans="1:8">
      <c r="A697" s="19"/>
      <c r="B697" s="21" t="s">
        <v>1987</v>
      </c>
      <c r="C697" s="21">
        <v>7</v>
      </c>
      <c r="D697" s="3"/>
      <c r="E697" s="3">
        <v>163775</v>
      </c>
      <c r="F697" s="3">
        <f t="shared" si="15"/>
        <v>4373320</v>
      </c>
      <c r="G697" s="3"/>
      <c r="H697" s="3"/>
    </row>
    <row r="698" spans="1:8">
      <c r="A698" s="19"/>
      <c r="B698" s="21" t="s">
        <v>1989</v>
      </c>
      <c r="C698" s="21">
        <v>28</v>
      </c>
      <c r="D698" s="3"/>
      <c r="E698" s="3">
        <v>627995</v>
      </c>
      <c r="F698" s="3">
        <f t="shared" si="15"/>
        <v>3745325</v>
      </c>
      <c r="G698" s="3"/>
      <c r="H698" s="3"/>
    </row>
    <row r="699" spans="1:8">
      <c r="A699" s="19"/>
      <c r="B699" s="21" t="s">
        <v>1990</v>
      </c>
      <c r="C699" s="21">
        <v>38</v>
      </c>
      <c r="D699" s="3"/>
      <c r="E699" s="3">
        <v>864295</v>
      </c>
      <c r="F699" s="3">
        <f t="shared" si="15"/>
        <v>2881030</v>
      </c>
      <c r="G699" s="3"/>
      <c r="H699" s="3"/>
    </row>
    <row r="700" spans="1:8">
      <c r="A700" s="19"/>
      <c r="B700" s="21" t="s">
        <v>1991</v>
      </c>
      <c r="C700" s="21">
        <v>8</v>
      </c>
      <c r="D700" s="3"/>
      <c r="E700" s="3">
        <v>391615</v>
      </c>
      <c r="F700" s="3">
        <f t="shared" si="15"/>
        <v>2489415</v>
      </c>
      <c r="G700" s="3"/>
      <c r="H700" s="3"/>
    </row>
    <row r="701" spans="1:8">
      <c r="A701" s="19"/>
      <c r="B701" s="21" t="s">
        <v>1992</v>
      </c>
      <c r="C701" s="21">
        <v>23</v>
      </c>
      <c r="D701" s="3"/>
      <c r="E701" s="3">
        <v>544420</v>
      </c>
      <c r="F701" s="3">
        <f t="shared" si="15"/>
        <v>1944995</v>
      </c>
      <c r="G701" s="3"/>
      <c r="H701" s="3"/>
    </row>
    <row r="702" spans="1:8">
      <c r="A702" s="19"/>
      <c r="B702" s="21" t="s">
        <v>1993</v>
      </c>
      <c r="C702" s="21">
        <v>26</v>
      </c>
      <c r="D702" s="3"/>
      <c r="E702" s="3">
        <v>567740</v>
      </c>
      <c r="F702" s="3">
        <f t="shared" si="15"/>
        <v>1377255</v>
      </c>
      <c r="G702" s="3"/>
      <c r="H702" s="3"/>
    </row>
    <row r="703" spans="1:8">
      <c r="A703" s="19"/>
      <c r="B703" s="21" t="s">
        <v>1994</v>
      </c>
      <c r="C703" s="21">
        <v>16</v>
      </c>
      <c r="D703" s="3"/>
      <c r="E703" s="3">
        <v>385930</v>
      </c>
      <c r="F703" s="3">
        <f t="shared" si="15"/>
        <v>991325</v>
      </c>
      <c r="G703" s="3"/>
      <c r="H703" s="3"/>
    </row>
    <row r="704" spans="1:8">
      <c r="A704" s="19"/>
      <c r="B704" s="21" t="s">
        <v>1995</v>
      </c>
      <c r="C704" s="21">
        <v>31</v>
      </c>
      <c r="D704" s="3"/>
      <c r="E704" s="3">
        <v>735530</v>
      </c>
      <c r="F704" s="3">
        <f t="shared" si="15"/>
        <v>255795</v>
      </c>
      <c r="G704" s="3"/>
      <c r="H704" s="3"/>
    </row>
    <row r="705" spans="1:8">
      <c r="A705" s="19"/>
      <c r="B705" s="21" t="s">
        <v>1996</v>
      </c>
      <c r="C705" s="21">
        <v>12</v>
      </c>
      <c r="D705" s="3"/>
      <c r="E705" s="3">
        <v>250380</v>
      </c>
      <c r="F705" s="3">
        <f t="shared" si="15"/>
        <v>5415</v>
      </c>
      <c r="G705" s="3"/>
      <c r="H705" s="3"/>
    </row>
    <row r="706" spans="1:8">
      <c r="A706" s="19"/>
      <c r="B706" s="21" t="s">
        <v>2133</v>
      </c>
      <c r="C706" s="21"/>
      <c r="D706" s="3"/>
      <c r="E706" s="3">
        <v>5415</v>
      </c>
      <c r="F706" s="3">
        <f t="shared" si="15"/>
        <v>0</v>
      </c>
      <c r="G706" s="3"/>
      <c r="H706" s="3" t="s">
        <v>1643</v>
      </c>
    </row>
    <row r="707" spans="1:8">
      <c r="A707" s="17"/>
      <c r="B707" s="17"/>
      <c r="C707" s="17"/>
      <c r="D707" s="18"/>
      <c r="E707" s="18"/>
      <c r="F707" s="18"/>
      <c r="G707" s="18"/>
      <c r="H707" s="17"/>
    </row>
    <row r="708" spans="1:8" ht="26.25">
      <c r="A708" s="673" t="s">
        <v>43</v>
      </c>
      <c r="B708" s="674"/>
      <c r="C708" s="29">
        <f>SUM(C687:C707)</f>
        <v>370</v>
      </c>
      <c r="D708" s="10">
        <f>SUM(D686:D707)</f>
        <v>4689280</v>
      </c>
      <c r="E708" s="10">
        <f>SUM(E686:E707)</f>
        <v>4689280</v>
      </c>
      <c r="F708" s="10">
        <f>D708-E708</f>
        <v>0</v>
      </c>
      <c r="G708" s="10"/>
      <c r="H708" s="10"/>
    </row>
    <row r="711" spans="1:8" ht="23.25">
      <c r="A711" s="666" t="s">
        <v>0</v>
      </c>
      <c r="B711" s="666"/>
      <c r="C711" s="666"/>
      <c r="D711" s="666"/>
      <c r="E711" s="666"/>
      <c r="F711" s="666"/>
      <c r="G711" s="666"/>
      <c r="H711" s="666"/>
    </row>
    <row r="712" spans="1:8" ht="15.75">
      <c r="A712" s="672" t="s">
        <v>1408</v>
      </c>
      <c r="B712" s="672"/>
      <c r="C712" s="672"/>
      <c r="D712" s="672"/>
      <c r="E712" s="672"/>
      <c r="F712" s="672"/>
      <c r="G712" s="672"/>
      <c r="H712" s="672"/>
    </row>
    <row r="713" spans="1:8">
      <c r="A713" s="667" t="s">
        <v>2002</v>
      </c>
      <c r="B713" s="667"/>
      <c r="C713" s="667"/>
      <c r="D713" s="667"/>
      <c r="E713" s="667"/>
      <c r="F713" s="667"/>
      <c r="G713" s="667"/>
      <c r="H713" s="667"/>
    </row>
    <row r="714" spans="1:8">
      <c r="A714" s="668" t="s">
        <v>2</v>
      </c>
      <c r="B714" s="668"/>
      <c r="C714" s="668"/>
      <c r="D714" s="668"/>
      <c r="E714" s="668"/>
      <c r="F714" s="668"/>
      <c r="G714" s="668"/>
      <c r="H714" s="668"/>
    </row>
    <row r="715" spans="1:8" ht="15.75">
      <c r="A715" s="1" t="s">
        <v>3</v>
      </c>
      <c r="B715" s="1" t="s">
        <v>4</v>
      </c>
      <c r="C715" s="211" t="s">
        <v>2245</v>
      </c>
      <c r="D715" s="1" t="s">
        <v>2243</v>
      </c>
      <c r="E715" s="1" t="s">
        <v>2246</v>
      </c>
      <c r="F715" s="211" t="s">
        <v>2244</v>
      </c>
      <c r="G715" s="1" t="s">
        <v>2247</v>
      </c>
      <c r="H715" s="211" t="s">
        <v>2239</v>
      </c>
    </row>
    <row r="716" spans="1:8" ht="15.75">
      <c r="A716" s="52"/>
      <c r="B716" s="36" t="s">
        <v>2001</v>
      </c>
      <c r="C716" s="36">
        <v>5</v>
      </c>
      <c r="D716" s="154">
        <v>123990</v>
      </c>
      <c r="E716" s="52"/>
      <c r="F716" s="235">
        <f>D716-E716</f>
        <v>123990</v>
      </c>
      <c r="G716" s="36" t="s">
        <v>2322</v>
      </c>
      <c r="H716" s="3"/>
    </row>
    <row r="717" spans="1:8">
      <c r="A717" s="19"/>
      <c r="B717" s="21" t="s">
        <v>2003</v>
      </c>
      <c r="C717" s="21">
        <v>10</v>
      </c>
      <c r="D717" s="3">
        <v>255045</v>
      </c>
      <c r="E717" s="3"/>
      <c r="F717" s="3">
        <f>F716+D717-E717</f>
        <v>379035</v>
      </c>
      <c r="G717" s="232" t="s">
        <v>2323</v>
      </c>
      <c r="H717" s="3"/>
    </row>
    <row r="718" spans="1:8">
      <c r="A718" s="19"/>
      <c r="B718" s="21" t="s">
        <v>2004</v>
      </c>
      <c r="C718" s="21">
        <v>7</v>
      </c>
      <c r="D718" s="3">
        <v>177460</v>
      </c>
      <c r="E718" s="3"/>
      <c r="F718" s="3">
        <f t="shared" ref="F718:F755" si="16">F717+D718-E718</f>
        <v>556495</v>
      </c>
      <c r="G718" s="232" t="s">
        <v>2324</v>
      </c>
      <c r="H718" s="3"/>
    </row>
    <row r="719" spans="1:8">
      <c r="A719" s="19"/>
      <c r="B719" s="21" t="s">
        <v>2007</v>
      </c>
      <c r="C719" s="21">
        <v>11</v>
      </c>
      <c r="D719" s="3">
        <v>276220</v>
      </c>
      <c r="E719" s="3"/>
      <c r="F719" s="3">
        <f t="shared" si="16"/>
        <v>832715</v>
      </c>
      <c r="G719" s="232" t="s">
        <v>2325</v>
      </c>
      <c r="H719" s="3"/>
    </row>
    <row r="720" spans="1:8">
      <c r="A720" s="19"/>
      <c r="B720" s="21" t="s">
        <v>2009</v>
      </c>
      <c r="C720" s="21">
        <v>10</v>
      </c>
      <c r="D720" s="3">
        <v>254945</v>
      </c>
      <c r="E720" s="3"/>
      <c r="F720" s="3">
        <f t="shared" si="16"/>
        <v>1087660</v>
      </c>
      <c r="G720" s="232" t="s">
        <v>2326</v>
      </c>
      <c r="H720" s="3"/>
    </row>
    <row r="721" spans="1:8">
      <c r="A721" s="19"/>
      <c r="B721" s="21" t="s">
        <v>2011</v>
      </c>
      <c r="C721" s="21">
        <v>8</v>
      </c>
      <c r="D721" s="3">
        <v>200590</v>
      </c>
      <c r="E721" s="3"/>
      <c r="F721" s="3">
        <f t="shared" si="16"/>
        <v>1288250</v>
      </c>
      <c r="G721" s="232" t="s">
        <v>2327</v>
      </c>
      <c r="H721" s="3"/>
    </row>
    <row r="722" spans="1:8">
      <c r="A722" s="19"/>
      <c r="B722" s="21" t="s">
        <v>2013</v>
      </c>
      <c r="C722" s="21">
        <v>9</v>
      </c>
      <c r="D722" s="3">
        <v>232965</v>
      </c>
      <c r="E722" s="3"/>
      <c r="F722" s="3">
        <f t="shared" si="16"/>
        <v>1521215</v>
      </c>
      <c r="G722" s="3"/>
      <c r="H722" s="3"/>
    </row>
    <row r="723" spans="1:8">
      <c r="A723" s="19"/>
      <c r="B723" s="21" t="s">
        <v>2014</v>
      </c>
      <c r="C723" s="21">
        <v>12</v>
      </c>
      <c r="D723" s="3">
        <v>308890</v>
      </c>
      <c r="E723" s="3"/>
      <c r="F723" s="3">
        <f t="shared" si="16"/>
        <v>1830105</v>
      </c>
      <c r="G723" s="3"/>
      <c r="H723" s="3"/>
    </row>
    <row r="724" spans="1:8">
      <c r="A724" s="19"/>
      <c r="B724" s="21" t="s">
        <v>2015</v>
      </c>
      <c r="C724" s="21">
        <v>14</v>
      </c>
      <c r="D724" s="3">
        <v>362035</v>
      </c>
      <c r="E724" s="3"/>
      <c r="F724" s="3">
        <f t="shared" si="16"/>
        <v>2192140</v>
      </c>
      <c r="G724" s="3"/>
      <c r="H724" s="3"/>
    </row>
    <row r="725" spans="1:8">
      <c r="A725" s="19"/>
      <c r="B725" s="21" t="s">
        <v>2017</v>
      </c>
      <c r="C725" s="21">
        <v>17</v>
      </c>
      <c r="D725" s="3">
        <v>441875</v>
      </c>
      <c r="E725" s="3"/>
      <c r="F725" s="3">
        <f t="shared" si="16"/>
        <v>2634015</v>
      </c>
      <c r="G725" s="3"/>
      <c r="H725" s="3"/>
    </row>
    <row r="726" spans="1:8">
      <c r="A726" s="19"/>
      <c r="B726" s="21" t="s">
        <v>2018</v>
      </c>
      <c r="C726" s="21">
        <v>21</v>
      </c>
      <c r="D726" s="5">
        <v>513115</v>
      </c>
      <c r="E726" s="3"/>
      <c r="F726" s="3">
        <f t="shared" si="16"/>
        <v>3147130</v>
      </c>
      <c r="G726" s="3"/>
      <c r="H726" s="3"/>
    </row>
    <row r="727" spans="1:8">
      <c r="A727" s="19"/>
      <c r="B727" s="21" t="s">
        <v>2022</v>
      </c>
      <c r="C727" s="21">
        <v>20</v>
      </c>
      <c r="D727" s="5">
        <v>512450</v>
      </c>
      <c r="E727" s="3"/>
      <c r="F727" s="3">
        <f t="shared" si="16"/>
        <v>3659580</v>
      </c>
      <c r="G727" s="3"/>
      <c r="H727" s="3"/>
    </row>
    <row r="728" spans="1:8">
      <c r="A728" s="19"/>
      <c r="B728" s="21" t="s">
        <v>2023</v>
      </c>
      <c r="C728" s="21">
        <v>19</v>
      </c>
      <c r="D728" s="5">
        <v>485950</v>
      </c>
      <c r="E728" s="3"/>
      <c r="F728" s="3">
        <f t="shared" si="16"/>
        <v>4145530</v>
      </c>
      <c r="G728" s="3"/>
      <c r="H728" s="3"/>
    </row>
    <row r="729" spans="1:8">
      <c r="A729" s="19"/>
      <c r="B729" s="21" t="s">
        <v>2024</v>
      </c>
      <c r="C729" s="21">
        <v>19</v>
      </c>
      <c r="D729" s="3">
        <v>332985</v>
      </c>
      <c r="E729" s="3"/>
      <c r="F729" s="3">
        <f t="shared" si="16"/>
        <v>4478515</v>
      </c>
      <c r="G729" s="3"/>
      <c r="H729" s="3"/>
    </row>
    <row r="730" spans="1:8">
      <c r="A730" s="19"/>
      <c r="B730" s="21" t="s">
        <v>2019</v>
      </c>
      <c r="C730" s="21">
        <v>7</v>
      </c>
      <c r="D730" s="3">
        <v>177650</v>
      </c>
      <c r="E730" s="3"/>
      <c r="F730" s="3">
        <f t="shared" si="16"/>
        <v>4656165</v>
      </c>
      <c r="G730" s="3"/>
      <c r="H730" s="3"/>
    </row>
    <row r="731" spans="1:8">
      <c r="A731" s="19"/>
      <c r="B731" s="21" t="s">
        <v>2026</v>
      </c>
      <c r="C731" s="21">
        <v>10</v>
      </c>
      <c r="D731" s="3">
        <f>225050-8085</f>
        <v>216965</v>
      </c>
      <c r="E731" s="3"/>
      <c r="F731" s="3">
        <f t="shared" si="16"/>
        <v>4873130</v>
      </c>
      <c r="G731" s="3"/>
      <c r="H731" s="3"/>
    </row>
    <row r="732" spans="1:8">
      <c r="A732" s="19"/>
      <c r="B732" s="21" t="s">
        <v>2028</v>
      </c>
      <c r="C732" s="21">
        <v>7</v>
      </c>
      <c r="D732" s="3">
        <v>162465</v>
      </c>
      <c r="E732" s="3"/>
      <c r="F732" s="3">
        <f t="shared" si="16"/>
        <v>5035595</v>
      </c>
      <c r="G732" s="3"/>
      <c r="H732" s="3"/>
    </row>
    <row r="733" spans="1:8">
      <c r="A733" s="19"/>
      <c r="B733" s="21" t="s">
        <v>2029</v>
      </c>
      <c r="C733" s="21">
        <v>7</v>
      </c>
      <c r="D733" s="3">
        <v>161530</v>
      </c>
      <c r="E733" s="3"/>
      <c r="F733" s="3">
        <f t="shared" si="16"/>
        <v>5197125</v>
      </c>
      <c r="G733" s="3"/>
      <c r="H733" s="3"/>
    </row>
    <row r="734" spans="1:8">
      <c r="A734" s="19"/>
      <c r="B734" s="21" t="s">
        <v>2110</v>
      </c>
      <c r="C734" s="21">
        <v>14</v>
      </c>
      <c r="D734" s="3"/>
      <c r="E734" s="3">
        <v>329505</v>
      </c>
      <c r="F734" s="3">
        <f t="shared" si="16"/>
        <v>4867620</v>
      </c>
      <c r="G734" s="3"/>
      <c r="H734" s="3"/>
    </row>
    <row r="735" spans="1:8">
      <c r="A735" s="19"/>
      <c r="B735" s="21" t="s">
        <v>2112</v>
      </c>
      <c r="C735" s="21">
        <v>2</v>
      </c>
      <c r="D735" s="3"/>
      <c r="E735" s="3">
        <v>38440</v>
      </c>
      <c r="F735" s="3">
        <f t="shared" si="16"/>
        <v>4829180</v>
      </c>
      <c r="G735" s="3"/>
      <c r="H735" s="3"/>
    </row>
    <row r="736" spans="1:8">
      <c r="A736" s="19"/>
      <c r="B736" s="21" t="s">
        <v>2115</v>
      </c>
      <c r="C736" s="21">
        <v>3</v>
      </c>
      <c r="D736" s="3"/>
      <c r="E736" s="3">
        <v>55895</v>
      </c>
      <c r="F736" s="3">
        <f t="shared" si="16"/>
        <v>4773285</v>
      </c>
      <c r="G736" s="3"/>
      <c r="H736" s="3"/>
    </row>
    <row r="737" spans="1:8">
      <c r="A737" s="19"/>
      <c r="B737" s="21" t="s">
        <v>2116</v>
      </c>
      <c r="C737" s="21">
        <v>1</v>
      </c>
      <c r="D737" s="3"/>
      <c r="E737" s="3">
        <v>12865</v>
      </c>
      <c r="F737" s="3">
        <f t="shared" si="16"/>
        <v>4760420</v>
      </c>
      <c r="G737" s="3"/>
      <c r="H737" s="3"/>
    </row>
    <row r="738" spans="1:8">
      <c r="A738" s="19"/>
      <c r="B738" s="21" t="s">
        <v>2119</v>
      </c>
      <c r="C738" s="21">
        <v>4</v>
      </c>
      <c r="D738" s="3"/>
      <c r="E738" s="3">
        <v>60225</v>
      </c>
      <c r="F738" s="3">
        <f t="shared" si="16"/>
        <v>4700195</v>
      </c>
      <c r="G738" s="3"/>
      <c r="H738" s="3"/>
    </row>
    <row r="739" spans="1:8">
      <c r="A739" s="19"/>
      <c r="B739" s="21" t="s">
        <v>2121</v>
      </c>
      <c r="C739" s="21">
        <v>4</v>
      </c>
      <c r="D739" s="3"/>
      <c r="E739" s="3">
        <v>62050</v>
      </c>
      <c r="F739" s="3">
        <f t="shared" si="16"/>
        <v>4638145</v>
      </c>
      <c r="G739" s="3"/>
      <c r="H739" s="3"/>
    </row>
    <row r="740" spans="1:8">
      <c r="A740" s="19"/>
      <c r="B740" s="21" t="s">
        <v>2123</v>
      </c>
      <c r="C740" s="21">
        <v>4</v>
      </c>
      <c r="D740" s="3"/>
      <c r="E740" s="3">
        <v>60255</v>
      </c>
      <c r="F740" s="3">
        <f t="shared" si="16"/>
        <v>4577890</v>
      </c>
      <c r="G740" s="3"/>
      <c r="H740" s="3"/>
    </row>
    <row r="741" spans="1:8">
      <c r="A741" s="19"/>
      <c r="B741" s="21" t="s">
        <v>2124</v>
      </c>
      <c r="C741" s="21">
        <v>2</v>
      </c>
      <c r="D741" s="3"/>
      <c r="E741" s="3">
        <v>42775</v>
      </c>
      <c r="F741" s="3">
        <f t="shared" si="16"/>
        <v>4535115</v>
      </c>
      <c r="G741" s="3"/>
      <c r="H741" s="3"/>
    </row>
    <row r="742" spans="1:8">
      <c r="A742" s="19"/>
      <c r="B742" s="21" t="s">
        <v>2127</v>
      </c>
      <c r="C742" s="21">
        <v>5</v>
      </c>
      <c r="D742" s="3"/>
      <c r="E742" s="3">
        <v>75170</v>
      </c>
      <c r="F742" s="3">
        <f t="shared" si="16"/>
        <v>4459945</v>
      </c>
      <c r="G742" s="3"/>
      <c r="H742" s="3"/>
    </row>
    <row r="743" spans="1:8">
      <c r="A743" s="19"/>
      <c r="B743" s="21" t="s">
        <v>2128</v>
      </c>
      <c r="C743" s="21">
        <v>10</v>
      </c>
      <c r="D743" s="3"/>
      <c r="E743" s="3">
        <v>128645</v>
      </c>
      <c r="F743" s="3">
        <f t="shared" si="16"/>
        <v>4331300</v>
      </c>
      <c r="G743" s="3"/>
      <c r="H743" s="3"/>
    </row>
    <row r="744" spans="1:8">
      <c r="A744" s="19"/>
      <c r="B744" s="21" t="s">
        <v>2130</v>
      </c>
      <c r="C744" s="21">
        <v>22</v>
      </c>
      <c r="D744" s="3"/>
      <c r="E744" s="3">
        <v>510390</v>
      </c>
      <c r="F744" s="3">
        <f t="shared" si="16"/>
        <v>3820910</v>
      </c>
      <c r="G744" s="3"/>
      <c r="H744" s="3"/>
    </row>
    <row r="745" spans="1:8">
      <c r="A745" s="19"/>
      <c r="B745" s="21" t="s">
        <v>2132</v>
      </c>
      <c r="C745" s="21">
        <v>20</v>
      </c>
      <c r="D745" s="3"/>
      <c r="E745" s="3">
        <v>442775</v>
      </c>
      <c r="F745" s="3">
        <f t="shared" si="16"/>
        <v>3378135</v>
      </c>
      <c r="G745" s="3"/>
      <c r="H745" s="3"/>
    </row>
    <row r="746" spans="1:8">
      <c r="A746" s="19"/>
      <c r="B746" s="21" t="s">
        <v>2133</v>
      </c>
      <c r="C746" s="21">
        <v>20</v>
      </c>
      <c r="D746" s="3"/>
      <c r="E746" s="3">
        <v>398090</v>
      </c>
      <c r="F746" s="3">
        <f t="shared" si="16"/>
        <v>2980045</v>
      </c>
      <c r="G746" s="3"/>
      <c r="H746" s="3"/>
    </row>
    <row r="747" spans="1:8">
      <c r="A747" s="19"/>
      <c r="B747" s="21" t="s">
        <v>2136</v>
      </c>
      <c r="C747" s="21">
        <v>18</v>
      </c>
      <c r="D747" s="3"/>
      <c r="E747" s="3">
        <v>428195</v>
      </c>
      <c r="F747" s="3">
        <f t="shared" si="16"/>
        <v>2551850</v>
      </c>
      <c r="G747" s="3"/>
      <c r="H747" s="3"/>
    </row>
    <row r="748" spans="1:8">
      <c r="A748" s="19"/>
      <c r="B748" s="21" t="s">
        <v>2138</v>
      </c>
      <c r="C748" s="21">
        <v>9</v>
      </c>
      <c r="D748" s="3"/>
      <c r="E748" s="3">
        <v>179300</v>
      </c>
      <c r="F748" s="3">
        <f t="shared" si="16"/>
        <v>2372550</v>
      </c>
      <c r="G748" s="3"/>
      <c r="H748" s="3"/>
    </row>
    <row r="749" spans="1:8">
      <c r="A749" s="19"/>
      <c r="B749" s="21" t="s">
        <v>2139</v>
      </c>
      <c r="C749" s="21">
        <v>5</v>
      </c>
      <c r="D749" s="3"/>
      <c r="E749" s="3">
        <v>107650</v>
      </c>
      <c r="F749" s="3">
        <f t="shared" si="16"/>
        <v>2264900</v>
      </c>
      <c r="G749" s="3"/>
      <c r="H749" s="3"/>
    </row>
    <row r="750" spans="1:8">
      <c r="A750" s="19"/>
      <c r="B750" s="21" t="s">
        <v>2141</v>
      </c>
      <c r="C750" s="21">
        <v>23</v>
      </c>
      <c r="D750" s="3"/>
      <c r="E750" s="3">
        <v>488045</v>
      </c>
      <c r="F750" s="3">
        <f t="shared" si="16"/>
        <v>1776855</v>
      </c>
      <c r="G750" s="3"/>
      <c r="H750" s="3"/>
    </row>
    <row r="751" spans="1:8">
      <c r="A751" s="19"/>
      <c r="B751" s="21" t="s">
        <v>2143</v>
      </c>
      <c r="C751" s="21">
        <v>9</v>
      </c>
      <c r="D751" s="3"/>
      <c r="E751" s="3">
        <v>183995</v>
      </c>
      <c r="F751" s="3">
        <f t="shared" si="16"/>
        <v>1592860</v>
      </c>
      <c r="G751" s="3"/>
      <c r="H751" s="3"/>
    </row>
    <row r="752" spans="1:8">
      <c r="A752" s="19"/>
      <c r="B752" s="21" t="s">
        <v>2144</v>
      </c>
      <c r="C752" s="21">
        <v>23</v>
      </c>
      <c r="D752" s="3"/>
      <c r="E752" s="3">
        <v>482515</v>
      </c>
      <c r="F752" s="3">
        <f t="shared" si="16"/>
        <v>1110345</v>
      </c>
      <c r="G752" s="3"/>
      <c r="H752" s="3"/>
    </row>
    <row r="753" spans="1:8">
      <c r="A753" s="19"/>
      <c r="B753" s="21" t="s">
        <v>2147</v>
      </c>
      <c r="C753" s="21">
        <v>28</v>
      </c>
      <c r="D753" s="3"/>
      <c r="E753" s="3">
        <v>605480</v>
      </c>
      <c r="F753" s="3">
        <f t="shared" si="16"/>
        <v>504865</v>
      </c>
      <c r="G753" s="3"/>
      <c r="H753" s="3"/>
    </row>
    <row r="754" spans="1:8">
      <c r="A754" s="19"/>
      <c r="B754" s="21" t="s">
        <v>2151</v>
      </c>
      <c r="C754" s="21">
        <v>16</v>
      </c>
      <c r="D754" s="3"/>
      <c r="E754" s="3">
        <v>360345</v>
      </c>
      <c r="F754" s="3">
        <f t="shared" si="16"/>
        <v>144520</v>
      </c>
      <c r="G754" s="3"/>
      <c r="H754" s="3"/>
    </row>
    <row r="755" spans="1:8">
      <c r="A755" s="19"/>
      <c r="B755" s="21" t="s">
        <v>2154</v>
      </c>
      <c r="C755" s="21">
        <v>6</v>
      </c>
      <c r="D755" s="3"/>
      <c r="E755" s="3">
        <v>131895</v>
      </c>
      <c r="F755" s="3">
        <f t="shared" si="16"/>
        <v>12625</v>
      </c>
      <c r="G755" s="3"/>
      <c r="H755" s="3"/>
    </row>
    <row r="756" spans="1:8">
      <c r="A756" s="19"/>
      <c r="B756" s="21" t="s">
        <v>2216</v>
      </c>
      <c r="C756" s="21"/>
      <c r="D756" s="3"/>
      <c r="E756" s="3">
        <v>12625</v>
      </c>
      <c r="F756" s="3"/>
      <c r="G756" s="3" t="s">
        <v>1643</v>
      </c>
      <c r="H756" s="3"/>
    </row>
    <row r="757" spans="1:8">
      <c r="A757" s="17"/>
      <c r="B757" s="17"/>
      <c r="C757" s="17"/>
      <c r="D757" s="18"/>
      <c r="E757" s="18"/>
      <c r="F757" s="18"/>
      <c r="G757" s="18"/>
      <c r="H757" s="17"/>
    </row>
    <row r="758" spans="1:8" ht="26.25">
      <c r="A758" s="673" t="s">
        <v>43</v>
      </c>
      <c r="B758" s="674"/>
      <c r="C758" s="29">
        <f>SUM(C717:C757)</f>
        <v>456</v>
      </c>
      <c r="D758" s="10">
        <f>SUM(D716:D757)</f>
        <v>5197125</v>
      </c>
      <c r="E758" s="10">
        <f>SUM(E716:E757)</f>
        <v>5197125</v>
      </c>
      <c r="F758" s="10">
        <f>D758-E758</f>
        <v>0</v>
      </c>
      <c r="G758" s="10"/>
      <c r="H758" s="10"/>
    </row>
    <row r="761" spans="1:8" ht="23.25">
      <c r="A761" s="666" t="s">
        <v>0</v>
      </c>
      <c r="B761" s="666"/>
      <c r="C761" s="666"/>
      <c r="D761" s="666"/>
      <c r="E761" s="666"/>
      <c r="F761" s="666"/>
      <c r="G761" s="666"/>
      <c r="H761" s="666"/>
    </row>
    <row r="762" spans="1:8" ht="15.75">
      <c r="A762" s="672" t="s">
        <v>1408</v>
      </c>
      <c r="B762" s="672"/>
      <c r="C762" s="672"/>
      <c r="D762" s="672"/>
      <c r="E762" s="672"/>
      <c r="F762" s="672"/>
      <c r="G762" s="672"/>
      <c r="H762" s="672"/>
    </row>
    <row r="763" spans="1:8">
      <c r="A763" s="667" t="s">
        <v>234</v>
      </c>
      <c r="B763" s="667"/>
      <c r="C763" s="667"/>
      <c r="D763" s="667"/>
      <c r="E763" s="667"/>
      <c r="F763" s="667"/>
      <c r="G763" s="667"/>
      <c r="H763" s="667"/>
    </row>
    <row r="764" spans="1:8">
      <c r="A764" s="668" t="s">
        <v>2</v>
      </c>
      <c r="B764" s="668"/>
      <c r="C764" s="668"/>
      <c r="D764" s="668"/>
      <c r="E764" s="668"/>
      <c r="F764" s="668"/>
      <c r="G764" s="668"/>
      <c r="H764" s="668"/>
    </row>
    <row r="765" spans="1:8" ht="15.75">
      <c r="A765" s="1" t="s">
        <v>3</v>
      </c>
      <c r="B765" s="1" t="s">
        <v>4</v>
      </c>
      <c r="C765" s="211" t="s">
        <v>2245</v>
      </c>
      <c r="D765" s="1" t="s">
        <v>2243</v>
      </c>
      <c r="E765" s="1" t="s">
        <v>2246</v>
      </c>
      <c r="F765" s="211" t="s">
        <v>2244</v>
      </c>
      <c r="G765" s="1" t="s">
        <v>2247</v>
      </c>
      <c r="H765" s="211" t="s">
        <v>2239</v>
      </c>
    </row>
    <row r="766" spans="1:8">
      <c r="A766" s="19">
        <v>1</v>
      </c>
      <c r="B766" s="21" t="s">
        <v>2577</v>
      </c>
      <c r="C766" s="21">
        <v>5</v>
      </c>
      <c r="D766" s="3">
        <v>138855</v>
      </c>
      <c r="E766" s="3"/>
      <c r="F766" s="3">
        <f>D766-E766</f>
        <v>138855</v>
      </c>
      <c r="G766" s="3" t="s">
        <v>2578</v>
      </c>
      <c r="H766" s="3"/>
    </row>
    <row r="767" spans="1:8">
      <c r="A767" s="19"/>
      <c r="B767" s="21" t="s">
        <v>2580</v>
      </c>
      <c r="C767" s="21">
        <v>4</v>
      </c>
      <c r="D767" s="3">
        <v>105875</v>
      </c>
      <c r="E767" s="3"/>
      <c r="F767" s="3">
        <f>F766+D767-E767</f>
        <v>244730</v>
      </c>
      <c r="G767" s="3" t="s">
        <v>2578</v>
      </c>
      <c r="H767" s="3"/>
    </row>
    <row r="768" spans="1:8">
      <c r="A768" s="19"/>
      <c r="B768" s="293" t="s">
        <v>2582</v>
      </c>
      <c r="C768" s="21">
        <v>17</v>
      </c>
      <c r="D768" s="3">
        <v>445240</v>
      </c>
      <c r="E768" s="3"/>
      <c r="F768" s="3">
        <f t="shared" ref="F768:F797" si="17">F767+D768-E768</f>
        <v>689970</v>
      </c>
      <c r="G768" s="289" t="s">
        <v>2578</v>
      </c>
      <c r="H768" s="3"/>
    </row>
    <row r="769" spans="1:8">
      <c r="A769" s="19"/>
      <c r="B769" s="21" t="s">
        <v>2585</v>
      </c>
      <c r="C769" s="21">
        <v>12</v>
      </c>
      <c r="D769" s="3">
        <v>319275</v>
      </c>
      <c r="E769" s="3"/>
      <c r="F769" s="3">
        <f t="shared" si="17"/>
        <v>1009245</v>
      </c>
      <c r="G769" s="3" t="s">
        <v>2578</v>
      </c>
      <c r="H769" s="3"/>
    </row>
    <row r="770" spans="1:8">
      <c r="A770" s="19"/>
      <c r="B770" s="21" t="s">
        <v>2595</v>
      </c>
      <c r="C770" s="21">
        <v>17</v>
      </c>
      <c r="D770" s="3">
        <v>441445</v>
      </c>
      <c r="E770" s="3"/>
      <c r="F770" s="3">
        <f t="shared" si="17"/>
        <v>1450690</v>
      </c>
      <c r="G770" s="3" t="s">
        <v>2578</v>
      </c>
      <c r="H770" s="3"/>
    </row>
    <row r="771" spans="1:8">
      <c r="A771" s="19"/>
      <c r="B771" s="21" t="s">
        <v>2598</v>
      </c>
      <c r="C771" s="21">
        <v>16</v>
      </c>
      <c r="D771" s="3">
        <v>401865</v>
      </c>
      <c r="E771" s="3"/>
      <c r="F771" s="3">
        <f t="shared" si="17"/>
        <v>1852555</v>
      </c>
      <c r="G771" s="3" t="s">
        <v>2578</v>
      </c>
      <c r="H771" s="3"/>
    </row>
    <row r="772" spans="1:8">
      <c r="A772" s="19"/>
      <c r="B772" s="21" t="s">
        <v>2601</v>
      </c>
      <c r="C772" s="21">
        <v>20</v>
      </c>
      <c r="D772" s="3">
        <v>518960</v>
      </c>
      <c r="E772" s="3"/>
      <c r="F772" s="3">
        <f t="shared" si="17"/>
        <v>2371515</v>
      </c>
      <c r="G772" s="3" t="s">
        <v>2603</v>
      </c>
      <c r="H772" s="3"/>
    </row>
    <row r="773" spans="1:8">
      <c r="A773" s="19"/>
      <c r="B773" s="21" t="s">
        <v>2051</v>
      </c>
      <c r="C773" s="21">
        <v>4</v>
      </c>
      <c r="D773" s="3">
        <v>106780</v>
      </c>
      <c r="E773" s="3"/>
      <c r="F773" s="3">
        <f t="shared" si="17"/>
        <v>2478295</v>
      </c>
      <c r="G773" s="3" t="s">
        <v>2603</v>
      </c>
      <c r="H773" s="3"/>
    </row>
    <row r="774" spans="1:8">
      <c r="A774" s="19"/>
      <c r="B774" s="21" t="s">
        <v>2605</v>
      </c>
      <c r="C774" s="21">
        <v>1</v>
      </c>
      <c r="D774" s="3">
        <v>24060</v>
      </c>
      <c r="E774" s="3"/>
      <c r="F774" s="3">
        <f t="shared" si="17"/>
        <v>2502355</v>
      </c>
      <c r="G774" s="3" t="s">
        <v>2603</v>
      </c>
      <c r="H774" s="3"/>
    </row>
    <row r="775" spans="1:8">
      <c r="A775" s="19"/>
      <c r="B775" s="21" t="s">
        <v>2606</v>
      </c>
      <c r="C775" s="21">
        <v>19</v>
      </c>
      <c r="D775" s="3">
        <v>499090</v>
      </c>
      <c r="E775" s="3"/>
      <c r="F775" s="3">
        <f t="shared" si="17"/>
        <v>3001445</v>
      </c>
      <c r="G775" s="3" t="s">
        <v>2603</v>
      </c>
      <c r="H775" s="3"/>
    </row>
    <row r="776" spans="1:8">
      <c r="A776" s="19"/>
      <c r="B776" s="21" t="s">
        <v>2609</v>
      </c>
      <c r="C776" s="21">
        <v>9</v>
      </c>
      <c r="D776" s="3">
        <v>225980</v>
      </c>
      <c r="E776" s="3"/>
      <c r="F776" s="3">
        <f t="shared" si="17"/>
        <v>3227425</v>
      </c>
      <c r="G776" s="3" t="s">
        <v>2603</v>
      </c>
      <c r="H776" s="3"/>
    </row>
    <row r="777" spans="1:8">
      <c r="A777" s="19"/>
      <c r="B777" s="21" t="s">
        <v>2611</v>
      </c>
      <c r="C777" s="21">
        <v>22</v>
      </c>
      <c r="D777" s="3">
        <v>396130</v>
      </c>
      <c r="E777" s="3"/>
      <c r="F777" s="3">
        <f t="shared" si="17"/>
        <v>3623555</v>
      </c>
      <c r="G777" s="3" t="s">
        <v>2612</v>
      </c>
      <c r="H777" s="3"/>
    </row>
    <row r="778" spans="1:8">
      <c r="A778" s="19"/>
      <c r="B778" s="21" t="s">
        <v>2616</v>
      </c>
      <c r="C778" s="21">
        <v>9</v>
      </c>
      <c r="D778" s="3">
        <v>233880</v>
      </c>
      <c r="E778" s="3"/>
      <c r="F778" s="3">
        <f t="shared" si="17"/>
        <v>3857435</v>
      </c>
      <c r="G778" s="3" t="s">
        <v>2612</v>
      </c>
      <c r="H778" s="3"/>
    </row>
    <row r="779" spans="1:8">
      <c r="A779" s="19"/>
      <c r="B779" s="21" t="s">
        <v>2619</v>
      </c>
      <c r="C779" s="21">
        <v>9</v>
      </c>
      <c r="D779" s="3">
        <v>235875</v>
      </c>
      <c r="E779" s="3"/>
      <c r="F779" s="3">
        <f t="shared" si="17"/>
        <v>4093310</v>
      </c>
      <c r="G779" s="3" t="s">
        <v>2612</v>
      </c>
      <c r="H779" s="3"/>
    </row>
    <row r="780" spans="1:8">
      <c r="A780" s="19"/>
      <c r="B780" s="21" t="s">
        <v>2624</v>
      </c>
      <c r="C780" s="21">
        <v>3</v>
      </c>
      <c r="D780" s="3">
        <v>76080</v>
      </c>
      <c r="E780" s="3"/>
      <c r="F780" s="3">
        <f t="shared" si="17"/>
        <v>4169390</v>
      </c>
      <c r="G780" s="3" t="s">
        <v>2625</v>
      </c>
      <c r="H780" s="3"/>
    </row>
    <row r="781" spans="1:8">
      <c r="A781" s="19"/>
      <c r="B781" s="21" t="s">
        <v>2627</v>
      </c>
      <c r="C781" s="21">
        <v>4</v>
      </c>
      <c r="D781" s="3">
        <v>104635</v>
      </c>
      <c r="E781" s="3"/>
      <c r="F781" s="3">
        <f t="shared" si="17"/>
        <v>4274025</v>
      </c>
      <c r="G781" s="3" t="s">
        <v>2625</v>
      </c>
      <c r="H781" s="3"/>
    </row>
    <row r="782" spans="1:8">
      <c r="A782" s="19"/>
      <c r="B782" s="21" t="s">
        <v>2630</v>
      </c>
      <c r="C782" s="21">
        <v>8</v>
      </c>
      <c r="D782" s="3">
        <v>214030</v>
      </c>
      <c r="E782" s="3"/>
      <c r="F782" s="3">
        <f t="shared" si="17"/>
        <v>4488055</v>
      </c>
      <c r="G782" s="3"/>
      <c r="H782" s="3"/>
    </row>
    <row r="783" spans="1:8">
      <c r="A783" s="19"/>
      <c r="B783" s="21" t="s">
        <v>2633</v>
      </c>
      <c r="C783" s="21">
        <v>7</v>
      </c>
      <c r="D783" s="3">
        <v>183120</v>
      </c>
      <c r="E783" s="3"/>
      <c r="F783" s="3">
        <f t="shared" si="17"/>
        <v>4671175</v>
      </c>
      <c r="G783" s="3"/>
      <c r="H783" s="3"/>
    </row>
    <row r="784" spans="1:8">
      <c r="A784" s="19"/>
      <c r="B784" s="21" t="s">
        <v>2174</v>
      </c>
      <c r="C784" s="21">
        <v>2</v>
      </c>
      <c r="D784" s="3">
        <v>47760</v>
      </c>
      <c r="E784" s="3"/>
      <c r="F784" s="3">
        <f t="shared" si="17"/>
        <v>4718935</v>
      </c>
      <c r="G784" s="3"/>
      <c r="H784" s="3"/>
    </row>
    <row r="785" spans="1:8">
      <c r="A785" s="19"/>
      <c r="B785" s="21" t="s">
        <v>2960</v>
      </c>
      <c r="C785" s="21">
        <v>2</v>
      </c>
      <c r="D785" s="3"/>
      <c r="E785" s="3">
        <v>31405</v>
      </c>
      <c r="F785" s="3">
        <f t="shared" si="17"/>
        <v>4687530</v>
      </c>
      <c r="G785" s="3"/>
      <c r="H785" s="3"/>
    </row>
    <row r="786" spans="1:8">
      <c r="A786" s="19"/>
      <c r="B786" s="21" t="s">
        <v>2966</v>
      </c>
      <c r="C786" s="21">
        <v>5</v>
      </c>
      <c r="D786" s="3">
        <v>23065</v>
      </c>
      <c r="E786" s="3">
        <v>107030</v>
      </c>
      <c r="F786" s="3">
        <f t="shared" si="17"/>
        <v>4603565</v>
      </c>
      <c r="G786" s="3"/>
      <c r="H786" s="3"/>
    </row>
    <row r="787" spans="1:8">
      <c r="A787" s="19"/>
      <c r="B787" s="21" t="s">
        <v>2968</v>
      </c>
      <c r="C787" s="21">
        <v>1</v>
      </c>
      <c r="D787" s="3"/>
      <c r="E787" s="3">
        <v>5135</v>
      </c>
      <c r="F787" s="3">
        <f t="shared" si="17"/>
        <v>4598430</v>
      </c>
      <c r="G787" s="3"/>
      <c r="H787" s="3"/>
    </row>
    <row r="788" spans="1:8">
      <c r="A788" s="19"/>
      <c r="B788" s="21" t="s">
        <v>2970</v>
      </c>
      <c r="C788" s="21">
        <v>8</v>
      </c>
      <c r="D788" s="3"/>
      <c r="E788" s="3">
        <v>159750</v>
      </c>
      <c r="F788" s="3">
        <f t="shared" si="17"/>
        <v>4438680</v>
      </c>
      <c r="G788" s="3"/>
      <c r="H788" s="3"/>
    </row>
    <row r="789" spans="1:8">
      <c r="A789" s="19"/>
      <c r="B789" s="21" t="s">
        <v>2971</v>
      </c>
      <c r="C789" s="21">
        <v>6</v>
      </c>
      <c r="D789" s="3"/>
      <c r="E789" s="3">
        <v>139785</v>
      </c>
      <c r="F789" s="3">
        <f t="shared" si="17"/>
        <v>4298895</v>
      </c>
      <c r="G789" s="3"/>
      <c r="H789" s="3"/>
    </row>
    <row r="790" spans="1:8">
      <c r="A790" s="19"/>
      <c r="B790" s="21" t="s">
        <v>2972</v>
      </c>
      <c r="C790" s="21">
        <v>14</v>
      </c>
      <c r="D790" s="3"/>
      <c r="E790" s="3">
        <v>313970</v>
      </c>
      <c r="F790" s="3">
        <f t="shared" si="17"/>
        <v>3984925</v>
      </c>
      <c r="G790" s="3"/>
      <c r="H790" s="3"/>
    </row>
    <row r="791" spans="1:8">
      <c r="A791" s="19"/>
      <c r="B791" s="21" t="s">
        <v>2973</v>
      </c>
      <c r="C791" s="21">
        <v>19</v>
      </c>
      <c r="D791" s="3"/>
      <c r="E791" s="3">
        <v>407840</v>
      </c>
      <c r="F791" s="3">
        <f t="shared" si="17"/>
        <v>3577085</v>
      </c>
      <c r="G791" s="3"/>
      <c r="H791" s="3"/>
    </row>
    <row r="792" spans="1:8">
      <c r="A792" s="19"/>
      <c r="B792" s="21" t="s">
        <v>2974</v>
      </c>
      <c r="C792" s="21">
        <v>15</v>
      </c>
      <c r="D792" s="3"/>
      <c r="E792" s="3">
        <v>342790</v>
      </c>
      <c r="F792" s="3">
        <f t="shared" si="17"/>
        <v>3234295</v>
      </c>
      <c r="G792" s="3"/>
      <c r="H792" s="3"/>
    </row>
    <row r="793" spans="1:8">
      <c r="A793" s="19"/>
      <c r="B793" s="21" t="s">
        <v>2975</v>
      </c>
      <c r="C793" s="21">
        <v>14</v>
      </c>
      <c r="D793" s="3"/>
      <c r="E793" s="3">
        <v>304595</v>
      </c>
      <c r="F793" s="3">
        <f t="shared" si="17"/>
        <v>2929700</v>
      </c>
      <c r="G793" s="3"/>
      <c r="H793" s="3"/>
    </row>
    <row r="794" spans="1:8">
      <c r="A794" s="19"/>
      <c r="B794" s="21" t="s">
        <v>2980</v>
      </c>
      <c r="C794" s="21">
        <v>25</v>
      </c>
      <c r="D794" s="3"/>
      <c r="E794" s="3">
        <v>562745</v>
      </c>
      <c r="F794" s="3">
        <f t="shared" si="17"/>
        <v>2366955</v>
      </c>
      <c r="G794" s="3"/>
      <c r="H794" s="3"/>
    </row>
    <row r="795" spans="1:8">
      <c r="A795" s="19"/>
      <c r="B795" s="21"/>
      <c r="C795" s="21"/>
      <c r="D795" s="3"/>
      <c r="E795" s="3"/>
      <c r="F795" s="3">
        <f t="shared" si="17"/>
        <v>2366955</v>
      </c>
      <c r="G795" s="3"/>
      <c r="H795" s="3"/>
    </row>
    <row r="796" spans="1:8">
      <c r="A796" s="19"/>
      <c r="B796" s="21"/>
      <c r="C796" s="21"/>
      <c r="D796" s="3"/>
      <c r="E796" s="3"/>
      <c r="F796" s="3">
        <f t="shared" si="17"/>
        <v>2366955</v>
      </c>
      <c r="G796" s="3"/>
      <c r="H796" s="3"/>
    </row>
    <row r="797" spans="1:8">
      <c r="A797" s="17"/>
      <c r="B797" s="17"/>
      <c r="C797" s="17"/>
      <c r="D797" s="18"/>
      <c r="E797" s="18"/>
      <c r="F797" s="3">
        <f t="shared" si="17"/>
        <v>2366955</v>
      </c>
      <c r="G797" s="18"/>
      <c r="H797" s="17"/>
    </row>
    <row r="798" spans="1:8" ht="26.25">
      <c r="A798" s="673" t="s">
        <v>43</v>
      </c>
      <c r="B798" s="674"/>
      <c r="C798" s="29">
        <f>SUM(C766:C797)</f>
        <v>297</v>
      </c>
      <c r="D798" s="10">
        <f>SUM(D766:D797)</f>
        <v>4742000</v>
      </c>
      <c r="E798" s="10">
        <f>SUM(E766:E797)</f>
        <v>2375045</v>
      </c>
      <c r="F798" s="10">
        <f>D798-E798</f>
        <v>2366955</v>
      </c>
      <c r="G798" s="10"/>
      <c r="H798" s="31"/>
    </row>
  </sheetData>
  <mergeCells count="85">
    <mergeCell ref="A761:H761"/>
    <mergeCell ref="A762:H762"/>
    <mergeCell ref="A763:H763"/>
    <mergeCell ref="A764:H764"/>
    <mergeCell ref="A798:B798"/>
    <mergeCell ref="A711:H711"/>
    <mergeCell ref="A712:H712"/>
    <mergeCell ref="A713:H713"/>
    <mergeCell ref="A714:H714"/>
    <mergeCell ref="A758:B758"/>
    <mergeCell ref="A681:H681"/>
    <mergeCell ref="A682:H682"/>
    <mergeCell ref="A683:H683"/>
    <mergeCell ref="A684:H684"/>
    <mergeCell ref="A708:B708"/>
    <mergeCell ref="A1:H1"/>
    <mergeCell ref="A2:H2"/>
    <mergeCell ref="A3:H3"/>
    <mergeCell ref="A4:H4"/>
    <mergeCell ref="A48:B48"/>
    <mergeCell ref="A53:H53"/>
    <mergeCell ref="A54:H54"/>
    <mergeCell ref="A55:H55"/>
    <mergeCell ref="A56:H56"/>
    <mergeCell ref="A93:B93"/>
    <mergeCell ref="A99:H99"/>
    <mergeCell ref="A100:H100"/>
    <mergeCell ref="A101:H101"/>
    <mergeCell ref="A102:H102"/>
    <mergeCell ref="A123:B123"/>
    <mergeCell ref="A131:H131"/>
    <mergeCell ref="A132:H132"/>
    <mergeCell ref="A133:H133"/>
    <mergeCell ref="A134:H134"/>
    <mergeCell ref="A197:B197"/>
    <mergeCell ref="A202:H202"/>
    <mergeCell ref="A203:H203"/>
    <mergeCell ref="A204:H204"/>
    <mergeCell ref="A205:H205"/>
    <mergeCell ref="A242:B242"/>
    <mergeCell ref="A247:H247"/>
    <mergeCell ref="A248:H248"/>
    <mergeCell ref="A249:H249"/>
    <mergeCell ref="A250:H250"/>
    <mergeCell ref="A259:B259"/>
    <mergeCell ref="A263:H263"/>
    <mergeCell ref="A264:H264"/>
    <mergeCell ref="A265:H265"/>
    <mergeCell ref="A266:H266"/>
    <mergeCell ref="A309:B309"/>
    <mergeCell ref="A314:H314"/>
    <mergeCell ref="A315:H315"/>
    <mergeCell ref="A316:H316"/>
    <mergeCell ref="A317:H317"/>
    <mergeCell ref="A360:B360"/>
    <mergeCell ref="A364:H364"/>
    <mergeCell ref="A365:H365"/>
    <mergeCell ref="A366:H366"/>
    <mergeCell ref="A367:H367"/>
    <mergeCell ref="A381:B381"/>
    <mergeCell ref="A386:H386"/>
    <mergeCell ref="A387:H387"/>
    <mergeCell ref="A388:H388"/>
    <mergeCell ref="A389:H389"/>
    <mergeCell ref="A514:B514"/>
    <mergeCell ref="A520:H520"/>
    <mergeCell ref="A521:H521"/>
    <mergeCell ref="A522:H522"/>
    <mergeCell ref="A523:H523"/>
    <mergeCell ref="A542:B542"/>
    <mergeCell ref="A545:H545"/>
    <mergeCell ref="A546:H546"/>
    <mergeCell ref="A547:H547"/>
    <mergeCell ref="A548:H548"/>
    <mergeCell ref="A575:B575"/>
    <mergeCell ref="A582:H582"/>
    <mergeCell ref="A583:H583"/>
    <mergeCell ref="A584:H584"/>
    <mergeCell ref="A585:H585"/>
    <mergeCell ref="A626:B626"/>
    <mergeCell ref="A629:H629"/>
    <mergeCell ref="A630:H630"/>
    <mergeCell ref="A631:H631"/>
    <mergeCell ref="A632:H632"/>
    <mergeCell ref="A678:B678"/>
  </mergeCells>
  <pageMargins left="0.7" right="0.7" top="0.75" bottom="0.75" header="0.3" footer="0.3"/>
  <pageSetup paperSize="9" scale="7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207"/>
  <sheetViews>
    <sheetView topLeftCell="A161" workbookViewId="0">
      <selection activeCell="B156" sqref="B156"/>
    </sheetView>
  </sheetViews>
  <sheetFormatPr defaultColWidth="9" defaultRowHeight="15"/>
  <cols>
    <col min="1" max="1" width="8.28515625" customWidth="1"/>
    <col min="2" max="2" width="12.140625" customWidth="1"/>
    <col min="3" max="3" width="11" customWidth="1"/>
    <col min="4" max="4" width="23.85546875" customWidth="1"/>
    <col min="5" max="5" width="22.28515625" customWidth="1"/>
    <col min="6" max="6" width="21.5703125" customWidth="1"/>
    <col min="7" max="7" width="22.85546875" customWidth="1"/>
    <col min="8" max="8" width="24.7109375" customWidth="1"/>
    <col min="9" max="9" width="13.140625" customWidth="1"/>
  </cols>
  <sheetData>
    <row r="1" spans="1:9">
      <c r="A1" s="135"/>
      <c r="B1" s="135"/>
      <c r="C1" s="135"/>
      <c r="D1" s="135"/>
      <c r="E1" s="135"/>
      <c r="F1" s="135"/>
      <c r="G1" s="135"/>
      <c r="H1" s="135"/>
      <c r="I1" s="135"/>
    </row>
    <row r="2" spans="1:9" ht="23.25">
      <c r="A2" s="666" t="s">
        <v>0</v>
      </c>
      <c r="B2" s="666"/>
      <c r="C2" s="666"/>
      <c r="D2" s="666"/>
      <c r="E2" s="666"/>
      <c r="F2" s="666"/>
      <c r="G2" s="666"/>
      <c r="H2" s="666"/>
    </row>
    <row r="3" spans="1:9" ht="15.75">
      <c r="A3" s="672" t="s">
        <v>2006</v>
      </c>
      <c r="B3" s="672"/>
      <c r="C3" s="672"/>
      <c r="D3" s="672"/>
      <c r="E3" s="672"/>
      <c r="F3" s="672"/>
      <c r="G3" s="672"/>
      <c r="H3" s="672"/>
    </row>
    <row r="4" spans="1:9">
      <c r="A4" s="667" t="s">
        <v>1930</v>
      </c>
      <c r="B4" s="667"/>
      <c r="C4" s="667"/>
      <c r="D4" s="667"/>
      <c r="E4" s="667"/>
      <c r="F4" s="667"/>
      <c r="G4" s="667"/>
      <c r="H4" s="667"/>
    </row>
    <row r="5" spans="1:9">
      <c r="A5" s="668" t="s">
        <v>2</v>
      </c>
      <c r="B5" s="668"/>
      <c r="C5" s="668"/>
      <c r="D5" s="668"/>
      <c r="E5" s="668"/>
      <c r="F5" s="668"/>
      <c r="G5" s="668"/>
      <c r="H5" s="668"/>
    </row>
    <row r="6" spans="1:9" ht="15.75">
      <c r="A6" s="1" t="s">
        <v>3</v>
      </c>
      <c r="B6" s="1" t="s">
        <v>4</v>
      </c>
      <c r="C6" s="211" t="s">
        <v>2245</v>
      </c>
      <c r="D6" s="1" t="s">
        <v>2243</v>
      </c>
      <c r="E6" s="1" t="s">
        <v>2246</v>
      </c>
      <c r="F6" s="211" t="s">
        <v>2244</v>
      </c>
      <c r="G6" s="1" t="s">
        <v>2247</v>
      </c>
      <c r="H6" s="211" t="s">
        <v>2239</v>
      </c>
    </row>
    <row r="7" spans="1:9" ht="15.75">
      <c r="A7" s="52"/>
      <c r="B7" s="36" t="s">
        <v>1993</v>
      </c>
      <c r="C7" s="36">
        <v>8</v>
      </c>
      <c r="D7" s="154">
        <v>172740</v>
      </c>
      <c r="E7" s="52"/>
      <c r="F7" s="235">
        <f>D7-E7</f>
        <v>172740</v>
      </c>
      <c r="G7" s="52" t="s">
        <v>2340</v>
      </c>
      <c r="H7" s="3"/>
    </row>
    <row r="8" spans="1:9">
      <c r="A8" s="19"/>
      <c r="B8" s="21" t="s">
        <v>1994</v>
      </c>
      <c r="C8" s="21">
        <v>23</v>
      </c>
      <c r="D8" s="5">
        <v>500130</v>
      </c>
      <c r="E8" s="3"/>
      <c r="F8" s="3">
        <f>F7+D8-E8</f>
        <v>672870</v>
      </c>
      <c r="G8" s="232" t="s">
        <v>2341</v>
      </c>
      <c r="H8" s="3"/>
    </row>
    <row r="9" spans="1:9">
      <c r="A9" s="19"/>
      <c r="B9" s="21" t="s">
        <v>1995</v>
      </c>
      <c r="C9" s="21">
        <v>15</v>
      </c>
      <c r="D9" s="5">
        <v>302300</v>
      </c>
      <c r="E9" s="3"/>
      <c r="F9" s="3">
        <f t="shared" ref="F9:F41" si="0">F8+D9-E9</f>
        <v>975170</v>
      </c>
      <c r="G9" s="232" t="s">
        <v>2342</v>
      </c>
      <c r="H9" s="3"/>
    </row>
    <row r="10" spans="1:9">
      <c r="A10" s="19"/>
      <c r="B10" s="21" t="s">
        <v>1999</v>
      </c>
      <c r="C10" s="21">
        <v>8</v>
      </c>
      <c r="D10" s="5">
        <v>178805</v>
      </c>
      <c r="E10" s="3"/>
      <c r="F10" s="3">
        <f t="shared" si="0"/>
        <v>1153975</v>
      </c>
      <c r="G10" s="232" t="s">
        <v>2343</v>
      </c>
      <c r="H10" s="3"/>
    </row>
    <row r="11" spans="1:9">
      <c r="A11" s="19"/>
      <c r="B11" s="21" t="s">
        <v>2000</v>
      </c>
      <c r="C11" s="21">
        <v>19</v>
      </c>
      <c r="D11" s="5">
        <v>420945</v>
      </c>
      <c r="E11" s="3"/>
      <c r="F11" s="3">
        <f t="shared" si="0"/>
        <v>1574920</v>
      </c>
      <c r="G11" s="232" t="s">
        <v>2346</v>
      </c>
      <c r="H11" s="3"/>
    </row>
    <row r="12" spans="1:9">
      <c r="A12" s="19"/>
      <c r="B12" s="21" t="s">
        <v>2001</v>
      </c>
      <c r="C12" s="21">
        <v>18</v>
      </c>
      <c r="D12" s="5">
        <v>394255</v>
      </c>
      <c r="E12" s="3"/>
      <c r="F12" s="3">
        <f t="shared" si="0"/>
        <v>1969175</v>
      </c>
      <c r="G12" s="3"/>
      <c r="H12" s="3"/>
    </row>
    <row r="13" spans="1:9">
      <c r="A13" s="19"/>
      <c r="B13" s="21" t="s">
        <v>2003</v>
      </c>
      <c r="C13" s="21">
        <v>25</v>
      </c>
      <c r="D13" s="5">
        <v>545035</v>
      </c>
      <c r="E13" s="3"/>
      <c r="F13" s="3">
        <f t="shared" si="0"/>
        <v>2514210</v>
      </c>
      <c r="G13" s="3"/>
      <c r="H13" s="3"/>
    </row>
    <row r="14" spans="1:9">
      <c r="A14" s="19"/>
      <c r="B14" s="21" t="s">
        <v>2004</v>
      </c>
      <c r="C14" s="21">
        <v>22</v>
      </c>
      <c r="D14" s="5">
        <v>481900</v>
      </c>
      <c r="E14" s="3"/>
      <c r="F14" s="3">
        <f t="shared" si="0"/>
        <v>2996110</v>
      </c>
      <c r="G14" s="3"/>
      <c r="H14" s="3"/>
    </row>
    <row r="15" spans="1:9">
      <c r="A15" s="19"/>
      <c r="B15" s="21" t="s">
        <v>2007</v>
      </c>
      <c r="C15" s="21">
        <v>21</v>
      </c>
      <c r="D15" s="5">
        <v>447700</v>
      </c>
      <c r="E15" s="3"/>
      <c r="F15" s="3">
        <f t="shared" si="0"/>
        <v>3443810</v>
      </c>
      <c r="G15" s="3"/>
      <c r="H15" s="3"/>
    </row>
    <row r="16" spans="1:9">
      <c r="A16" s="19"/>
      <c r="B16" s="21" t="s">
        <v>2009</v>
      </c>
      <c r="C16" s="21">
        <v>22</v>
      </c>
      <c r="D16" s="5">
        <v>418790</v>
      </c>
      <c r="E16" s="3">
        <v>19020</v>
      </c>
      <c r="F16" s="3">
        <f t="shared" si="0"/>
        <v>3843580</v>
      </c>
      <c r="G16" s="3"/>
      <c r="H16" s="3"/>
    </row>
    <row r="17" spans="1:8">
      <c r="A17" s="19"/>
      <c r="B17" s="21" t="s">
        <v>2011</v>
      </c>
      <c r="C17" s="21">
        <v>18</v>
      </c>
      <c r="D17" s="5">
        <v>397765</v>
      </c>
      <c r="E17" s="3"/>
      <c r="F17" s="3">
        <f t="shared" si="0"/>
        <v>4241345</v>
      </c>
      <c r="G17" s="3"/>
      <c r="H17" s="3"/>
    </row>
    <row r="18" spans="1:8">
      <c r="A18" s="19"/>
      <c r="B18" s="21" t="s">
        <v>2013</v>
      </c>
      <c r="C18" s="21">
        <v>13</v>
      </c>
      <c r="D18" s="5">
        <v>284710</v>
      </c>
      <c r="E18" s="3"/>
      <c r="F18" s="3">
        <f t="shared" si="0"/>
        <v>4526055</v>
      </c>
      <c r="G18" s="3"/>
      <c r="H18" s="3"/>
    </row>
    <row r="19" spans="1:8">
      <c r="A19" s="19"/>
      <c r="B19" s="21" t="s">
        <v>2014</v>
      </c>
      <c r="C19" s="21">
        <v>21</v>
      </c>
      <c r="D19" s="5">
        <v>464885</v>
      </c>
      <c r="E19" s="3"/>
      <c r="F19" s="3">
        <f t="shared" si="0"/>
        <v>4990940</v>
      </c>
      <c r="G19" s="3"/>
      <c r="H19" s="3"/>
    </row>
    <row r="20" spans="1:8">
      <c r="A20" s="19"/>
      <c r="B20" s="21" t="s">
        <v>2015</v>
      </c>
      <c r="C20" s="21">
        <v>3</v>
      </c>
      <c r="D20" s="5">
        <v>66740</v>
      </c>
      <c r="E20" s="3"/>
      <c r="F20" s="3">
        <f t="shared" si="0"/>
        <v>5057680</v>
      </c>
      <c r="G20" s="3"/>
      <c r="H20" s="3"/>
    </row>
    <row r="21" spans="1:8">
      <c r="A21" s="19"/>
      <c r="B21" s="159" t="s">
        <v>2063</v>
      </c>
      <c r="C21" s="21">
        <v>1</v>
      </c>
      <c r="D21" s="3"/>
      <c r="E21" s="5">
        <v>80645</v>
      </c>
      <c r="F21" s="3">
        <f t="shared" si="0"/>
        <v>4977035</v>
      </c>
      <c r="G21" s="5"/>
      <c r="H21" s="3"/>
    </row>
    <row r="22" spans="1:8">
      <c r="A22" s="19"/>
      <c r="B22" s="163" t="s">
        <v>2065</v>
      </c>
      <c r="C22" s="21">
        <v>25</v>
      </c>
      <c r="D22" s="3"/>
      <c r="E22" s="5">
        <v>398385</v>
      </c>
      <c r="F22" s="3">
        <f t="shared" si="0"/>
        <v>4578650</v>
      </c>
      <c r="G22" s="5"/>
      <c r="H22" s="3"/>
    </row>
    <row r="23" spans="1:8">
      <c r="A23" s="19"/>
      <c r="B23" s="164" t="s">
        <v>2067</v>
      </c>
      <c r="C23" s="21">
        <v>20</v>
      </c>
      <c r="D23" s="3"/>
      <c r="E23" s="5">
        <v>426020</v>
      </c>
      <c r="F23" s="3">
        <f t="shared" si="0"/>
        <v>4152630</v>
      </c>
      <c r="G23" s="5"/>
      <c r="H23" s="3"/>
    </row>
    <row r="24" spans="1:8">
      <c r="A24" s="19"/>
      <c r="B24" s="166" t="s">
        <v>2069</v>
      </c>
      <c r="C24" s="21">
        <v>18</v>
      </c>
      <c r="D24" s="3"/>
      <c r="E24" s="5">
        <v>388650</v>
      </c>
      <c r="F24" s="3">
        <f t="shared" si="0"/>
        <v>3763980</v>
      </c>
      <c r="G24" s="5"/>
      <c r="H24" s="3"/>
    </row>
    <row r="25" spans="1:8">
      <c r="A25" s="19"/>
      <c r="B25" s="167" t="s">
        <v>2071</v>
      </c>
      <c r="C25" s="21">
        <v>27</v>
      </c>
      <c r="D25" s="3"/>
      <c r="E25" s="5">
        <v>563475</v>
      </c>
      <c r="F25" s="3">
        <f t="shared" si="0"/>
        <v>3200505</v>
      </c>
      <c r="G25" s="5"/>
      <c r="H25" s="3"/>
    </row>
    <row r="26" spans="1:8">
      <c r="A26" s="19"/>
      <c r="B26" s="177" t="s">
        <v>2073</v>
      </c>
      <c r="C26" s="21">
        <v>4</v>
      </c>
      <c r="D26" s="3"/>
      <c r="E26" s="5">
        <v>90270</v>
      </c>
      <c r="F26" s="3">
        <f t="shared" si="0"/>
        <v>3110235</v>
      </c>
      <c r="G26" s="5"/>
      <c r="H26" s="3"/>
    </row>
    <row r="27" spans="1:8">
      <c r="A27" s="19"/>
      <c r="B27" s="169" t="s">
        <v>2074</v>
      </c>
      <c r="C27" s="21">
        <v>17</v>
      </c>
      <c r="D27" s="3"/>
      <c r="E27" s="5">
        <v>365850</v>
      </c>
      <c r="F27" s="3">
        <f t="shared" si="0"/>
        <v>2744385</v>
      </c>
      <c r="G27" s="5"/>
      <c r="H27" s="3"/>
    </row>
    <row r="28" spans="1:8">
      <c r="A28" s="19"/>
      <c r="B28" s="170" t="s">
        <v>2075</v>
      </c>
      <c r="C28" s="21">
        <v>17</v>
      </c>
      <c r="D28" s="3"/>
      <c r="E28" s="5">
        <v>330550</v>
      </c>
      <c r="F28" s="3">
        <f t="shared" si="0"/>
        <v>2413835</v>
      </c>
      <c r="G28" s="5"/>
      <c r="H28" s="3"/>
    </row>
    <row r="29" spans="1:8">
      <c r="A29" s="19"/>
      <c r="B29" s="171" t="s">
        <v>2076</v>
      </c>
      <c r="C29" s="21">
        <v>1</v>
      </c>
      <c r="D29" s="3">
        <v>4575</v>
      </c>
      <c r="E29" s="5"/>
      <c r="F29" s="3">
        <f t="shared" si="0"/>
        <v>2418410</v>
      </c>
      <c r="G29" s="5"/>
      <c r="H29" s="3"/>
    </row>
    <row r="30" spans="1:8">
      <c r="A30" s="19"/>
      <c r="B30" s="171" t="s">
        <v>2076</v>
      </c>
      <c r="C30" s="21">
        <v>20</v>
      </c>
      <c r="D30" s="3"/>
      <c r="E30" s="5">
        <v>420830</v>
      </c>
      <c r="F30" s="3">
        <f t="shared" si="0"/>
        <v>1997580</v>
      </c>
      <c r="G30" s="5"/>
      <c r="H30" s="3"/>
    </row>
    <row r="31" spans="1:8">
      <c r="A31" s="19"/>
      <c r="B31" s="172" t="s">
        <v>2077</v>
      </c>
      <c r="C31" s="21">
        <v>8</v>
      </c>
      <c r="D31" s="3"/>
      <c r="E31" s="5">
        <v>147155</v>
      </c>
      <c r="F31" s="3">
        <f t="shared" si="0"/>
        <v>1850425</v>
      </c>
      <c r="G31" s="5"/>
      <c r="H31" s="3"/>
    </row>
    <row r="32" spans="1:8">
      <c r="A32" s="19"/>
      <c r="B32" s="173" t="s">
        <v>2080</v>
      </c>
      <c r="C32" s="21">
        <v>1</v>
      </c>
      <c r="D32" s="3"/>
      <c r="E32" s="5">
        <v>12840</v>
      </c>
      <c r="F32" s="3">
        <f t="shared" si="0"/>
        <v>1837585</v>
      </c>
      <c r="G32" s="5"/>
      <c r="H32" s="3"/>
    </row>
    <row r="33" spans="1:8">
      <c r="A33" s="19"/>
      <c r="B33" s="174" t="s">
        <v>2081</v>
      </c>
      <c r="C33" s="21">
        <v>7</v>
      </c>
      <c r="D33" s="3"/>
      <c r="E33" s="5">
        <v>146730</v>
      </c>
      <c r="F33" s="3">
        <f t="shared" si="0"/>
        <v>1690855</v>
      </c>
      <c r="G33" s="5"/>
      <c r="H33" s="3"/>
    </row>
    <row r="34" spans="1:8">
      <c r="A34" s="19"/>
      <c r="B34" s="175" t="s">
        <v>2083</v>
      </c>
      <c r="C34" s="21">
        <v>8</v>
      </c>
      <c r="D34" s="3"/>
      <c r="E34" s="5">
        <v>173175</v>
      </c>
      <c r="F34" s="3">
        <f t="shared" si="0"/>
        <v>1517680</v>
      </c>
      <c r="G34" s="5"/>
      <c r="H34" s="3"/>
    </row>
    <row r="35" spans="1:8">
      <c r="A35" s="19"/>
      <c r="B35" s="176" t="s">
        <v>2086</v>
      </c>
      <c r="C35" s="21">
        <v>8</v>
      </c>
      <c r="D35" s="3"/>
      <c r="E35" s="5">
        <v>115740</v>
      </c>
      <c r="F35" s="3">
        <f t="shared" si="0"/>
        <v>1401940</v>
      </c>
      <c r="G35" s="5"/>
      <c r="H35" s="3"/>
    </row>
    <row r="36" spans="1:8">
      <c r="A36" s="19"/>
      <c r="B36" s="178" t="s">
        <v>2087</v>
      </c>
      <c r="C36" s="21">
        <v>7</v>
      </c>
      <c r="D36" s="3"/>
      <c r="E36" s="5">
        <v>147035</v>
      </c>
      <c r="F36" s="3">
        <f t="shared" si="0"/>
        <v>1254905</v>
      </c>
      <c r="G36" s="5"/>
      <c r="H36" s="3"/>
    </row>
    <row r="37" spans="1:8">
      <c r="A37" s="19"/>
      <c r="B37" s="179" t="s">
        <v>2091</v>
      </c>
      <c r="C37" s="21">
        <v>16</v>
      </c>
      <c r="D37" s="3"/>
      <c r="E37" s="5">
        <v>346050</v>
      </c>
      <c r="F37" s="3">
        <f t="shared" si="0"/>
        <v>908855</v>
      </c>
      <c r="G37" s="5"/>
      <c r="H37" s="3"/>
    </row>
    <row r="38" spans="1:8">
      <c r="A38" s="19"/>
      <c r="B38" s="180" t="s">
        <v>2094</v>
      </c>
      <c r="C38" s="21">
        <v>27</v>
      </c>
      <c r="D38" s="3"/>
      <c r="E38" s="5">
        <v>510020</v>
      </c>
      <c r="F38" s="3">
        <f t="shared" si="0"/>
        <v>398835</v>
      </c>
      <c r="G38" s="5"/>
      <c r="H38" s="3"/>
    </row>
    <row r="39" spans="1:8">
      <c r="A39" s="19"/>
      <c r="B39" s="180"/>
      <c r="C39" s="21"/>
      <c r="D39" s="3">
        <v>82375</v>
      </c>
      <c r="E39" s="5"/>
      <c r="F39" s="3">
        <f t="shared" si="0"/>
        <v>481210</v>
      </c>
      <c r="G39" s="5"/>
      <c r="H39" s="3" t="s">
        <v>2100</v>
      </c>
    </row>
    <row r="40" spans="1:8">
      <c r="A40" s="19"/>
      <c r="B40" s="181" t="s">
        <v>2097</v>
      </c>
      <c r="C40" s="21">
        <v>24</v>
      </c>
      <c r="D40" s="3"/>
      <c r="E40" s="5">
        <v>462655</v>
      </c>
      <c r="F40" s="3">
        <f t="shared" si="0"/>
        <v>18555</v>
      </c>
      <c r="G40" s="5"/>
      <c r="H40" s="3"/>
    </row>
    <row r="41" spans="1:8">
      <c r="A41" s="19"/>
      <c r="B41" s="224" t="s">
        <v>2143</v>
      </c>
      <c r="C41" s="21"/>
      <c r="D41" s="3"/>
      <c r="E41" s="3"/>
      <c r="F41" s="3">
        <f t="shared" si="0"/>
        <v>18555</v>
      </c>
      <c r="G41" s="3"/>
      <c r="H41" s="3"/>
    </row>
    <row r="42" spans="1:8">
      <c r="A42" s="19"/>
      <c r="B42" s="471" t="s">
        <v>2143</v>
      </c>
      <c r="C42" s="21"/>
      <c r="D42" s="3"/>
      <c r="E42" s="3">
        <v>18555</v>
      </c>
      <c r="F42" s="3"/>
      <c r="G42" s="3" t="s">
        <v>1643</v>
      </c>
      <c r="H42" s="3"/>
    </row>
    <row r="43" spans="1:8">
      <c r="A43" s="19"/>
      <c r="B43" s="21"/>
      <c r="C43" s="21"/>
      <c r="D43" s="3"/>
      <c r="E43" s="3"/>
      <c r="F43" s="3"/>
      <c r="G43" s="3"/>
      <c r="H43" s="3"/>
    </row>
    <row r="44" spans="1:8" ht="26.25">
      <c r="A44" s="673" t="s">
        <v>43</v>
      </c>
      <c r="B44" s="674"/>
      <c r="C44" s="29">
        <f>SUM(C8:C43)</f>
        <v>484</v>
      </c>
      <c r="D44" s="10">
        <f>SUM(D7:D43)</f>
        <v>5163650</v>
      </c>
      <c r="E44" s="10">
        <f>SUM(E7:E43)</f>
        <v>5163650</v>
      </c>
      <c r="F44" s="10">
        <f>D44-E44</f>
        <v>0</v>
      </c>
      <c r="G44" s="10"/>
      <c r="H44" s="10"/>
    </row>
    <row r="47" spans="1:8">
      <c r="A47" s="135"/>
      <c r="B47" s="135"/>
      <c r="C47" s="135"/>
      <c r="D47" s="135"/>
      <c r="E47" s="135"/>
      <c r="F47" s="135"/>
      <c r="G47" s="135"/>
      <c r="H47" s="135"/>
    </row>
    <row r="48" spans="1:8" ht="23.25">
      <c r="A48" s="666" t="s">
        <v>0</v>
      </c>
      <c r="B48" s="666"/>
      <c r="C48" s="666"/>
      <c r="D48" s="666"/>
      <c r="E48" s="666"/>
      <c r="F48" s="666"/>
      <c r="G48" s="666"/>
      <c r="H48" s="666"/>
    </row>
    <row r="49" spans="1:8" ht="15.75">
      <c r="A49" s="672" t="s">
        <v>2005</v>
      </c>
      <c r="B49" s="672"/>
      <c r="C49" s="672"/>
      <c r="D49" s="672"/>
      <c r="E49" s="672"/>
      <c r="F49" s="672"/>
      <c r="G49" s="672"/>
      <c r="H49" s="672"/>
    </row>
    <row r="50" spans="1:8">
      <c r="A50" s="667" t="s">
        <v>1930</v>
      </c>
      <c r="B50" s="667"/>
      <c r="C50" s="667"/>
      <c r="D50" s="667"/>
      <c r="E50" s="667"/>
      <c r="F50" s="667"/>
      <c r="G50" s="667"/>
      <c r="H50" s="667"/>
    </row>
    <row r="51" spans="1:8">
      <c r="A51" s="668" t="s">
        <v>2</v>
      </c>
      <c r="B51" s="668"/>
      <c r="C51" s="668"/>
      <c r="D51" s="668"/>
      <c r="E51" s="668"/>
      <c r="F51" s="668"/>
      <c r="G51" s="668"/>
      <c r="H51" s="668"/>
    </row>
    <row r="52" spans="1:8" ht="15.75">
      <c r="A52" s="1" t="s">
        <v>3</v>
      </c>
      <c r="B52" s="1" t="s">
        <v>4</v>
      </c>
      <c r="C52" s="211" t="s">
        <v>2245</v>
      </c>
      <c r="D52" s="1" t="s">
        <v>2243</v>
      </c>
      <c r="E52" s="1" t="s">
        <v>2246</v>
      </c>
      <c r="F52" s="211" t="s">
        <v>2244</v>
      </c>
      <c r="G52" s="1" t="s">
        <v>2247</v>
      </c>
      <c r="H52" s="211" t="s">
        <v>2239</v>
      </c>
    </row>
    <row r="53" spans="1:8" ht="15.75">
      <c r="A53" s="52"/>
      <c r="B53" s="36" t="s">
        <v>2004</v>
      </c>
      <c r="C53" s="36">
        <v>3</v>
      </c>
      <c r="D53" s="154">
        <v>63215</v>
      </c>
      <c r="E53" s="52"/>
      <c r="F53" s="235">
        <f>D53-E53</f>
        <v>63215</v>
      </c>
      <c r="G53" s="52" t="s">
        <v>2344</v>
      </c>
      <c r="H53" s="3"/>
    </row>
    <row r="54" spans="1:8">
      <c r="A54" s="19"/>
      <c r="B54" s="21" t="s">
        <v>2007</v>
      </c>
      <c r="C54" s="21">
        <v>9</v>
      </c>
      <c r="D54" s="5">
        <v>196065</v>
      </c>
      <c r="E54" s="3"/>
      <c r="F54" s="3">
        <f>F53+D54-E54</f>
        <v>259280</v>
      </c>
      <c r="G54" s="232" t="s">
        <v>2345</v>
      </c>
      <c r="H54" s="3"/>
    </row>
    <row r="55" spans="1:8">
      <c r="A55" s="19"/>
      <c r="B55" s="21" t="s">
        <v>2009</v>
      </c>
      <c r="C55" s="21">
        <v>13</v>
      </c>
      <c r="D55" s="5">
        <v>284685</v>
      </c>
      <c r="E55" s="3"/>
      <c r="F55" s="3">
        <f t="shared" ref="F55:F70" si="1">F54+D55-E55</f>
        <v>543965</v>
      </c>
      <c r="G55" s="3"/>
      <c r="H55" s="3"/>
    </row>
    <row r="56" spans="1:8">
      <c r="A56" s="19"/>
      <c r="B56" s="21" t="s">
        <v>2011</v>
      </c>
      <c r="C56" s="21">
        <v>12</v>
      </c>
      <c r="D56" s="5">
        <v>254585</v>
      </c>
      <c r="E56" s="3"/>
      <c r="F56" s="3">
        <f t="shared" si="1"/>
        <v>798550</v>
      </c>
      <c r="G56" s="3"/>
      <c r="H56" s="3"/>
    </row>
    <row r="57" spans="1:8">
      <c r="A57" s="19"/>
      <c r="B57" s="21" t="s">
        <v>2013</v>
      </c>
      <c r="C57" s="21">
        <v>12</v>
      </c>
      <c r="D57" s="5">
        <v>263600</v>
      </c>
      <c r="E57" s="3"/>
      <c r="F57" s="3">
        <f t="shared" si="1"/>
        <v>1062150</v>
      </c>
      <c r="G57" s="3"/>
      <c r="H57" s="3"/>
    </row>
    <row r="58" spans="1:8">
      <c r="A58" s="19"/>
      <c r="B58" s="21" t="s">
        <v>2014</v>
      </c>
      <c r="C58" s="21">
        <v>2</v>
      </c>
      <c r="D58" s="5">
        <v>45190</v>
      </c>
      <c r="E58" s="3"/>
      <c r="F58" s="3">
        <f t="shared" si="1"/>
        <v>1107340</v>
      </c>
      <c r="G58" s="3"/>
      <c r="H58" s="3"/>
    </row>
    <row r="59" spans="1:8">
      <c r="A59" s="19"/>
      <c r="B59" s="21" t="s">
        <v>2029</v>
      </c>
      <c r="C59" s="21">
        <v>4</v>
      </c>
      <c r="D59" s="3"/>
      <c r="E59" s="5">
        <v>88235</v>
      </c>
      <c r="F59" s="3">
        <f t="shared" si="1"/>
        <v>1019105</v>
      </c>
      <c r="G59" s="5"/>
      <c r="H59" s="3"/>
    </row>
    <row r="60" spans="1:8">
      <c r="A60" s="19"/>
      <c r="B60" s="21" t="s">
        <v>2030</v>
      </c>
      <c r="C60" s="21">
        <v>8</v>
      </c>
      <c r="D60" s="3"/>
      <c r="E60" s="5">
        <v>166505</v>
      </c>
      <c r="F60" s="3">
        <f t="shared" si="1"/>
        <v>852600</v>
      </c>
      <c r="G60" s="5"/>
      <c r="H60" s="3"/>
    </row>
    <row r="61" spans="1:8">
      <c r="A61" s="19"/>
      <c r="B61" s="21" t="s">
        <v>2032</v>
      </c>
      <c r="C61" s="21">
        <v>9</v>
      </c>
      <c r="D61" s="3"/>
      <c r="E61" s="5">
        <v>135440</v>
      </c>
      <c r="F61" s="3">
        <f t="shared" si="1"/>
        <v>717160</v>
      </c>
      <c r="G61" s="5"/>
      <c r="H61" s="3"/>
    </row>
    <row r="62" spans="1:8">
      <c r="A62" s="19"/>
      <c r="B62" s="21" t="s">
        <v>2035</v>
      </c>
      <c r="C62" s="21">
        <v>3</v>
      </c>
      <c r="D62" s="3"/>
      <c r="E62" s="5">
        <v>54410</v>
      </c>
      <c r="F62" s="3">
        <f t="shared" si="1"/>
        <v>662750</v>
      </c>
      <c r="G62" s="5"/>
      <c r="H62" s="3"/>
    </row>
    <row r="63" spans="1:8">
      <c r="A63" s="19"/>
      <c r="B63" s="21" t="s">
        <v>2036</v>
      </c>
      <c r="C63" s="21">
        <v>1</v>
      </c>
      <c r="D63" s="3"/>
      <c r="E63" s="5">
        <v>14970</v>
      </c>
      <c r="F63" s="3">
        <f t="shared" si="1"/>
        <v>647780</v>
      </c>
      <c r="G63" s="5"/>
      <c r="H63" s="3"/>
    </row>
    <row r="64" spans="1:8">
      <c r="A64" s="19"/>
      <c r="B64" s="21" t="s">
        <v>2044</v>
      </c>
      <c r="C64" s="21">
        <v>2</v>
      </c>
      <c r="D64" s="3"/>
      <c r="E64" s="5">
        <v>38820</v>
      </c>
      <c r="F64" s="3">
        <f t="shared" si="1"/>
        <v>608960</v>
      </c>
      <c r="G64" s="5"/>
      <c r="H64" s="3"/>
    </row>
    <row r="65" spans="1:8">
      <c r="A65" s="19"/>
      <c r="B65" s="21" t="s">
        <v>2047</v>
      </c>
      <c r="C65" s="21">
        <v>1</v>
      </c>
      <c r="D65" s="3"/>
      <c r="E65" s="5">
        <v>20000</v>
      </c>
      <c r="F65" s="3">
        <f t="shared" si="1"/>
        <v>588960</v>
      </c>
      <c r="G65" s="5"/>
      <c r="H65" s="3"/>
    </row>
    <row r="66" spans="1:8">
      <c r="A66" s="19"/>
      <c r="B66" s="21" t="s">
        <v>2051</v>
      </c>
      <c r="C66" s="21">
        <v>1</v>
      </c>
      <c r="D66" s="3"/>
      <c r="E66" s="5">
        <v>15000</v>
      </c>
      <c r="F66" s="3">
        <f t="shared" si="1"/>
        <v>573960</v>
      </c>
      <c r="G66" s="5"/>
      <c r="H66" s="3"/>
    </row>
    <row r="67" spans="1:8">
      <c r="A67" s="19"/>
      <c r="B67" s="21" t="s">
        <v>2058</v>
      </c>
      <c r="C67" s="21">
        <v>10</v>
      </c>
      <c r="D67" s="3"/>
      <c r="E67" s="5">
        <v>215475</v>
      </c>
      <c r="F67" s="3">
        <f t="shared" si="1"/>
        <v>358485</v>
      </c>
      <c r="G67" s="5"/>
      <c r="H67" s="3"/>
    </row>
    <row r="68" spans="1:8">
      <c r="A68" s="19"/>
      <c r="B68" s="21" t="s">
        <v>2060</v>
      </c>
      <c r="C68" s="21">
        <v>12</v>
      </c>
      <c r="D68" s="3"/>
      <c r="E68" s="5">
        <v>201005</v>
      </c>
      <c r="F68" s="3">
        <f t="shared" si="1"/>
        <v>157480</v>
      </c>
      <c r="G68" s="5"/>
      <c r="H68" s="3"/>
    </row>
    <row r="69" spans="1:8">
      <c r="A69" s="19"/>
      <c r="B69" s="159" t="s">
        <v>2063</v>
      </c>
      <c r="C69" s="21">
        <v>4</v>
      </c>
      <c r="D69" s="3"/>
      <c r="E69" s="5">
        <v>75105</v>
      </c>
      <c r="F69" s="3">
        <f t="shared" si="1"/>
        <v>82375</v>
      </c>
      <c r="G69" s="5"/>
      <c r="H69" s="3"/>
    </row>
    <row r="70" spans="1:8">
      <c r="A70" s="19"/>
      <c r="B70" s="21"/>
      <c r="C70" s="21"/>
      <c r="D70" s="3"/>
      <c r="E70" s="5">
        <v>82375</v>
      </c>
      <c r="F70" s="3">
        <f t="shared" si="1"/>
        <v>0</v>
      </c>
      <c r="G70" s="5"/>
      <c r="H70" s="3" t="s">
        <v>2120</v>
      </c>
    </row>
    <row r="71" spans="1:8">
      <c r="A71" s="19"/>
      <c r="B71" s="21"/>
      <c r="C71" s="21"/>
      <c r="D71" s="3"/>
      <c r="E71" s="3"/>
      <c r="F71" s="3"/>
      <c r="G71" s="3"/>
      <c r="H71" s="3"/>
    </row>
    <row r="72" spans="1:8" ht="26.25">
      <c r="A72" s="673" t="s">
        <v>43</v>
      </c>
      <c r="B72" s="674"/>
      <c r="C72" s="29">
        <f>SUM(C54:C71)</f>
        <v>103</v>
      </c>
      <c r="D72" s="10">
        <f>SUM(D53:D71)</f>
        <v>1107340</v>
      </c>
      <c r="E72" s="10">
        <f>SUM(E53:E71)</f>
        <v>1107340</v>
      </c>
      <c r="F72" s="10">
        <f>D72-E72</f>
        <v>0</v>
      </c>
      <c r="G72" s="10"/>
      <c r="H72" s="10"/>
    </row>
    <row r="76" spans="1:8" ht="23.25">
      <c r="A76" s="666" t="s">
        <v>0</v>
      </c>
      <c r="B76" s="666"/>
      <c r="C76" s="666"/>
      <c r="D76" s="666"/>
      <c r="E76" s="666"/>
      <c r="F76" s="666"/>
      <c r="G76" s="666"/>
      <c r="H76" s="666"/>
    </row>
    <row r="77" spans="1:8" ht="15.75">
      <c r="A77" s="672" t="s">
        <v>2005</v>
      </c>
      <c r="B77" s="672"/>
      <c r="C77" s="672"/>
      <c r="D77" s="672"/>
      <c r="E77" s="672"/>
      <c r="F77" s="672"/>
      <c r="G77" s="672"/>
      <c r="H77" s="672"/>
    </row>
    <row r="78" spans="1:8">
      <c r="A78" s="667" t="s">
        <v>361</v>
      </c>
      <c r="B78" s="667"/>
      <c r="C78" s="667"/>
      <c r="D78" s="667"/>
      <c r="E78" s="667"/>
      <c r="F78" s="667"/>
      <c r="G78" s="667"/>
      <c r="H78" s="667"/>
    </row>
    <row r="79" spans="1:8">
      <c r="A79" s="668" t="s">
        <v>2</v>
      </c>
      <c r="B79" s="668"/>
      <c r="C79" s="668"/>
      <c r="D79" s="668"/>
      <c r="E79" s="668"/>
      <c r="F79" s="668"/>
      <c r="G79" s="668"/>
      <c r="H79" s="668"/>
    </row>
    <row r="80" spans="1:8" ht="15.75">
      <c r="A80" s="1" t="s">
        <v>3</v>
      </c>
      <c r="B80" s="1" t="s">
        <v>4</v>
      </c>
      <c r="C80" s="211" t="s">
        <v>2245</v>
      </c>
      <c r="D80" s="1" t="s">
        <v>2243</v>
      </c>
      <c r="E80" s="1" t="s">
        <v>2246</v>
      </c>
      <c r="F80" s="211" t="s">
        <v>2244</v>
      </c>
      <c r="G80" s="1" t="s">
        <v>2247</v>
      </c>
      <c r="H80" s="211" t="s">
        <v>2239</v>
      </c>
    </row>
    <row r="81" spans="1:8" ht="15.75">
      <c r="A81" s="52"/>
      <c r="B81" s="36" t="s">
        <v>2073</v>
      </c>
      <c r="C81" s="36">
        <v>9</v>
      </c>
      <c r="D81" s="154">
        <v>244795</v>
      </c>
      <c r="E81" s="52"/>
      <c r="F81" s="235">
        <f>D81-E81</f>
        <v>244795</v>
      </c>
      <c r="G81" s="52" t="s">
        <v>2347</v>
      </c>
      <c r="H81" s="3"/>
    </row>
    <row r="82" spans="1:8">
      <c r="A82" s="19"/>
      <c r="B82" s="21" t="s">
        <v>2074</v>
      </c>
      <c r="C82" s="21">
        <v>13</v>
      </c>
      <c r="D82" s="5">
        <v>353305</v>
      </c>
      <c r="E82" s="3"/>
      <c r="F82" s="3">
        <f>F81+D82-E82</f>
        <v>598100</v>
      </c>
      <c r="G82" s="3"/>
      <c r="H82" s="3"/>
    </row>
    <row r="83" spans="1:8">
      <c r="A83" s="19"/>
      <c r="B83" s="21" t="s">
        <v>2075</v>
      </c>
      <c r="C83" s="21">
        <v>17</v>
      </c>
      <c r="D83" s="5">
        <v>465665</v>
      </c>
      <c r="E83" s="3"/>
      <c r="F83" s="3">
        <f t="shared" ref="F83:F103" si="2">F82+D83-E83</f>
        <v>1063765</v>
      </c>
      <c r="G83" s="3"/>
      <c r="H83" s="3"/>
    </row>
    <row r="84" spans="1:8">
      <c r="A84" s="19"/>
      <c r="B84" s="21" t="s">
        <v>2149</v>
      </c>
      <c r="C84" s="21">
        <v>2</v>
      </c>
      <c r="D84" s="3"/>
      <c r="E84" s="5">
        <v>51580</v>
      </c>
      <c r="F84" s="3">
        <f t="shared" si="2"/>
        <v>1012185</v>
      </c>
      <c r="G84" s="5"/>
      <c r="H84" s="3"/>
    </row>
    <row r="85" spans="1:8">
      <c r="A85" s="19"/>
      <c r="B85" s="21" t="s">
        <v>2166</v>
      </c>
      <c r="C85" s="21">
        <v>1</v>
      </c>
      <c r="D85" s="3"/>
      <c r="E85" s="5">
        <v>15735</v>
      </c>
      <c r="F85" s="3">
        <f t="shared" si="2"/>
        <v>996450</v>
      </c>
      <c r="G85" s="5"/>
      <c r="H85" s="3"/>
    </row>
    <row r="86" spans="1:8">
      <c r="A86" s="19"/>
      <c r="B86" s="21" t="s">
        <v>2178</v>
      </c>
      <c r="C86" s="21">
        <v>2</v>
      </c>
      <c r="D86" s="3"/>
      <c r="E86" s="3">
        <v>42270</v>
      </c>
      <c r="F86" s="3">
        <f t="shared" si="2"/>
        <v>954180</v>
      </c>
      <c r="G86" s="3"/>
      <c r="H86" s="3"/>
    </row>
    <row r="87" spans="1:8">
      <c r="A87" s="19"/>
      <c r="B87" s="21" t="s">
        <v>2209</v>
      </c>
      <c r="C87" s="21">
        <v>1</v>
      </c>
      <c r="D87" s="3"/>
      <c r="E87" s="3">
        <v>28075</v>
      </c>
      <c r="F87" s="3">
        <f t="shared" si="2"/>
        <v>926105</v>
      </c>
      <c r="G87" s="3"/>
      <c r="H87" s="3"/>
    </row>
    <row r="88" spans="1:8">
      <c r="A88" s="19"/>
      <c r="B88" s="21" t="s">
        <v>2647</v>
      </c>
      <c r="C88" s="21">
        <v>4</v>
      </c>
      <c r="D88" s="3"/>
      <c r="E88" s="3">
        <v>61120</v>
      </c>
      <c r="F88" s="3">
        <f t="shared" si="2"/>
        <v>864985</v>
      </c>
      <c r="G88" s="3"/>
      <c r="H88" s="3"/>
    </row>
    <row r="89" spans="1:8">
      <c r="A89" s="19"/>
      <c r="B89" s="21" t="s">
        <v>2648</v>
      </c>
      <c r="C89" s="21">
        <v>5</v>
      </c>
      <c r="D89" s="3"/>
      <c r="E89" s="3">
        <v>112120</v>
      </c>
      <c r="F89" s="3">
        <f t="shared" si="2"/>
        <v>752865</v>
      </c>
      <c r="G89" s="3"/>
      <c r="H89" s="3"/>
    </row>
    <row r="90" spans="1:8">
      <c r="A90" s="19"/>
      <c r="B90" s="21" t="s">
        <v>2649</v>
      </c>
      <c r="C90" s="21">
        <v>8</v>
      </c>
      <c r="D90" s="3"/>
      <c r="E90" s="3">
        <v>163115</v>
      </c>
      <c r="F90" s="3">
        <f t="shared" si="2"/>
        <v>589750</v>
      </c>
      <c r="G90" s="3"/>
      <c r="H90" s="3"/>
    </row>
    <row r="91" spans="1:8">
      <c r="A91" s="19"/>
      <c r="B91" s="21" t="s">
        <v>2174</v>
      </c>
      <c r="C91" s="21">
        <v>4</v>
      </c>
      <c r="D91" s="3"/>
      <c r="E91" s="3">
        <v>66990</v>
      </c>
      <c r="F91" s="3">
        <f t="shared" si="2"/>
        <v>522760</v>
      </c>
      <c r="G91" s="3"/>
      <c r="H91" s="3"/>
    </row>
    <row r="92" spans="1:8">
      <c r="A92" s="19"/>
      <c r="B92" s="21" t="s">
        <v>2650</v>
      </c>
      <c r="C92" s="21">
        <v>2</v>
      </c>
      <c r="D92" s="3"/>
      <c r="E92" s="3">
        <v>27085</v>
      </c>
      <c r="F92" s="3">
        <f t="shared" si="2"/>
        <v>495675</v>
      </c>
      <c r="G92" s="3"/>
      <c r="H92" s="3"/>
    </row>
    <row r="93" spans="1:8">
      <c r="A93" s="19"/>
      <c r="B93" s="21" t="s">
        <v>2651</v>
      </c>
      <c r="C93" s="21">
        <v>3</v>
      </c>
      <c r="D93" s="3"/>
      <c r="E93" s="3">
        <v>60895</v>
      </c>
      <c r="F93" s="3">
        <f t="shared" si="2"/>
        <v>434780</v>
      </c>
      <c r="G93" s="3"/>
      <c r="H93" s="3"/>
    </row>
    <row r="94" spans="1:8">
      <c r="A94" s="19"/>
      <c r="B94" s="21" t="s">
        <v>2653</v>
      </c>
      <c r="C94" s="21">
        <v>4</v>
      </c>
      <c r="D94" s="3"/>
      <c r="E94" s="3">
        <v>65610</v>
      </c>
      <c r="F94" s="3">
        <f t="shared" si="2"/>
        <v>369170</v>
      </c>
      <c r="G94" s="3"/>
      <c r="H94" s="3"/>
    </row>
    <row r="95" spans="1:8">
      <c r="A95" s="19"/>
      <c r="B95" s="21" t="s">
        <v>2655</v>
      </c>
      <c r="C95" s="21">
        <v>2</v>
      </c>
      <c r="D95" s="3"/>
      <c r="E95" s="3">
        <v>32710</v>
      </c>
      <c r="F95" s="3">
        <f t="shared" si="2"/>
        <v>336460</v>
      </c>
      <c r="G95" s="3"/>
      <c r="H95" s="3"/>
    </row>
    <row r="96" spans="1:8">
      <c r="A96" s="19"/>
      <c r="B96" s="21" t="s">
        <v>2663</v>
      </c>
      <c r="C96" s="21">
        <v>2</v>
      </c>
      <c r="D96" s="3"/>
      <c r="E96" s="3">
        <v>32210</v>
      </c>
      <c r="F96" s="3">
        <f t="shared" si="2"/>
        <v>304250</v>
      </c>
      <c r="G96" s="3"/>
      <c r="H96" s="3"/>
    </row>
    <row r="97" spans="1:8">
      <c r="A97" s="19"/>
      <c r="B97" s="21" t="s">
        <v>2665</v>
      </c>
      <c r="C97" s="21">
        <v>2</v>
      </c>
      <c r="D97" s="3"/>
      <c r="E97" s="3">
        <v>40795</v>
      </c>
      <c r="F97" s="3">
        <f t="shared" si="2"/>
        <v>263455</v>
      </c>
      <c r="G97" s="3"/>
      <c r="H97" s="3"/>
    </row>
    <row r="98" spans="1:8">
      <c r="A98" s="19"/>
      <c r="B98" s="21" t="s">
        <v>2667</v>
      </c>
      <c r="C98" s="21">
        <v>5</v>
      </c>
      <c r="D98" s="3"/>
      <c r="E98" s="3">
        <v>93440</v>
      </c>
      <c r="F98" s="3">
        <f t="shared" si="2"/>
        <v>170015</v>
      </c>
      <c r="G98" s="3"/>
      <c r="H98" s="3"/>
    </row>
    <row r="99" spans="1:8">
      <c r="A99" s="19"/>
      <c r="B99" s="21" t="s">
        <v>2669</v>
      </c>
      <c r="C99" s="21">
        <v>5</v>
      </c>
      <c r="D99" s="3"/>
      <c r="E99" s="3">
        <v>80405</v>
      </c>
      <c r="F99" s="3">
        <f t="shared" si="2"/>
        <v>89610</v>
      </c>
      <c r="G99" s="3"/>
      <c r="H99" s="3"/>
    </row>
    <row r="100" spans="1:8">
      <c r="A100" s="19"/>
      <c r="B100" s="21" t="s">
        <v>2671</v>
      </c>
      <c r="C100" s="21">
        <v>2</v>
      </c>
      <c r="D100" s="3"/>
      <c r="E100" s="3">
        <v>34950</v>
      </c>
      <c r="F100" s="3">
        <f t="shared" si="2"/>
        <v>54660</v>
      </c>
      <c r="G100" s="3"/>
      <c r="H100" s="3"/>
    </row>
    <row r="101" spans="1:8">
      <c r="A101" s="19"/>
      <c r="B101" s="21" t="s">
        <v>2674</v>
      </c>
      <c r="C101" s="21">
        <v>3</v>
      </c>
      <c r="D101" s="3"/>
      <c r="E101" s="3">
        <v>48090</v>
      </c>
      <c r="F101" s="3">
        <f t="shared" si="2"/>
        <v>6570</v>
      </c>
      <c r="G101" s="3"/>
      <c r="H101" s="3"/>
    </row>
    <row r="102" spans="1:8">
      <c r="A102" s="19"/>
      <c r="B102" s="21" t="s">
        <v>2676</v>
      </c>
      <c r="C102" s="21">
        <v>1</v>
      </c>
      <c r="D102" s="3">
        <v>1835</v>
      </c>
      <c r="E102" s="3">
        <v>8405</v>
      </c>
      <c r="F102" s="3">
        <f t="shared" si="2"/>
        <v>0</v>
      </c>
      <c r="G102" s="3"/>
      <c r="H102" s="3"/>
    </row>
    <row r="103" spans="1:8">
      <c r="A103" s="19"/>
      <c r="B103" s="21"/>
      <c r="C103" s="21"/>
      <c r="D103" s="3"/>
      <c r="E103" s="3"/>
      <c r="F103" s="3">
        <f t="shared" si="2"/>
        <v>0</v>
      </c>
      <c r="G103" s="3"/>
      <c r="H103" s="3"/>
    </row>
    <row r="104" spans="1:8" ht="26.25">
      <c r="A104" s="673" t="s">
        <v>43</v>
      </c>
      <c r="B104" s="674"/>
      <c r="C104" s="29">
        <f>SUM(C82:C103)</f>
        <v>88</v>
      </c>
      <c r="D104" s="10">
        <f>SUM(D81:D103)</f>
        <v>1065600</v>
      </c>
      <c r="E104" s="10">
        <f>SUM(E81:E103)</f>
        <v>1065600</v>
      </c>
      <c r="F104" s="10">
        <f>D104-E104</f>
        <v>0</v>
      </c>
      <c r="G104" s="10"/>
      <c r="H104" s="10"/>
    </row>
    <row r="109" spans="1:8" ht="23.25">
      <c r="A109" s="666" t="s">
        <v>0</v>
      </c>
      <c r="B109" s="666"/>
      <c r="C109" s="666"/>
      <c r="D109" s="666"/>
      <c r="E109" s="666"/>
      <c r="F109" s="666"/>
      <c r="G109" s="666"/>
      <c r="H109" s="666"/>
    </row>
    <row r="110" spans="1:8" ht="15.75">
      <c r="A110" s="672" t="s">
        <v>2005</v>
      </c>
      <c r="B110" s="672"/>
      <c r="C110" s="672"/>
      <c r="D110" s="672"/>
      <c r="E110" s="672"/>
      <c r="F110" s="672"/>
      <c r="G110" s="672"/>
      <c r="H110" s="672"/>
    </row>
    <row r="111" spans="1:8">
      <c r="A111" s="667" t="s">
        <v>2125</v>
      </c>
      <c r="B111" s="667"/>
      <c r="C111" s="667"/>
      <c r="D111" s="667"/>
      <c r="E111" s="667"/>
      <c r="F111" s="667"/>
      <c r="G111" s="667"/>
      <c r="H111" s="667"/>
    </row>
    <row r="112" spans="1:8">
      <c r="A112" s="668" t="s">
        <v>2</v>
      </c>
      <c r="B112" s="668"/>
      <c r="C112" s="668"/>
      <c r="D112" s="668"/>
      <c r="E112" s="668"/>
      <c r="F112" s="668"/>
      <c r="G112" s="668"/>
      <c r="H112" s="668"/>
    </row>
    <row r="113" spans="1:8" ht="15.75">
      <c r="A113" s="1" t="s">
        <v>3</v>
      </c>
      <c r="B113" s="1" t="s">
        <v>4</v>
      </c>
      <c r="C113" s="211" t="s">
        <v>2245</v>
      </c>
      <c r="D113" s="1" t="s">
        <v>2243</v>
      </c>
      <c r="E113" s="1" t="s">
        <v>2246</v>
      </c>
      <c r="F113" s="211" t="s">
        <v>2244</v>
      </c>
      <c r="G113" s="1" t="s">
        <v>2247</v>
      </c>
      <c r="H113" s="211" t="s">
        <v>2239</v>
      </c>
    </row>
    <row r="114" spans="1:8" ht="15.75">
      <c r="A114" s="52"/>
      <c r="B114" s="36" t="s">
        <v>2094</v>
      </c>
      <c r="C114" s="36">
        <v>2</v>
      </c>
      <c r="D114" s="154">
        <v>30000</v>
      </c>
      <c r="E114" s="52"/>
      <c r="F114" s="235">
        <f>D114-E114</f>
        <v>30000</v>
      </c>
      <c r="G114" s="52" t="s">
        <v>2348</v>
      </c>
      <c r="H114" s="3"/>
    </row>
    <row r="115" spans="1:8">
      <c r="A115" s="19"/>
      <c r="B115" s="21" t="s">
        <v>2097</v>
      </c>
      <c r="C115" s="21">
        <v>2</v>
      </c>
      <c r="D115" s="5">
        <v>30000</v>
      </c>
      <c r="E115" s="3"/>
      <c r="F115" s="3">
        <f>F114+D115-E115</f>
        <v>60000</v>
      </c>
      <c r="G115" s="3"/>
      <c r="H115" s="3"/>
    </row>
    <row r="116" spans="1:8">
      <c r="A116" s="19"/>
      <c r="B116" s="21" t="s">
        <v>2106</v>
      </c>
      <c r="C116" s="21">
        <v>2</v>
      </c>
      <c r="D116" s="5">
        <v>30000</v>
      </c>
      <c r="E116" s="3"/>
      <c r="F116" s="3">
        <f t="shared" ref="F116:F131" si="3">F115+D116-E116</f>
        <v>90000</v>
      </c>
      <c r="G116" s="3"/>
      <c r="H116" s="3"/>
    </row>
    <row r="117" spans="1:8">
      <c r="A117" s="19"/>
      <c r="B117" s="21" t="s">
        <v>2110</v>
      </c>
      <c r="C117" s="21">
        <v>2</v>
      </c>
      <c r="D117" s="5">
        <v>30000</v>
      </c>
      <c r="E117" s="3"/>
      <c r="F117" s="3">
        <f t="shared" si="3"/>
        <v>120000</v>
      </c>
      <c r="G117" s="3"/>
      <c r="H117" s="3"/>
    </row>
    <row r="118" spans="1:8">
      <c r="A118" s="19"/>
      <c r="B118" s="21" t="s">
        <v>2112</v>
      </c>
      <c r="C118" s="21">
        <v>2</v>
      </c>
      <c r="D118" s="5">
        <v>30000</v>
      </c>
      <c r="E118" s="3"/>
      <c r="F118" s="3">
        <f t="shared" si="3"/>
        <v>150000</v>
      </c>
      <c r="G118" s="3"/>
      <c r="H118" s="3"/>
    </row>
    <row r="119" spans="1:8">
      <c r="A119" s="19"/>
      <c r="B119" s="21" t="s">
        <v>2114</v>
      </c>
      <c r="C119" s="21">
        <v>2</v>
      </c>
      <c r="D119" s="5">
        <v>30000</v>
      </c>
      <c r="E119" s="3"/>
      <c r="F119" s="3">
        <f t="shared" si="3"/>
        <v>180000</v>
      </c>
      <c r="G119" s="3"/>
      <c r="H119" s="3"/>
    </row>
    <row r="120" spans="1:8">
      <c r="A120" s="19"/>
      <c r="B120" s="21" t="s">
        <v>2115</v>
      </c>
      <c r="C120" s="21">
        <v>2</v>
      </c>
      <c r="D120" s="5">
        <v>40000</v>
      </c>
      <c r="E120" s="3"/>
      <c r="F120" s="3">
        <f t="shared" si="3"/>
        <v>220000</v>
      </c>
      <c r="G120" s="3"/>
      <c r="H120" s="3"/>
    </row>
    <row r="121" spans="1:8">
      <c r="A121" s="19"/>
      <c r="B121" s="21" t="s">
        <v>2121</v>
      </c>
      <c r="C121" s="21">
        <v>3</v>
      </c>
      <c r="D121" s="5">
        <v>70000</v>
      </c>
      <c r="E121" s="3"/>
      <c r="F121" s="3">
        <f t="shared" si="3"/>
        <v>290000</v>
      </c>
      <c r="G121" s="3"/>
      <c r="H121" s="3"/>
    </row>
    <row r="122" spans="1:8">
      <c r="A122" s="19"/>
      <c r="B122" s="21" t="s">
        <v>2124</v>
      </c>
      <c r="C122" s="21">
        <v>2</v>
      </c>
      <c r="D122" s="3"/>
      <c r="E122" s="5">
        <v>26425</v>
      </c>
      <c r="F122" s="3">
        <f t="shared" si="3"/>
        <v>263575</v>
      </c>
      <c r="G122" s="5"/>
      <c r="H122" s="3"/>
    </row>
    <row r="123" spans="1:8">
      <c r="A123" s="19"/>
      <c r="B123" s="21" t="s">
        <v>2127</v>
      </c>
      <c r="C123" s="21">
        <v>1</v>
      </c>
      <c r="D123" s="3"/>
      <c r="E123" s="5">
        <v>19985</v>
      </c>
      <c r="F123" s="3">
        <f t="shared" si="3"/>
        <v>243590</v>
      </c>
      <c r="G123" s="5"/>
      <c r="H123" s="3"/>
    </row>
    <row r="124" spans="1:8">
      <c r="A124" s="19"/>
      <c r="B124" s="21" t="s">
        <v>2128</v>
      </c>
      <c r="C124" s="21">
        <v>1</v>
      </c>
      <c r="D124" s="3"/>
      <c r="E124" s="5">
        <v>24110</v>
      </c>
      <c r="F124" s="3">
        <f t="shared" si="3"/>
        <v>219480</v>
      </c>
      <c r="G124" s="5"/>
      <c r="H124" s="3"/>
    </row>
    <row r="125" spans="1:8">
      <c r="A125" s="19"/>
      <c r="B125" s="21" t="s">
        <v>2130</v>
      </c>
      <c r="C125" s="21">
        <v>1</v>
      </c>
      <c r="D125" s="3"/>
      <c r="E125" s="5">
        <v>13730</v>
      </c>
      <c r="F125" s="3">
        <f t="shared" si="3"/>
        <v>205750</v>
      </c>
      <c r="G125" s="5"/>
      <c r="H125" s="3"/>
    </row>
    <row r="126" spans="1:8">
      <c r="A126" s="19"/>
      <c r="B126" s="21" t="s">
        <v>2132</v>
      </c>
      <c r="C126" s="21">
        <v>2</v>
      </c>
      <c r="D126" s="3"/>
      <c r="E126" s="5">
        <v>47535</v>
      </c>
      <c r="F126" s="3">
        <f t="shared" si="3"/>
        <v>158215</v>
      </c>
      <c r="G126" s="5"/>
      <c r="H126" s="3"/>
    </row>
    <row r="127" spans="1:8">
      <c r="A127" s="19"/>
      <c r="B127" s="21" t="s">
        <v>2133</v>
      </c>
      <c r="C127" s="21">
        <v>1</v>
      </c>
      <c r="D127" s="3"/>
      <c r="E127" s="5">
        <v>13440</v>
      </c>
      <c r="F127" s="3">
        <f t="shared" si="3"/>
        <v>144775</v>
      </c>
      <c r="G127" s="5"/>
      <c r="H127" s="3"/>
    </row>
    <row r="128" spans="1:8">
      <c r="A128" s="19"/>
      <c r="B128" s="21" t="s">
        <v>2136</v>
      </c>
      <c r="C128" s="21">
        <v>1</v>
      </c>
      <c r="D128" s="3"/>
      <c r="E128" s="5">
        <v>16550</v>
      </c>
      <c r="F128" s="3">
        <f t="shared" si="3"/>
        <v>128225</v>
      </c>
      <c r="G128" s="5"/>
      <c r="H128" s="3"/>
    </row>
    <row r="129" spans="1:8">
      <c r="A129" s="19"/>
      <c r="B129" s="21" t="s">
        <v>2138</v>
      </c>
      <c r="C129" s="21">
        <v>2</v>
      </c>
      <c r="D129" s="3"/>
      <c r="E129" s="5">
        <v>29440</v>
      </c>
      <c r="F129" s="3">
        <f t="shared" si="3"/>
        <v>98785</v>
      </c>
      <c r="G129" s="5"/>
      <c r="H129" s="3"/>
    </row>
    <row r="130" spans="1:8">
      <c r="A130" s="19"/>
      <c r="B130" s="21" t="s">
        <v>2139</v>
      </c>
      <c r="C130" s="21">
        <v>4</v>
      </c>
      <c r="D130" s="3"/>
      <c r="E130" s="5">
        <v>56445</v>
      </c>
      <c r="F130" s="3">
        <f t="shared" si="3"/>
        <v>42340</v>
      </c>
      <c r="G130" s="5"/>
      <c r="H130" s="3"/>
    </row>
    <row r="131" spans="1:8">
      <c r="A131" s="19"/>
      <c r="B131" s="21" t="s">
        <v>2141</v>
      </c>
      <c r="C131" s="21">
        <v>3</v>
      </c>
      <c r="D131" s="3">
        <v>235</v>
      </c>
      <c r="E131" s="5">
        <v>42575</v>
      </c>
      <c r="F131" s="3">
        <f t="shared" si="3"/>
        <v>0</v>
      </c>
      <c r="G131" s="5"/>
      <c r="H131" s="3"/>
    </row>
    <row r="132" spans="1:8">
      <c r="A132" s="19"/>
      <c r="B132" s="21"/>
      <c r="C132" s="21"/>
      <c r="D132" s="3"/>
      <c r="E132" s="3"/>
      <c r="F132" s="3"/>
      <c r="G132" s="3"/>
      <c r="H132" s="3"/>
    </row>
    <row r="133" spans="1:8" ht="26.25">
      <c r="A133" s="673" t="s">
        <v>43</v>
      </c>
      <c r="B133" s="674"/>
      <c r="C133" s="29">
        <f>SUM(C115:C132)</f>
        <v>33</v>
      </c>
      <c r="D133" s="10">
        <f>SUM(D114:D132)</f>
        <v>290235</v>
      </c>
      <c r="E133" s="10">
        <f>SUM(E114:E132)</f>
        <v>290235</v>
      </c>
      <c r="F133" s="10">
        <f>D133-E133</f>
        <v>0</v>
      </c>
      <c r="G133" s="10"/>
      <c r="H133" s="10"/>
    </row>
    <row r="136" spans="1:8" ht="23.25">
      <c r="A136" s="666" t="s">
        <v>0</v>
      </c>
      <c r="B136" s="666"/>
      <c r="C136" s="666"/>
      <c r="D136" s="666"/>
      <c r="E136" s="666"/>
      <c r="F136" s="666"/>
      <c r="G136" s="666"/>
      <c r="H136" s="666"/>
    </row>
    <row r="137" spans="1:8" ht="15.75">
      <c r="A137" s="672" t="s">
        <v>2006</v>
      </c>
      <c r="B137" s="672"/>
      <c r="C137" s="672"/>
      <c r="D137" s="672"/>
      <c r="E137" s="672"/>
      <c r="F137" s="672"/>
      <c r="G137" s="672"/>
      <c r="H137" s="672"/>
    </row>
    <row r="138" spans="1:8">
      <c r="A138" s="667" t="s">
        <v>2142</v>
      </c>
      <c r="B138" s="667"/>
      <c r="C138" s="667"/>
      <c r="D138" s="667"/>
      <c r="E138" s="667"/>
      <c r="F138" s="667"/>
      <c r="G138" s="667"/>
      <c r="H138" s="667"/>
    </row>
    <row r="139" spans="1:8">
      <c r="A139" s="668" t="s">
        <v>2</v>
      </c>
      <c r="B139" s="668"/>
      <c r="C139" s="668"/>
      <c r="D139" s="668"/>
      <c r="E139" s="668"/>
      <c r="F139" s="668"/>
      <c r="G139" s="668"/>
      <c r="H139" s="668"/>
    </row>
    <row r="140" spans="1:8" ht="15.75">
      <c r="A140" s="1" t="s">
        <v>3</v>
      </c>
      <c r="B140" s="1" t="s">
        <v>4</v>
      </c>
      <c r="C140" s="211" t="s">
        <v>2245</v>
      </c>
      <c r="D140" s="1" t="s">
        <v>2243</v>
      </c>
      <c r="E140" s="1" t="s">
        <v>2246</v>
      </c>
      <c r="F140" s="211" t="s">
        <v>2244</v>
      </c>
      <c r="G140" s="1" t="s">
        <v>2247</v>
      </c>
      <c r="H140" s="211" t="s">
        <v>2239</v>
      </c>
    </row>
    <row r="141" spans="1:8" ht="15.75">
      <c r="A141" s="52"/>
      <c r="B141" s="36" t="s">
        <v>2141</v>
      </c>
      <c r="C141" s="36">
        <v>5</v>
      </c>
      <c r="D141" s="154">
        <v>128110</v>
      </c>
      <c r="E141" s="52"/>
      <c r="F141" s="235">
        <f>D141-E141</f>
        <v>128110</v>
      </c>
      <c r="G141" s="52" t="s">
        <v>2349</v>
      </c>
      <c r="H141" s="3"/>
    </row>
    <row r="142" spans="1:8">
      <c r="A142" s="19"/>
      <c r="B142" s="21" t="s">
        <v>2147</v>
      </c>
      <c r="C142" s="21">
        <v>10</v>
      </c>
      <c r="D142" s="5">
        <v>253250</v>
      </c>
      <c r="E142" s="3"/>
      <c r="F142" s="3">
        <f>F141+D142-E142</f>
        <v>381360</v>
      </c>
      <c r="G142" s="232" t="s">
        <v>2350</v>
      </c>
      <c r="H142" s="3"/>
    </row>
    <row r="143" spans="1:8">
      <c r="A143" s="19"/>
      <c r="B143" s="21" t="s">
        <v>2147</v>
      </c>
      <c r="C143" s="21">
        <v>5</v>
      </c>
      <c r="D143" s="5"/>
      <c r="E143" s="5">
        <v>126920</v>
      </c>
      <c r="F143" s="3">
        <f t="shared" ref="F143:F177" si="4">F142+D143-E143</f>
        <v>254440</v>
      </c>
      <c r="G143" s="236" t="s">
        <v>2351</v>
      </c>
      <c r="H143" s="3"/>
    </row>
    <row r="144" spans="1:8">
      <c r="A144" s="19"/>
      <c r="B144" s="21" t="s">
        <v>2149</v>
      </c>
      <c r="C144" s="21">
        <v>15</v>
      </c>
      <c r="D144" s="5">
        <v>383620</v>
      </c>
      <c r="E144" s="3"/>
      <c r="F144" s="3">
        <f t="shared" si="4"/>
        <v>638060</v>
      </c>
      <c r="G144" s="232" t="s">
        <v>2352</v>
      </c>
      <c r="H144" s="3"/>
    </row>
    <row r="145" spans="1:8">
      <c r="A145" s="19"/>
      <c r="B145" s="21" t="s">
        <v>2154</v>
      </c>
      <c r="C145" s="21">
        <v>20</v>
      </c>
      <c r="D145" s="5">
        <f>467230+25550</f>
        <v>492780</v>
      </c>
      <c r="E145" s="3"/>
      <c r="F145" s="3">
        <f t="shared" si="4"/>
        <v>1130840</v>
      </c>
      <c r="G145" s="232" t="s">
        <v>2353</v>
      </c>
      <c r="H145" s="3"/>
    </row>
    <row r="146" spans="1:8">
      <c r="A146" s="19"/>
      <c r="B146" s="21" t="s">
        <v>2166</v>
      </c>
      <c r="C146" s="21">
        <v>9</v>
      </c>
      <c r="D146" s="5">
        <v>228030</v>
      </c>
      <c r="E146" s="3"/>
      <c r="F146" s="3">
        <f t="shared" si="4"/>
        <v>1358870</v>
      </c>
      <c r="G146" s="232" t="s">
        <v>2354</v>
      </c>
      <c r="H146" s="3"/>
    </row>
    <row r="147" spans="1:8">
      <c r="A147" s="19"/>
      <c r="B147" s="21" t="s">
        <v>2169</v>
      </c>
      <c r="C147" s="21">
        <v>4</v>
      </c>
      <c r="D147" s="5">
        <v>105350</v>
      </c>
      <c r="E147" s="3"/>
      <c r="F147" s="3">
        <f t="shared" si="4"/>
        <v>1464220</v>
      </c>
      <c r="G147" s="232" t="s">
        <v>2355</v>
      </c>
      <c r="H147" s="3"/>
    </row>
    <row r="148" spans="1:8">
      <c r="A148" s="19"/>
      <c r="B148" s="21" t="s">
        <v>2178</v>
      </c>
      <c r="C148" s="21">
        <v>7</v>
      </c>
      <c r="D148" s="3">
        <v>172400</v>
      </c>
      <c r="E148" s="3"/>
      <c r="F148" s="3">
        <f t="shared" si="4"/>
        <v>1636620</v>
      </c>
      <c r="G148" s="232" t="s">
        <v>2356</v>
      </c>
      <c r="H148" s="3"/>
    </row>
    <row r="149" spans="1:8">
      <c r="A149" s="19"/>
      <c r="B149" s="21" t="s">
        <v>2179</v>
      </c>
      <c r="C149" s="21">
        <v>4</v>
      </c>
      <c r="D149" s="3">
        <v>107820</v>
      </c>
      <c r="E149" s="3"/>
      <c r="F149" s="3">
        <f t="shared" si="4"/>
        <v>1744440</v>
      </c>
      <c r="G149" s="3"/>
      <c r="H149" s="3"/>
    </row>
    <row r="150" spans="1:8">
      <c r="A150" s="19"/>
      <c r="B150" s="21" t="s">
        <v>2180</v>
      </c>
      <c r="C150" s="21">
        <v>12</v>
      </c>
      <c r="D150" s="3">
        <v>313010</v>
      </c>
      <c r="E150" s="3"/>
      <c r="F150" s="3">
        <f t="shared" si="4"/>
        <v>2057450</v>
      </c>
      <c r="G150" s="3"/>
      <c r="H150" s="3"/>
    </row>
    <row r="151" spans="1:8">
      <c r="A151" s="19"/>
      <c r="B151" s="21" t="s">
        <v>2182</v>
      </c>
      <c r="C151" s="21">
        <v>15</v>
      </c>
      <c r="D151" s="3">
        <v>397160</v>
      </c>
      <c r="E151" s="3"/>
      <c r="F151" s="3">
        <f t="shared" si="4"/>
        <v>2454610</v>
      </c>
      <c r="G151" s="3"/>
      <c r="H151" s="3"/>
    </row>
    <row r="152" spans="1:8">
      <c r="A152" s="19"/>
      <c r="B152" s="21" t="s">
        <v>2183</v>
      </c>
      <c r="C152" s="21">
        <v>18</v>
      </c>
      <c r="D152" s="3">
        <v>460505</v>
      </c>
      <c r="E152" s="3"/>
      <c r="F152" s="3">
        <f t="shared" si="4"/>
        <v>2915115</v>
      </c>
      <c r="G152" s="3"/>
      <c r="H152" s="3"/>
    </row>
    <row r="153" spans="1:8">
      <c r="A153" s="19"/>
      <c r="B153" s="21" t="s">
        <v>2188</v>
      </c>
      <c r="C153" s="21">
        <v>16</v>
      </c>
      <c r="D153" s="3">
        <v>436675</v>
      </c>
      <c r="E153" s="3"/>
      <c r="F153" s="3">
        <f t="shared" si="4"/>
        <v>3351790</v>
      </c>
      <c r="G153" s="3"/>
      <c r="H153" s="3"/>
    </row>
    <row r="154" spans="1:8">
      <c r="A154" s="19"/>
      <c r="B154" s="21" t="s">
        <v>2189</v>
      </c>
      <c r="C154" s="21">
        <v>17</v>
      </c>
      <c r="D154" s="3">
        <v>460545</v>
      </c>
      <c r="E154" s="3"/>
      <c r="F154" s="3">
        <f t="shared" si="4"/>
        <v>3812335</v>
      </c>
      <c r="G154" s="3"/>
      <c r="H154" s="3"/>
    </row>
    <row r="155" spans="1:8">
      <c r="A155" s="19"/>
      <c r="B155" s="21" t="s">
        <v>2190</v>
      </c>
      <c r="C155" s="21">
        <v>14</v>
      </c>
      <c r="D155" s="3">
        <v>383880</v>
      </c>
      <c r="E155" s="3"/>
      <c r="F155" s="3">
        <f t="shared" si="4"/>
        <v>4196215</v>
      </c>
      <c r="G155" s="3"/>
      <c r="H155" s="3"/>
    </row>
    <row r="156" spans="1:8">
      <c r="A156" s="19"/>
      <c r="B156" s="21" t="s">
        <v>2191</v>
      </c>
      <c r="C156" s="21">
        <v>12</v>
      </c>
      <c r="D156" s="3">
        <v>299360</v>
      </c>
      <c r="E156" s="3"/>
      <c r="F156" s="3">
        <f t="shared" si="4"/>
        <v>4495575</v>
      </c>
      <c r="G156" s="3"/>
      <c r="H156" s="3"/>
    </row>
    <row r="157" spans="1:8">
      <c r="A157" s="19"/>
      <c r="B157" s="21" t="s">
        <v>2637</v>
      </c>
      <c r="C157" s="21">
        <v>6</v>
      </c>
      <c r="D157" s="3"/>
      <c r="E157" s="3">
        <v>114715</v>
      </c>
      <c r="F157" s="3">
        <f t="shared" si="4"/>
        <v>4380860</v>
      </c>
      <c r="G157" s="3"/>
      <c r="H157" s="3"/>
    </row>
    <row r="158" spans="1:8">
      <c r="A158" s="19"/>
      <c r="B158" s="21" t="s">
        <v>2638</v>
      </c>
      <c r="C158" s="21">
        <v>3</v>
      </c>
      <c r="D158" s="3"/>
      <c r="E158" s="3">
        <v>78570</v>
      </c>
      <c r="F158" s="3">
        <f t="shared" si="4"/>
        <v>4302290</v>
      </c>
      <c r="G158" s="3"/>
      <c r="H158" s="3"/>
    </row>
    <row r="159" spans="1:8">
      <c r="A159" s="19"/>
      <c r="B159" s="21" t="s">
        <v>2639</v>
      </c>
      <c r="C159" s="21">
        <v>3</v>
      </c>
      <c r="D159" s="3"/>
      <c r="E159" s="3">
        <v>81950</v>
      </c>
      <c r="F159" s="3">
        <f t="shared" si="4"/>
        <v>4220340</v>
      </c>
      <c r="G159" s="3"/>
      <c r="H159" s="3"/>
    </row>
    <row r="160" spans="1:8">
      <c r="A160" s="19"/>
      <c r="B160" s="21" t="s">
        <v>2791</v>
      </c>
      <c r="C160" s="21">
        <v>4</v>
      </c>
      <c r="D160" s="3"/>
      <c r="E160" s="3">
        <v>61920</v>
      </c>
      <c r="F160" s="3">
        <f t="shared" si="4"/>
        <v>4158420</v>
      </c>
      <c r="G160" s="3"/>
      <c r="H160" s="3"/>
    </row>
    <row r="161" spans="1:8">
      <c r="A161" s="19"/>
      <c r="B161" s="21" t="s">
        <v>2793</v>
      </c>
      <c r="C161" s="21">
        <v>7</v>
      </c>
      <c r="D161" s="3"/>
      <c r="E161" s="3">
        <v>145315</v>
      </c>
      <c r="F161" s="3">
        <f t="shared" si="4"/>
        <v>4013105</v>
      </c>
      <c r="G161" s="3"/>
      <c r="H161" s="3"/>
    </row>
    <row r="162" spans="1:8">
      <c r="A162" s="19"/>
      <c r="B162" s="21" t="s">
        <v>2794</v>
      </c>
      <c r="C162" s="21">
        <v>3</v>
      </c>
      <c r="D162" s="3"/>
      <c r="E162" s="3">
        <v>177310</v>
      </c>
      <c r="F162" s="3">
        <f t="shared" si="4"/>
        <v>3835795</v>
      </c>
      <c r="G162" s="3"/>
      <c r="H162" s="3"/>
    </row>
    <row r="163" spans="1:8">
      <c r="A163" s="19"/>
      <c r="B163" s="21" t="s">
        <v>2796</v>
      </c>
      <c r="C163" s="21">
        <v>17</v>
      </c>
      <c r="D163" s="3"/>
      <c r="E163" s="3">
        <v>274030</v>
      </c>
      <c r="F163" s="3">
        <f t="shared" si="4"/>
        <v>3561765</v>
      </c>
      <c r="G163" s="3"/>
      <c r="H163" s="3"/>
    </row>
    <row r="164" spans="1:8">
      <c r="A164" s="19"/>
      <c r="B164" s="21" t="s">
        <v>2798</v>
      </c>
      <c r="C164" s="21">
        <v>31</v>
      </c>
      <c r="D164" s="3"/>
      <c r="E164" s="3">
        <v>493645</v>
      </c>
      <c r="F164" s="3">
        <f t="shared" si="4"/>
        <v>3068120</v>
      </c>
      <c r="G164" s="3"/>
      <c r="H164" s="3"/>
    </row>
    <row r="165" spans="1:8">
      <c r="A165" s="19"/>
      <c r="B165" s="21" t="s">
        <v>2800</v>
      </c>
      <c r="C165" s="21">
        <v>17</v>
      </c>
      <c r="D165" s="3"/>
      <c r="E165" s="3">
        <v>316445</v>
      </c>
      <c r="F165" s="3">
        <f t="shared" si="4"/>
        <v>2751675</v>
      </c>
      <c r="G165" s="3"/>
      <c r="H165" s="3"/>
    </row>
    <row r="166" spans="1:8">
      <c r="A166" s="19"/>
      <c r="B166" s="21" t="s">
        <v>2801</v>
      </c>
      <c r="C166" s="21">
        <v>21</v>
      </c>
      <c r="D166" s="3"/>
      <c r="E166" s="3">
        <v>393845</v>
      </c>
      <c r="F166" s="3">
        <f t="shared" si="4"/>
        <v>2357830</v>
      </c>
      <c r="G166" s="3"/>
      <c r="H166" s="3"/>
    </row>
    <row r="167" spans="1:8">
      <c r="A167" s="19"/>
      <c r="B167" s="21" t="s">
        <v>2802</v>
      </c>
      <c r="C167" s="21">
        <v>7</v>
      </c>
      <c r="D167" s="3"/>
      <c r="E167" s="3">
        <v>137790</v>
      </c>
      <c r="F167" s="3">
        <f t="shared" si="4"/>
        <v>2220040</v>
      </c>
      <c r="G167" s="3"/>
      <c r="H167" s="3"/>
    </row>
    <row r="168" spans="1:8">
      <c r="A168" s="19"/>
      <c r="B168" s="21" t="s">
        <v>2804</v>
      </c>
      <c r="C168" s="21">
        <v>18</v>
      </c>
      <c r="D168" s="3"/>
      <c r="E168" s="3">
        <v>369070</v>
      </c>
      <c r="F168" s="3">
        <f t="shared" si="4"/>
        <v>1850970</v>
      </c>
      <c r="G168" s="3"/>
      <c r="H168" s="3"/>
    </row>
    <row r="169" spans="1:8">
      <c r="A169" s="19"/>
      <c r="B169" s="21" t="s">
        <v>2805</v>
      </c>
      <c r="C169" s="21">
        <v>13</v>
      </c>
      <c r="D169" s="3"/>
      <c r="E169" s="3">
        <v>264690</v>
      </c>
      <c r="F169" s="3">
        <f t="shared" si="4"/>
        <v>1586280</v>
      </c>
      <c r="G169" s="3"/>
      <c r="H169" s="3"/>
    </row>
    <row r="170" spans="1:8">
      <c r="A170" s="19"/>
      <c r="B170" s="21" t="s">
        <v>2806</v>
      </c>
      <c r="C170" s="21">
        <v>11</v>
      </c>
      <c r="D170" s="3"/>
      <c r="E170" s="3">
        <v>198235</v>
      </c>
      <c r="F170" s="3">
        <f t="shared" si="4"/>
        <v>1388045</v>
      </c>
      <c r="G170" s="3"/>
      <c r="H170" s="3"/>
    </row>
    <row r="171" spans="1:8">
      <c r="A171" s="19"/>
      <c r="B171" s="21" t="s">
        <v>2809</v>
      </c>
      <c r="C171" s="21">
        <v>18</v>
      </c>
      <c r="D171" s="3"/>
      <c r="E171" s="3">
        <v>303385</v>
      </c>
      <c r="F171" s="3">
        <f t="shared" si="4"/>
        <v>1084660</v>
      </c>
      <c r="G171" s="3"/>
      <c r="H171" s="3"/>
    </row>
    <row r="172" spans="1:8">
      <c r="A172" s="19"/>
      <c r="B172" s="21" t="s">
        <v>2808</v>
      </c>
      <c r="C172" s="21">
        <v>8</v>
      </c>
      <c r="D172" s="3"/>
      <c r="E172" s="3">
        <v>129635</v>
      </c>
      <c r="F172" s="3">
        <f t="shared" si="4"/>
        <v>955025</v>
      </c>
      <c r="G172" s="3"/>
      <c r="H172" s="3"/>
    </row>
    <row r="173" spans="1:8">
      <c r="A173" s="19"/>
      <c r="B173" s="21" t="s">
        <v>2814</v>
      </c>
      <c r="C173" s="21">
        <v>20</v>
      </c>
      <c r="D173" s="3"/>
      <c r="E173" s="3">
        <v>329260</v>
      </c>
      <c r="F173" s="3">
        <f t="shared" si="4"/>
        <v>625765</v>
      </c>
      <c r="G173" s="3"/>
      <c r="H173" s="3"/>
    </row>
    <row r="174" spans="1:8">
      <c r="A174" s="19"/>
      <c r="B174" s="21" t="s">
        <v>2816</v>
      </c>
      <c r="C174" s="21">
        <v>27</v>
      </c>
      <c r="D174" s="3"/>
      <c r="E174" s="3">
        <v>412600</v>
      </c>
      <c r="F174" s="3">
        <f t="shared" si="4"/>
        <v>213165</v>
      </c>
      <c r="G174" s="3"/>
      <c r="H174" s="3"/>
    </row>
    <row r="175" spans="1:8">
      <c r="A175" s="19"/>
      <c r="B175" s="21" t="s">
        <v>2818</v>
      </c>
      <c r="C175" s="21">
        <v>10</v>
      </c>
      <c r="D175" s="3"/>
      <c r="E175" s="3">
        <v>176030</v>
      </c>
      <c r="F175" s="3">
        <f t="shared" si="4"/>
        <v>37135</v>
      </c>
      <c r="G175" s="3"/>
      <c r="H175" s="3"/>
    </row>
    <row r="176" spans="1:8">
      <c r="A176" s="19"/>
      <c r="B176" s="21"/>
      <c r="C176" s="21"/>
      <c r="D176" s="3"/>
      <c r="E176" s="3"/>
      <c r="F176" s="3">
        <f t="shared" si="4"/>
        <v>37135</v>
      </c>
      <c r="G176" s="3"/>
      <c r="H176" s="3"/>
    </row>
    <row r="177" spans="1:8">
      <c r="A177" s="19"/>
      <c r="B177" s="21"/>
      <c r="C177" s="21"/>
      <c r="D177" s="3"/>
      <c r="E177" s="3"/>
      <c r="F177" s="3">
        <f t="shared" si="4"/>
        <v>37135</v>
      </c>
      <c r="G177" s="3"/>
      <c r="H177" s="3"/>
    </row>
    <row r="178" spans="1:8" ht="26.25">
      <c r="A178" s="673" t="s">
        <v>43</v>
      </c>
      <c r="B178" s="674"/>
      <c r="C178" s="29">
        <f>SUM(C142:C177)</f>
        <v>422</v>
      </c>
      <c r="D178" s="10">
        <f>SUM(D141:D177)</f>
        <v>4622495</v>
      </c>
      <c r="E178" s="10">
        <f>SUM(E141:E177)</f>
        <v>4585360</v>
      </c>
      <c r="F178" s="10">
        <f>D178-E178</f>
        <v>37135</v>
      </c>
      <c r="G178" s="10"/>
      <c r="H178" s="10"/>
    </row>
    <row r="181" spans="1:8" ht="23.25">
      <c r="A181" s="666" t="s">
        <v>0</v>
      </c>
      <c r="B181" s="666"/>
      <c r="C181" s="666"/>
      <c r="D181" s="666"/>
      <c r="E181" s="666"/>
      <c r="F181" s="666"/>
      <c r="G181" s="666"/>
      <c r="H181" s="666"/>
    </row>
    <row r="182" spans="1:8" ht="15.75">
      <c r="A182" s="672" t="s">
        <v>2006</v>
      </c>
      <c r="B182" s="672"/>
      <c r="C182" s="672"/>
      <c r="D182" s="672"/>
      <c r="E182" s="672"/>
      <c r="F182" s="672"/>
      <c r="G182" s="672"/>
      <c r="H182" s="672"/>
    </row>
    <row r="183" spans="1:8">
      <c r="A183" s="667" t="s">
        <v>2686</v>
      </c>
      <c r="B183" s="667"/>
      <c r="C183" s="667"/>
      <c r="D183" s="667"/>
      <c r="E183" s="667"/>
      <c r="F183" s="667"/>
      <c r="G183" s="667"/>
      <c r="H183" s="667"/>
    </row>
    <row r="184" spans="1:8">
      <c r="A184" s="668" t="s">
        <v>2</v>
      </c>
      <c r="B184" s="668"/>
      <c r="C184" s="668"/>
      <c r="D184" s="668"/>
      <c r="E184" s="668"/>
      <c r="F184" s="668"/>
      <c r="G184" s="668"/>
      <c r="H184" s="668"/>
    </row>
    <row r="185" spans="1:8" ht="15.75">
      <c r="A185" s="1" t="s">
        <v>3</v>
      </c>
      <c r="B185" s="1" t="s">
        <v>4</v>
      </c>
      <c r="C185" s="211" t="s">
        <v>2245</v>
      </c>
      <c r="D185" s="1" t="s">
        <v>2243</v>
      </c>
      <c r="E185" s="1" t="s">
        <v>2246</v>
      </c>
      <c r="F185" s="211" t="s">
        <v>2244</v>
      </c>
      <c r="G185" s="1" t="s">
        <v>2247</v>
      </c>
      <c r="H185" s="211" t="s">
        <v>2239</v>
      </c>
    </row>
    <row r="186" spans="1:8" ht="15.75">
      <c r="A186" s="52"/>
      <c r="B186" s="36" t="s">
        <v>2739</v>
      </c>
      <c r="C186" s="36">
        <v>11</v>
      </c>
      <c r="D186" s="154">
        <v>296925</v>
      </c>
      <c r="E186" s="52"/>
      <c r="F186" s="235">
        <f>D186-E186</f>
        <v>296925</v>
      </c>
      <c r="G186" s="36" t="s">
        <v>2740</v>
      </c>
      <c r="H186" s="3"/>
    </row>
    <row r="187" spans="1:8" ht="15.75">
      <c r="A187" s="19"/>
      <c r="B187" s="21" t="s">
        <v>2741</v>
      </c>
      <c r="C187" s="21">
        <v>7</v>
      </c>
      <c r="D187" s="5">
        <v>187150</v>
      </c>
      <c r="E187" s="3"/>
      <c r="F187" s="3">
        <f>F186+D187-E187</f>
        <v>484075</v>
      </c>
      <c r="G187" s="36" t="s">
        <v>2740</v>
      </c>
      <c r="H187" s="3"/>
    </row>
    <row r="188" spans="1:8" ht="15.75">
      <c r="A188" s="19"/>
      <c r="B188" s="21" t="s">
        <v>2742</v>
      </c>
      <c r="C188" s="21">
        <v>12</v>
      </c>
      <c r="D188" s="5">
        <v>315955</v>
      </c>
      <c r="E188" s="5"/>
      <c r="F188" s="3">
        <f t="shared" ref="F188:F206" si="5">F187+D188-E188</f>
        <v>800030</v>
      </c>
      <c r="G188" s="36" t="s">
        <v>2740</v>
      </c>
      <c r="H188" s="3"/>
    </row>
    <row r="189" spans="1:8" ht="15.75">
      <c r="A189" s="19"/>
      <c r="B189" s="21" t="s">
        <v>2744</v>
      </c>
      <c r="C189" s="21">
        <v>10</v>
      </c>
      <c r="D189" s="5">
        <v>251760</v>
      </c>
      <c r="E189" s="3"/>
      <c r="F189" s="3">
        <f t="shared" si="5"/>
        <v>1051790</v>
      </c>
      <c r="G189" s="36" t="s">
        <v>2740</v>
      </c>
      <c r="H189" s="3"/>
    </row>
    <row r="190" spans="1:8">
      <c r="A190" s="19"/>
      <c r="B190" s="21"/>
      <c r="C190" s="21"/>
      <c r="D190" s="5"/>
      <c r="E190" s="3"/>
      <c r="F190" s="3">
        <f t="shared" si="5"/>
        <v>1051790</v>
      </c>
      <c r="G190" s="232"/>
      <c r="H190" s="3"/>
    </row>
    <row r="191" spans="1:8">
      <c r="A191" s="19"/>
      <c r="B191" s="21"/>
      <c r="C191" s="21"/>
      <c r="D191" s="5"/>
      <c r="E191" s="3"/>
      <c r="F191" s="3">
        <f t="shared" si="5"/>
        <v>1051790</v>
      </c>
      <c r="G191" s="232"/>
      <c r="H191" s="3"/>
    </row>
    <row r="192" spans="1:8">
      <c r="A192" s="19"/>
      <c r="B192" s="21"/>
      <c r="C192" s="21"/>
      <c r="D192" s="5"/>
      <c r="E192" s="3"/>
      <c r="F192" s="3">
        <f t="shared" si="5"/>
        <v>1051790</v>
      </c>
      <c r="G192" s="232"/>
      <c r="H192" s="3"/>
    </row>
    <row r="193" spans="1:8">
      <c r="A193" s="19"/>
      <c r="B193" s="21"/>
      <c r="C193" s="21"/>
      <c r="D193" s="3"/>
      <c r="E193" s="3"/>
      <c r="F193" s="3">
        <f t="shared" si="5"/>
        <v>1051790</v>
      </c>
      <c r="G193" s="232"/>
      <c r="H193" s="3"/>
    </row>
    <row r="194" spans="1:8">
      <c r="A194" s="19"/>
      <c r="B194" s="21"/>
      <c r="C194" s="21"/>
      <c r="D194" s="3"/>
      <c r="E194" s="3"/>
      <c r="F194" s="3">
        <f t="shared" si="5"/>
        <v>1051790</v>
      </c>
      <c r="G194" s="3"/>
      <c r="H194" s="3"/>
    </row>
    <row r="195" spans="1:8">
      <c r="A195" s="19"/>
      <c r="B195" s="21"/>
      <c r="C195" s="21"/>
      <c r="D195" s="3"/>
      <c r="E195" s="3"/>
      <c r="F195" s="3">
        <f t="shared" si="5"/>
        <v>1051790</v>
      </c>
      <c r="G195" s="3"/>
      <c r="H195" s="3"/>
    </row>
    <row r="196" spans="1:8">
      <c r="A196" s="19"/>
      <c r="B196" s="21"/>
      <c r="C196" s="21"/>
      <c r="D196" s="3"/>
      <c r="E196" s="3"/>
      <c r="F196" s="3">
        <f t="shared" si="5"/>
        <v>1051790</v>
      </c>
      <c r="G196" s="3"/>
      <c r="H196" s="3"/>
    </row>
    <row r="197" spans="1:8">
      <c r="A197" s="19"/>
      <c r="B197" s="21"/>
      <c r="C197" s="21"/>
      <c r="D197" s="3"/>
      <c r="E197" s="3"/>
      <c r="F197" s="3">
        <f t="shared" si="5"/>
        <v>1051790</v>
      </c>
      <c r="G197" s="3"/>
      <c r="H197" s="3"/>
    </row>
    <row r="198" spans="1:8">
      <c r="A198" s="19"/>
      <c r="B198" s="21"/>
      <c r="C198" s="21"/>
      <c r="D198" s="3"/>
      <c r="E198" s="3"/>
      <c r="F198" s="3">
        <f t="shared" si="5"/>
        <v>1051790</v>
      </c>
      <c r="G198" s="3"/>
      <c r="H198" s="3"/>
    </row>
    <row r="199" spans="1:8">
      <c r="A199" s="19"/>
      <c r="B199" s="21"/>
      <c r="C199" s="21"/>
      <c r="D199" s="3"/>
      <c r="E199" s="3"/>
      <c r="F199" s="3">
        <f t="shared" si="5"/>
        <v>1051790</v>
      </c>
      <c r="G199" s="3"/>
      <c r="H199" s="3"/>
    </row>
    <row r="200" spans="1:8">
      <c r="A200" s="19"/>
      <c r="B200" s="21"/>
      <c r="C200" s="21"/>
      <c r="D200" s="3"/>
      <c r="E200" s="3"/>
      <c r="F200" s="3">
        <f t="shared" si="5"/>
        <v>1051790</v>
      </c>
      <c r="G200" s="3"/>
      <c r="H200" s="3"/>
    </row>
    <row r="201" spans="1:8">
      <c r="A201" s="19"/>
      <c r="B201" s="21"/>
      <c r="C201" s="21"/>
      <c r="D201" s="3"/>
      <c r="E201" s="3"/>
      <c r="F201" s="3">
        <f t="shared" si="5"/>
        <v>1051790</v>
      </c>
      <c r="G201" s="3"/>
      <c r="H201" s="3"/>
    </row>
    <row r="202" spans="1:8">
      <c r="A202" s="19"/>
      <c r="B202" s="21"/>
      <c r="C202" s="21"/>
      <c r="D202" s="3"/>
      <c r="E202" s="3"/>
      <c r="F202" s="3">
        <f t="shared" si="5"/>
        <v>1051790</v>
      </c>
      <c r="G202" s="3"/>
      <c r="H202" s="3"/>
    </row>
    <row r="203" spans="1:8">
      <c r="A203" s="19"/>
      <c r="B203" s="21"/>
      <c r="C203" s="21"/>
      <c r="D203" s="3"/>
      <c r="E203" s="3"/>
      <c r="F203" s="3">
        <f t="shared" si="5"/>
        <v>1051790</v>
      </c>
      <c r="G203" s="3"/>
      <c r="H203" s="3"/>
    </row>
    <row r="204" spans="1:8">
      <c r="A204" s="19"/>
      <c r="B204" s="21"/>
      <c r="C204" s="21"/>
      <c r="D204" s="3"/>
      <c r="E204" s="3"/>
      <c r="F204" s="3">
        <f t="shared" si="5"/>
        <v>1051790</v>
      </c>
      <c r="G204" s="3"/>
      <c r="H204" s="3"/>
    </row>
    <row r="205" spans="1:8">
      <c r="A205" s="19"/>
      <c r="B205" s="21"/>
      <c r="C205" s="21"/>
      <c r="D205" s="3"/>
      <c r="E205" s="3"/>
      <c r="F205" s="3">
        <f t="shared" si="5"/>
        <v>1051790</v>
      </c>
      <c r="G205" s="3"/>
      <c r="H205" s="3"/>
    </row>
    <row r="206" spans="1:8">
      <c r="A206" s="19"/>
      <c r="B206" s="21"/>
      <c r="C206" s="21"/>
      <c r="D206" s="3"/>
      <c r="E206" s="3"/>
      <c r="F206" s="3">
        <f t="shared" si="5"/>
        <v>1051790</v>
      </c>
      <c r="G206" s="3"/>
      <c r="H206" s="3"/>
    </row>
    <row r="207" spans="1:8" ht="26.25">
      <c r="A207" s="673" t="s">
        <v>43</v>
      </c>
      <c r="B207" s="674"/>
      <c r="C207" s="29">
        <f>SUM(C187:C206)</f>
        <v>29</v>
      </c>
      <c r="D207" s="10">
        <f>SUM(D186:D206)</f>
        <v>1051790</v>
      </c>
      <c r="E207" s="10">
        <f>SUM(E186:E206)</f>
        <v>0</v>
      </c>
      <c r="F207" s="10">
        <f>D207-E207</f>
        <v>1051790</v>
      </c>
      <c r="G207" s="10"/>
      <c r="H207" s="10"/>
    </row>
  </sheetData>
  <mergeCells count="30">
    <mergeCell ref="A109:H109"/>
    <mergeCell ref="A110:H110"/>
    <mergeCell ref="A111:H111"/>
    <mergeCell ref="A112:H112"/>
    <mergeCell ref="A133:B133"/>
    <mergeCell ref="A76:H76"/>
    <mergeCell ref="A77:H77"/>
    <mergeCell ref="A78:H78"/>
    <mergeCell ref="A79:H79"/>
    <mergeCell ref="A104:B104"/>
    <mergeCell ref="A48:H48"/>
    <mergeCell ref="A49:H49"/>
    <mergeCell ref="A50:H50"/>
    <mergeCell ref="A51:H51"/>
    <mergeCell ref="A72:B72"/>
    <mergeCell ref="A2:H2"/>
    <mergeCell ref="A3:H3"/>
    <mergeCell ref="A4:H4"/>
    <mergeCell ref="A5:H5"/>
    <mergeCell ref="A44:B44"/>
    <mergeCell ref="A136:H136"/>
    <mergeCell ref="A137:H137"/>
    <mergeCell ref="A138:H138"/>
    <mergeCell ref="A139:H139"/>
    <mergeCell ref="A178:B178"/>
    <mergeCell ref="A181:H181"/>
    <mergeCell ref="A182:H182"/>
    <mergeCell ref="A183:H183"/>
    <mergeCell ref="A184:H184"/>
    <mergeCell ref="A207:B207"/>
  </mergeCells>
  <pageMargins left="0.7" right="0.7" top="0.75" bottom="0.75" header="0.3" footer="0.3"/>
  <pageSetup paperSize="9" scale="7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586"/>
  <sheetViews>
    <sheetView topLeftCell="A437" workbookViewId="0">
      <selection activeCell="B452" sqref="B452"/>
    </sheetView>
  </sheetViews>
  <sheetFormatPr defaultColWidth="9" defaultRowHeight="15"/>
  <cols>
    <col min="1" max="1" width="7.28515625" customWidth="1"/>
    <col min="2" max="2" width="10.7109375" customWidth="1"/>
    <col min="3" max="3" width="10.28515625" customWidth="1"/>
    <col min="4" max="5" width="22.85546875" customWidth="1"/>
    <col min="6" max="6" width="23" customWidth="1"/>
    <col min="7" max="7" width="21.5703125" customWidth="1"/>
    <col min="8" max="8" width="24.7109375" customWidth="1"/>
    <col min="9" max="9" width="13.140625" customWidth="1"/>
  </cols>
  <sheetData>
    <row r="1" spans="1:9">
      <c r="A1" s="135"/>
      <c r="B1" s="135"/>
      <c r="C1" s="135"/>
      <c r="D1" s="135"/>
      <c r="E1" s="135"/>
      <c r="F1" s="135"/>
      <c r="G1" s="135"/>
      <c r="H1" s="135"/>
      <c r="I1" s="135"/>
    </row>
    <row r="2" spans="1:9" ht="23.25">
      <c r="A2" s="666" t="s">
        <v>0</v>
      </c>
      <c r="B2" s="666"/>
      <c r="C2" s="666"/>
      <c r="D2" s="666"/>
      <c r="E2" s="666"/>
      <c r="F2" s="666"/>
      <c r="G2" s="666"/>
      <c r="H2" s="666"/>
    </row>
    <row r="3" spans="1:9" ht="15.75">
      <c r="A3" s="672" t="s">
        <v>2031</v>
      </c>
      <c r="B3" s="672"/>
      <c r="C3" s="672"/>
      <c r="D3" s="672"/>
      <c r="E3" s="672"/>
      <c r="F3" s="672"/>
      <c r="G3" s="672"/>
      <c r="H3" s="672"/>
    </row>
    <row r="4" spans="1:9">
      <c r="A4" s="667" t="s">
        <v>1982</v>
      </c>
      <c r="B4" s="667"/>
      <c r="C4" s="667"/>
      <c r="D4" s="667"/>
      <c r="E4" s="667"/>
      <c r="F4" s="667"/>
      <c r="G4" s="667"/>
      <c r="H4" s="667"/>
    </row>
    <row r="5" spans="1:9">
      <c r="A5" s="668" t="s">
        <v>2</v>
      </c>
      <c r="B5" s="668"/>
      <c r="C5" s="668"/>
      <c r="D5" s="668"/>
      <c r="E5" s="668"/>
      <c r="F5" s="668"/>
      <c r="G5" s="668"/>
      <c r="H5" s="668"/>
    </row>
    <row r="6" spans="1:9" ht="15.75">
      <c r="A6" s="1" t="s">
        <v>3</v>
      </c>
      <c r="B6" s="1" t="s">
        <v>4</v>
      </c>
      <c r="C6" s="218" t="s">
        <v>2245</v>
      </c>
      <c r="D6" s="1" t="s">
        <v>2243</v>
      </c>
      <c r="E6" s="1" t="s">
        <v>2246</v>
      </c>
      <c r="F6" s="211" t="s">
        <v>2244</v>
      </c>
      <c r="G6" s="1" t="s">
        <v>2247</v>
      </c>
      <c r="H6" s="211" t="s">
        <v>2239</v>
      </c>
    </row>
    <row r="7" spans="1:9" ht="15.75">
      <c r="A7" s="52"/>
      <c r="B7" s="36" t="s">
        <v>2028</v>
      </c>
      <c r="C7" s="36">
        <v>28</v>
      </c>
      <c r="D7" s="89">
        <v>625875</v>
      </c>
      <c r="E7" s="52"/>
      <c r="F7" s="235">
        <f>D7-E7</f>
        <v>625875</v>
      </c>
      <c r="G7" s="52" t="s">
        <v>2369</v>
      </c>
      <c r="H7" s="3"/>
    </row>
    <row r="8" spans="1:9">
      <c r="A8" s="19"/>
      <c r="B8" s="21" t="s">
        <v>2029</v>
      </c>
      <c r="C8" s="21">
        <v>22</v>
      </c>
      <c r="D8" s="3">
        <v>493565</v>
      </c>
      <c r="E8" s="3"/>
      <c r="F8" s="3">
        <f t="shared" ref="F8:F39" si="0">F7+D8-E8</f>
        <v>1119440</v>
      </c>
      <c r="G8" s="240" t="s">
        <v>2370</v>
      </c>
      <c r="H8" s="3"/>
    </row>
    <row r="9" spans="1:9">
      <c r="A9" s="19"/>
      <c r="B9" s="21" t="s">
        <v>2030</v>
      </c>
      <c r="C9" s="21">
        <v>24</v>
      </c>
      <c r="D9" s="3">
        <f>532795-22695</f>
        <v>510100</v>
      </c>
      <c r="E9" s="3"/>
      <c r="F9" s="3">
        <f t="shared" si="0"/>
        <v>1629540</v>
      </c>
      <c r="G9" s="240" t="s">
        <v>2371</v>
      </c>
      <c r="H9" s="3"/>
    </row>
    <row r="10" spans="1:9">
      <c r="A10" s="19"/>
      <c r="B10" s="21" t="s">
        <v>2032</v>
      </c>
      <c r="C10" s="21">
        <v>37</v>
      </c>
      <c r="D10" s="3">
        <v>819200</v>
      </c>
      <c r="E10" s="3"/>
      <c r="F10" s="3">
        <f t="shared" si="0"/>
        <v>2448740</v>
      </c>
      <c r="G10" s="240" t="s">
        <v>2372</v>
      </c>
      <c r="H10" s="3"/>
    </row>
    <row r="11" spans="1:9">
      <c r="A11" s="19"/>
      <c r="B11" s="21" t="s">
        <v>2033</v>
      </c>
      <c r="C11" s="21">
        <v>32</v>
      </c>
      <c r="D11" s="3">
        <v>734300</v>
      </c>
      <c r="E11" s="3"/>
      <c r="F11" s="3">
        <f t="shared" si="0"/>
        <v>3183040</v>
      </c>
      <c r="G11" s="3"/>
      <c r="H11" s="3"/>
    </row>
    <row r="12" spans="1:9">
      <c r="A12" s="19"/>
      <c r="B12" s="21" t="s">
        <v>2034</v>
      </c>
      <c r="C12" s="21">
        <v>32</v>
      </c>
      <c r="D12" s="3">
        <v>735830</v>
      </c>
      <c r="E12" s="3"/>
      <c r="F12" s="3">
        <f t="shared" si="0"/>
        <v>3918870</v>
      </c>
      <c r="G12" s="3"/>
      <c r="H12" s="3"/>
    </row>
    <row r="13" spans="1:9">
      <c r="A13" s="19"/>
      <c r="B13" s="21" t="s">
        <v>2035</v>
      </c>
      <c r="C13" s="21">
        <v>23</v>
      </c>
      <c r="D13" s="3">
        <v>768485</v>
      </c>
      <c r="E13" s="3"/>
      <c r="F13" s="3">
        <f t="shared" si="0"/>
        <v>4687355</v>
      </c>
      <c r="G13" s="3"/>
      <c r="H13" s="3"/>
    </row>
    <row r="14" spans="1:9">
      <c r="A14" s="19"/>
      <c r="B14" s="21" t="s">
        <v>2036</v>
      </c>
      <c r="C14" s="21">
        <v>20</v>
      </c>
      <c r="D14" s="3">
        <v>456255</v>
      </c>
      <c r="E14" s="3"/>
      <c r="F14" s="3">
        <f t="shared" si="0"/>
        <v>5143610</v>
      </c>
      <c r="G14" s="3"/>
      <c r="H14" s="3"/>
    </row>
    <row r="15" spans="1:9">
      <c r="A15" s="19"/>
      <c r="B15" s="21" t="s">
        <v>2039</v>
      </c>
      <c r="C15" s="21">
        <v>8</v>
      </c>
      <c r="D15" s="3"/>
      <c r="E15" s="5">
        <v>132320</v>
      </c>
      <c r="F15" s="3">
        <f t="shared" si="0"/>
        <v>5011290</v>
      </c>
      <c r="G15" s="5"/>
      <c r="H15" s="3"/>
    </row>
    <row r="16" spans="1:9">
      <c r="A16" s="19"/>
      <c r="B16" s="21" t="s">
        <v>2041</v>
      </c>
      <c r="C16" s="21">
        <v>14</v>
      </c>
      <c r="D16" s="3"/>
      <c r="E16" s="5">
        <v>246430</v>
      </c>
      <c r="F16" s="3">
        <f t="shared" si="0"/>
        <v>4764860</v>
      </c>
      <c r="G16" s="5"/>
      <c r="H16" s="3"/>
    </row>
    <row r="17" spans="1:8">
      <c r="A17" s="19"/>
      <c r="B17" s="21" t="s">
        <v>2044</v>
      </c>
      <c r="C17" s="21">
        <v>18</v>
      </c>
      <c r="D17" s="3"/>
      <c r="E17" s="5">
        <v>280575</v>
      </c>
      <c r="F17" s="3">
        <f t="shared" si="0"/>
        <v>4484285</v>
      </c>
      <c r="G17" s="5"/>
      <c r="H17" s="3"/>
    </row>
    <row r="18" spans="1:8">
      <c r="A18" s="19"/>
      <c r="B18" s="21" t="s">
        <v>2047</v>
      </c>
      <c r="C18" s="21">
        <v>8</v>
      </c>
      <c r="D18" s="3"/>
      <c r="E18" s="5">
        <v>128915</v>
      </c>
      <c r="F18" s="3">
        <f t="shared" si="0"/>
        <v>4355370</v>
      </c>
      <c r="G18" s="5"/>
      <c r="H18" s="3"/>
    </row>
    <row r="19" spans="1:8">
      <c r="A19" s="19"/>
      <c r="B19" s="21" t="s">
        <v>2050</v>
      </c>
      <c r="C19" s="21">
        <v>6</v>
      </c>
      <c r="D19" s="3"/>
      <c r="E19" s="5">
        <v>97875</v>
      </c>
      <c r="F19" s="3">
        <f t="shared" si="0"/>
        <v>4257495</v>
      </c>
      <c r="G19" s="5"/>
      <c r="H19" s="3"/>
    </row>
    <row r="20" spans="1:8">
      <c r="A20" s="19"/>
      <c r="B20" s="21" t="s">
        <v>2054</v>
      </c>
      <c r="C20" s="21">
        <v>5</v>
      </c>
      <c r="D20" s="3"/>
      <c r="E20" s="5">
        <v>71975</v>
      </c>
      <c r="F20" s="3">
        <f t="shared" si="0"/>
        <v>4185520</v>
      </c>
      <c r="G20" s="5"/>
      <c r="H20" s="3"/>
    </row>
    <row r="21" spans="1:8">
      <c r="A21" s="19"/>
      <c r="B21" s="21" t="s">
        <v>2073</v>
      </c>
      <c r="C21" s="21">
        <v>1</v>
      </c>
      <c r="D21" s="3"/>
      <c r="E21" s="5">
        <v>15125</v>
      </c>
      <c r="F21" s="3">
        <f t="shared" si="0"/>
        <v>4170395</v>
      </c>
      <c r="G21" s="5"/>
      <c r="H21" s="3"/>
    </row>
    <row r="22" spans="1:8">
      <c r="A22" s="19"/>
      <c r="B22" s="21" t="s">
        <v>2074</v>
      </c>
      <c r="C22" s="21">
        <v>5</v>
      </c>
      <c r="D22" s="3"/>
      <c r="E22" s="5">
        <v>80895</v>
      </c>
      <c r="F22" s="3">
        <f t="shared" si="0"/>
        <v>4089500</v>
      </c>
      <c r="G22" s="5"/>
      <c r="H22" s="3"/>
    </row>
    <row r="23" spans="1:8">
      <c r="A23" s="19"/>
      <c r="B23" s="21" t="s">
        <v>2075</v>
      </c>
      <c r="C23" s="21">
        <v>5</v>
      </c>
      <c r="D23" s="3"/>
      <c r="E23" s="5">
        <v>78265</v>
      </c>
      <c r="F23" s="3">
        <f t="shared" si="0"/>
        <v>4011235</v>
      </c>
      <c r="G23" s="5"/>
      <c r="H23" s="3"/>
    </row>
    <row r="24" spans="1:8">
      <c r="A24" s="19"/>
      <c r="B24" s="21" t="s">
        <v>2076</v>
      </c>
      <c r="C24" s="21">
        <v>1</v>
      </c>
      <c r="D24" s="5">
        <v>24555</v>
      </c>
      <c r="E24" s="5"/>
      <c r="F24" s="3">
        <f t="shared" si="0"/>
        <v>4035790</v>
      </c>
      <c r="G24" s="5"/>
      <c r="H24" s="3"/>
    </row>
    <row r="25" spans="1:8">
      <c r="A25" s="19"/>
      <c r="B25" s="21" t="s">
        <v>2076</v>
      </c>
      <c r="C25" s="21">
        <v>2</v>
      </c>
      <c r="D25" s="5"/>
      <c r="E25" s="5">
        <v>28935</v>
      </c>
      <c r="F25" s="3">
        <f t="shared" si="0"/>
        <v>4006855</v>
      </c>
      <c r="G25" s="5"/>
      <c r="H25" s="3"/>
    </row>
    <row r="26" spans="1:8">
      <c r="A26" s="19"/>
      <c r="B26" s="21" t="s">
        <v>2077</v>
      </c>
      <c r="C26" s="21">
        <v>2</v>
      </c>
      <c r="D26" s="5"/>
      <c r="E26" s="5">
        <v>28600</v>
      </c>
      <c r="F26" s="3">
        <f t="shared" si="0"/>
        <v>3978255</v>
      </c>
      <c r="G26" s="5"/>
      <c r="H26" s="3"/>
    </row>
    <row r="27" spans="1:8">
      <c r="A27" s="19"/>
      <c r="B27" s="21" t="s">
        <v>2081</v>
      </c>
      <c r="C27" s="21">
        <v>1</v>
      </c>
      <c r="D27" s="5">
        <v>24840</v>
      </c>
      <c r="E27" s="5"/>
      <c r="F27" s="3">
        <f t="shared" si="0"/>
        <v>4003095</v>
      </c>
      <c r="G27" s="5"/>
      <c r="H27" s="3"/>
    </row>
    <row r="28" spans="1:8">
      <c r="A28" s="19"/>
      <c r="B28" s="21" t="s">
        <v>2083</v>
      </c>
      <c r="C28" s="21">
        <v>2</v>
      </c>
      <c r="D28" s="3"/>
      <c r="E28" s="5">
        <v>38110</v>
      </c>
      <c r="F28" s="3">
        <f t="shared" si="0"/>
        <v>3964985</v>
      </c>
      <c r="G28" s="5"/>
      <c r="H28" s="3"/>
    </row>
    <row r="29" spans="1:8">
      <c r="A29" s="19"/>
      <c r="B29" s="21" t="s">
        <v>2086</v>
      </c>
      <c r="C29" s="21">
        <v>1</v>
      </c>
      <c r="D29" s="3"/>
      <c r="E29" s="5">
        <v>18345</v>
      </c>
      <c r="F29" s="3">
        <f t="shared" si="0"/>
        <v>3946640</v>
      </c>
      <c r="G29" s="5"/>
      <c r="H29" s="3"/>
    </row>
    <row r="30" spans="1:8">
      <c r="A30" s="19"/>
      <c r="B30" s="21" t="s">
        <v>2087</v>
      </c>
      <c r="C30" s="21">
        <v>1</v>
      </c>
      <c r="D30" s="3"/>
      <c r="E30" s="5">
        <v>15055</v>
      </c>
      <c r="F30" s="3">
        <f t="shared" si="0"/>
        <v>3931585</v>
      </c>
      <c r="G30" s="5"/>
      <c r="H30" s="3"/>
    </row>
    <row r="31" spans="1:8">
      <c r="A31" s="19"/>
      <c r="B31" s="21" t="s">
        <v>2091</v>
      </c>
      <c r="C31" s="21">
        <v>5</v>
      </c>
      <c r="D31" s="3"/>
      <c r="E31" s="5">
        <v>99355</v>
      </c>
      <c r="F31" s="3">
        <f t="shared" si="0"/>
        <v>3832230</v>
      </c>
      <c r="G31" s="5"/>
      <c r="H31" s="3"/>
    </row>
    <row r="32" spans="1:8">
      <c r="A32" s="19"/>
      <c r="B32" s="21" t="s">
        <v>2094</v>
      </c>
      <c r="C32" s="21">
        <v>4</v>
      </c>
      <c r="D32" s="3"/>
      <c r="E32" s="5">
        <v>74880</v>
      </c>
      <c r="F32" s="3">
        <f t="shared" si="0"/>
        <v>3757350</v>
      </c>
      <c r="G32" s="5"/>
      <c r="H32" s="3"/>
    </row>
    <row r="33" spans="1:8">
      <c r="A33" s="19"/>
      <c r="B33" s="21" t="s">
        <v>2097</v>
      </c>
      <c r="C33" s="21">
        <v>3</v>
      </c>
      <c r="D33" s="3"/>
      <c r="E33" s="5">
        <v>66510</v>
      </c>
      <c r="F33" s="3">
        <f t="shared" si="0"/>
        <v>3690840</v>
      </c>
      <c r="G33" s="5"/>
      <c r="H33" s="3"/>
    </row>
    <row r="34" spans="1:8">
      <c r="A34" s="19"/>
      <c r="B34" s="21" t="s">
        <v>2103</v>
      </c>
      <c r="C34" s="21">
        <v>1</v>
      </c>
      <c r="D34" s="3"/>
      <c r="E34" s="5">
        <v>22835</v>
      </c>
      <c r="F34" s="3">
        <f t="shared" si="0"/>
        <v>3668005</v>
      </c>
      <c r="G34" s="5"/>
      <c r="H34" s="3"/>
    </row>
    <row r="35" spans="1:8">
      <c r="A35" s="19"/>
      <c r="B35" s="21" t="s">
        <v>2106</v>
      </c>
      <c r="C35" s="21">
        <v>2</v>
      </c>
      <c r="D35" s="3"/>
      <c r="E35" s="5">
        <v>29965</v>
      </c>
      <c r="F35" s="3">
        <f t="shared" si="0"/>
        <v>3638040</v>
      </c>
      <c r="G35" s="5"/>
      <c r="H35" s="3"/>
    </row>
    <row r="36" spans="1:8">
      <c r="A36" s="19"/>
      <c r="B36" s="21" t="s">
        <v>2110</v>
      </c>
      <c r="C36" s="21">
        <v>2</v>
      </c>
      <c r="D36" s="3"/>
      <c r="E36" s="5">
        <v>30000</v>
      </c>
      <c r="F36" s="3">
        <f t="shared" si="0"/>
        <v>3608040</v>
      </c>
      <c r="G36" s="5"/>
      <c r="H36" s="3"/>
    </row>
    <row r="37" spans="1:8">
      <c r="A37" s="19"/>
      <c r="B37" s="21" t="s">
        <v>2114</v>
      </c>
      <c r="C37" s="21">
        <v>5</v>
      </c>
      <c r="D37" s="3"/>
      <c r="E37" s="5">
        <v>72835</v>
      </c>
      <c r="F37" s="3">
        <f t="shared" si="0"/>
        <v>3535205</v>
      </c>
      <c r="G37" s="5"/>
      <c r="H37" s="3"/>
    </row>
    <row r="38" spans="1:8">
      <c r="A38" s="19"/>
      <c r="B38" s="21" t="s">
        <v>2115</v>
      </c>
      <c r="C38" s="21">
        <v>12</v>
      </c>
      <c r="D38" s="3"/>
      <c r="E38" s="5">
        <v>189185</v>
      </c>
      <c r="F38" s="3">
        <f t="shared" si="0"/>
        <v>3346020</v>
      </c>
      <c r="G38" s="5"/>
      <c r="H38" s="3"/>
    </row>
    <row r="39" spans="1:8">
      <c r="A39" s="19"/>
      <c r="B39" s="21" t="s">
        <v>2116</v>
      </c>
      <c r="C39" s="21">
        <v>15</v>
      </c>
      <c r="D39" s="3"/>
      <c r="E39" s="5">
        <v>233095</v>
      </c>
      <c r="F39" s="3">
        <f t="shared" si="0"/>
        <v>3112925</v>
      </c>
      <c r="G39" s="5"/>
      <c r="H39" s="3"/>
    </row>
    <row r="40" spans="1:8">
      <c r="A40" s="19"/>
      <c r="B40" s="21" t="s">
        <v>2119</v>
      </c>
      <c r="C40" s="21">
        <v>5</v>
      </c>
      <c r="D40" s="3"/>
      <c r="E40" s="5">
        <v>75105</v>
      </c>
      <c r="F40" s="3">
        <f t="shared" ref="F40:F79" si="1">F39+D40-E40</f>
        <v>3037820</v>
      </c>
      <c r="G40" s="5"/>
      <c r="H40" s="3"/>
    </row>
    <row r="41" spans="1:8">
      <c r="A41" s="19"/>
      <c r="B41" s="21" t="s">
        <v>2121</v>
      </c>
      <c r="C41" s="21">
        <v>2</v>
      </c>
      <c r="D41" s="3"/>
      <c r="E41" s="5">
        <v>28505</v>
      </c>
      <c r="F41" s="3">
        <f t="shared" si="1"/>
        <v>3009315</v>
      </c>
      <c r="G41" s="5"/>
      <c r="H41" s="3"/>
    </row>
    <row r="42" spans="1:8">
      <c r="A42" s="19"/>
      <c r="B42" s="21" t="s">
        <v>2123</v>
      </c>
      <c r="C42" s="21">
        <v>1</v>
      </c>
      <c r="D42" s="3"/>
      <c r="E42" s="5">
        <v>22925</v>
      </c>
      <c r="F42" s="3">
        <f t="shared" si="1"/>
        <v>2986390</v>
      </c>
      <c r="G42" s="5"/>
      <c r="H42" s="3"/>
    </row>
    <row r="43" spans="1:8">
      <c r="A43" s="19"/>
      <c r="B43" s="21" t="s">
        <v>2124</v>
      </c>
      <c r="C43" s="21">
        <v>1</v>
      </c>
      <c r="D43" s="3"/>
      <c r="E43" s="5">
        <v>14900</v>
      </c>
      <c r="F43" s="3">
        <f t="shared" si="1"/>
        <v>2971490</v>
      </c>
      <c r="G43" s="5"/>
      <c r="H43" s="3"/>
    </row>
    <row r="44" spans="1:8">
      <c r="A44" s="19"/>
      <c r="B44" s="21" t="s">
        <v>2127</v>
      </c>
      <c r="C44" s="21">
        <v>1</v>
      </c>
      <c r="D44" s="3"/>
      <c r="E44" s="5">
        <v>22605</v>
      </c>
      <c r="F44" s="3">
        <f t="shared" si="1"/>
        <v>2948885</v>
      </c>
      <c r="G44" s="5"/>
      <c r="H44" s="3"/>
    </row>
    <row r="45" spans="1:8">
      <c r="A45" s="19"/>
      <c r="B45" s="21" t="s">
        <v>2133</v>
      </c>
      <c r="C45" s="21">
        <v>1</v>
      </c>
      <c r="D45" s="3"/>
      <c r="E45" s="5">
        <v>13880</v>
      </c>
      <c r="F45" s="3">
        <f t="shared" si="1"/>
        <v>2935005</v>
      </c>
      <c r="G45" s="5"/>
      <c r="H45" s="3"/>
    </row>
    <row r="46" spans="1:8">
      <c r="A46" s="19"/>
      <c r="B46" s="21" t="s">
        <v>2139</v>
      </c>
      <c r="C46" s="21">
        <v>1</v>
      </c>
      <c r="D46" s="3"/>
      <c r="E46" s="5">
        <v>22365</v>
      </c>
      <c r="F46" s="3">
        <f t="shared" si="1"/>
        <v>2912640</v>
      </c>
      <c r="G46" s="5"/>
      <c r="H46" s="3"/>
    </row>
    <row r="47" spans="1:8">
      <c r="A47" s="19"/>
      <c r="B47" s="21" t="s">
        <v>2144</v>
      </c>
      <c r="C47" s="21">
        <v>1</v>
      </c>
      <c r="D47" s="3"/>
      <c r="E47" s="5">
        <v>22360</v>
      </c>
      <c r="F47" s="3">
        <f t="shared" si="1"/>
        <v>2890280</v>
      </c>
      <c r="G47" s="5"/>
      <c r="H47" s="3"/>
    </row>
    <row r="48" spans="1:8">
      <c r="A48" s="19"/>
      <c r="B48" s="21" t="s">
        <v>2166</v>
      </c>
      <c r="C48" s="21">
        <v>1</v>
      </c>
      <c r="D48" s="3"/>
      <c r="E48" s="5">
        <v>22210</v>
      </c>
      <c r="F48" s="3">
        <f t="shared" si="1"/>
        <v>2868070</v>
      </c>
      <c r="G48" s="5"/>
      <c r="H48" s="3"/>
    </row>
    <row r="49" spans="1:8">
      <c r="A49" s="19"/>
      <c r="B49" s="21" t="s">
        <v>2169</v>
      </c>
      <c r="C49" s="21">
        <v>6</v>
      </c>
      <c r="D49" s="3"/>
      <c r="E49" s="5">
        <v>128650</v>
      </c>
      <c r="F49" s="3">
        <f t="shared" si="1"/>
        <v>2739420</v>
      </c>
      <c r="G49" s="5"/>
      <c r="H49" s="3"/>
    </row>
    <row r="50" spans="1:8">
      <c r="A50" s="19"/>
      <c r="B50" s="21" t="s">
        <v>2180</v>
      </c>
      <c r="C50" s="21">
        <v>1</v>
      </c>
      <c r="D50" s="3"/>
      <c r="E50" s="3">
        <v>15005</v>
      </c>
      <c r="F50" s="3">
        <f t="shared" si="1"/>
        <v>2724415</v>
      </c>
      <c r="G50" s="3"/>
      <c r="H50" s="3"/>
    </row>
    <row r="51" spans="1:8">
      <c r="A51" s="19"/>
      <c r="B51" s="21" t="s">
        <v>2182</v>
      </c>
      <c r="C51" s="21">
        <v>12</v>
      </c>
      <c r="D51" s="3"/>
      <c r="E51" s="3">
        <v>249370</v>
      </c>
      <c r="F51" s="3">
        <f t="shared" si="1"/>
        <v>2475045</v>
      </c>
      <c r="G51" s="3"/>
      <c r="H51" s="3"/>
    </row>
    <row r="52" spans="1:8">
      <c r="A52" s="19"/>
      <c r="B52" s="21" t="s">
        <v>2183</v>
      </c>
      <c r="C52" s="21">
        <v>17</v>
      </c>
      <c r="D52" s="3"/>
      <c r="E52" s="3">
        <v>349825</v>
      </c>
      <c r="F52" s="3">
        <f t="shared" si="1"/>
        <v>2125220</v>
      </c>
      <c r="G52" s="3"/>
      <c r="H52" s="3"/>
    </row>
    <row r="53" spans="1:8">
      <c r="A53" s="19"/>
      <c r="B53" s="21" t="s">
        <v>2188</v>
      </c>
      <c r="C53" s="21">
        <v>27</v>
      </c>
      <c r="D53" s="3"/>
      <c r="E53" s="3">
        <v>540675</v>
      </c>
      <c r="F53" s="3">
        <f t="shared" si="1"/>
        <v>1584545</v>
      </c>
      <c r="G53" s="3"/>
      <c r="H53" s="3"/>
    </row>
    <row r="54" spans="1:8">
      <c r="A54" s="19"/>
      <c r="B54" s="21" t="s">
        <v>2189</v>
      </c>
      <c r="C54" s="21">
        <v>21</v>
      </c>
      <c r="D54" s="3"/>
      <c r="E54" s="3">
        <v>419440</v>
      </c>
      <c r="F54" s="3">
        <f t="shared" si="1"/>
        <v>1165105</v>
      </c>
      <c r="G54" s="3"/>
      <c r="H54" s="3"/>
    </row>
    <row r="55" spans="1:8">
      <c r="A55" s="19"/>
      <c r="B55" s="21" t="s">
        <v>2190</v>
      </c>
      <c r="C55" s="21">
        <v>12</v>
      </c>
      <c r="D55" s="3"/>
      <c r="E55" s="3">
        <v>216885</v>
      </c>
      <c r="F55" s="3">
        <f t="shared" si="1"/>
        <v>948220</v>
      </c>
      <c r="G55" s="3"/>
      <c r="H55" s="3"/>
    </row>
    <row r="56" spans="1:8">
      <c r="A56" s="19"/>
      <c r="B56" s="21" t="s">
        <v>2191</v>
      </c>
      <c r="C56" s="21">
        <v>3</v>
      </c>
      <c r="D56" s="3"/>
      <c r="E56" s="3">
        <v>65840</v>
      </c>
      <c r="F56" s="3">
        <f t="shared" si="1"/>
        <v>882380</v>
      </c>
      <c r="G56" s="3"/>
      <c r="H56" s="3"/>
    </row>
    <row r="57" spans="1:8">
      <c r="A57" s="19"/>
      <c r="B57" s="21" t="s">
        <v>2194</v>
      </c>
      <c r="C57" s="21">
        <v>3</v>
      </c>
      <c r="D57" s="3"/>
      <c r="E57" s="3">
        <v>64095</v>
      </c>
      <c r="F57" s="3">
        <f t="shared" si="1"/>
        <v>818285</v>
      </c>
      <c r="G57" s="3"/>
      <c r="H57" s="3"/>
    </row>
    <row r="58" spans="1:8">
      <c r="A58" s="19"/>
      <c r="B58" s="21" t="s">
        <v>2195</v>
      </c>
      <c r="C58" s="21">
        <v>9</v>
      </c>
      <c r="D58" s="3"/>
      <c r="E58" s="3">
        <v>159165</v>
      </c>
      <c r="F58" s="3">
        <f t="shared" si="1"/>
        <v>659120</v>
      </c>
      <c r="G58" s="3"/>
      <c r="H58" s="3"/>
    </row>
    <row r="59" spans="1:8">
      <c r="A59" s="19"/>
      <c r="B59" s="21" t="s">
        <v>2196</v>
      </c>
      <c r="C59" s="21">
        <v>1</v>
      </c>
      <c r="D59" s="3"/>
      <c r="E59" s="3">
        <v>22990</v>
      </c>
      <c r="F59" s="3">
        <f t="shared" si="1"/>
        <v>636130</v>
      </c>
      <c r="G59" s="3"/>
      <c r="H59" s="3"/>
    </row>
    <row r="60" spans="1:8">
      <c r="A60" s="19"/>
      <c r="B60" s="21" t="s">
        <v>2236</v>
      </c>
      <c r="C60" s="21">
        <v>6</v>
      </c>
      <c r="D60" s="3"/>
      <c r="E60" s="3">
        <v>121660</v>
      </c>
      <c r="F60" s="3">
        <f t="shared" si="1"/>
        <v>514470</v>
      </c>
      <c r="G60" s="3"/>
      <c r="H60" s="3"/>
    </row>
    <row r="61" spans="1:8">
      <c r="A61" s="19"/>
      <c r="B61" s="21" t="s">
        <v>2237</v>
      </c>
      <c r="C61" s="21">
        <v>8</v>
      </c>
      <c r="D61" s="3"/>
      <c r="E61" s="3">
        <v>167695</v>
      </c>
      <c r="F61" s="3">
        <f t="shared" si="1"/>
        <v>346775</v>
      </c>
      <c r="G61" s="3"/>
      <c r="H61" s="3"/>
    </row>
    <row r="62" spans="1:8">
      <c r="A62" s="19"/>
      <c r="B62" s="21" t="s">
        <v>2257</v>
      </c>
      <c r="C62" s="21">
        <v>3</v>
      </c>
      <c r="D62" s="3"/>
      <c r="E62" s="3">
        <v>42270</v>
      </c>
      <c r="F62" s="3">
        <f t="shared" si="1"/>
        <v>304505</v>
      </c>
      <c r="G62" s="3"/>
      <c r="H62" s="3"/>
    </row>
    <row r="63" spans="1:8">
      <c r="A63" s="19"/>
      <c r="B63" s="21" t="s">
        <v>2505</v>
      </c>
      <c r="C63" s="21">
        <v>1</v>
      </c>
      <c r="D63" s="3"/>
      <c r="E63" s="3">
        <v>20000</v>
      </c>
      <c r="F63" s="3">
        <f t="shared" si="1"/>
        <v>284505</v>
      </c>
      <c r="G63" s="3"/>
      <c r="H63" s="3"/>
    </row>
    <row r="64" spans="1:8">
      <c r="A64" s="19"/>
      <c r="B64" s="21" t="s">
        <v>2506</v>
      </c>
      <c r="C64" s="21">
        <v>1</v>
      </c>
      <c r="D64" s="3">
        <v>975</v>
      </c>
      <c r="E64" s="3"/>
      <c r="F64" s="3">
        <f t="shared" si="1"/>
        <v>285480</v>
      </c>
      <c r="G64" s="3" t="s">
        <v>2507</v>
      </c>
      <c r="H64" s="3"/>
    </row>
    <row r="65" spans="1:8">
      <c r="A65" s="19"/>
      <c r="B65" s="21" t="s">
        <v>2508</v>
      </c>
      <c r="C65" s="21">
        <v>1</v>
      </c>
      <c r="D65" s="3"/>
      <c r="E65" s="3">
        <v>20000</v>
      </c>
      <c r="F65" s="3">
        <f t="shared" si="1"/>
        <v>265480</v>
      </c>
      <c r="G65" s="3"/>
      <c r="H65" s="3"/>
    </row>
    <row r="66" spans="1:8">
      <c r="A66" s="19"/>
      <c r="B66" s="21" t="s">
        <v>2518</v>
      </c>
      <c r="C66" s="21">
        <v>1</v>
      </c>
      <c r="D66" s="3"/>
      <c r="E66" s="3">
        <v>500</v>
      </c>
      <c r="F66" s="3">
        <f t="shared" si="1"/>
        <v>264980</v>
      </c>
      <c r="G66" s="3"/>
      <c r="H66" s="3"/>
    </row>
    <row r="67" spans="1:8">
      <c r="A67" s="19"/>
      <c r="B67" s="282" t="s">
        <v>2575</v>
      </c>
      <c r="C67" s="21">
        <v>1</v>
      </c>
      <c r="D67" s="3"/>
      <c r="E67" s="3">
        <v>22165</v>
      </c>
      <c r="F67" s="3">
        <f t="shared" si="1"/>
        <v>242815</v>
      </c>
      <c r="G67" s="3"/>
      <c r="H67" s="3"/>
    </row>
    <row r="68" spans="1:8">
      <c r="A68" s="19"/>
      <c r="B68" s="21" t="s">
        <v>2577</v>
      </c>
      <c r="C68" s="21">
        <v>1</v>
      </c>
      <c r="D68" s="3"/>
      <c r="E68" s="3">
        <v>21135</v>
      </c>
      <c r="F68" s="3">
        <f t="shared" si="1"/>
        <v>221680</v>
      </c>
      <c r="G68" s="3"/>
      <c r="H68" s="3"/>
    </row>
    <row r="69" spans="1:8">
      <c r="A69" s="19"/>
      <c r="B69" s="21" t="s">
        <v>2601</v>
      </c>
      <c r="C69" s="21">
        <v>1</v>
      </c>
      <c r="D69" s="3"/>
      <c r="E69" s="3">
        <v>10015</v>
      </c>
      <c r="F69" s="3">
        <f t="shared" si="1"/>
        <v>211665</v>
      </c>
      <c r="G69" s="3"/>
      <c r="H69" s="3"/>
    </row>
    <row r="70" spans="1:8">
      <c r="A70" s="19"/>
      <c r="B70" s="21" t="s">
        <v>2619</v>
      </c>
      <c r="C70" s="21">
        <v>2</v>
      </c>
      <c r="D70" s="3"/>
      <c r="E70" s="3">
        <v>29215</v>
      </c>
      <c r="F70" s="3">
        <f t="shared" si="1"/>
        <v>182450</v>
      </c>
      <c r="G70" s="3"/>
      <c r="H70" s="3"/>
    </row>
    <row r="71" spans="1:8">
      <c r="A71" s="19"/>
      <c r="B71" s="21" t="s">
        <v>2624</v>
      </c>
      <c r="C71" s="21">
        <v>2</v>
      </c>
      <c r="D71" s="3"/>
      <c r="E71" s="3">
        <v>41695</v>
      </c>
      <c r="F71" s="3">
        <f t="shared" si="1"/>
        <v>140755</v>
      </c>
      <c r="G71" s="3"/>
      <c r="H71" s="3"/>
    </row>
    <row r="72" spans="1:8">
      <c r="A72" s="19"/>
      <c r="B72" s="21" t="s">
        <v>2627</v>
      </c>
      <c r="C72" s="21">
        <v>1</v>
      </c>
      <c r="D72" s="3"/>
      <c r="E72" s="3">
        <v>15180</v>
      </c>
      <c r="F72" s="3">
        <f t="shared" si="1"/>
        <v>125575</v>
      </c>
      <c r="G72" s="3"/>
      <c r="H72" s="3"/>
    </row>
    <row r="73" spans="1:8">
      <c r="A73" s="19"/>
      <c r="B73" s="21" t="s">
        <v>2647</v>
      </c>
      <c r="C73" s="21">
        <v>2</v>
      </c>
      <c r="D73" s="3"/>
      <c r="E73" s="3">
        <v>28260</v>
      </c>
      <c r="F73" s="3">
        <f t="shared" si="1"/>
        <v>97315</v>
      </c>
      <c r="G73" s="3"/>
      <c r="H73" s="3"/>
    </row>
    <row r="74" spans="1:8">
      <c r="A74" s="19"/>
      <c r="B74" s="21" t="s">
        <v>2648</v>
      </c>
      <c r="C74" s="21">
        <v>2</v>
      </c>
      <c r="D74" s="3"/>
      <c r="E74" s="3">
        <v>30365</v>
      </c>
      <c r="F74" s="3">
        <f t="shared" si="1"/>
        <v>66950</v>
      </c>
      <c r="G74" s="3"/>
      <c r="H74" s="3"/>
    </row>
    <row r="75" spans="1:8">
      <c r="A75" s="19"/>
      <c r="B75" s="21" t="s">
        <v>2653</v>
      </c>
      <c r="C75" s="21">
        <v>1</v>
      </c>
      <c r="D75" s="3"/>
      <c r="E75" s="3">
        <v>4490</v>
      </c>
      <c r="F75" s="3">
        <f t="shared" si="1"/>
        <v>62460</v>
      </c>
      <c r="G75" s="3"/>
      <c r="H75" s="3"/>
    </row>
    <row r="76" spans="1:8">
      <c r="A76" s="19"/>
      <c r="B76" s="21" t="s">
        <v>2658</v>
      </c>
      <c r="C76" s="21">
        <v>2</v>
      </c>
      <c r="D76" s="3"/>
      <c r="E76" s="3">
        <v>8410</v>
      </c>
      <c r="F76" s="3">
        <f t="shared" si="1"/>
        <v>54050</v>
      </c>
      <c r="G76" s="3"/>
      <c r="H76" s="3"/>
    </row>
    <row r="77" spans="1:8">
      <c r="A77" s="19"/>
      <c r="B77" s="21" t="s">
        <v>2747</v>
      </c>
      <c r="C77" s="21"/>
      <c r="D77" s="3"/>
      <c r="E77" s="3">
        <v>54050</v>
      </c>
      <c r="F77" s="3">
        <f t="shared" si="1"/>
        <v>0</v>
      </c>
      <c r="G77" s="3" t="s">
        <v>1643</v>
      </c>
      <c r="H77" s="3"/>
    </row>
    <row r="78" spans="1:8">
      <c r="A78" s="19"/>
      <c r="B78" s="21"/>
      <c r="C78" s="21"/>
      <c r="D78" s="3"/>
      <c r="E78" s="3"/>
      <c r="F78" s="3">
        <f t="shared" si="1"/>
        <v>0</v>
      </c>
      <c r="G78" s="3"/>
      <c r="H78" s="3"/>
    </row>
    <row r="79" spans="1:8">
      <c r="A79" s="19"/>
      <c r="B79" s="21"/>
      <c r="C79" s="21"/>
      <c r="D79" s="3"/>
      <c r="E79" s="3"/>
      <c r="F79" s="3">
        <f t="shared" si="1"/>
        <v>0</v>
      </c>
      <c r="G79" s="3"/>
      <c r="H79" s="3"/>
    </row>
    <row r="80" spans="1:8" ht="26.25">
      <c r="A80" s="673" t="s">
        <v>43</v>
      </c>
      <c r="B80" s="674"/>
      <c r="C80" s="29">
        <f>SUM(C8:C79)</f>
        <v>481</v>
      </c>
      <c r="D80" s="10">
        <f>SUM(D7:D79)</f>
        <v>5193980</v>
      </c>
      <c r="E80" s="10">
        <f>SUM(E7:E79)</f>
        <v>5193980</v>
      </c>
      <c r="F80" s="10">
        <f>D80-E80</f>
        <v>0</v>
      </c>
      <c r="G80" s="10"/>
      <c r="H80" s="10"/>
    </row>
    <row r="83" spans="1:8" ht="23.25">
      <c r="A83" s="666" t="s">
        <v>0</v>
      </c>
      <c r="B83" s="666"/>
      <c r="C83" s="666"/>
      <c r="D83" s="666"/>
      <c r="E83" s="666"/>
      <c r="F83" s="666"/>
      <c r="G83" s="666"/>
      <c r="H83" s="666"/>
    </row>
    <row r="84" spans="1:8" ht="15.75">
      <c r="A84" s="672" t="s">
        <v>2031</v>
      </c>
      <c r="B84" s="672"/>
      <c r="C84" s="672"/>
      <c r="D84" s="672"/>
      <c r="E84" s="672"/>
      <c r="F84" s="672"/>
      <c r="G84" s="672"/>
      <c r="H84" s="672"/>
    </row>
    <row r="85" spans="1:8">
      <c r="A85" s="667" t="s">
        <v>2008</v>
      </c>
      <c r="B85" s="667"/>
      <c r="C85" s="667"/>
      <c r="D85" s="667"/>
      <c r="E85" s="667"/>
      <c r="F85" s="667"/>
      <c r="G85" s="667"/>
      <c r="H85" s="667"/>
    </row>
    <row r="86" spans="1:8">
      <c r="A86" s="668" t="s">
        <v>2</v>
      </c>
      <c r="B86" s="668"/>
      <c r="C86" s="668"/>
      <c r="D86" s="668"/>
      <c r="E86" s="668"/>
      <c r="F86" s="668"/>
      <c r="G86" s="668"/>
      <c r="H86" s="668"/>
    </row>
    <row r="87" spans="1:8" ht="15.75">
      <c r="A87" s="1" t="s">
        <v>3</v>
      </c>
      <c r="B87" s="1" t="s">
        <v>4</v>
      </c>
      <c r="C87" s="218" t="s">
        <v>2245</v>
      </c>
      <c r="D87" s="1" t="s">
        <v>2243</v>
      </c>
      <c r="E87" s="1" t="s">
        <v>2246</v>
      </c>
      <c r="F87" s="211" t="s">
        <v>2244</v>
      </c>
      <c r="G87" s="1" t="s">
        <v>2247</v>
      </c>
      <c r="H87" s="211" t="s">
        <v>2239</v>
      </c>
    </row>
    <row r="88" spans="1:8" ht="15.75">
      <c r="A88" s="52"/>
      <c r="B88" s="36" t="s">
        <v>2030</v>
      </c>
      <c r="C88" s="36">
        <v>6</v>
      </c>
      <c r="D88" s="89">
        <v>153595</v>
      </c>
      <c r="E88" s="52"/>
      <c r="F88" s="235">
        <f>D88-E88</f>
        <v>153595</v>
      </c>
      <c r="G88" s="52" t="s">
        <v>2366</v>
      </c>
      <c r="H88" s="3"/>
    </row>
    <row r="89" spans="1:8">
      <c r="A89" s="19"/>
      <c r="B89" s="21" t="s">
        <v>2032</v>
      </c>
      <c r="C89" s="21">
        <v>2</v>
      </c>
      <c r="D89" s="3">
        <v>38190</v>
      </c>
      <c r="E89" s="3"/>
      <c r="F89" s="3">
        <f t="shared" ref="F89:F98" si="2">F88+D89-E89</f>
        <v>191785</v>
      </c>
      <c r="G89" s="240" t="s">
        <v>2367</v>
      </c>
      <c r="H89" s="3"/>
    </row>
    <row r="90" spans="1:8">
      <c r="A90" s="19"/>
      <c r="B90" s="21" t="s">
        <v>2036</v>
      </c>
      <c r="C90" s="21">
        <v>23</v>
      </c>
      <c r="D90" s="3">
        <v>584565</v>
      </c>
      <c r="E90" s="3"/>
      <c r="F90" s="3">
        <f t="shared" si="2"/>
        <v>776350</v>
      </c>
      <c r="G90" s="240" t="s">
        <v>2368</v>
      </c>
      <c r="H90" s="3"/>
    </row>
    <row r="91" spans="1:8">
      <c r="A91" s="19"/>
      <c r="B91" s="21" t="s">
        <v>2038</v>
      </c>
      <c r="C91" s="21">
        <v>34</v>
      </c>
      <c r="D91" s="3">
        <v>884355</v>
      </c>
      <c r="E91" s="3"/>
      <c r="F91" s="3">
        <f t="shared" si="2"/>
        <v>1660705</v>
      </c>
      <c r="G91" s="3"/>
      <c r="H91" s="3"/>
    </row>
    <row r="92" spans="1:8">
      <c r="A92" s="19"/>
      <c r="B92" s="21" t="s">
        <v>2039</v>
      </c>
      <c r="C92" s="21">
        <v>36</v>
      </c>
      <c r="D92" s="3">
        <f>913685-25350</f>
        <v>888335</v>
      </c>
      <c r="E92" s="3"/>
      <c r="F92" s="3">
        <f t="shared" si="2"/>
        <v>2549040</v>
      </c>
      <c r="G92" s="3"/>
      <c r="H92" s="3"/>
    </row>
    <row r="93" spans="1:8">
      <c r="A93" s="19"/>
      <c r="B93" s="21" t="s">
        <v>2041</v>
      </c>
      <c r="C93" s="21">
        <v>4</v>
      </c>
      <c r="D93" s="3">
        <v>93245</v>
      </c>
      <c r="E93" s="3"/>
      <c r="F93" s="3">
        <f t="shared" si="2"/>
        <v>2642285</v>
      </c>
      <c r="G93" s="3"/>
      <c r="H93" s="3"/>
    </row>
    <row r="94" spans="1:8">
      <c r="A94" s="19"/>
      <c r="B94" s="21" t="s">
        <v>2041</v>
      </c>
      <c r="C94" s="21">
        <v>14</v>
      </c>
      <c r="D94" s="3"/>
      <c r="E94" s="5">
        <v>316380</v>
      </c>
      <c r="F94" s="3">
        <f t="shared" si="2"/>
        <v>2325905</v>
      </c>
      <c r="G94" s="5"/>
      <c r="H94" s="3"/>
    </row>
    <row r="95" spans="1:8">
      <c r="A95" s="19"/>
      <c r="B95" s="21" t="s">
        <v>2044</v>
      </c>
      <c r="C95" s="21">
        <v>37</v>
      </c>
      <c r="D95" s="3"/>
      <c r="E95" s="5">
        <v>838945</v>
      </c>
      <c r="F95" s="3">
        <f t="shared" si="2"/>
        <v>1486960</v>
      </c>
      <c r="G95" s="5"/>
      <c r="H95" s="3"/>
    </row>
    <row r="96" spans="1:8">
      <c r="A96" s="19"/>
      <c r="B96" s="21" t="s">
        <v>2047</v>
      </c>
      <c r="C96" s="21">
        <v>40</v>
      </c>
      <c r="D96" s="3"/>
      <c r="E96" s="5">
        <v>791620</v>
      </c>
      <c r="F96" s="3">
        <f t="shared" si="2"/>
        <v>695340</v>
      </c>
      <c r="G96" s="5"/>
      <c r="H96" s="3"/>
    </row>
    <row r="97" spans="1:8">
      <c r="A97" s="19"/>
      <c r="B97" s="21" t="s">
        <v>2050</v>
      </c>
      <c r="C97" s="21">
        <v>33</v>
      </c>
      <c r="D97" s="3"/>
      <c r="E97" s="5">
        <v>694375</v>
      </c>
      <c r="F97" s="3">
        <f t="shared" si="2"/>
        <v>965</v>
      </c>
      <c r="G97" s="5"/>
      <c r="H97" s="3"/>
    </row>
    <row r="98" spans="1:8">
      <c r="A98" s="19"/>
      <c r="B98" s="21" t="s">
        <v>2133</v>
      </c>
      <c r="C98" s="21"/>
      <c r="D98" s="3"/>
      <c r="E98" s="3">
        <v>965</v>
      </c>
      <c r="F98" s="3">
        <f t="shared" si="2"/>
        <v>0</v>
      </c>
      <c r="G98" s="3"/>
      <c r="H98" s="3" t="s">
        <v>1643</v>
      </c>
    </row>
    <row r="99" spans="1:8">
      <c r="A99" s="19"/>
      <c r="B99" s="21"/>
      <c r="C99" s="21"/>
      <c r="D99" s="3"/>
      <c r="E99" s="3"/>
      <c r="F99" s="3"/>
      <c r="G99" s="3"/>
      <c r="H99" s="3"/>
    </row>
    <row r="100" spans="1:8">
      <c r="A100" s="19"/>
      <c r="B100" s="21"/>
      <c r="C100" s="21"/>
      <c r="D100" s="3"/>
      <c r="E100" s="3"/>
      <c r="F100" s="3"/>
      <c r="G100" s="3"/>
      <c r="H100" s="3"/>
    </row>
    <row r="101" spans="1:8" ht="26.25">
      <c r="A101" s="673" t="s">
        <v>43</v>
      </c>
      <c r="B101" s="674"/>
      <c r="C101" s="29">
        <f>SUM(C89:C100)</f>
        <v>223</v>
      </c>
      <c r="D101" s="10">
        <f>SUM(D88:D100)</f>
        <v>2642285</v>
      </c>
      <c r="E101" s="10">
        <f>SUM(E88:E100)</f>
        <v>2642285</v>
      </c>
      <c r="F101" s="10">
        <f>D101-E101</f>
        <v>0</v>
      </c>
      <c r="G101" s="10"/>
      <c r="H101" s="10"/>
    </row>
    <row r="104" spans="1:8" ht="23.25">
      <c r="A104" s="666" t="s">
        <v>0</v>
      </c>
      <c r="B104" s="666"/>
      <c r="C104" s="666"/>
      <c r="D104" s="666"/>
      <c r="E104" s="666"/>
      <c r="F104" s="666"/>
      <c r="G104" s="666"/>
      <c r="H104" s="666"/>
    </row>
    <row r="105" spans="1:8" ht="15.75">
      <c r="A105" s="672" t="s">
        <v>2031</v>
      </c>
      <c r="B105" s="672"/>
      <c r="C105" s="672"/>
      <c r="D105" s="672"/>
      <c r="E105" s="672"/>
      <c r="F105" s="672"/>
      <c r="G105" s="672"/>
      <c r="H105" s="672"/>
    </row>
    <row r="106" spans="1:8">
      <c r="A106" s="667" t="s">
        <v>342</v>
      </c>
      <c r="B106" s="667"/>
      <c r="C106" s="667"/>
      <c r="D106" s="667"/>
      <c r="E106" s="667"/>
      <c r="F106" s="667"/>
      <c r="G106" s="667"/>
      <c r="H106" s="667"/>
    </row>
    <row r="107" spans="1:8">
      <c r="A107" s="668" t="s">
        <v>2</v>
      </c>
      <c r="B107" s="668"/>
      <c r="C107" s="668"/>
      <c r="D107" s="668"/>
      <c r="E107" s="668"/>
      <c r="F107" s="668"/>
      <c r="G107" s="668"/>
      <c r="H107" s="668"/>
    </row>
    <row r="108" spans="1:8" ht="15.75">
      <c r="A108" s="1" t="s">
        <v>3</v>
      </c>
      <c r="B108" s="1" t="s">
        <v>4</v>
      </c>
      <c r="C108" s="211" t="s">
        <v>2245</v>
      </c>
      <c r="D108" s="1" t="s">
        <v>2243</v>
      </c>
      <c r="E108" s="1" t="s">
        <v>2246</v>
      </c>
      <c r="F108" s="211" t="s">
        <v>2244</v>
      </c>
      <c r="G108" s="1" t="s">
        <v>2247</v>
      </c>
      <c r="H108" s="211" t="s">
        <v>2239</v>
      </c>
    </row>
    <row r="109" spans="1:8" ht="15.75">
      <c r="A109" s="52"/>
      <c r="B109" s="36" t="s">
        <v>2091</v>
      </c>
      <c r="C109" s="36">
        <v>37</v>
      </c>
      <c r="D109" s="89">
        <v>932585</v>
      </c>
      <c r="E109" s="52"/>
      <c r="F109" s="235">
        <f>D109-E109</f>
        <v>932585</v>
      </c>
      <c r="G109" s="52" t="s">
        <v>2357</v>
      </c>
      <c r="H109" s="3"/>
    </row>
    <row r="110" spans="1:8">
      <c r="A110" s="19"/>
      <c r="B110" s="21" t="s">
        <v>2094</v>
      </c>
      <c r="C110" s="21">
        <v>51</v>
      </c>
      <c r="D110" s="3">
        <v>1309350</v>
      </c>
      <c r="E110" s="3"/>
      <c r="F110" s="3">
        <f t="shared" ref="F110:F182" si="3">F109+D110-E110</f>
        <v>2241935</v>
      </c>
      <c r="G110" s="237" t="s">
        <v>2358</v>
      </c>
      <c r="H110" s="3"/>
    </row>
    <row r="111" spans="1:8">
      <c r="A111" s="19"/>
      <c r="B111" s="21" t="s">
        <v>2097</v>
      </c>
      <c r="C111" s="21">
        <v>32</v>
      </c>
      <c r="D111" s="3">
        <v>789535</v>
      </c>
      <c r="E111" s="3"/>
      <c r="F111" s="3">
        <f t="shared" si="3"/>
        <v>3031470</v>
      </c>
      <c r="G111" s="237" t="s">
        <v>2359</v>
      </c>
      <c r="H111" s="3"/>
    </row>
    <row r="112" spans="1:8">
      <c r="A112" s="19"/>
      <c r="B112" s="21" t="s">
        <v>2103</v>
      </c>
      <c r="C112" s="21">
        <v>47</v>
      </c>
      <c r="D112" s="3">
        <v>1217885</v>
      </c>
      <c r="E112" s="3"/>
      <c r="F112" s="3">
        <f t="shared" si="3"/>
        <v>4249355</v>
      </c>
      <c r="G112" s="237" t="s">
        <v>2360</v>
      </c>
      <c r="H112" s="3"/>
    </row>
    <row r="113" spans="1:8">
      <c r="A113" s="19"/>
      <c r="B113" s="21" t="s">
        <v>2105</v>
      </c>
      <c r="C113" s="21">
        <v>29</v>
      </c>
      <c r="D113" s="3">
        <v>733690</v>
      </c>
      <c r="E113" s="3"/>
      <c r="F113" s="3">
        <f t="shared" si="3"/>
        <v>4983045</v>
      </c>
      <c r="G113" s="3"/>
      <c r="H113" s="3"/>
    </row>
    <row r="114" spans="1:8">
      <c r="A114" s="19"/>
      <c r="B114" s="21" t="s">
        <v>2106</v>
      </c>
      <c r="C114" s="21">
        <v>24</v>
      </c>
      <c r="D114" s="3">
        <v>621330</v>
      </c>
      <c r="E114" s="3"/>
      <c r="F114" s="3">
        <f t="shared" si="3"/>
        <v>5604375</v>
      </c>
      <c r="G114" s="3"/>
      <c r="H114" s="3"/>
    </row>
    <row r="115" spans="1:8">
      <c r="A115" s="19"/>
      <c r="B115" s="21" t="s">
        <v>2655</v>
      </c>
      <c r="C115" s="21">
        <v>1</v>
      </c>
      <c r="D115" s="3"/>
      <c r="E115" s="5">
        <v>14250</v>
      </c>
      <c r="F115" s="3">
        <f t="shared" si="3"/>
        <v>5590125</v>
      </c>
      <c r="G115" s="5"/>
      <c r="H115" s="3"/>
    </row>
    <row r="116" spans="1:8">
      <c r="A116" s="19"/>
      <c r="B116" s="21" t="s">
        <v>2674</v>
      </c>
      <c r="C116" s="21">
        <v>11</v>
      </c>
      <c r="D116" s="3"/>
      <c r="E116" s="5">
        <v>228195</v>
      </c>
      <c r="F116" s="3">
        <f t="shared" si="3"/>
        <v>5361930</v>
      </c>
      <c r="G116" s="5"/>
      <c r="H116" s="3"/>
    </row>
    <row r="117" spans="1:8">
      <c r="A117" s="19"/>
      <c r="B117" s="21" t="s">
        <v>2675</v>
      </c>
      <c r="C117" s="21">
        <v>7</v>
      </c>
      <c r="D117" s="3"/>
      <c r="E117" s="5">
        <v>123980</v>
      </c>
      <c r="F117" s="3">
        <f t="shared" si="3"/>
        <v>5237950</v>
      </c>
      <c r="G117" s="5"/>
      <c r="H117" s="3"/>
    </row>
    <row r="118" spans="1:8">
      <c r="A118" s="19"/>
      <c r="B118" s="21" t="s">
        <v>2676</v>
      </c>
      <c r="C118" s="21">
        <v>4</v>
      </c>
      <c r="D118" s="3"/>
      <c r="E118" s="5">
        <v>74655</v>
      </c>
      <c r="F118" s="3">
        <f t="shared" si="3"/>
        <v>5163295</v>
      </c>
      <c r="G118" s="5"/>
      <c r="H118" s="3"/>
    </row>
    <row r="119" spans="1:8">
      <c r="A119" s="19"/>
      <c r="B119" s="21" t="s">
        <v>2678</v>
      </c>
      <c r="C119" s="21">
        <v>11</v>
      </c>
      <c r="D119" s="3"/>
      <c r="E119" s="3">
        <v>255710</v>
      </c>
      <c r="F119" s="3">
        <f t="shared" si="3"/>
        <v>4907585</v>
      </c>
      <c r="G119" s="3"/>
      <c r="H119" s="3"/>
    </row>
    <row r="120" spans="1:8">
      <c r="A120" s="19"/>
      <c r="B120" s="21" t="s">
        <v>2680</v>
      </c>
      <c r="C120" s="21">
        <v>12</v>
      </c>
      <c r="D120" s="3"/>
      <c r="E120" s="3">
        <v>276305</v>
      </c>
      <c r="F120" s="3">
        <f t="shared" si="3"/>
        <v>4631280</v>
      </c>
      <c r="G120" s="3"/>
      <c r="H120" s="3"/>
    </row>
    <row r="121" spans="1:8">
      <c r="A121" s="19"/>
      <c r="B121" s="21" t="s">
        <v>2681</v>
      </c>
      <c r="C121" s="21">
        <v>15</v>
      </c>
      <c r="D121" s="3"/>
      <c r="E121" s="3">
        <v>345885</v>
      </c>
      <c r="F121" s="3">
        <f t="shared" si="3"/>
        <v>4285395</v>
      </c>
      <c r="G121" s="3"/>
      <c r="H121" s="3"/>
    </row>
    <row r="122" spans="1:8">
      <c r="A122" s="19"/>
      <c r="B122" s="21" t="s">
        <v>2682</v>
      </c>
      <c r="C122" s="21">
        <v>5</v>
      </c>
      <c r="D122" s="3"/>
      <c r="E122" s="3">
        <v>105145</v>
      </c>
      <c r="F122" s="3">
        <f t="shared" si="3"/>
        <v>4180250</v>
      </c>
      <c r="G122" s="3"/>
      <c r="H122" s="3"/>
    </row>
    <row r="123" spans="1:8">
      <c r="A123" s="19"/>
      <c r="B123" s="21" t="s">
        <v>2683</v>
      </c>
      <c r="C123" s="21">
        <v>2</v>
      </c>
      <c r="D123" s="3"/>
      <c r="E123" s="3">
        <v>46195</v>
      </c>
      <c r="F123" s="3">
        <f t="shared" si="3"/>
        <v>4134055</v>
      </c>
      <c r="G123" s="3"/>
      <c r="H123" s="3"/>
    </row>
    <row r="124" spans="1:8">
      <c r="A124" s="19"/>
      <c r="B124" s="21" t="s">
        <v>2685</v>
      </c>
      <c r="C124" s="21">
        <v>4</v>
      </c>
      <c r="D124" s="3"/>
      <c r="E124" s="5">
        <v>79840</v>
      </c>
      <c r="F124" s="3">
        <f t="shared" si="3"/>
        <v>4054215</v>
      </c>
      <c r="G124" s="3"/>
      <c r="H124" s="3"/>
    </row>
    <row r="125" spans="1:8">
      <c r="A125" s="19"/>
      <c r="B125" s="21" t="s">
        <v>2687</v>
      </c>
      <c r="C125" s="21">
        <v>5</v>
      </c>
      <c r="D125" s="3">
        <v>126855</v>
      </c>
      <c r="E125" s="3"/>
      <c r="F125" s="3">
        <f t="shared" si="3"/>
        <v>4181070</v>
      </c>
      <c r="G125" s="3"/>
      <c r="H125" s="3"/>
    </row>
    <row r="126" spans="1:8">
      <c r="A126" s="19"/>
      <c r="B126" s="21" t="s">
        <v>2687</v>
      </c>
      <c r="C126" s="21">
        <v>12</v>
      </c>
      <c r="D126" s="3"/>
      <c r="E126" s="3">
        <v>244730</v>
      </c>
      <c r="F126" s="3">
        <f t="shared" si="3"/>
        <v>3936340</v>
      </c>
      <c r="G126" s="3"/>
      <c r="H126" s="3"/>
    </row>
    <row r="127" spans="1:8">
      <c r="A127" s="19"/>
      <c r="B127" s="21" t="s">
        <v>2688</v>
      </c>
      <c r="C127" s="21">
        <v>14</v>
      </c>
      <c r="D127" s="3">
        <v>333345</v>
      </c>
      <c r="E127" s="3"/>
      <c r="F127" s="3">
        <f t="shared" si="3"/>
        <v>4269685</v>
      </c>
      <c r="G127" s="3"/>
      <c r="H127" s="3"/>
    </row>
    <row r="128" spans="1:8">
      <c r="A128" s="19"/>
      <c r="B128" s="21" t="s">
        <v>2688</v>
      </c>
      <c r="C128" s="21">
        <v>3</v>
      </c>
      <c r="D128" s="3"/>
      <c r="E128" s="3">
        <v>56800</v>
      </c>
      <c r="F128" s="3">
        <f t="shared" si="3"/>
        <v>4212885</v>
      </c>
      <c r="G128" s="3"/>
      <c r="H128" s="3"/>
    </row>
    <row r="129" spans="1:8">
      <c r="A129" s="19"/>
      <c r="B129" s="21" t="s">
        <v>2692</v>
      </c>
      <c r="C129" s="21">
        <v>19</v>
      </c>
      <c r="D129" s="3"/>
      <c r="E129" s="3">
        <v>335605</v>
      </c>
      <c r="F129" s="3">
        <f t="shared" si="3"/>
        <v>3877280</v>
      </c>
      <c r="G129" s="3"/>
      <c r="H129" s="3"/>
    </row>
    <row r="130" spans="1:8">
      <c r="A130" s="19"/>
      <c r="B130" s="21" t="s">
        <v>2694</v>
      </c>
      <c r="C130" s="21">
        <v>15</v>
      </c>
      <c r="D130" s="3"/>
      <c r="E130" s="3">
        <v>236335</v>
      </c>
      <c r="F130" s="3">
        <f t="shared" si="3"/>
        <v>3640945</v>
      </c>
      <c r="G130" s="3"/>
      <c r="H130" s="3"/>
    </row>
    <row r="131" spans="1:8">
      <c r="A131" s="19"/>
      <c r="B131" s="21" t="s">
        <v>2694</v>
      </c>
      <c r="C131" s="21">
        <v>4</v>
      </c>
      <c r="D131" s="3">
        <v>103545</v>
      </c>
      <c r="E131" s="3"/>
      <c r="F131" s="3">
        <f t="shared" si="3"/>
        <v>3744490</v>
      </c>
      <c r="G131" s="3"/>
      <c r="H131" s="3"/>
    </row>
    <row r="132" spans="1:8">
      <c r="A132" s="19"/>
      <c r="B132" s="21" t="s">
        <v>2695</v>
      </c>
      <c r="C132" s="21">
        <v>4</v>
      </c>
      <c r="D132" s="3">
        <v>103585</v>
      </c>
      <c r="E132" s="3"/>
      <c r="F132" s="3">
        <f t="shared" si="3"/>
        <v>3848075</v>
      </c>
      <c r="G132" s="3"/>
      <c r="H132" s="3"/>
    </row>
    <row r="133" spans="1:8">
      <c r="A133" s="19"/>
      <c r="B133" s="21" t="s">
        <v>2695</v>
      </c>
      <c r="C133" s="21">
        <v>6</v>
      </c>
      <c r="D133" s="3"/>
      <c r="E133" s="5">
        <v>130365</v>
      </c>
      <c r="F133" s="3">
        <f t="shared" si="3"/>
        <v>3717710</v>
      </c>
      <c r="G133" s="3"/>
      <c r="H133" s="3"/>
    </row>
    <row r="134" spans="1:8">
      <c r="A134" s="19"/>
      <c r="B134" s="21" t="s">
        <v>2696</v>
      </c>
      <c r="C134" s="21">
        <v>9</v>
      </c>
      <c r="D134" s="3">
        <v>231950</v>
      </c>
      <c r="E134" s="3"/>
      <c r="F134" s="3">
        <f t="shared" si="3"/>
        <v>3949660</v>
      </c>
      <c r="G134" s="3"/>
      <c r="H134" s="3"/>
    </row>
    <row r="135" spans="1:8">
      <c r="A135" s="19"/>
      <c r="B135" s="21" t="s">
        <v>2696</v>
      </c>
      <c r="C135" s="21">
        <v>4</v>
      </c>
      <c r="D135" s="3"/>
      <c r="E135" s="3">
        <v>68725</v>
      </c>
      <c r="F135" s="3">
        <f t="shared" si="3"/>
        <v>3880935</v>
      </c>
      <c r="G135" s="3"/>
      <c r="H135" s="3"/>
    </row>
    <row r="136" spans="1:8">
      <c r="A136" s="19"/>
      <c r="B136" s="21" t="s">
        <v>2698</v>
      </c>
      <c r="C136" s="21">
        <v>8</v>
      </c>
      <c r="D136" s="3">
        <v>206255</v>
      </c>
      <c r="E136" s="3"/>
      <c r="F136" s="3">
        <f t="shared" si="3"/>
        <v>4087190</v>
      </c>
      <c r="G136" s="3"/>
      <c r="H136" s="3"/>
    </row>
    <row r="137" spans="1:8">
      <c r="A137" s="19"/>
      <c r="B137" s="21" t="s">
        <v>2698</v>
      </c>
      <c r="C137" s="21">
        <v>15</v>
      </c>
      <c r="D137" s="3"/>
      <c r="E137" s="3">
        <v>277835</v>
      </c>
      <c r="F137" s="3">
        <f t="shared" si="3"/>
        <v>3809355</v>
      </c>
      <c r="G137" s="3"/>
      <c r="H137" s="3"/>
    </row>
    <row r="138" spans="1:8">
      <c r="A138" s="19"/>
      <c r="B138" s="21" t="s">
        <v>2699</v>
      </c>
      <c r="C138" s="21">
        <v>14</v>
      </c>
      <c r="D138" s="3"/>
      <c r="E138" s="3">
        <v>231595</v>
      </c>
      <c r="F138" s="3">
        <f t="shared" si="3"/>
        <v>3577760</v>
      </c>
      <c r="G138" s="3"/>
      <c r="H138" s="3"/>
    </row>
    <row r="139" spans="1:8">
      <c r="A139" s="19"/>
      <c r="B139" s="21" t="s">
        <v>2699</v>
      </c>
      <c r="C139" s="21">
        <v>16</v>
      </c>
      <c r="D139" s="3">
        <v>408270</v>
      </c>
      <c r="E139" s="3"/>
      <c r="F139" s="3">
        <f t="shared" si="3"/>
        <v>3986030</v>
      </c>
      <c r="G139" s="3"/>
      <c r="H139" s="3"/>
    </row>
    <row r="140" spans="1:8">
      <c r="A140" s="19"/>
      <c r="B140" s="21" t="s">
        <v>2702</v>
      </c>
      <c r="C140" s="21">
        <v>8</v>
      </c>
      <c r="D140" s="3">
        <v>203540</v>
      </c>
      <c r="E140" s="3"/>
      <c r="F140" s="3">
        <f t="shared" si="3"/>
        <v>4189570</v>
      </c>
      <c r="G140" s="3"/>
      <c r="H140" s="3"/>
    </row>
    <row r="141" spans="1:8">
      <c r="A141" s="19"/>
      <c r="B141" s="21" t="s">
        <v>2702</v>
      </c>
      <c r="C141" s="21">
        <v>15</v>
      </c>
      <c r="D141" s="3"/>
      <c r="E141" s="5">
        <v>280205</v>
      </c>
      <c r="F141" s="3">
        <f t="shared" si="3"/>
        <v>3909365</v>
      </c>
      <c r="G141" s="3"/>
      <c r="H141" s="3"/>
    </row>
    <row r="142" spans="1:8">
      <c r="A142" s="19"/>
      <c r="B142" s="21" t="s">
        <v>2704</v>
      </c>
      <c r="C142" s="21">
        <v>6</v>
      </c>
      <c r="D142" s="3">
        <v>152860</v>
      </c>
      <c r="E142" s="3"/>
      <c r="F142" s="3">
        <f t="shared" si="3"/>
        <v>4062225</v>
      </c>
      <c r="G142" s="3"/>
      <c r="H142" s="3"/>
    </row>
    <row r="143" spans="1:8">
      <c r="A143" s="19"/>
      <c r="B143" s="21" t="s">
        <v>2704</v>
      </c>
      <c r="C143" s="21">
        <v>15</v>
      </c>
      <c r="D143" s="3"/>
      <c r="E143" s="3">
        <v>306950</v>
      </c>
      <c r="F143" s="3">
        <f t="shared" si="3"/>
        <v>3755275</v>
      </c>
      <c r="G143" s="3"/>
      <c r="H143" s="3"/>
    </row>
    <row r="144" spans="1:8">
      <c r="A144" s="19"/>
      <c r="B144" s="21" t="s">
        <v>2706</v>
      </c>
      <c r="C144" s="21">
        <v>4</v>
      </c>
      <c r="D144" s="3">
        <v>103400</v>
      </c>
      <c r="E144" s="3"/>
      <c r="F144" s="3">
        <f t="shared" si="3"/>
        <v>3858675</v>
      </c>
      <c r="G144" s="3"/>
      <c r="H144" s="3"/>
    </row>
    <row r="145" spans="1:8">
      <c r="A145" s="19"/>
      <c r="B145" s="21" t="s">
        <v>2706</v>
      </c>
      <c r="C145" s="21">
        <v>2</v>
      </c>
      <c r="D145" s="3"/>
      <c r="E145" s="3">
        <v>43205</v>
      </c>
      <c r="F145" s="3">
        <f t="shared" si="3"/>
        <v>3815470</v>
      </c>
      <c r="G145" s="3"/>
      <c r="H145" s="3"/>
    </row>
    <row r="146" spans="1:8">
      <c r="A146" s="19"/>
      <c r="B146" s="21" t="s">
        <v>2708</v>
      </c>
      <c r="C146" s="21">
        <v>3</v>
      </c>
      <c r="D146" s="3">
        <v>77720</v>
      </c>
      <c r="E146" s="3"/>
      <c r="F146" s="3">
        <f t="shared" si="3"/>
        <v>3893190</v>
      </c>
      <c r="G146" s="3"/>
      <c r="H146" s="3"/>
    </row>
    <row r="147" spans="1:8">
      <c r="A147" s="19"/>
      <c r="B147" s="21" t="s">
        <v>2709</v>
      </c>
      <c r="C147" s="21">
        <v>1</v>
      </c>
      <c r="D147" s="3">
        <v>25570</v>
      </c>
      <c r="E147" s="3"/>
      <c r="F147" s="3">
        <f t="shared" si="3"/>
        <v>3918760</v>
      </c>
      <c r="G147" s="3"/>
      <c r="H147" s="3"/>
    </row>
    <row r="148" spans="1:8">
      <c r="A148" s="19"/>
      <c r="B148" s="21" t="s">
        <v>2711</v>
      </c>
      <c r="C148" s="21">
        <v>8</v>
      </c>
      <c r="D148" s="3"/>
      <c r="E148" s="3">
        <v>115865</v>
      </c>
      <c r="F148" s="3">
        <f t="shared" si="3"/>
        <v>3802895</v>
      </c>
      <c r="G148" s="3"/>
      <c r="H148" s="3"/>
    </row>
    <row r="149" spans="1:8">
      <c r="A149" s="19"/>
      <c r="B149" s="21" t="s">
        <v>2712</v>
      </c>
      <c r="C149" s="21">
        <v>10</v>
      </c>
      <c r="D149" s="3"/>
      <c r="E149" s="3">
        <v>231720</v>
      </c>
      <c r="F149" s="3">
        <f t="shared" si="3"/>
        <v>3571175</v>
      </c>
      <c r="G149" s="3"/>
      <c r="H149" s="3"/>
    </row>
    <row r="150" spans="1:8">
      <c r="A150" s="19"/>
      <c r="B150" s="21" t="s">
        <v>2713</v>
      </c>
      <c r="C150" s="21">
        <v>11</v>
      </c>
      <c r="D150" s="3"/>
      <c r="E150" s="3">
        <v>176575</v>
      </c>
      <c r="F150" s="3">
        <f t="shared" si="3"/>
        <v>3394600</v>
      </c>
      <c r="G150" s="3"/>
      <c r="H150" s="3"/>
    </row>
    <row r="151" spans="1:8">
      <c r="A151" s="19"/>
      <c r="B151" s="21" t="s">
        <v>2714</v>
      </c>
      <c r="C151" s="21">
        <v>12</v>
      </c>
      <c r="D151" s="3"/>
      <c r="E151" s="3">
        <v>252540</v>
      </c>
      <c r="F151" s="3">
        <f t="shared" si="3"/>
        <v>3142060</v>
      </c>
      <c r="G151" s="3"/>
      <c r="H151" s="3"/>
    </row>
    <row r="152" spans="1:8">
      <c r="A152" s="19"/>
      <c r="B152" s="21" t="s">
        <v>2714</v>
      </c>
      <c r="C152" s="21">
        <v>1</v>
      </c>
      <c r="D152" s="3">
        <v>25565</v>
      </c>
      <c r="E152" s="3"/>
      <c r="F152" s="3">
        <f t="shared" si="3"/>
        <v>3167625</v>
      </c>
      <c r="G152" s="3"/>
      <c r="H152" s="3"/>
    </row>
    <row r="153" spans="1:8">
      <c r="A153" s="19"/>
      <c r="B153" s="21" t="s">
        <v>2715</v>
      </c>
      <c r="C153" s="21">
        <v>6</v>
      </c>
      <c r="D153" s="3">
        <v>140195</v>
      </c>
      <c r="E153" s="3"/>
      <c r="F153" s="3">
        <f t="shared" si="3"/>
        <v>3307820</v>
      </c>
      <c r="G153" s="3"/>
      <c r="H153" s="3"/>
    </row>
    <row r="154" spans="1:8">
      <c r="A154" s="19"/>
      <c r="B154" s="21" t="s">
        <v>2715</v>
      </c>
      <c r="C154" s="21">
        <v>12</v>
      </c>
      <c r="D154" s="3"/>
      <c r="E154" s="3">
        <v>250780</v>
      </c>
      <c r="F154" s="3">
        <f t="shared" si="3"/>
        <v>3057040</v>
      </c>
      <c r="G154" s="3"/>
      <c r="H154" s="3"/>
    </row>
    <row r="155" spans="1:8">
      <c r="A155" s="19"/>
      <c r="B155" s="21" t="s">
        <v>2716</v>
      </c>
      <c r="C155" s="21">
        <v>9</v>
      </c>
      <c r="D155" s="3"/>
      <c r="E155" s="3">
        <v>222755</v>
      </c>
      <c r="F155" s="3">
        <f t="shared" si="3"/>
        <v>2834285</v>
      </c>
      <c r="G155" s="3"/>
      <c r="H155" s="3"/>
    </row>
    <row r="156" spans="1:8">
      <c r="A156" s="19"/>
      <c r="B156" s="21" t="s">
        <v>2718</v>
      </c>
      <c r="C156" s="21">
        <v>4</v>
      </c>
      <c r="D156" s="3"/>
      <c r="E156" s="3">
        <v>99480</v>
      </c>
      <c r="F156" s="3">
        <f t="shared" si="3"/>
        <v>2734805</v>
      </c>
      <c r="G156" s="3"/>
      <c r="H156" s="3"/>
    </row>
    <row r="157" spans="1:8">
      <c r="A157" s="19"/>
      <c r="B157" s="21" t="s">
        <v>2719</v>
      </c>
      <c r="C157" s="21">
        <v>3</v>
      </c>
      <c r="D157" s="3"/>
      <c r="E157" s="3">
        <v>81215</v>
      </c>
      <c r="F157" s="3">
        <f t="shared" si="3"/>
        <v>2653590</v>
      </c>
      <c r="G157" s="3"/>
      <c r="H157" s="3"/>
    </row>
    <row r="158" spans="1:8">
      <c r="A158" s="19"/>
      <c r="B158" s="435" t="s">
        <v>2720</v>
      </c>
      <c r="C158" s="21">
        <v>2</v>
      </c>
      <c r="D158" s="3"/>
      <c r="E158" s="3">
        <v>42020</v>
      </c>
      <c r="F158" s="3">
        <f t="shared" si="3"/>
        <v>2611570</v>
      </c>
      <c r="G158" s="3"/>
      <c r="H158" s="3"/>
    </row>
    <row r="159" spans="1:8">
      <c r="A159" s="19"/>
      <c r="B159" s="437" t="s">
        <v>2723</v>
      </c>
      <c r="C159" s="21">
        <v>2</v>
      </c>
      <c r="D159" s="3"/>
      <c r="E159" s="3">
        <v>54795</v>
      </c>
      <c r="F159" s="3">
        <f t="shared" si="3"/>
        <v>2556775</v>
      </c>
      <c r="G159" s="3"/>
      <c r="H159" s="3"/>
    </row>
    <row r="160" spans="1:8">
      <c r="A160" s="19"/>
      <c r="B160" s="439" t="s">
        <v>2724</v>
      </c>
      <c r="C160" s="21">
        <v>3</v>
      </c>
      <c r="D160" s="3"/>
      <c r="E160" s="3">
        <v>46420</v>
      </c>
      <c r="F160" s="3">
        <f t="shared" si="3"/>
        <v>2510355</v>
      </c>
      <c r="G160" s="3"/>
      <c r="H160" s="3"/>
    </row>
    <row r="161" spans="1:8">
      <c r="A161" s="19"/>
      <c r="B161" s="448" t="s">
        <v>2734</v>
      </c>
      <c r="C161" s="21">
        <v>8</v>
      </c>
      <c r="D161" s="3"/>
      <c r="E161" s="3">
        <v>140810</v>
      </c>
      <c r="F161" s="3">
        <f t="shared" si="3"/>
        <v>2369545</v>
      </c>
      <c r="G161" s="3"/>
      <c r="H161" s="3"/>
    </row>
    <row r="162" spans="1:8">
      <c r="A162" s="19"/>
      <c r="B162" s="451" t="s">
        <v>2735</v>
      </c>
      <c r="C162" s="21">
        <v>7</v>
      </c>
      <c r="D162" s="3"/>
      <c r="E162" s="3">
        <v>113955</v>
      </c>
      <c r="F162" s="3">
        <f t="shared" si="3"/>
        <v>2255590</v>
      </c>
      <c r="G162" s="3"/>
      <c r="H162" s="3"/>
    </row>
    <row r="163" spans="1:8">
      <c r="A163" s="19"/>
      <c r="B163" s="453" t="s">
        <v>2736</v>
      </c>
      <c r="C163" s="21">
        <v>1</v>
      </c>
      <c r="D163" s="3"/>
      <c r="E163" s="3">
        <v>5665</v>
      </c>
      <c r="F163" s="3">
        <f t="shared" si="3"/>
        <v>2249925</v>
      </c>
      <c r="G163" s="3"/>
      <c r="H163" s="3"/>
    </row>
    <row r="164" spans="1:8">
      <c r="A164" s="19"/>
      <c r="B164" s="526" t="s">
        <v>2673</v>
      </c>
      <c r="C164" s="21">
        <v>2</v>
      </c>
      <c r="D164" s="3">
        <v>54740</v>
      </c>
      <c r="E164" s="3"/>
      <c r="F164" s="3">
        <f t="shared" si="3"/>
        <v>2304665</v>
      </c>
      <c r="G164" s="3"/>
      <c r="H164" s="3"/>
    </row>
    <row r="165" spans="1:8">
      <c r="A165" s="19"/>
      <c r="B165" s="528" t="s">
        <v>2827</v>
      </c>
      <c r="C165" s="21">
        <v>4</v>
      </c>
      <c r="D165" s="3">
        <v>94445</v>
      </c>
      <c r="E165" s="3"/>
      <c r="F165" s="3">
        <f t="shared" si="3"/>
        <v>2399110</v>
      </c>
      <c r="G165" s="3"/>
      <c r="H165" s="3"/>
    </row>
    <row r="166" spans="1:8">
      <c r="A166" s="19"/>
      <c r="B166" s="565" t="s">
        <v>2871</v>
      </c>
      <c r="C166" s="21">
        <v>2</v>
      </c>
      <c r="D166" s="3"/>
      <c r="E166" s="3">
        <v>52840</v>
      </c>
      <c r="F166" s="3">
        <f t="shared" si="3"/>
        <v>2346270</v>
      </c>
      <c r="G166" s="3"/>
      <c r="H166" s="3"/>
    </row>
    <row r="167" spans="1:8">
      <c r="A167" s="19"/>
      <c r="B167" s="568" t="s">
        <v>2880</v>
      </c>
      <c r="C167" s="21">
        <v>12</v>
      </c>
      <c r="D167" s="3"/>
      <c r="E167" s="3">
        <v>207255</v>
      </c>
      <c r="F167" s="3">
        <f t="shared" si="3"/>
        <v>2139015</v>
      </c>
      <c r="G167" s="3"/>
      <c r="H167" s="3"/>
    </row>
    <row r="168" spans="1:8">
      <c r="A168" s="19"/>
      <c r="B168" s="569" t="s">
        <v>2881</v>
      </c>
      <c r="C168" s="21">
        <v>13</v>
      </c>
      <c r="D168" s="3"/>
      <c r="E168" s="3">
        <v>204115</v>
      </c>
      <c r="F168" s="3">
        <f t="shared" si="3"/>
        <v>1934900</v>
      </c>
      <c r="G168" s="3"/>
      <c r="H168" s="3"/>
    </row>
    <row r="169" spans="1:8">
      <c r="A169" s="19"/>
      <c r="B169" s="570" t="s">
        <v>2882</v>
      </c>
      <c r="C169" s="21">
        <v>21</v>
      </c>
      <c r="D169" s="3"/>
      <c r="E169" s="3">
        <v>385415</v>
      </c>
      <c r="F169" s="3">
        <f t="shared" si="3"/>
        <v>1549485</v>
      </c>
      <c r="G169" s="3"/>
      <c r="H169" s="3"/>
    </row>
    <row r="170" spans="1:8">
      <c r="A170" s="19"/>
      <c r="B170" s="571" t="s">
        <v>2883</v>
      </c>
      <c r="C170" s="21"/>
      <c r="D170" s="3"/>
      <c r="E170" s="3">
        <v>107575</v>
      </c>
      <c r="F170" s="3">
        <f t="shared" si="3"/>
        <v>1441910</v>
      </c>
      <c r="G170" s="3"/>
      <c r="H170" s="3"/>
    </row>
    <row r="171" spans="1:8">
      <c r="A171" s="19"/>
      <c r="B171" s="572" t="s">
        <v>2884</v>
      </c>
      <c r="C171" s="21">
        <v>6</v>
      </c>
      <c r="D171" s="3"/>
      <c r="E171" s="3">
        <v>104015</v>
      </c>
      <c r="F171" s="3">
        <f t="shared" si="3"/>
        <v>1337895</v>
      </c>
      <c r="G171" s="3"/>
      <c r="H171" s="3"/>
    </row>
    <row r="172" spans="1:8">
      <c r="A172" s="19"/>
      <c r="B172" s="573" t="s">
        <v>2888</v>
      </c>
      <c r="C172" s="21">
        <v>4</v>
      </c>
      <c r="D172" s="3"/>
      <c r="E172" s="3">
        <v>75455</v>
      </c>
      <c r="F172" s="3">
        <f t="shared" si="3"/>
        <v>1262440</v>
      </c>
      <c r="G172" s="3"/>
      <c r="H172" s="3"/>
    </row>
    <row r="173" spans="1:8">
      <c r="A173" s="19"/>
      <c r="B173" s="574" t="s">
        <v>2891</v>
      </c>
      <c r="C173" s="21">
        <v>13</v>
      </c>
      <c r="D173" s="3"/>
      <c r="E173" s="3">
        <v>262900</v>
      </c>
      <c r="F173" s="3">
        <f t="shared" si="3"/>
        <v>999540</v>
      </c>
      <c r="G173" s="3"/>
      <c r="H173" s="3"/>
    </row>
    <row r="174" spans="1:8">
      <c r="A174" s="19"/>
      <c r="B174" s="577" t="s">
        <v>2895</v>
      </c>
      <c r="C174" s="21">
        <v>13</v>
      </c>
      <c r="D174" s="3"/>
      <c r="E174" s="3">
        <v>213465</v>
      </c>
      <c r="F174" s="3">
        <f t="shared" si="3"/>
        <v>786075</v>
      </c>
      <c r="G174" s="3"/>
      <c r="H174" s="3"/>
    </row>
    <row r="175" spans="1:8">
      <c r="A175" s="19"/>
      <c r="B175" s="578" t="s">
        <v>2900</v>
      </c>
      <c r="C175" s="21">
        <v>1</v>
      </c>
      <c r="D175" s="3"/>
      <c r="E175" s="3">
        <v>14695</v>
      </c>
      <c r="F175" s="3">
        <f t="shared" si="3"/>
        <v>771380</v>
      </c>
      <c r="G175" s="3"/>
      <c r="H175" s="3"/>
    </row>
    <row r="176" spans="1:8">
      <c r="A176" s="19"/>
      <c r="B176" s="579" t="s">
        <v>2901</v>
      </c>
      <c r="C176" s="21">
        <v>21</v>
      </c>
      <c r="D176" s="3"/>
      <c r="E176" s="3">
        <v>395925</v>
      </c>
      <c r="F176" s="3">
        <f t="shared" si="3"/>
        <v>375455</v>
      </c>
      <c r="G176" s="3"/>
      <c r="H176" s="3"/>
    </row>
    <row r="177" spans="1:8">
      <c r="A177" s="19"/>
      <c r="B177" s="580" t="s">
        <v>2902</v>
      </c>
      <c r="C177" s="21">
        <v>12</v>
      </c>
      <c r="D177" s="3"/>
      <c r="E177" s="3">
        <v>194855</v>
      </c>
      <c r="F177" s="3">
        <f t="shared" si="3"/>
        <v>180600</v>
      </c>
      <c r="G177" s="3"/>
      <c r="H177" s="3"/>
    </row>
    <row r="178" spans="1:8">
      <c r="A178" s="19"/>
      <c r="B178" s="581" t="s">
        <v>2903</v>
      </c>
      <c r="C178" s="21">
        <v>8</v>
      </c>
      <c r="D178" s="3"/>
      <c r="E178" s="3">
        <v>125115</v>
      </c>
      <c r="F178" s="3">
        <f t="shared" si="3"/>
        <v>55485</v>
      </c>
      <c r="G178" s="3"/>
      <c r="H178" s="3"/>
    </row>
    <row r="179" spans="1:8">
      <c r="A179" s="19"/>
      <c r="B179" s="583" t="s">
        <v>2904</v>
      </c>
      <c r="C179" s="21">
        <v>1</v>
      </c>
      <c r="D179" s="3"/>
      <c r="E179" s="3">
        <v>14760</v>
      </c>
      <c r="F179" s="3">
        <f t="shared" si="3"/>
        <v>40725</v>
      </c>
      <c r="G179" s="3"/>
      <c r="H179" s="3"/>
    </row>
    <row r="180" spans="1:8">
      <c r="A180" s="19"/>
      <c r="B180" s="584" t="s">
        <v>2906</v>
      </c>
      <c r="C180" s="21">
        <v>1</v>
      </c>
      <c r="D180" s="3"/>
      <c r="E180" s="3">
        <v>13950</v>
      </c>
      <c r="F180" s="3">
        <f t="shared" si="3"/>
        <v>26775</v>
      </c>
      <c r="G180" s="3"/>
      <c r="H180" s="3"/>
    </row>
    <row r="181" spans="1:8">
      <c r="A181" s="19"/>
      <c r="B181" s="21"/>
      <c r="C181" s="21"/>
      <c r="D181" s="3"/>
      <c r="E181" s="3"/>
      <c r="F181" s="3">
        <f t="shared" si="3"/>
        <v>26775</v>
      </c>
      <c r="G181" s="3"/>
      <c r="H181" s="3"/>
    </row>
    <row r="182" spans="1:8">
      <c r="A182" s="19"/>
      <c r="B182" s="21"/>
      <c r="C182" s="21"/>
      <c r="D182" s="3"/>
      <c r="E182" s="3"/>
      <c r="F182" s="3">
        <f t="shared" si="3"/>
        <v>26775</v>
      </c>
      <c r="G182" s="3"/>
      <c r="H182" s="3"/>
    </row>
    <row r="183" spans="1:8" ht="26.25">
      <c r="A183" s="673" t="s">
        <v>43</v>
      </c>
      <c r="B183" s="674"/>
      <c r="C183" s="29">
        <f>SUM(C110:C182)</f>
        <v>690</v>
      </c>
      <c r="D183" s="10">
        <f>SUM(D109:D182)</f>
        <v>7996215</v>
      </c>
      <c r="E183" s="10">
        <f>SUM(E109:E182)</f>
        <v>7969440</v>
      </c>
      <c r="F183" s="10">
        <f>D183-E183</f>
        <v>26775</v>
      </c>
      <c r="G183" s="10"/>
      <c r="H183" s="10"/>
    </row>
    <row r="186" spans="1:8" ht="23.25">
      <c r="A186" s="666" t="s">
        <v>0</v>
      </c>
      <c r="B186" s="666"/>
      <c r="C186" s="666"/>
      <c r="D186" s="666"/>
      <c r="E186" s="666"/>
      <c r="F186" s="666"/>
      <c r="G186" s="666"/>
      <c r="H186" s="666"/>
    </row>
    <row r="187" spans="1:8" ht="15.75">
      <c r="A187" s="672" t="s">
        <v>2031</v>
      </c>
      <c r="B187" s="672"/>
      <c r="C187" s="672"/>
      <c r="D187" s="672"/>
      <c r="E187" s="672"/>
      <c r="F187" s="672"/>
      <c r="G187" s="672"/>
      <c r="H187" s="672"/>
    </row>
    <row r="188" spans="1:8">
      <c r="A188" s="667" t="s">
        <v>1893</v>
      </c>
      <c r="B188" s="667"/>
      <c r="C188" s="667"/>
      <c r="D188" s="667"/>
      <c r="E188" s="667"/>
      <c r="F188" s="667"/>
      <c r="G188" s="667"/>
      <c r="H188" s="667"/>
    </row>
    <row r="189" spans="1:8">
      <c r="A189" s="668" t="s">
        <v>2</v>
      </c>
      <c r="B189" s="668"/>
      <c r="C189" s="668"/>
      <c r="D189" s="668"/>
      <c r="E189" s="668"/>
      <c r="F189" s="668"/>
      <c r="G189" s="668"/>
      <c r="H189" s="668"/>
    </row>
    <row r="190" spans="1:8" ht="15.75">
      <c r="A190" s="1" t="s">
        <v>3</v>
      </c>
      <c r="B190" s="1" t="s">
        <v>4</v>
      </c>
      <c r="C190" s="211" t="s">
        <v>2245</v>
      </c>
      <c r="D190" s="1" t="s">
        <v>2243</v>
      </c>
      <c r="E190" s="1" t="s">
        <v>2246</v>
      </c>
      <c r="F190" s="211" t="s">
        <v>2244</v>
      </c>
      <c r="G190" s="1" t="s">
        <v>2247</v>
      </c>
      <c r="H190" s="211" t="s">
        <v>2239</v>
      </c>
    </row>
    <row r="191" spans="1:8" ht="15.75">
      <c r="A191" s="52"/>
      <c r="B191" s="36" t="s">
        <v>2575</v>
      </c>
      <c r="C191" s="36">
        <v>3</v>
      </c>
      <c r="D191" s="89">
        <v>58595</v>
      </c>
      <c r="E191" s="52"/>
      <c r="F191" s="235">
        <f>D191-E191</f>
        <v>58595</v>
      </c>
      <c r="G191" s="36" t="s">
        <v>2576</v>
      </c>
      <c r="H191" s="3"/>
    </row>
    <row r="192" spans="1:8">
      <c r="A192" s="19"/>
      <c r="B192" s="288" t="s">
        <v>2582</v>
      </c>
      <c r="C192" s="21">
        <v>11</v>
      </c>
      <c r="D192" s="3">
        <v>212655</v>
      </c>
      <c r="E192" s="3"/>
      <c r="F192" s="3">
        <f t="shared" ref="F192:F198" si="4">F191+D192-E192</f>
        <v>271250</v>
      </c>
      <c r="G192" s="289" t="s">
        <v>2576</v>
      </c>
      <c r="H192" s="3"/>
    </row>
    <row r="193" spans="1:8">
      <c r="A193" s="19"/>
      <c r="B193" s="21" t="s">
        <v>2585</v>
      </c>
      <c r="C193" s="21">
        <v>8</v>
      </c>
      <c r="D193" s="3">
        <v>151770</v>
      </c>
      <c r="E193" s="3"/>
      <c r="F193" s="3">
        <f t="shared" si="4"/>
        <v>423020</v>
      </c>
      <c r="G193" s="294" t="s">
        <v>2576</v>
      </c>
      <c r="H193" s="3"/>
    </row>
    <row r="194" spans="1:8">
      <c r="A194" s="19"/>
      <c r="B194" s="21" t="s">
        <v>2588</v>
      </c>
      <c r="C194" s="21">
        <v>6</v>
      </c>
      <c r="D194" s="3">
        <v>116775</v>
      </c>
      <c r="E194" s="3"/>
      <c r="F194" s="3">
        <f t="shared" si="4"/>
        <v>539795</v>
      </c>
      <c r="G194" s="299" t="s">
        <v>2592</v>
      </c>
      <c r="H194" s="3"/>
    </row>
    <row r="195" spans="1:8">
      <c r="A195" s="19"/>
      <c r="B195" s="21" t="s">
        <v>2588</v>
      </c>
      <c r="C195" s="21">
        <v>6</v>
      </c>
      <c r="D195" s="3"/>
      <c r="E195" s="3">
        <v>46240</v>
      </c>
      <c r="F195" s="3">
        <f t="shared" si="4"/>
        <v>493555</v>
      </c>
      <c r="G195" s="3"/>
      <c r="H195" s="3"/>
    </row>
    <row r="196" spans="1:8">
      <c r="A196" s="19"/>
      <c r="B196" s="21" t="s">
        <v>2595</v>
      </c>
      <c r="C196" s="21">
        <v>6</v>
      </c>
      <c r="D196" s="3">
        <v>110120</v>
      </c>
      <c r="E196" s="3"/>
      <c r="F196" s="3">
        <f t="shared" si="4"/>
        <v>603675</v>
      </c>
      <c r="G196" s="3" t="s">
        <v>2592</v>
      </c>
      <c r="H196" s="3"/>
    </row>
    <row r="197" spans="1:8">
      <c r="A197" s="19"/>
      <c r="B197" s="21" t="s">
        <v>2598</v>
      </c>
      <c r="C197" s="21">
        <v>10</v>
      </c>
      <c r="D197" s="3">
        <v>189345</v>
      </c>
      <c r="E197" s="5"/>
      <c r="F197" s="3">
        <f t="shared" si="4"/>
        <v>793020</v>
      </c>
      <c r="G197" s="5" t="s">
        <v>2592</v>
      </c>
      <c r="H197" s="3"/>
    </row>
    <row r="198" spans="1:8">
      <c r="A198" s="19"/>
      <c r="B198" s="21" t="s">
        <v>2598</v>
      </c>
      <c r="C198" s="21">
        <v>3</v>
      </c>
      <c r="D198" s="3"/>
      <c r="E198" s="5">
        <v>45400</v>
      </c>
      <c r="F198" s="3">
        <f t="shared" si="4"/>
        <v>747620</v>
      </c>
      <c r="G198" s="5"/>
      <c r="H198" s="3"/>
    </row>
    <row r="199" spans="1:8">
      <c r="A199" s="19"/>
      <c r="B199" s="21" t="s">
        <v>2601</v>
      </c>
      <c r="C199" s="21">
        <v>9</v>
      </c>
      <c r="D199" s="3">
        <v>229430</v>
      </c>
      <c r="E199" s="5"/>
      <c r="F199" s="3">
        <f>F198+D199-E199</f>
        <v>977050</v>
      </c>
      <c r="G199" s="5" t="s">
        <v>2592</v>
      </c>
      <c r="H199" s="3"/>
    </row>
    <row r="200" spans="1:8">
      <c r="A200" s="19"/>
      <c r="B200" s="21" t="s">
        <v>2051</v>
      </c>
      <c r="C200" s="21">
        <v>3</v>
      </c>
      <c r="D200" s="3"/>
      <c r="E200" s="5">
        <v>55565</v>
      </c>
      <c r="F200" s="3">
        <f t="shared" ref="F200:F269" si="5">F199+D200-E200</f>
        <v>921485</v>
      </c>
      <c r="G200" s="5"/>
      <c r="H200" s="3"/>
    </row>
    <row r="201" spans="1:8">
      <c r="A201" s="19"/>
      <c r="B201" s="21" t="s">
        <v>2051</v>
      </c>
      <c r="C201" s="21">
        <v>5</v>
      </c>
      <c r="D201" s="3">
        <v>95850</v>
      </c>
      <c r="E201" s="5"/>
      <c r="F201" s="3">
        <f t="shared" si="5"/>
        <v>1017335</v>
      </c>
      <c r="G201" s="5" t="s">
        <v>2608</v>
      </c>
      <c r="H201" s="3"/>
    </row>
    <row r="202" spans="1:8">
      <c r="A202" s="19"/>
      <c r="B202" s="21" t="s">
        <v>2051</v>
      </c>
      <c r="C202" s="21">
        <v>5</v>
      </c>
      <c r="D202" s="3"/>
      <c r="E202" s="5">
        <v>93310</v>
      </c>
      <c r="F202" s="3">
        <f t="shared" si="5"/>
        <v>924025</v>
      </c>
      <c r="G202" s="5"/>
      <c r="H202" s="3"/>
    </row>
    <row r="203" spans="1:8">
      <c r="A203" s="19"/>
      <c r="B203" s="21" t="s">
        <v>2605</v>
      </c>
      <c r="C203" s="21">
        <v>13</v>
      </c>
      <c r="D203" s="3">
        <v>245200</v>
      </c>
      <c r="E203" s="5"/>
      <c r="F203" s="3">
        <f t="shared" si="5"/>
        <v>1169225</v>
      </c>
      <c r="G203" s="5" t="s">
        <v>2608</v>
      </c>
      <c r="H203" s="3"/>
    </row>
    <row r="204" spans="1:8">
      <c r="A204" s="19"/>
      <c r="B204" s="21" t="s">
        <v>2606</v>
      </c>
      <c r="C204" s="21">
        <v>18</v>
      </c>
      <c r="D204" s="3">
        <v>330745</v>
      </c>
      <c r="E204" s="5"/>
      <c r="F204" s="3">
        <f t="shared" si="5"/>
        <v>1499970</v>
      </c>
      <c r="G204" s="5" t="s">
        <v>2608</v>
      </c>
      <c r="H204" s="3"/>
    </row>
    <row r="205" spans="1:8">
      <c r="A205" s="19"/>
      <c r="B205" s="21" t="s">
        <v>2606</v>
      </c>
      <c r="C205" s="21">
        <v>9</v>
      </c>
      <c r="D205" s="3"/>
      <c r="E205" s="5">
        <v>178095</v>
      </c>
      <c r="F205" s="3">
        <f t="shared" si="5"/>
        <v>1321875</v>
      </c>
      <c r="G205" s="5"/>
      <c r="H205" s="3"/>
    </row>
    <row r="206" spans="1:8">
      <c r="A206" s="19"/>
      <c r="B206" s="21" t="s">
        <v>2609</v>
      </c>
      <c r="C206" s="21">
        <v>5</v>
      </c>
      <c r="D206" s="3">
        <v>91165</v>
      </c>
      <c r="E206" s="5"/>
      <c r="F206" s="3">
        <f t="shared" si="5"/>
        <v>1413040</v>
      </c>
      <c r="G206" s="5" t="s">
        <v>2614</v>
      </c>
      <c r="H206" s="3"/>
    </row>
    <row r="207" spans="1:8">
      <c r="A207" s="19"/>
      <c r="B207" s="21" t="s">
        <v>2609</v>
      </c>
      <c r="C207" s="21">
        <v>2</v>
      </c>
      <c r="D207" s="3"/>
      <c r="E207" s="5">
        <v>32900</v>
      </c>
      <c r="F207" s="3">
        <f t="shared" si="5"/>
        <v>1380140</v>
      </c>
      <c r="G207" s="5"/>
      <c r="H207" s="3"/>
    </row>
    <row r="208" spans="1:8">
      <c r="A208" s="19"/>
      <c r="B208" s="21" t="s">
        <v>2611</v>
      </c>
      <c r="C208" s="21">
        <v>2</v>
      </c>
      <c r="D208" s="3">
        <v>35175</v>
      </c>
      <c r="E208" s="5"/>
      <c r="F208" s="3">
        <f t="shared" si="5"/>
        <v>1415315</v>
      </c>
      <c r="G208" s="5" t="s">
        <v>2614</v>
      </c>
      <c r="H208" s="3"/>
    </row>
    <row r="209" spans="1:8">
      <c r="A209" s="19"/>
      <c r="B209" s="21" t="s">
        <v>2611</v>
      </c>
      <c r="C209" s="21">
        <v>11</v>
      </c>
      <c r="D209" s="3"/>
      <c r="E209" s="5">
        <v>192525</v>
      </c>
      <c r="F209" s="3">
        <f t="shared" si="5"/>
        <v>1222790</v>
      </c>
      <c r="G209" s="5"/>
      <c r="H209" s="3"/>
    </row>
    <row r="210" spans="1:8">
      <c r="A210" s="19"/>
      <c r="B210" s="21" t="s">
        <v>2616</v>
      </c>
      <c r="C210" s="21">
        <v>18</v>
      </c>
      <c r="D210" s="3">
        <v>337255</v>
      </c>
      <c r="E210" s="5"/>
      <c r="F210" s="3">
        <f t="shared" si="5"/>
        <v>1560045</v>
      </c>
      <c r="G210" s="5" t="s">
        <v>2618</v>
      </c>
      <c r="H210" s="3"/>
    </row>
    <row r="211" spans="1:8">
      <c r="A211" s="19"/>
      <c r="B211" s="21" t="s">
        <v>2616</v>
      </c>
      <c r="C211" s="21">
        <v>7</v>
      </c>
      <c r="D211" s="3"/>
      <c r="E211" s="5">
        <v>113545</v>
      </c>
      <c r="F211" s="3">
        <f t="shared" si="5"/>
        <v>1446500</v>
      </c>
      <c r="G211" s="5"/>
      <c r="H211" s="3"/>
    </row>
    <row r="212" spans="1:8">
      <c r="A212" s="19"/>
      <c r="B212" s="21" t="s">
        <v>2619</v>
      </c>
      <c r="C212" s="21">
        <v>3</v>
      </c>
      <c r="D212" s="3">
        <v>58025</v>
      </c>
      <c r="E212" s="5"/>
      <c r="F212" s="3">
        <f t="shared" si="5"/>
        <v>1504525</v>
      </c>
      <c r="G212" s="5" t="s">
        <v>2623</v>
      </c>
      <c r="H212" s="3"/>
    </row>
    <row r="213" spans="1:8">
      <c r="A213" s="19"/>
      <c r="B213" s="21" t="s">
        <v>2619</v>
      </c>
      <c r="C213" s="21">
        <v>17</v>
      </c>
      <c r="D213" s="3"/>
      <c r="E213" s="5">
        <v>262315</v>
      </c>
      <c r="F213" s="3">
        <f t="shared" si="5"/>
        <v>1242210</v>
      </c>
      <c r="G213" s="5"/>
      <c r="H213" s="3"/>
    </row>
    <row r="214" spans="1:8">
      <c r="A214" s="19"/>
      <c r="B214" s="21" t="s">
        <v>2624</v>
      </c>
      <c r="C214" s="21">
        <v>6</v>
      </c>
      <c r="D214" s="3">
        <v>101635</v>
      </c>
      <c r="E214" s="5"/>
      <c r="F214" s="3">
        <f t="shared" si="5"/>
        <v>1343845</v>
      </c>
      <c r="G214" s="5" t="s">
        <v>2626</v>
      </c>
      <c r="H214" s="3"/>
    </row>
    <row r="215" spans="1:8">
      <c r="A215" s="19"/>
      <c r="B215" s="21" t="s">
        <v>2624</v>
      </c>
      <c r="C215" s="21">
        <v>18</v>
      </c>
      <c r="D215" s="3"/>
      <c r="E215" s="5">
        <v>286735</v>
      </c>
      <c r="F215" s="3">
        <f t="shared" si="5"/>
        <v>1057110</v>
      </c>
      <c r="G215" s="5"/>
      <c r="H215" s="3"/>
    </row>
    <row r="216" spans="1:8">
      <c r="A216" s="19"/>
      <c r="B216" s="21" t="s">
        <v>2627</v>
      </c>
      <c r="C216" s="21">
        <v>22</v>
      </c>
      <c r="D216" s="3"/>
      <c r="E216" s="5">
        <v>386270</v>
      </c>
      <c r="F216" s="3">
        <f t="shared" si="5"/>
        <v>670840</v>
      </c>
      <c r="G216" s="5"/>
      <c r="H216" s="3"/>
    </row>
    <row r="217" spans="1:8">
      <c r="A217" s="19"/>
      <c r="B217" s="21" t="s">
        <v>2630</v>
      </c>
      <c r="C217" s="21">
        <v>25</v>
      </c>
      <c r="D217" s="3"/>
      <c r="E217" s="5">
        <v>383860</v>
      </c>
      <c r="F217" s="3">
        <f t="shared" si="5"/>
        <v>286980</v>
      </c>
      <c r="G217" s="5"/>
      <c r="H217" s="3"/>
    </row>
    <row r="218" spans="1:8">
      <c r="A218" s="19"/>
      <c r="B218" s="21" t="s">
        <v>2633</v>
      </c>
      <c r="C218" s="21">
        <v>17</v>
      </c>
      <c r="D218" s="3"/>
      <c r="E218" s="5">
        <v>275495</v>
      </c>
      <c r="F218" s="3">
        <f t="shared" si="5"/>
        <v>11485</v>
      </c>
      <c r="G218" s="5"/>
      <c r="H218" s="3"/>
    </row>
    <row r="219" spans="1:8">
      <c r="A219" s="19"/>
      <c r="B219" s="21" t="s">
        <v>2637</v>
      </c>
      <c r="C219" s="21">
        <v>6</v>
      </c>
      <c r="D219" s="3">
        <v>116930</v>
      </c>
      <c r="E219" s="5"/>
      <c r="F219" s="3">
        <f t="shared" si="5"/>
        <v>128415</v>
      </c>
      <c r="G219" s="5"/>
      <c r="H219" s="3"/>
    </row>
    <row r="220" spans="1:8">
      <c r="A220" s="19"/>
      <c r="B220" s="21" t="s">
        <v>2638</v>
      </c>
      <c r="C220" s="21">
        <v>9</v>
      </c>
      <c r="D220" s="3">
        <v>168225</v>
      </c>
      <c r="E220" s="5"/>
      <c r="F220" s="3">
        <f t="shared" si="5"/>
        <v>296640</v>
      </c>
      <c r="G220" s="5"/>
      <c r="H220" s="3"/>
    </row>
    <row r="221" spans="1:8">
      <c r="A221" s="19"/>
      <c r="B221" s="21" t="s">
        <v>2638</v>
      </c>
      <c r="C221" s="21">
        <v>5</v>
      </c>
      <c r="D221" s="3"/>
      <c r="E221" s="5">
        <v>78855</v>
      </c>
      <c r="F221" s="3">
        <f t="shared" si="5"/>
        <v>217785</v>
      </c>
      <c r="G221" s="5"/>
      <c r="H221" s="3"/>
    </row>
    <row r="222" spans="1:8">
      <c r="A222" s="19"/>
      <c r="B222" s="21" t="s">
        <v>2639</v>
      </c>
      <c r="C222" s="21">
        <v>1</v>
      </c>
      <c r="D222" s="3">
        <v>775</v>
      </c>
      <c r="E222" s="5"/>
      <c r="F222" s="3">
        <f t="shared" si="5"/>
        <v>218560</v>
      </c>
      <c r="G222" s="5" t="s">
        <v>2641</v>
      </c>
      <c r="H222" s="3"/>
    </row>
    <row r="223" spans="1:8">
      <c r="A223" s="19"/>
      <c r="B223" s="21" t="s">
        <v>2642</v>
      </c>
      <c r="C223" s="21">
        <v>4</v>
      </c>
      <c r="D223" s="3"/>
      <c r="E223" s="5">
        <v>64460</v>
      </c>
      <c r="F223" s="3">
        <f t="shared" si="5"/>
        <v>154100</v>
      </c>
      <c r="G223" s="5"/>
      <c r="H223" s="3"/>
    </row>
    <row r="224" spans="1:8">
      <c r="A224" s="19"/>
      <c r="B224" s="21" t="s">
        <v>2644</v>
      </c>
      <c r="C224" s="21">
        <v>6</v>
      </c>
      <c r="D224" s="3"/>
      <c r="E224" s="5">
        <v>106475</v>
      </c>
      <c r="F224" s="3">
        <f t="shared" si="5"/>
        <v>47625</v>
      </c>
      <c r="G224" s="5"/>
      <c r="H224" s="3"/>
    </row>
    <row r="225" spans="1:8">
      <c r="A225" s="19"/>
      <c r="B225" s="21" t="s">
        <v>2645</v>
      </c>
      <c r="C225" s="21">
        <v>10</v>
      </c>
      <c r="D225" s="3">
        <v>192325</v>
      </c>
      <c r="E225" s="5"/>
      <c r="F225" s="3">
        <f t="shared" si="5"/>
        <v>239950</v>
      </c>
      <c r="G225" s="5"/>
      <c r="H225" s="3"/>
    </row>
    <row r="226" spans="1:8">
      <c r="A226" s="19"/>
      <c r="B226" s="21" t="s">
        <v>2645</v>
      </c>
      <c r="C226" s="21">
        <v>2</v>
      </c>
      <c r="D226" s="3"/>
      <c r="E226" s="5">
        <v>28850</v>
      </c>
      <c r="F226" s="3">
        <f t="shared" si="5"/>
        <v>211100</v>
      </c>
      <c r="G226" s="5"/>
      <c r="H226" s="3"/>
    </row>
    <row r="227" spans="1:8">
      <c r="A227" s="19"/>
      <c r="B227" s="21" t="s">
        <v>2647</v>
      </c>
      <c r="C227" s="21">
        <v>12</v>
      </c>
      <c r="D227" s="3">
        <v>226085</v>
      </c>
      <c r="E227" s="5"/>
      <c r="F227" s="3">
        <f t="shared" si="5"/>
        <v>437185</v>
      </c>
      <c r="G227" s="5"/>
      <c r="H227" s="3"/>
    </row>
    <row r="228" spans="1:8">
      <c r="A228" s="19"/>
      <c r="B228" s="21" t="s">
        <v>2647</v>
      </c>
      <c r="C228" s="21">
        <v>1</v>
      </c>
      <c r="D228" s="3"/>
      <c r="E228" s="5">
        <v>19680</v>
      </c>
      <c r="F228" s="3">
        <f t="shared" si="5"/>
        <v>417505</v>
      </c>
      <c r="G228" s="5"/>
      <c r="H228" s="3"/>
    </row>
    <row r="229" spans="1:8">
      <c r="A229" s="19"/>
      <c r="B229" s="21" t="s">
        <v>2648</v>
      </c>
      <c r="C229" s="21">
        <v>6</v>
      </c>
      <c r="D229" s="3"/>
      <c r="E229" s="5">
        <v>94245</v>
      </c>
      <c r="F229" s="3">
        <f t="shared" si="5"/>
        <v>323260</v>
      </c>
      <c r="G229" s="5"/>
      <c r="H229" s="3"/>
    </row>
    <row r="230" spans="1:8">
      <c r="A230" s="19"/>
      <c r="B230" s="21" t="s">
        <v>2648</v>
      </c>
      <c r="C230" s="21">
        <v>7</v>
      </c>
      <c r="D230" s="3">
        <v>119290</v>
      </c>
      <c r="E230" s="5"/>
      <c r="F230" s="3">
        <f t="shared" si="5"/>
        <v>442550</v>
      </c>
      <c r="G230" s="5"/>
      <c r="H230" s="3"/>
    </row>
    <row r="231" spans="1:8">
      <c r="A231" s="19"/>
      <c r="B231" s="21" t="s">
        <v>2649</v>
      </c>
      <c r="C231" s="21">
        <v>7</v>
      </c>
      <c r="D231" s="3">
        <v>130125</v>
      </c>
      <c r="E231" s="5"/>
      <c r="F231" s="3">
        <f t="shared" si="5"/>
        <v>572675</v>
      </c>
      <c r="G231" s="5"/>
      <c r="H231" s="3"/>
    </row>
    <row r="232" spans="1:8">
      <c r="A232" s="19"/>
      <c r="B232" s="21" t="s">
        <v>2649</v>
      </c>
      <c r="C232" s="21">
        <v>10</v>
      </c>
      <c r="D232" s="3"/>
      <c r="E232" s="5">
        <v>177610</v>
      </c>
      <c r="F232" s="3">
        <f t="shared" si="5"/>
        <v>395065</v>
      </c>
      <c r="G232" s="5"/>
      <c r="H232" s="3"/>
    </row>
    <row r="233" spans="1:8">
      <c r="A233" s="19"/>
      <c r="B233" s="21" t="s">
        <v>2174</v>
      </c>
      <c r="C233" s="21">
        <v>4</v>
      </c>
      <c r="D233" s="3">
        <v>76790</v>
      </c>
      <c r="E233" s="5"/>
      <c r="F233" s="3">
        <f t="shared" si="5"/>
        <v>471855</v>
      </c>
      <c r="G233" s="5"/>
      <c r="H233" s="3"/>
    </row>
    <row r="234" spans="1:8">
      <c r="A234" s="19"/>
      <c r="B234" s="21" t="s">
        <v>2174</v>
      </c>
      <c r="C234" s="21">
        <v>9</v>
      </c>
      <c r="D234" s="3"/>
      <c r="E234" s="5">
        <v>172655</v>
      </c>
      <c r="F234" s="3">
        <f t="shared" si="5"/>
        <v>299200</v>
      </c>
      <c r="G234" s="5"/>
      <c r="H234" s="3"/>
    </row>
    <row r="235" spans="1:8">
      <c r="A235" s="19"/>
      <c r="B235" s="21" t="s">
        <v>2650</v>
      </c>
      <c r="C235" s="21">
        <v>5</v>
      </c>
      <c r="D235" s="3">
        <v>96575</v>
      </c>
      <c r="E235" s="5"/>
      <c r="F235" s="3">
        <f t="shared" si="5"/>
        <v>395775</v>
      </c>
      <c r="G235" s="5"/>
      <c r="H235" s="3"/>
    </row>
    <row r="236" spans="1:8">
      <c r="A236" s="19"/>
      <c r="B236" s="21" t="s">
        <v>2652</v>
      </c>
      <c r="C236" s="21">
        <v>11</v>
      </c>
      <c r="D236" s="3"/>
      <c r="E236" s="5">
        <v>216135</v>
      </c>
      <c r="F236" s="3">
        <f t="shared" si="5"/>
        <v>179640</v>
      </c>
      <c r="G236" s="5"/>
      <c r="H236" s="3"/>
    </row>
    <row r="237" spans="1:8">
      <c r="A237" s="19"/>
      <c r="B237" s="21" t="s">
        <v>2651</v>
      </c>
      <c r="C237" s="21">
        <v>10</v>
      </c>
      <c r="D237" s="3">
        <v>180475</v>
      </c>
      <c r="E237" s="5"/>
      <c r="F237" s="3">
        <f t="shared" si="5"/>
        <v>360115</v>
      </c>
      <c r="G237" s="5"/>
      <c r="H237" s="3"/>
    </row>
    <row r="238" spans="1:8">
      <c r="A238" s="19"/>
      <c r="B238" s="21" t="s">
        <v>2651</v>
      </c>
      <c r="C238" s="21">
        <v>11</v>
      </c>
      <c r="D238" s="3"/>
      <c r="E238" s="5">
        <v>195755</v>
      </c>
      <c r="F238" s="3">
        <f t="shared" si="5"/>
        <v>164360</v>
      </c>
      <c r="G238" s="5"/>
      <c r="H238" s="3"/>
    </row>
    <row r="239" spans="1:8">
      <c r="A239" s="19"/>
      <c r="B239" s="21" t="s">
        <v>2653</v>
      </c>
      <c r="C239" s="21">
        <v>6</v>
      </c>
      <c r="D239" s="3"/>
      <c r="E239" s="5">
        <v>110580</v>
      </c>
      <c r="F239" s="3">
        <f t="shared" si="5"/>
        <v>53780</v>
      </c>
      <c r="G239" s="5"/>
      <c r="H239" s="3"/>
    </row>
    <row r="240" spans="1:8">
      <c r="A240" s="19"/>
      <c r="B240" s="21" t="s">
        <v>2654</v>
      </c>
      <c r="C240" s="21">
        <v>3</v>
      </c>
      <c r="D240" s="3"/>
      <c r="E240" s="5">
        <v>44630</v>
      </c>
      <c r="F240" s="3">
        <f t="shared" si="5"/>
        <v>9150</v>
      </c>
      <c r="G240" s="5"/>
      <c r="H240" s="3"/>
    </row>
    <row r="241" spans="1:8">
      <c r="A241" s="19"/>
      <c r="B241" s="21" t="s">
        <v>2658</v>
      </c>
      <c r="C241" s="21">
        <v>38</v>
      </c>
      <c r="D241" s="3">
        <v>381065</v>
      </c>
      <c r="E241" s="5"/>
      <c r="F241" s="3">
        <f t="shared" si="5"/>
        <v>390215</v>
      </c>
      <c r="G241" s="5"/>
      <c r="H241" s="3"/>
    </row>
    <row r="242" spans="1:8">
      <c r="A242" s="19"/>
      <c r="B242" s="21" t="s">
        <v>2659</v>
      </c>
      <c r="C242" s="21">
        <v>20</v>
      </c>
      <c r="D242" s="3">
        <v>193840</v>
      </c>
      <c r="E242" s="5"/>
      <c r="F242" s="3">
        <f t="shared" si="5"/>
        <v>584055</v>
      </c>
      <c r="G242" s="5"/>
      <c r="H242" s="3"/>
    </row>
    <row r="243" spans="1:8">
      <c r="A243" s="19"/>
      <c r="B243" s="21" t="s">
        <v>2660</v>
      </c>
      <c r="C243" s="21">
        <v>27</v>
      </c>
      <c r="D243" s="3">
        <v>259240</v>
      </c>
      <c r="E243" s="5"/>
      <c r="F243" s="3">
        <f t="shared" si="5"/>
        <v>843295</v>
      </c>
      <c r="G243" s="5"/>
      <c r="H243" s="3"/>
    </row>
    <row r="244" spans="1:8">
      <c r="A244" s="19"/>
      <c r="B244" s="21" t="s">
        <v>2660</v>
      </c>
      <c r="C244" s="21">
        <v>10</v>
      </c>
      <c r="D244" s="3"/>
      <c r="E244" s="5">
        <v>204645</v>
      </c>
      <c r="F244" s="3">
        <f t="shared" si="5"/>
        <v>638650</v>
      </c>
      <c r="G244" s="5"/>
      <c r="H244" s="3"/>
    </row>
    <row r="245" spans="1:8">
      <c r="A245" s="19"/>
      <c r="B245" s="21" t="s">
        <v>2661</v>
      </c>
      <c r="C245" s="21">
        <v>41</v>
      </c>
      <c r="D245" s="3">
        <v>418390</v>
      </c>
      <c r="E245" s="5"/>
      <c r="F245" s="3">
        <f t="shared" si="5"/>
        <v>1057040</v>
      </c>
      <c r="G245" s="5"/>
      <c r="H245" s="3"/>
    </row>
    <row r="246" spans="1:8">
      <c r="A246" s="19"/>
      <c r="B246" s="21" t="s">
        <v>2661</v>
      </c>
      <c r="C246" s="21">
        <v>11</v>
      </c>
      <c r="D246" s="3"/>
      <c r="E246" s="5">
        <v>211575</v>
      </c>
      <c r="F246" s="3">
        <f t="shared" si="5"/>
        <v>845465</v>
      </c>
      <c r="G246" s="5"/>
      <c r="H246" s="3"/>
    </row>
    <row r="247" spans="1:8">
      <c r="A247" s="19"/>
      <c r="B247" s="21" t="s">
        <v>2662</v>
      </c>
      <c r="C247" s="21">
        <v>9</v>
      </c>
      <c r="D247" s="3">
        <v>90830</v>
      </c>
      <c r="E247" s="5"/>
      <c r="F247" s="3">
        <f t="shared" si="5"/>
        <v>936295</v>
      </c>
      <c r="G247" s="5"/>
      <c r="H247" s="3"/>
    </row>
    <row r="248" spans="1:8">
      <c r="A248" s="19"/>
      <c r="B248" s="21" t="s">
        <v>2662</v>
      </c>
      <c r="C248" s="21">
        <v>11</v>
      </c>
      <c r="D248" s="3"/>
      <c r="E248" s="5">
        <v>217215</v>
      </c>
      <c r="F248" s="3">
        <f t="shared" si="5"/>
        <v>719080</v>
      </c>
      <c r="G248" s="5"/>
      <c r="H248" s="3"/>
    </row>
    <row r="249" spans="1:8">
      <c r="A249" s="19"/>
      <c r="B249" s="21" t="s">
        <v>2663</v>
      </c>
      <c r="C249" s="21">
        <v>51</v>
      </c>
      <c r="D249" s="3">
        <v>517735</v>
      </c>
      <c r="E249" s="5"/>
      <c r="F249" s="3">
        <f t="shared" si="5"/>
        <v>1236815</v>
      </c>
      <c r="G249" s="5"/>
      <c r="H249" s="3"/>
    </row>
    <row r="250" spans="1:8">
      <c r="A250" s="19"/>
      <c r="B250" s="21" t="s">
        <v>2663</v>
      </c>
      <c r="C250" s="21">
        <v>5</v>
      </c>
      <c r="D250" s="3"/>
      <c r="E250" s="5">
        <v>101255</v>
      </c>
      <c r="F250" s="3">
        <f t="shared" si="5"/>
        <v>1135560</v>
      </c>
      <c r="G250" s="5"/>
      <c r="H250" s="3"/>
    </row>
    <row r="251" spans="1:8">
      <c r="A251" s="19"/>
      <c r="B251" s="21" t="s">
        <v>2665</v>
      </c>
      <c r="C251" s="21">
        <v>32</v>
      </c>
      <c r="D251" s="3">
        <v>337450</v>
      </c>
      <c r="E251" s="5"/>
      <c r="F251" s="3">
        <f t="shared" si="5"/>
        <v>1473010</v>
      </c>
      <c r="G251" s="5"/>
      <c r="H251" s="3"/>
    </row>
    <row r="252" spans="1:8">
      <c r="A252" s="19"/>
      <c r="B252" s="21" t="s">
        <v>2665</v>
      </c>
      <c r="C252" s="21">
        <v>4</v>
      </c>
      <c r="D252" s="3"/>
      <c r="E252" s="5">
        <v>73845</v>
      </c>
      <c r="F252" s="3">
        <f t="shared" si="5"/>
        <v>1399165</v>
      </c>
      <c r="G252" s="5"/>
      <c r="H252" s="3"/>
    </row>
    <row r="253" spans="1:8">
      <c r="A253" s="19"/>
      <c r="B253" s="21" t="s">
        <v>2667</v>
      </c>
      <c r="C253" s="21">
        <v>6</v>
      </c>
      <c r="D253" s="3"/>
      <c r="E253" s="5">
        <v>102375</v>
      </c>
      <c r="F253" s="3">
        <f t="shared" si="5"/>
        <v>1296790</v>
      </c>
      <c r="G253" s="5"/>
      <c r="H253" s="3"/>
    </row>
    <row r="254" spans="1:8">
      <c r="A254" s="19"/>
      <c r="B254" s="21" t="s">
        <v>2669</v>
      </c>
      <c r="C254" s="21">
        <v>5</v>
      </c>
      <c r="D254" s="3"/>
      <c r="E254" s="5">
        <v>84555</v>
      </c>
      <c r="F254" s="3">
        <f t="shared" si="5"/>
        <v>1212235</v>
      </c>
      <c r="G254" s="5"/>
      <c r="H254" s="3"/>
    </row>
    <row r="255" spans="1:8">
      <c r="A255" s="19"/>
      <c r="B255" s="21" t="s">
        <v>2671</v>
      </c>
      <c r="C255" s="21">
        <v>3</v>
      </c>
      <c r="D255" s="3"/>
      <c r="E255" s="5">
        <v>68105</v>
      </c>
      <c r="F255" s="3">
        <f t="shared" si="5"/>
        <v>1144130</v>
      </c>
      <c r="G255" s="5"/>
      <c r="H255" s="3"/>
    </row>
    <row r="256" spans="1:8">
      <c r="A256" s="19"/>
      <c r="B256" s="21" t="s">
        <v>2672</v>
      </c>
      <c r="C256" s="21">
        <v>1</v>
      </c>
      <c r="D256" s="3"/>
      <c r="E256" s="5">
        <v>17155</v>
      </c>
      <c r="F256" s="3">
        <f t="shared" si="5"/>
        <v>1126975</v>
      </c>
      <c r="G256" s="5"/>
      <c r="H256" s="3"/>
    </row>
    <row r="257" spans="1:8">
      <c r="A257" s="19"/>
      <c r="B257" s="21" t="s">
        <v>2674</v>
      </c>
      <c r="C257" s="21">
        <v>6</v>
      </c>
      <c r="D257" s="3"/>
      <c r="E257" s="5">
        <v>103845</v>
      </c>
      <c r="F257" s="3">
        <f t="shared" si="5"/>
        <v>1023130</v>
      </c>
      <c r="G257" s="5"/>
      <c r="H257" s="3"/>
    </row>
    <row r="258" spans="1:8">
      <c r="A258" s="19"/>
      <c r="B258" s="21" t="s">
        <v>2675</v>
      </c>
      <c r="C258" s="21">
        <v>9</v>
      </c>
      <c r="D258" s="3"/>
      <c r="E258" s="5">
        <v>176990</v>
      </c>
      <c r="F258" s="3">
        <f t="shared" si="5"/>
        <v>846140</v>
      </c>
      <c r="G258" s="5"/>
      <c r="H258" s="3"/>
    </row>
    <row r="259" spans="1:8">
      <c r="A259" s="19"/>
      <c r="B259" s="21" t="s">
        <v>2677</v>
      </c>
      <c r="C259" s="21">
        <v>12</v>
      </c>
      <c r="D259" s="3"/>
      <c r="E259" s="5">
        <v>242330</v>
      </c>
      <c r="F259" s="3">
        <f t="shared" si="5"/>
        <v>603810</v>
      </c>
      <c r="G259" s="5"/>
      <c r="H259" s="3"/>
    </row>
    <row r="260" spans="1:8">
      <c r="A260" s="19"/>
      <c r="B260" s="21" t="s">
        <v>2678</v>
      </c>
      <c r="C260" s="21">
        <v>7</v>
      </c>
      <c r="D260" s="3"/>
      <c r="E260" s="5">
        <v>130825</v>
      </c>
      <c r="F260" s="3">
        <f t="shared" si="5"/>
        <v>472985</v>
      </c>
      <c r="G260" s="5"/>
      <c r="H260" s="3"/>
    </row>
    <row r="261" spans="1:8">
      <c r="A261" s="19"/>
      <c r="B261" s="21" t="s">
        <v>2680</v>
      </c>
      <c r="C261" s="21">
        <v>10</v>
      </c>
      <c r="D261" s="3"/>
      <c r="E261" s="5">
        <v>184785</v>
      </c>
      <c r="F261" s="3">
        <f t="shared" si="5"/>
        <v>288200</v>
      </c>
      <c r="G261" s="5"/>
      <c r="H261" s="3"/>
    </row>
    <row r="262" spans="1:8">
      <c r="A262" s="19"/>
      <c r="B262" s="21" t="s">
        <v>2680</v>
      </c>
      <c r="C262" s="21">
        <v>1</v>
      </c>
      <c r="D262" s="3">
        <v>745</v>
      </c>
      <c r="E262" s="5"/>
      <c r="F262" s="3">
        <f t="shared" si="5"/>
        <v>288945</v>
      </c>
      <c r="G262" s="5"/>
      <c r="H262" s="3"/>
    </row>
    <row r="263" spans="1:8">
      <c r="A263" s="19"/>
      <c r="B263" s="21" t="s">
        <v>2681</v>
      </c>
      <c r="C263" s="21">
        <v>7</v>
      </c>
      <c r="D263" s="3"/>
      <c r="E263" s="5">
        <v>144275</v>
      </c>
      <c r="F263" s="3">
        <f t="shared" si="5"/>
        <v>144670</v>
      </c>
      <c r="G263" s="5"/>
      <c r="H263" s="3"/>
    </row>
    <row r="264" spans="1:8">
      <c r="A264" s="19"/>
      <c r="B264" s="21" t="s">
        <v>2682</v>
      </c>
      <c r="C264" s="21">
        <v>3</v>
      </c>
      <c r="D264" s="3"/>
      <c r="E264" s="5">
        <v>56815</v>
      </c>
      <c r="F264" s="3">
        <f t="shared" si="5"/>
        <v>87855</v>
      </c>
      <c r="G264" s="5"/>
      <c r="H264" s="3"/>
    </row>
    <row r="265" spans="1:8">
      <c r="A265" s="19"/>
      <c r="B265" s="21" t="s">
        <v>2683</v>
      </c>
      <c r="C265" s="21">
        <v>3</v>
      </c>
      <c r="D265" s="3"/>
      <c r="E265" s="5">
        <v>51525</v>
      </c>
      <c r="F265" s="3">
        <f t="shared" si="5"/>
        <v>36330</v>
      </c>
      <c r="G265" s="5"/>
      <c r="H265" s="3"/>
    </row>
    <row r="266" spans="1:8">
      <c r="A266" s="19"/>
      <c r="B266" s="21" t="s">
        <v>2687</v>
      </c>
      <c r="C266" s="21">
        <v>2</v>
      </c>
      <c r="D266" s="3"/>
      <c r="E266" s="5">
        <v>27855</v>
      </c>
      <c r="F266" s="3">
        <f t="shared" si="5"/>
        <v>8475</v>
      </c>
      <c r="G266" s="5"/>
      <c r="H266" s="3"/>
    </row>
    <row r="267" spans="1:8">
      <c r="A267" s="19"/>
      <c r="B267" s="21" t="s">
        <v>2689</v>
      </c>
      <c r="C267" s="21">
        <v>1</v>
      </c>
      <c r="D267" s="3">
        <v>3670</v>
      </c>
      <c r="E267" s="5">
        <v>12145</v>
      </c>
      <c r="F267" s="3">
        <f t="shared" si="5"/>
        <v>0</v>
      </c>
      <c r="G267" s="5"/>
      <c r="H267" s="3"/>
    </row>
    <row r="268" spans="1:8">
      <c r="A268" s="19"/>
      <c r="B268" s="21"/>
      <c r="C268" s="21"/>
      <c r="D268" s="3"/>
      <c r="E268" s="5"/>
      <c r="F268" s="3">
        <f t="shared" si="5"/>
        <v>0</v>
      </c>
      <c r="G268" s="5"/>
      <c r="H268" s="3"/>
    </row>
    <row r="269" spans="1:8">
      <c r="A269" s="19"/>
      <c r="B269" s="21"/>
      <c r="C269" s="21"/>
      <c r="D269" s="3"/>
      <c r="E269" s="3"/>
      <c r="F269" s="3">
        <f t="shared" si="5"/>
        <v>0</v>
      </c>
      <c r="G269" s="3"/>
      <c r="H269" s="3"/>
    </row>
    <row r="270" spans="1:8" ht="26.25">
      <c r="A270" s="673" t="s">
        <v>43</v>
      </c>
      <c r="B270" s="674"/>
      <c r="C270" s="29">
        <f>SUM(C192:C269)</f>
        <v>745</v>
      </c>
      <c r="D270" s="10">
        <f>SUM(D191:D269)</f>
        <v>5874300</v>
      </c>
      <c r="E270" s="10">
        <f>SUM(E191:E269)</f>
        <v>5874300</v>
      </c>
      <c r="F270" s="10">
        <f>D270-E270</f>
        <v>0</v>
      </c>
      <c r="G270" s="10"/>
      <c r="H270" s="10"/>
    </row>
    <row r="272" spans="1:8" ht="23.25">
      <c r="A272" s="666" t="s">
        <v>0</v>
      </c>
      <c r="B272" s="666"/>
      <c r="C272" s="666"/>
      <c r="D272" s="666"/>
      <c r="E272" s="666"/>
      <c r="F272" s="666"/>
      <c r="G272" s="666"/>
      <c r="H272" s="666"/>
    </row>
    <row r="273" spans="1:8" ht="15.75">
      <c r="A273" s="672" t="s">
        <v>2031</v>
      </c>
      <c r="B273" s="672"/>
      <c r="C273" s="672"/>
      <c r="D273" s="672"/>
      <c r="E273" s="672"/>
      <c r="F273" s="672"/>
      <c r="G273" s="672"/>
      <c r="H273" s="672"/>
    </row>
    <row r="274" spans="1:8">
      <c r="A274" s="667" t="s">
        <v>1893</v>
      </c>
      <c r="B274" s="667"/>
      <c r="C274" s="667"/>
      <c r="D274" s="667"/>
      <c r="E274" s="667"/>
      <c r="F274" s="667"/>
      <c r="G274" s="667"/>
      <c r="H274" s="667"/>
    </row>
    <row r="275" spans="1:8">
      <c r="A275" s="668" t="s">
        <v>2</v>
      </c>
      <c r="B275" s="668"/>
      <c r="C275" s="668"/>
      <c r="D275" s="668"/>
      <c r="E275" s="668"/>
      <c r="F275" s="668"/>
      <c r="G275" s="668"/>
      <c r="H275" s="668"/>
    </row>
    <row r="276" spans="1:8" ht="15.75">
      <c r="A276" s="1" t="s">
        <v>3</v>
      </c>
      <c r="B276" s="1" t="s">
        <v>4</v>
      </c>
      <c r="C276" s="211" t="s">
        <v>2245</v>
      </c>
      <c r="D276" s="1" t="s">
        <v>2243</v>
      </c>
      <c r="E276" s="1" t="s">
        <v>2246</v>
      </c>
      <c r="F276" s="211" t="s">
        <v>2244</v>
      </c>
      <c r="G276" s="1" t="s">
        <v>2247</v>
      </c>
      <c r="H276" s="211" t="s">
        <v>2239</v>
      </c>
    </row>
    <row r="277" spans="1:8" ht="15.75">
      <c r="A277" s="52"/>
      <c r="B277" s="36" t="s">
        <v>2692</v>
      </c>
      <c r="C277" s="36">
        <v>17</v>
      </c>
      <c r="D277" s="89">
        <v>361460</v>
      </c>
      <c r="E277" s="52"/>
      <c r="F277" s="235">
        <f>D277-E277</f>
        <v>361460</v>
      </c>
      <c r="G277" s="36"/>
      <c r="H277" s="3"/>
    </row>
    <row r="278" spans="1:8">
      <c r="A278" s="19"/>
      <c r="B278" s="390" t="s">
        <v>2694</v>
      </c>
      <c r="C278" s="21">
        <v>5</v>
      </c>
      <c r="D278" s="3">
        <v>106120</v>
      </c>
      <c r="E278" s="3"/>
      <c r="F278" s="3">
        <f t="shared" ref="F278:F346" si="6">F277+D278-E278</f>
        <v>467580</v>
      </c>
      <c r="G278" s="289"/>
      <c r="H278" s="3"/>
    </row>
    <row r="279" spans="1:8">
      <c r="A279" s="19"/>
      <c r="B279" s="21" t="s">
        <v>2695</v>
      </c>
      <c r="C279" s="21">
        <v>20</v>
      </c>
      <c r="D279" s="3">
        <v>404255</v>
      </c>
      <c r="E279" s="3"/>
      <c r="F279" s="3">
        <f t="shared" si="6"/>
        <v>871835</v>
      </c>
      <c r="G279" s="294"/>
      <c r="H279" s="3"/>
    </row>
    <row r="280" spans="1:8">
      <c r="A280" s="19"/>
      <c r="B280" s="21" t="s">
        <v>2696</v>
      </c>
      <c r="C280" s="21">
        <v>24</v>
      </c>
      <c r="D280" s="3">
        <v>514915</v>
      </c>
      <c r="E280" s="3"/>
      <c r="F280" s="3">
        <f t="shared" si="6"/>
        <v>1386750</v>
      </c>
      <c r="G280" s="299"/>
      <c r="H280" s="3"/>
    </row>
    <row r="281" spans="1:8">
      <c r="A281" s="19"/>
      <c r="B281" s="21" t="s">
        <v>2698</v>
      </c>
      <c r="C281" s="21">
        <v>24</v>
      </c>
      <c r="D281" s="3">
        <v>518430</v>
      </c>
      <c r="E281" s="3"/>
      <c r="F281" s="3">
        <f t="shared" si="6"/>
        <v>1905180</v>
      </c>
      <c r="G281" s="3"/>
      <c r="H281" s="3"/>
    </row>
    <row r="282" spans="1:8">
      <c r="A282" s="19"/>
      <c r="B282" s="21" t="s">
        <v>2699</v>
      </c>
      <c r="C282" s="21">
        <v>19</v>
      </c>
      <c r="D282" s="3">
        <v>401335</v>
      </c>
      <c r="E282" s="3"/>
      <c r="F282" s="3">
        <f t="shared" si="6"/>
        <v>2306515</v>
      </c>
      <c r="G282" s="3"/>
      <c r="H282" s="3"/>
    </row>
    <row r="283" spans="1:8">
      <c r="A283" s="19"/>
      <c r="B283" s="21" t="s">
        <v>2704</v>
      </c>
      <c r="C283" s="21">
        <v>1</v>
      </c>
      <c r="D283" s="3"/>
      <c r="E283" s="3">
        <v>21860</v>
      </c>
      <c r="F283" s="3">
        <f t="shared" si="6"/>
        <v>2284655</v>
      </c>
      <c r="G283" s="3"/>
      <c r="H283" s="3"/>
    </row>
    <row r="284" spans="1:8">
      <c r="A284" s="19"/>
      <c r="B284" s="21" t="s">
        <v>2712</v>
      </c>
      <c r="C284" s="21">
        <v>4</v>
      </c>
      <c r="D284" s="3"/>
      <c r="E284" s="3">
        <v>114815</v>
      </c>
      <c r="F284" s="3">
        <f t="shared" si="6"/>
        <v>2169840</v>
      </c>
      <c r="G284" s="3"/>
      <c r="H284" s="3"/>
    </row>
    <row r="285" spans="1:8">
      <c r="A285" s="19"/>
      <c r="B285" s="21" t="s">
        <v>2713</v>
      </c>
      <c r="C285" s="21">
        <v>1</v>
      </c>
      <c r="D285" s="3"/>
      <c r="E285" s="5">
        <v>20000</v>
      </c>
      <c r="F285" s="3">
        <f t="shared" si="6"/>
        <v>2149840</v>
      </c>
      <c r="G285" s="5"/>
      <c r="H285" s="3"/>
    </row>
    <row r="286" spans="1:8">
      <c r="A286" s="19"/>
      <c r="B286" s="21" t="s">
        <v>2714</v>
      </c>
      <c r="C286" s="21">
        <v>4</v>
      </c>
      <c r="D286" s="3"/>
      <c r="E286" s="5">
        <v>63040</v>
      </c>
      <c r="F286" s="3">
        <f t="shared" si="6"/>
        <v>2086800</v>
      </c>
      <c r="G286" s="5"/>
      <c r="H286" s="3"/>
    </row>
    <row r="287" spans="1:8">
      <c r="A287" s="19"/>
      <c r="B287" s="21" t="s">
        <v>2715</v>
      </c>
      <c r="C287" s="21">
        <v>5</v>
      </c>
      <c r="D287" s="3"/>
      <c r="E287" s="5">
        <v>81380</v>
      </c>
      <c r="F287" s="3">
        <f t="shared" si="6"/>
        <v>2005420</v>
      </c>
      <c r="G287" s="5"/>
      <c r="H287" s="3"/>
    </row>
    <row r="288" spans="1:8">
      <c r="A288" s="19"/>
      <c r="B288" s="21" t="s">
        <v>2717</v>
      </c>
      <c r="C288" s="21">
        <v>9</v>
      </c>
      <c r="D288" s="3"/>
      <c r="E288" s="5">
        <v>152625</v>
      </c>
      <c r="F288" s="3">
        <f t="shared" si="6"/>
        <v>1852795</v>
      </c>
      <c r="G288" s="5"/>
      <c r="H288" s="3"/>
    </row>
    <row r="289" spans="1:8">
      <c r="A289" s="19"/>
      <c r="B289" s="21" t="s">
        <v>2718</v>
      </c>
      <c r="C289" s="21">
        <v>3</v>
      </c>
      <c r="D289" s="3"/>
      <c r="E289" s="5">
        <v>60765</v>
      </c>
      <c r="F289" s="3">
        <f t="shared" si="6"/>
        <v>1792030</v>
      </c>
      <c r="G289" s="5"/>
      <c r="H289" s="3"/>
    </row>
    <row r="290" spans="1:8">
      <c r="A290" s="19"/>
      <c r="B290" s="21" t="s">
        <v>2719</v>
      </c>
      <c r="C290" s="21">
        <v>9</v>
      </c>
      <c r="D290" s="3">
        <v>190605</v>
      </c>
      <c r="E290" s="5"/>
      <c r="F290" s="3">
        <f t="shared" si="6"/>
        <v>1982635</v>
      </c>
      <c r="G290" s="5"/>
      <c r="H290" s="3"/>
    </row>
    <row r="291" spans="1:8">
      <c r="A291" s="19"/>
      <c r="B291" s="21" t="s">
        <v>2720</v>
      </c>
      <c r="C291" s="21">
        <v>4</v>
      </c>
      <c r="D291" s="3">
        <v>84215</v>
      </c>
      <c r="E291" s="5"/>
      <c r="F291" s="3">
        <f t="shared" si="6"/>
        <v>2066850</v>
      </c>
      <c r="G291" s="5"/>
      <c r="H291" s="3"/>
    </row>
    <row r="292" spans="1:8">
      <c r="A292" s="19"/>
      <c r="B292" s="21" t="s">
        <v>2720</v>
      </c>
      <c r="C292" s="21">
        <v>2</v>
      </c>
      <c r="D292" s="3"/>
      <c r="E292" s="5">
        <v>31055</v>
      </c>
      <c r="F292" s="3">
        <f t="shared" si="6"/>
        <v>2035795</v>
      </c>
      <c r="G292" s="5"/>
      <c r="H292" s="3"/>
    </row>
    <row r="293" spans="1:8">
      <c r="A293" s="19"/>
      <c r="B293" s="21" t="s">
        <v>2721</v>
      </c>
      <c r="C293" s="21">
        <v>3</v>
      </c>
      <c r="D293" s="3"/>
      <c r="E293" s="5">
        <v>48195</v>
      </c>
      <c r="F293" s="3">
        <f t="shared" si="6"/>
        <v>1987600</v>
      </c>
      <c r="G293" s="5"/>
      <c r="H293" s="3"/>
    </row>
    <row r="294" spans="1:8">
      <c r="A294" s="19"/>
      <c r="B294" s="432" t="s">
        <v>2722</v>
      </c>
      <c r="C294" s="21">
        <v>1</v>
      </c>
      <c r="D294" s="3"/>
      <c r="E294" s="5">
        <v>13635</v>
      </c>
      <c r="F294" s="5">
        <f t="shared" si="6"/>
        <v>1973965</v>
      </c>
      <c r="G294" s="5"/>
      <c r="H294" s="3"/>
    </row>
    <row r="295" spans="1:8">
      <c r="A295" s="19"/>
      <c r="B295" s="437" t="s">
        <v>2723</v>
      </c>
      <c r="C295" s="21">
        <v>7</v>
      </c>
      <c r="D295" s="3"/>
      <c r="E295" s="5">
        <v>132260</v>
      </c>
      <c r="F295" s="3">
        <f t="shared" si="6"/>
        <v>1841705</v>
      </c>
      <c r="G295" s="5"/>
      <c r="H295" s="3"/>
    </row>
    <row r="296" spans="1:8">
      <c r="A296" s="19"/>
      <c r="B296" s="439" t="s">
        <v>2724</v>
      </c>
      <c r="C296" s="21">
        <v>9</v>
      </c>
      <c r="D296" s="3">
        <v>194010</v>
      </c>
      <c r="E296" s="5"/>
      <c r="F296" s="3">
        <f t="shared" si="6"/>
        <v>2035715</v>
      </c>
      <c r="G296" s="5"/>
      <c r="H296" s="3"/>
    </row>
    <row r="297" spans="1:8">
      <c r="A297" s="19"/>
      <c r="B297" s="441" t="s">
        <v>2726</v>
      </c>
      <c r="C297" s="21">
        <v>7</v>
      </c>
      <c r="D297" s="3">
        <v>105850</v>
      </c>
      <c r="E297" s="5"/>
      <c r="F297" s="3">
        <f t="shared" si="6"/>
        <v>2141565</v>
      </c>
      <c r="G297" s="5"/>
      <c r="H297" s="3"/>
    </row>
    <row r="298" spans="1:8">
      <c r="A298" s="19"/>
      <c r="B298" s="441" t="s">
        <v>2726</v>
      </c>
      <c r="C298" s="21">
        <v>1</v>
      </c>
      <c r="D298" s="3"/>
      <c r="E298" s="5">
        <v>20990</v>
      </c>
      <c r="F298" s="3">
        <f t="shared" si="6"/>
        <v>2120575</v>
      </c>
      <c r="G298" s="5"/>
      <c r="H298" s="3"/>
    </row>
    <row r="299" spans="1:8">
      <c r="A299" s="19"/>
      <c r="B299" s="448" t="s">
        <v>2734</v>
      </c>
      <c r="C299" s="21">
        <v>1</v>
      </c>
      <c r="D299" s="3"/>
      <c r="E299" s="5">
        <v>22555</v>
      </c>
      <c r="F299" s="3">
        <f t="shared" si="6"/>
        <v>2098020</v>
      </c>
      <c r="G299" s="5"/>
      <c r="H299" s="3"/>
    </row>
    <row r="300" spans="1:8">
      <c r="A300" s="19"/>
      <c r="B300" s="451" t="s">
        <v>2735</v>
      </c>
      <c r="C300" s="21">
        <v>1</v>
      </c>
      <c r="D300" s="3">
        <v>21000</v>
      </c>
      <c r="E300" s="5"/>
      <c r="F300" s="3">
        <f t="shared" si="6"/>
        <v>2119020</v>
      </c>
      <c r="G300" s="5"/>
      <c r="H300" s="3"/>
    </row>
    <row r="301" spans="1:8">
      <c r="A301" s="19"/>
      <c r="B301" s="451" t="s">
        <v>2735</v>
      </c>
      <c r="C301" s="21">
        <v>10</v>
      </c>
      <c r="D301" s="3"/>
      <c r="E301" s="5">
        <v>237740</v>
      </c>
      <c r="F301" s="3">
        <f t="shared" si="6"/>
        <v>1881280</v>
      </c>
      <c r="G301" s="5"/>
      <c r="H301" s="3"/>
    </row>
    <row r="302" spans="1:8">
      <c r="A302" s="19"/>
      <c r="B302" s="453" t="s">
        <v>2736</v>
      </c>
      <c r="C302" s="21">
        <v>11</v>
      </c>
      <c r="D302" s="3">
        <v>243855</v>
      </c>
      <c r="E302" s="5"/>
      <c r="F302" s="3">
        <f t="shared" si="6"/>
        <v>2125135</v>
      </c>
      <c r="G302" s="5"/>
      <c r="H302" s="3"/>
    </row>
    <row r="303" spans="1:8">
      <c r="A303" s="19"/>
      <c r="B303" s="453" t="s">
        <v>2736</v>
      </c>
      <c r="C303" s="21">
        <v>2</v>
      </c>
      <c r="D303" s="3"/>
      <c r="E303" s="5">
        <v>43655</v>
      </c>
      <c r="F303" s="3">
        <f t="shared" si="6"/>
        <v>2081480</v>
      </c>
      <c r="G303" s="5"/>
      <c r="H303" s="3"/>
    </row>
    <row r="304" spans="1:8">
      <c r="A304" s="19"/>
      <c r="B304" s="455" t="s">
        <v>2737</v>
      </c>
      <c r="C304" s="21">
        <v>32</v>
      </c>
      <c r="D304" s="3">
        <v>674930</v>
      </c>
      <c r="E304" s="5"/>
      <c r="F304" s="3">
        <f t="shared" si="6"/>
        <v>2756410</v>
      </c>
      <c r="G304" s="5"/>
      <c r="H304" s="3"/>
    </row>
    <row r="305" spans="1:8">
      <c r="A305" s="19"/>
      <c r="B305" s="455" t="s">
        <v>2737</v>
      </c>
      <c r="C305" s="21">
        <v>6</v>
      </c>
      <c r="D305" s="3"/>
      <c r="E305" s="5">
        <v>97550</v>
      </c>
      <c r="F305" s="3">
        <f t="shared" si="6"/>
        <v>2658860</v>
      </c>
      <c r="G305" s="5"/>
      <c r="H305" s="3"/>
    </row>
    <row r="306" spans="1:8">
      <c r="A306" s="19"/>
      <c r="B306" s="457" t="s">
        <v>2738</v>
      </c>
      <c r="C306" s="21">
        <v>26</v>
      </c>
      <c r="D306" s="3">
        <f>438875+172870</f>
        <v>611745</v>
      </c>
      <c r="E306" s="5"/>
      <c r="F306" s="3">
        <f t="shared" si="6"/>
        <v>3270605</v>
      </c>
      <c r="G306" s="5"/>
      <c r="H306" s="3"/>
    </row>
    <row r="307" spans="1:8">
      <c r="A307" s="19"/>
      <c r="B307" s="457" t="s">
        <v>2738</v>
      </c>
      <c r="C307" s="21">
        <v>1</v>
      </c>
      <c r="D307" s="3"/>
      <c r="E307" s="5">
        <v>27700</v>
      </c>
      <c r="F307" s="3">
        <f t="shared" si="6"/>
        <v>3242905</v>
      </c>
      <c r="G307" s="5"/>
      <c r="H307" s="3"/>
    </row>
    <row r="308" spans="1:8">
      <c r="A308" s="19"/>
      <c r="B308" s="459" t="s">
        <v>2739</v>
      </c>
      <c r="C308" s="21">
        <v>14</v>
      </c>
      <c r="D308" s="3">
        <v>284885</v>
      </c>
      <c r="E308" s="5"/>
      <c r="F308" s="3">
        <f t="shared" si="6"/>
        <v>3527790</v>
      </c>
      <c r="G308" s="5"/>
      <c r="H308" s="3"/>
    </row>
    <row r="309" spans="1:8">
      <c r="A309" s="19"/>
      <c r="B309" s="459" t="s">
        <v>2739</v>
      </c>
      <c r="C309" s="21">
        <v>2</v>
      </c>
      <c r="D309" s="3"/>
      <c r="E309" s="5">
        <v>28085</v>
      </c>
      <c r="F309" s="3">
        <f t="shared" si="6"/>
        <v>3499705</v>
      </c>
      <c r="G309" s="5"/>
      <c r="H309" s="3"/>
    </row>
    <row r="310" spans="1:8">
      <c r="A310" s="19"/>
      <c r="B310" s="461" t="s">
        <v>2741</v>
      </c>
      <c r="C310" s="21">
        <v>11</v>
      </c>
      <c r="D310" s="3">
        <v>225855</v>
      </c>
      <c r="E310" s="5"/>
      <c r="F310" s="3">
        <f t="shared" si="6"/>
        <v>3725560</v>
      </c>
      <c r="G310" s="5"/>
      <c r="H310" s="3"/>
    </row>
    <row r="311" spans="1:8">
      <c r="A311" s="19"/>
      <c r="B311" s="461" t="s">
        <v>2741</v>
      </c>
      <c r="C311" s="21">
        <v>7</v>
      </c>
      <c r="D311" s="3"/>
      <c r="E311" s="5">
        <v>118780</v>
      </c>
      <c r="F311" s="3">
        <f t="shared" si="6"/>
        <v>3606780</v>
      </c>
      <c r="G311" s="5"/>
      <c r="H311" s="3"/>
    </row>
    <row r="312" spans="1:8">
      <c r="A312" s="19"/>
      <c r="B312" s="464" t="s">
        <v>2742</v>
      </c>
      <c r="C312" s="21">
        <v>23</v>
      </c>
      <c r="D312" s="3">
        <v>474875</v>
      </c>
      <c r="E312" s="5"/>
      <c r="F312" s="3">
        <f t="shared" si="6"/>
        <v>4081655</v>
      </c>
      <c r="G312" s="5"/>
      <c r="H312" s="3"/>
    </row>
    <row r="313" spans="1:8">
      <c r="A313" s="19"/>
      <c r="B313" s="467" t="s">
        <v>2744</v>
      </c>
      <c r="C313" s="21">
        <v>10</v>
      </c>
      <c r="D313" s="3">
        <v>200390</v>
      </c>
      <c r="E313" s="5"/>
      <c r="F313" s="3">
        <f t="shared" si="6"/>
        <v>4282045</v>
      </c>
      <c r="G313" s="5"/>
      <c r="H313" s="3"/>
    </row>
    <row r="314" spans="1:8">
      <c r="A314" s="19"/>
      <c r="B314" s="471" t="s">
        <v>2746</v>
      </c>
      <c r="C314" s="21">
        <f>5+1</f>
        <v>6</v>
      </c>
      <c r="D314" s="3">
        <f>106120+5985</f>
        <v>112105</v>
      </c>
      <c r="E314" s="5"/>
      <c r="F314" s="3">
        <f t="shared" si="6"/>
        <v>4394150</v>
      </c>
      <c r="G314" s="5"/>
      <c r="H314" s="3"/>
    </row>
    <row r="315" spans="1:8">
      <c r="A315" s="19"/>
      <c r="B315" s="473" t="s">
        <v>2748</v>
      </c>
      <c r="C315" s="21">
        <v>2</v>
      </c>
      <c r="D315" s="3">
        <v>43070</v>
      </c>
      <c r="E315" s="5"/>
      <c r="F315" s="3">
        <f t="shared" si="6"/>
        <v>4437220</v>
      </c>
      <c r="G315" s="5"/>
      <c r="H315" s="3"/>
    </row>
    <row r="316" spans="1:8">
      <c r="A316" s="19"/>
      <c r="B316" s="475" t="s">
        <v>2753</v>
      </c>
      <c r="C316" s="21">
        <v>12</v>
      </c>
      <c r="D316" s="3">
        <v>248315</v>
      </c>
      <c r="E316" s="5"/>
      <c r="F316" s="3">
        <f t="shared" si="6"/>
        <v>4685535</v>
      </c>
      <c r="G316" s="5"/>
      <c r="H316" s="3"/>
    </row>
    <row r="317" spans="1:8">
      <c r="A317" s="19"/>
      <c r="B317" s="475" t="s">
        <v>2753</v>
      </c>
      <c r="C317" s="21">
        <v>4</v>
      </c>
      <c r="D317" s="3"/>
      <c r="E317" s="5">
        <v>62000</v>
      </c>
      <c r="F317" s="3">
        <f t="shared" si="6"/>
        <v>4623535</v>
      </c>
      <c r="G317" s="5"/>
      <c r="H317" s="3"/>
    </row>
    <row r="318" spans="1:8">
      <c r="A318" s="19"/>
      <c r="B318" s="480" t="s">
        <v>2755</v>
      </c>
      <c r="C318" s="21">
        <v>3</v>
      </c>
      <c r="D318" s="3">
        <v>61745</v>
      </c>
      <c r="E318" s="5"/>
      <c r="F318" s="3">
        <f t="shared" si="6"/>
        <v>4685280</v>
      </c>
      <c r="G318" s="5"/>
      <c r="H318" s="3"/>
    </row>
    <row r="319" spans="1:8">
      <c r="A319" s="19"/>
      <c r="B319" s="480" t="s">
        <v>2755</v>
      </c>
      <c r="C319" s="21">
        <v>7</v>
      </c>
      <c r="D319" s="3"/>
      <c r="E319" s="5">
        <v>140645</v>
      </c>
      <c r="F319" s="3">
        <f t="shared" si="6"/>
        <v>4544635</v>
      </c>
      <c r="G319" s="5"/>
      <c r="H319" s="3"/>
    </row>
    <row r="320" spans="1:8">
      <c r="A320" s="19"/>
      <c r="B320" s="482" t="s">
        <v>2757</v>
      </c>
      <c r="C320" s="21">
        <v>5</v>
      </c>
      <c r="D320" s="3">
        <v>101060</v>
      </c>
      <c r="E320" s="5"/>
      <c r="F320" s="3">
        <f t="shared" si="6"/>
        <v>4645695</v>
      </c>
      <c r="G320" s="5"/>
      <c r="H320" s="3"/>
    </row>
    <row r="321" spans="1:8">
      <c r="A321" s="19"/>
      <c r="B321" s="483" t="s">
        <v>2760</v>
      </c>
      <c r="C321" s="21">
        <v>9</v>
      </c>
      <c r="D321" s="3">
        <v>190005</v>
      </c>
      <c r="E321" s="5"/>
      <c r="F321" s="3">
        <f t="shared" si="6"/>
        <v>4835700</v>
      </c>
      <c r="G321" s="5"/>
      <c r="H321" s="3"/>
    </row>
    <row r="322" spans="1:8">
      <c r="A322" s="19"/>
      <c r="B322" s="483" t="s">
        <v>2760</v>
      </c>
      <c r="C322" s="21">
        <v>1</v>
      </c>
      <c r="D322" s="3"/>
      <c r="E322" s="5">
        <v>15000</v>
      </c>
      <c r="F322" s="3">
        <f t="shared" si="6"/>
        <v>4820700</v>
      </c>
      <c r="G322" s="5"/>
      <c r="H322" s="3"/>
    </row>
    <row r="323" spans="1:8">
      <c r="A323" s="19"/>
      <c r="B323" s="487" t="s">
        <v>2763</v>
      </c>
      <c r="C323" s="21">
        <v>2</v>
      </c>
      <c r="D323" s="3">
        <v>40665</v>
      </c>
      <c r="E323" s="5"/>
      <c r="F323" s="3">
        <f t="shared" si="6"/>
        <v>4861365</v>
      </c>
      <c r="G323" s="5"/>
      <c r="H323" s="3"/>
    </row>
    <row r="324" spans="1:8">
      <c r="A324" s="19"/>
      <c r="B324" s="487" t="s">
        <v>2763</v>
      </c>
      <c r="C324" s="21">
        <v>1</v>
      </c>
      <c r="D324" s="3"/>
      <c r="E324" s="5">
        <v>15000</v>
      </c>
      <c r="F324" s="3">
        <f t="shared" si="6"/>
        <v>4846365</v>
      </c>
      <c r="G324" s="5"/>
      <c r="H324" s="3"/>
    </row>
    <row r="325" spans="1:8">
      <c r="A325" s="19"/>
      <c r="B325" s="488" t="s">
        <v>2766</v>
      </c>
      <c r="C325" s="21">
        <v>20</v>
      </c>
      <c r="D325" s="3">
        <v>446485</v>
      </c>
      <c r="E325" s="5"/>
      <c r="F325" s="3">
        <f t="shared" si="6"/>
        <v>5292850</v>
      </c>
      <c r="G325" s="5"/>
      <c r="H325" s="3"/>
    </row>
    <row r="326" spans="1:8">
      <c r="A326" s="19"/>
      <c r="B326" s="488" t="s">
        <v>2766</v>
      </c>
      <c r="C326" s="21">
        <v>2</v>
      </c>
      <c r="D326" s="3"/>
      <c r="E326" s="5">
        <v>30125</v>
      </c>
      <c r="F326" s="3">
        <f t="shared" si="6"/>
        <v>5262725</v>
      </c>
      <c r="G326" s="5"/>
      <c r="H326" s="3"/>
    </row>
    <row r="327" spans="1:8">
      <c r="A327" s="19"/>
      <c r="B327" s="489" t="s">
        <v>2768</v>
      </c>
      <c r="C327" s="21">
        <v>29</v>
      </c>
      <c r="D327" s="3">
        <v>638710</v>
      </c>
      <c r="E327" s="5"/>
      <c r="F327" s="3">
        <f t="shared" si="6"/>
        <v>5901435</v>
      </c>
      <c r="G327" s="5"/>
      <c r="H327" s="3"/>
    </row>
    <row r="328" spans="1:8">
      <c r="A328" s="19"/>
      <c r="B328" s="489" t="s">
        <v>2768</v>
      </c>
      <c r="C328" s="21">
        <v>4</v>
      </c>
      <c r="D328" s="3"/>
      <c r="E328" s="5">
        <v>59170</v>
      </c>
      <c r="F328" s="3">
        <f t="shared" si="6"/>
        <v>5842265</v>
      </c>
      <c r="G328" s="5"/>
      <c r="H328" s="3"/>
    </row>
    <row r="329" spans="1:8">
      <c r="A329" s="19"/>
      <c r="B329" s="490" t="s">
        <v>2771</v>
      </c>
      <c r="C329" s="21">
        <v>28</v>
      </c>
      <c r="D329" s="3">
        <v>617000</v>
      </c>
      <c r="E329" s="5"/>
      <c r="F329" s="3">
        <f t="shared" si="6"/>
        <v>6459265</v>
      </c>
      <c r="G329" s="5"/>
      <c r="H329" s="3"/>
    </row>
    <row r="330" spans="1:8">
      <c r="A330" s="19"/>
      <c r="B330" s="491" t="s">
        <v>2773</v>
      </c>
      <c r="C330" s="21">
        <v>21</v>
      </c>
      <c r="D330" s="3">
        <v>430695</v>
      </c>
      <c r="E330" s="5">
        <v>0</v>
      </c>
      <c r="F330" s="3">
        <f t="shared" si="6"/>
        <v>6889960</v>
      </c>
      <c r="G330" s="5"/>
      <c r="H330" s="3"/>
    </row>
    <row r="331" spans="1:8">
      <c r="A331" s="19"/>
      <c r="B331" s="493" t="s">
        <v>2774</v>
      </c>
      <c r="C331" s="21">
        <v>21</v>
      </c>
      <c r="D331" s="3">
        <v>472740</v>
      </c>
      <c r="E331" s="5"/>
      <c r="F331" s="3">
        <f t="shared" si="6"/>
        <v>7362700</v>
      </c>
      <c r="G331" s="5"/>
      <c r="H331" s="3"/>
    </row>
    <row r="332" spans="1:8">
      <c r="A332" s="19"/>
      <c r="B332" s="494" t="s">
        <v>2775</v>
      </c>
      <c r="C332" s="21">
        <v>7</v>
      </c>
      <c r="D332" s="3">
        <v>145160</v>
      </c>
      <c r="E332" s="5"/>
      <c r="F332" s="3">
        <f t="shared" si="6"/>
        <v>7507860</v>
      </c>
      <c r="G332" s="5"/>
      <c r="H332" s="3"/>
    </row>
    <row r="333" spans="1:8">
      <c r="A333" s="19"/>
      <c r="B333" s="494" t="s">
        <v>2775</v>
      </c>
      <c r="C333" s="21">
        <v>3</v>
      </c>
      <c r="D333" s="3"/>
      <c r="E333" s="5">
        <v>67045</v>
      </c>
      <c r="F333" s="3">
        <f t="shared" si="6"/>
        <v>7440815</v>
      </c>
      <c r="G333" s="5"/>
      <c r="H333" s="3"/>
    </row>
    <row r="334" spans="1:8">
      <c r="A334" s="19"/>
      <c r="B334" s="495" t="s">
        <v>2779</v>
      </c>
      <c r="C334" s="21">
        <v>4</v>
      </c>
      <c r="D334" s="3">
        <v>87905</v>
      </c>
      <c r="E334" s="5"/>
      <c r="F334" s="3">
        <f t="shared" si="6"/>
        <v>7528720</v>
      </c>
      <c r="G334" s="5"/>
      <c r="H334" s="3"/>
    </row>
    <row r="335" spans="1:8">
      <c r="A335" s="19"/>
      <c r="B335" s="495" t="s">
        <v>2779</v>
      </c>
      <c r="C335" s="21">
        <v>2</v>
      </c>
      <c r="D335" s="3"/>
      <c r="E335" s="5">
        <v>43555</v>
      </c>
      <c r="F335" s="3">
        <f t="shared" si="6"/>
        <v>7485165</v>
      </c>
      <c r="G335" s="5"/>
      <c r="H335" s="3"/>
    </row>
    <row r="336" spans="1:8">
      <c r="A336" s="19"/>
      <c r="B336" s="498" t="s">
        <v>2780</v>
      </c>
      <c r="C336" s="21">
        <v>2</v>
      </c>
      <c r="D336" s="3">
        <v>46085</v>
      </c>
      <c r="E336" s="5"/>
      <c r="F336" s="3">
        <f t="shared" si="6"/>
        <v>7531250</v>
      </c>
      <c r="G336" s="5"/>
      <c r="H336" s="3"/>
    </row>
    <row r="337" spans="1:8">
      <c r="A337" s="19"/>
      <c r="B337" s="498" t="s">
        <v>2780</v>
      </c>
      <c r="C337" s="21">
        <v>9</v>
      </c>
      <c r="D337" s="3"/>
      <c r="E337" s="5">
        <v>168240</v>
      </c>
      <c r="F337" s="3">
        <f t="shared" si="6"/>
        <v>7363010</v>
      </c>
      <c r="G337" s="5"/>
      <c r="H337" s="3"/>
    </row>
    <row r="338" spans="1:8">
      <c r="A338" s="19"/>
      <c r="B338" s="499" t="s">
        <v>2781</v>
      </c>
      <c r="C338" s="21">
        <v>5</v>
      </c>
      <c r="D338" s="3">
        <v>115885</v>
      </c>
      <c r="E338" s="5"/>
      <c r="F338" s="3">
        <f t="shared" si="6"/>
        <v>7478895</v>
      </c>
      <c r="G338" s="5"/>
      <c r="H338" s="3"/>
    </row>
    <row r="339" spans="1:8">
      <c r="A339" s="19"/>
      <c r="B339" s="503" t="s">
        <v>2788</v>
      </c>
      <c r="C339" s="21">
        <v>2</v>
      </c>
      <c r="D339" s="3"/>
      <c r="E339" s="5">
        <v>31590</v>
      </c>
      <c r="F339" s="3">
        <f t="shared" si="6"/>
        <v>7447305</v>
      </c>
      <c r="G339" s="5"/>
      <c r="H339" s="3"/>
    </row>
    <row r="340" spans="1:8">
      <c r="A340" s="19"/>
      <c r="B340" s="505" t="s">
        <v>2793</v>
      </c>
      <c r="C340" s="21">
        <v>10</v>
      </c>
      <c r="D340" s="3"/>
      <c r="E340" s="5">
        <v>204145</v>
      </c>
      <c r="F340" s="3">
        <f t="shared" si="6"/>
        <v>7243160</v>
      </c>
      <c r="G340" s="5"/>
      <c r="H340" s="3"/>
    </row>
    <row r="341" spans="1:8">
      <c r="A341" s="19"/>
      <c r="B341" s="507" t="s">
        <v>2794</v>
      </c>
      <c r="C341" s="21">
        <v>2</v>
      </c>
      <c r="D341" s="3"/>
      <c r="E341" s="5">
        <v>40200</v>
      </c>
      <c r="F341" s="3">
        <f t="shared" si="6"/>
        <v>7202960</v>
      </c>
      <c r="G341" s="5"/>
      <c r="H341" s="3"/>
    </row>
    <row r="342" spans="1:8">
      <c r="A342" s="19"/>
      <c r="B342" s="508" t="s">
        <v>2796</v>
      </c>
      <c r="C342" s="21">
        <v>12</v>
      </c>
      <c r="D342" s="3"/>
      <c r="E342" s="5">
        <v>212065</v>
      </c>
      <c r="F342" s="3">
        <f t="shared" si="6"/>
        <v>6990895</v>
      </c>
      <c r="G342" s="5"/>
      <c r="H342" s="3"/>
    </row>
    <row r="343" spans="1:8">
      <c r="A343" s="19"/>
      <c r="B343" s="509" t="s">
        <v>2798</v>
      </c>
      <c r="C343" s="21">
        <v>9</v>
      </c>
      <c r="D343" s="3"/>
      <c r="E343" s="5">
        <v>160535</v>
      </c>
      <c r="F343" s="3">
        <f t="shared" si="6"/>
        <v>6830360</v>
      </c>
      <c r="G343" s="5"/>
      <c r="H343" s="3"/>
    </row>
    <row r="344" spans="1:8">
      <c r="A344" s="19"/>
      <c r="B344" s="510" t="s">
        <v>2800</v>
      </c>
      <c r="C344" s="21">
        <v>15</v>
      </c>
      <c r="D344" s="3"/>
      <c r="E344" s="5">
        <v>308815</v>
      </c>
      <c r="F344" s="3">
        <f t="shared" si="6"/>
        <v>6521545</v>
      </c>
      <c r="G344" s="5"/>
      <c r="H344" s="3"/>
    </row>
    <row r="345" spans="1:8">
      <c r="A345" s="19"/>
      <c r="B345" s="21" t="s">
        <v>2801</v>
      </c>
      <c r="C345" s="21">
        <v>13</v>
      </c>
      <c r="D345" s="3"/>
      <c r="E345" s="5">
        <v>231945</v>
      </c>
      <c r="F345" s="3">
        <f t="shared" si="6"/>
        <v>6289600</v>
      </c>
      <c r="G345" s="5"/>
      <c r="H345" s="3"/>
    </row>
    <row r="346" spans="1:8">
      <c r="A346" s="19"/>
      <c r="B346" s="21" t="s">
        <v>2802</v>
      </c>
      <c r="C346" s="21">
        <v>24</v>
      </c>
      <c r="D346" s="3"/>
      <c r="E346" s="5">
        <v>474895</v>
      </c>
      <c r="F346" s="3">
        <f t="shared" si="6"/>
        <v>5814705</v>
      </c>
      <c r="G346" s="5"/>
      <c r="H346" s="3"/>
    </row>
    <row r="347" spans="1:8">
      <c r="A347" s="19"/>
      <c r="B347" s="21" t="s">
        <v>2804</v>
      </c>
      <c r="C347" s="21">
        <v>25</v>
      </c>
      <c r="D347" s="3"/>
      <c r="E347" s="5">
        <v>516890</v>
      </c>
      <c r="F347" s="3">
        <f t="shared" ref="F347:F389" si="7">F346+D347-E347</f>
        <v>5297815</v>
      </c>
      <c r="G347" s="5"/>
      <c r="H347" s="3"/>
    </row>
    <row r="348" spans="1:8">
      <c r="A348" s="19"/>
      <c r="B348" s="21" t="s">
        <v>2805</v>
      </c>
      <c r="C348" s="21">
        <v>15</v>
      </c>
      <c r="D348" s="3"/>
      <c r="E348" s="3">
        <v>308830</v>
      </c>
      <c r="F348" s="3">
        <f t="shared" si="7"/>
        <v>4988985</v>
      </c>
      <c r="G348" s="5"/>
      <c r="H348" s="3"/>
    </row>
    <row r="349" spans="1:8">
      <c r="A349" s="19"/>
      <c r="B349" s="21" t="s">
        <v>2806</v>
      </c>
      <c r="C349" s="21">
        <v>18</v>
      </c>
      <c r="D349" s="3"/>
      <c r="E349" s="5">
        <v>369305</v>
      </c>
      <c r="F349" s="3">
        <f t="shared" si="7"/>
        <v>4619680</v>
      </c>
      <c r="G349" s="5"/>
      <c r="H349" s="3"/>
    </row>
    <row r="350" spans="1:8">
      <c r="A350" s="19"/>
      <c r="B350" s="21" t="s">
        <v>2809</v>
      </c>
      <c r="C350" s="21">
        <v>9</v>
      </c>
      <c r="D350" s="3">
        <v>181825</v>
      </c>
      <c r="E350" s="5"/>
      <c r="F350" s="3">
        <f t="shared" si="7"/>
        <v>4801505</v>
      </c>
      <c r="G350" s="5"/>
      <c r="H350" s="3"/>
    </row>
    <row r="351" spans="1:8">
      <c r="A351" s="19"/>
      <c r="B351" s="21" t="s">
        <v>2809</v>
      </c>
      <c r="C351" s="21">
        <v>10</v>
      </c>
      <c r="D351" s="3"/>
      <c r="E351" s="5">
        <v>164410</v>
      </c>
      <c r="F351" s="3">
        <f t="shared" si="7"/>
        <v>4637095</v>
      </c>
      <c r="G351" s="5"/>
      <c r="H351" s="3"/>
    </row>
    <row r="352" spans="1:8">
      <c r="A352" s="19"/>
      <c r="B352" s="21" t="s">
        <v>2808</v>
      </c>
      <c r="C352" s="21">
        <v>16</v>
      </c>
      <c r="D352" s="3">
        <v>324950</v>
      </c>
      <c r="E352" s="5"/>
      <c r="F352" s="3">
        <f t="shared" si="7"/>
        <v>4962045</v>
      </c>
      <c r="G352" s="5"/>
      <c r="H352" s="3"/>
    </row>
    <row r="353" spans="1:8">
      <c r="A353" s="19"/>
      <c r="B353" s="21" t="s">
        <v>2808</v>
      </c>
      <c r="C353" s="21">
        <v>15</v>
      </c>
      <c r="D353" s="3"/>
      <c r="E353" s="5">
        <v>294415</v>
      </c>
      <c r="F353" s="3">
        <f t="shared" si="7"/>
        <v>4667630</v>
      </c>
      <c r="G353" s="5"/>
      <c r="H353" s="3"/>
    </row>
    <row r="354" spans="1:8">
      <c r="A354" s="19"/>
      <c r="B354" s="21" t="s">
        <v>2814</v>
      </c>
      <c r="C354" s="21">
        <v>5</v>
      </c>
      <c r="D354" s="3">
        <v>188035</v>
      </c>
      <c r="E354" s="5"/>
      <c r="F354" s="3">
        <f t="shared" si="7"/>
        <v>4855665</v>
      </c>
      <c r="G354" s="5"/>
      <c r="H354" s="3"/>
    </row>
    <row r="355" spans="1:8">
      <c r="A355" s="19"/>
      <c r="B355" s="21" t="s">
        <v>2814</v>
      </c>
      <c r="C355" s="21">
        <v>20</v>
      </c>
      <c r="D355" s="3"/>
      <c r="E355" s="5">
        <v>359100</v>
      </c>
      <c r="F355" s="3">
        <f t="shared" si="7"/>
        <v>4496565</v>
      </c>
      <c r="G355" s="5"/>
      <c r="H355" s="3"/>
    </row>
    <row r="356" spans="1:8">
      <c r="A356" s="19"/>
      <c r="B356" s="21" t="s">
        <v>2816</v>
      </c>
      <c r="C356" s="21">
        <v>5</v>
      </c>
      <c r="D356" s="3">
        <v>137490</v>
      </c>
      <c r="E356" s="5"/>
      <c r="F356" s="3">
        <f t="shared" si="7"/>
        <v>4634055</v>
      </c>
      <c r="G356" s="5"/>
      <c r="H356" s="3"/>
    </row>
    <row r="357" spans="1:8">
      <c r="A357" s="19"/>
      <c r="B357" s="21" t="s">
        <v>2816</v>
      </c>
      <c r="C357" s="21">
        <v>15</v>
      </c>
      <c r="D357" s="3"/>
      <c r="E357" s="5">
        <v>291230</v>
      </c>
      <c r="F357" s="3">
        <f t="shared" si="7"/>
        <v>4342825</v>
      </c>
      <c r="G357" s="5"/>
      <c r="H357" s="3"/>
    </row>
    <row r="358" spans="1:8">
      <c r="A358" s="19"/>
      <c r="B358" s="21" t="s">
        <v>2818</v>
      </c>
      <c r="C358" s="21">
        <v>20</v>
      </c>
      <c r="D358" s="3">
        <v>306430</v>
      </c>
      <c r="E358" s="5"/>
      <c r="F358" s="3">
        <f t="shared" si="7"/>
        <v>4649255</v>
      </c>
      <c r="G358" s="5"/>
      <c r="H358" s="3"/>
    </row>
    <row r="359" spans="1:8">
      <c r="A359" s="19"/>
      <c r="B359" s="21" t="s">
        <v>2818</v>
      </c>
      <c r="C359" s="21">
        <v>11</v>
      </c>
      <c r="D359" s="3"/>
      <c r="E359" s="5">
        <v>202085</v>
      </c>
      <c r="F359" s="3">
        <f t="shared" si="7"/>
        <v>4447170</v>
      </c>
      <c r="G359" s="5"/>
      <c r="H359" s="3"/>
    </row>
    <row r="360" spans="1:8">
      <c r="A360" s="19"/>
      <c r="B360" s="21" t="s">
        <v>2820</v>
      </c>
      <c r="C360" s="21">
        <v>12</v>
      </c>
      <c r="D360" s="3">
        <v>242175</v>
      </c>
      <c r="E360" s="5"/>
      <c r="F360" s="3">
        <f t="shared" si="7"/>
        <v>4689345</v>
      </c>
      <c r="G360" s="5"/>
      <c r="H360" s="3"/>
    </row>
    <row r="361" spans="1:8">
      <c r="A361" s="19"/>
      <c r="B361" s="21" t="s">
        <v>2820</v>
      </c>
      <c r="C361" s="21">
        <v>11</v>
      </c>
      <c r="D361" s="3"/>
      <c r="E361" s="5">
        <v>200335</v>
      </c>
      <c r="F361" s="3">
        <f t="shared" si="7"/>
        <v>4489010</v>
      </c>
      <c r="G361" s="5"/>
      <c r="H361" s="3"/>
    </row>
    <row r="362" spans="1:8">
      <c r="A362" s="19"/>
      <c r="B362" s="21" t="s">
        <v>2821</v>
      </c>
      <c r="C362" s="21">
        <v>10</v>
      </c>
      <c r="D362" s="3">
        <v>186955</v>
      </c>
      <c r="E362" s="5"/>
      <c r="F362" s="3">
        <f t="shared" si="7"/>
        <v>4675965</v>
      </c>
      <c r="G362" s="5"/>
      <c r="H362" s="3"/>
    </row>
    <row r="363" spans="1:8">
      <c r="A363" s="19"/>
      <c r="B363" s="21" t="s">
        <v>2821</v>
      </c>
      <c r="C363" s="21">
        <v>14</v>
      </c>
      <c r="D363" s="3"/>
      <c r="E363" s="5">
        <v>271690</v>
      </c>
      <c r="F363" s="3">
        <f t="shared" si="7"/>
        <v>4404275</v>
      </c>
      <c r="G363" s="5"/>
      <c r="H363" s="3"/>
    </row>
    <row r="364" spans="1:8">
      <c r="A364" s="19"/>
      <c r="B364" s="21" t="s">
        <v>2822</v>
      </c>
      <c r="C364" s="21">
        <v>8</v>
      </c>
      <c r="D364" s="3"/>
      <c r="E364" s="5">
        <v>287960</v>
      </c>
      <c r="F364" s="3">
        <f t="shared" si="7"/>
        <v>4116315</v>
      </c>
      <c r="G364" s="5"/>
      <c r="H364" s="3"/>
    </row>
    <row r="365" spans="1:8">
      <c r="A365" s="19"/>
      <c r="B365" s="21" t="s">
        <v>2825</v>
      </c>
      <c r="C365" s="21">
        <v>23</v>
      </c>
      <c r="D365" s="3"/>
      <c r="E365" s="5">
        <v>460975</v>
      </c>
      <c r="F365" s="3">
        <f t="shared" si="7"/>
        <v>3655340</v>
      </c>
      <c r="G365" s="5"/>
      <c r="H365" s="3"/>
    </row>
    <row r="366" spans="1:8">
      <c r="A366" s="19"/>
      <c r="B366" s="21" t="s">
        <v>2826</v>
      </c>
      <c r="C366" s="21">
        <v>15</v>
      </c>
      <c r="D366" s="3"/>
      <c r="E366" s="5">
        <v>326155</v>
      </c>
      <c r="F366" s="3">
        <f t="shared" si="7"/>
        <v>3329185</v>
      </c>
      <c r="G366" s="5"/>
      <c r="H366" s="3"/>
    </row>
    <row r="367" spans="1:8">
      <c r="A367" s="19"/>
      <c r="B367" s="21" t="s">
        <v>2673</v>
      </c>
      <c r="C367" s="21">
        <v>18</v>
      </c>
      <c r="D367" s="3"/>
      <c r="E367" s="5">
        <v>350970</v>
      </c>
      <c r="F367" s="3">
        <f t="shared" si="7"/>
        <v>2978215</v>
      </c>
      <c r="G367" s="5"/>
      <c r="H367" s="3"/>
    </row>
    <row r="368" spans="1:8">
      <c r="A368" s="19"/>
      <c r="B368" s="21" t="s">
        <v>2827</v>
      </c>
      <c r="C368" s="21">
        <v>8</v>
      </c>
      <c r="D368" s="3"/>
      <c r="E368" s="5">
        <v>143415</v>
      </c>
      <c r="F368" s="3">
        <f t="shared" si="7"/>
        <v>2834800</v>
      </c>
      <c r="G368" s="5"/>
      <c r="H368" s="3"/>
    </row>
    <row r="369" spans="1:8">
      <c r="A369" s="19"/>
      <c r="B369" s="21" t="s">
        <v>2828</v>
      </c>
      <c r="C369" s="21">
        <v>4</v>
      </c>
      <c r="D369" s="3">
        <v>95295</v>
      </c>
      <c r="E369" s="5"/>
      <c r="F369" s="3">
        <f t="shared" si="7"/>
        <v>2930095</v>
      </c>
      <c r="G369" s="5"/>
      <c r="H369" s="3"/>
    </row>
    <row r="370" spans="1:8">
      <c r="A370" s="19"/>
      <c r="B370" s="21" t="s">
        <v>2828</v>
      </c>
      <c r="C370" s="21">
        <v>8</v>
      </c>
      <c r="D370" s="3"/>
      <c r="E370" s="5">
        <v>157565</v>
      </c>
      <c r="F370" s="3">
        <f t="shared" si="7"/>
        <v>2772530</v>
      </c>
      <c r="G370" s="5"/>
      <c r="H370" s="3"/>
    </row>
    <row r="371" spans="1:8">
      <c r="A371" s="19"/>
      <c r="B371" s="21" t="s">
        <v>2829</v>
      </c>
      <c r="C371" s="21">
        <v>2</v>
      </c>
      <c r="D371" s="3"/>
      <c r="E371" s="5">
        <v>32150</v>
      </c>
      <c r="F371" s="3">
        <f t="shared" si="7"/>
        <v>2740380</v>
      </c>
      <c r="G371" s="5"/>
      <c r="H371" s="3"/>
    </row>
    <row r="372" spans="1:8">
      <c r="A372" s="19"/>
      <c r="B372" s="21" t="s">
        <v>2830</v>
      </c>
      <c r="C372" s="21">
        <v>10</v>
      </c>
      <c r="D372" s="3"/>
      <c r="E372" s="5">
        <v>174665</v>
      </c>
      <c r="F372" s="3">
        <f t="shared" si="7"/>
        <v>2565715</v>
      </c>
      <c r="G372" s="5"/>
      <c r="H372" s="3"/>
    </row>
    <row r="373" spans="1:8">
      <c r="A373" s="19"/>
      <c r="B373" s="21" t="s">
        <v>2832</v>
      </c>
      <c r="C373" s="21">
        <v>7</v>
      </c>
      <c r="D373" s="3"/>
      <c r="E373" s="5">
        <v>140150</v>
      </c>
      <c r="F373" s="3">
        <f t="shared" si="7"/>
        <v>2425565</v>
      </c>
      <c r="G373" s="5"/>
      <c r="H373" s="3"/>
    </row>
    <row r="374" spans="1:8">
      <c r="A374" s="19"/>
      <c r="B374" s="21" t="s">
        <v>2834</v>
      </c>
      <c r="C374" s="21">
        <v>3</v>
      </c>
      <c r="D374" s="3"/>
      <c r="E374" s="5">
        <v>56795</v>
      </c>
      <c r="F374" s="3">
        <f t="shared" si="7"/>
        <v>2368770</v>
      </c>
      <c r="G374" s="5"/>
      <c r="H374" s="3"/>
    </row>
    <row r="375" spans="1:8">
      <c r="A375" s="19"/>
      <c r="B375" s="21" t="s">
        <v>2835</v>
      </c>
      <c r="C375" s="21">
        <v>7</v>
      </c>
      <c r="D375" s="3"/>
      <c r="E375" s="5">
        <v>152980</v>
      </c>
      <c r="F375" s="3">
        <f t="shared" si="7"/>
        <v>2215790</v>
      </c>
      <c r="G375" s="5"/>
      <c r="H375" s="3"/>
    </row>
    <row r="376" spans="1:8">
      <c r="A376" s="19"/>
      <c r="B376" s="21" t="s">
        <v>2836</v>
      </c>
      <c r="C376" s="21">
        <v>2</v>
      </c>
      <c r="D376" s="3">
        <v>38090</v>
      </c>
      <c r="E376" s="5">
        <v>0</v>
      </c>
      <c r="F376" s="3">
        <f t="shared" si="7"/>
        <v>2253880</v>
      </c>
      <c r="G376" s="5"/>
      <c r="H376" s="3"/>
    </row>
    <row r="377" spans="1:8">
      <c r="A377" s="19"/>
      <c r="B377" s="21" t="s">
        <v>2836</v>
      </c>
      <c r="C377" s="21">
        <v>9</v>
      </c>
      <c r="D377" s="3"/>
      <c r="E377" s="5">
        <v>177605</v>
      </c>
      <c r="F377" s="3">
        <f t="shared" si="7"/>
        <v>2076275</v>
      </c>
      <c r="G377" s="5"/>
      <c r="H377" s="3"/>
    </row>
    <row r="378" spans="1:8">
      <c r="A378" s="19"/>
      <c r="B378" s="21" t="s">
        <v>2838</v>
      </c>
      <c r="C378" s="21">
        <v>6</v>
      </c>
      <c r="D378" s="3">
        <v>113725</v>
      </c>
      <c r="E378" s="5"/>
      <c r="F378" s="3">
        <f t="shared" si="7"/>
        <v>2190000</v>
      </c>
      <c r="G378" s="5"/>
      <c r="H378" s="3"/>
    </row>
    <row r="379" spans="1:8">
      <c r="A379" s="19"/>
      <c r="B379" s="21" t="s">
        <v>2838</v>
      </c>
      <c r="C379" s="21">
        <v>23</v>
      </c>
      <c r="D379" s="3"/>
      <c r="E379" s="5">
        <v>448290</v>
      </c>
      <c r="F379" s="3">
        <f t="shared" si="7"/>
        <v>1741710</v>
      </c>
      <c r="G379" s="5"/>
      <c r="H379" s="3"/>
    </row>
    <row r="380" spans="1:8">
      <c r="A380" s="19"/>
      <c r="B380" s="21" t="s">
        <v>2839</v>
      </c>
      <c r="C380" s="21">
        <v>6</v>
      </c>
      <c r="D380" s="3">
        <v>114600</v>
      </c>
      <c r="E380" s="5"/>
      <c r="F380" s="3">
        <f t="shared" si="7"/>
        <v>1856310</v>
      </c>
      <c r="G380" s="5"/>
      <c r="H380" s="3"/>
    </row>
    <row r="381" spans="1:8">
      <c r="A381" s="19"/>
      <c r="B381" s="21" t="s">
        <v>2839</v>
      </c>
      <c r="C381" s="21">
        <v>11</v>
      </c>
      <c r="D381" s="3"/>
      <c r="E381" s="5">
        <v>227445</v>
      </c>
      <c r="F381" s="3">
        <f t="shared" si="7"/>
        <v>1628865</v>
      </c>
      <c r="G381" s="5"/>
      <c r="H381" s="3"/>
    </row>
    <row r="382" spans="1:8">
      <c r="A382" s="19"/>
      <c r="B382" s="21" t="s">
        <v>2841</v>
      </c>
      <c r="C382" s="21">
        <v>19</v>
      </c>
      <c r="D382" s="3"/>
      <c r="E382" s="5">
        <v>360190</v>
      </c>
      <c r="F382" s="3">
        <f t="shared" si="7"/>
        <v>1268675</v>
      </c>
      <c r="G382" s="5"/>
      <c r="H382" s="3"/>
    </row>
    <row r="383" spans="1:8">
      <c r="A383" s="19"/>
      <c r="B383" s="21" t="s">
        <v>2844</v>
      </c>
      <c r="C383" s="21">
        <v>18</v>
      </c>
      <c r="D383" s="3"/>
      <c r="E383" s="5">
        <v>359730</v>
      </c>
      <c r="F383" s="3">
        <f t="shared" si="7"/>
        <v>908945</v>
      </c>
      <c r="G383" s="5"/>
      <c r="H383" s="3"/>
    </row>
    <row r="384" spans="1:8">
      <c r="A384" s="19"/>
      <c r="B384" s="21" t="s">
        <v>2846</v>
      </c>
      <c r="C384" s="21">
        <v>14</v>
      </c>
      <c r="D384" s="3"/>
      <c r="E384" s="5">
        <v>290790</v>
      </c>
      <c r="F384" s="3">
        <f t="shared" si="7"/>
        <v>618155</v>
      </c>
      <c r="G384" s="5"/>
      <c r="H384" s="3"/>
    </row>
    <row r="385" spans="1:8">
      <c r="A385" s="19"/>
      <c r="B385" s="21" t="s">
        <v>2849</v>
      </c>
      <c r="C385" s="21">
        <v>20</v>
      </c>
      <c r="D385" s="3"/>
      <c r="E385" s="5">
        <v>396040</v>
      </c>
      <c r="F385" s="3">
        <f t="shared" si="7"/>
        <v>222115</v>
      </c>
      <c r="G385" s="5"/>
      <c r="H385" s="3"/>
    </row>
    <row r="386" spans="1:8">
      <c r="A386" s="19"/>
      <c r="B386" s="21" t="s">
        <v>2850</v>
      </c>
      <c r="C386" s="21">
        <v>12</v>
      </c>
      <c r="D386" s="3"/>
      <c r="E386" s="5">
        <v>210765</v>
      </c>
      <c r="F386" s="3">
        <f t="shared" si="7"/>
        <v>11350</v>
      </c>
      <c r="G386" s="5"/>
      <c r="H386" s="3"/>
    </row>
    <row r="387" spans="1:8">
      <c r="A387" s="19"/>
      <c r="B387" s="21" t="s">
        <v>2851</v>
      </c>
      <c r="C387" s="21">
        <v>1</v>
      </c>
      <c r="D387" s="3">
        <v>1460</v>
      </c>
      <c r="E387" s="5">
        <v>12810</v>
      </c>
      <c r="F387" s="3">
        <f t="shared" si="7"/>
        <v>0</v>
      </c>
      <c r="G387" s="5" t="s">
        <v>2211</v>
      </c>
      <c r="H387" s="3"/>
    </row>
    <row r="388" spans="1:8">
      <c r="A388" s="19"/>
      <c r="B388" s="21" t="s">
        <v>2929</v>
      </c>
      <c r="C388" s="21">
        <v>1</v>
      </c>
      <c r="D388" s="3">
        <v>1675</v>
      </c>
      <c r="E388" s="5">
        <v>1675</v>
      </c>
      <c r="F388" s="3">
        <f t="shared" si="7"/>
        <v>0</v>
      </c>
      <c r="G388" s="5" t="s">
        <v>1344</v>
      </c>
      <c r="H388" s="3"/>
    </row>
    <row r="389" spans="1:8">
      <c r="A389" s="19"/>
      <c r="B389" s="21"/>
      <c r="C389" s="21"/>
      <c r="D389" s="3"/>
      <c r="E389" s="5"/>
      <c r="F389" s="3">
        <f t="shared" si="7"/>
        <v>0</v>
      </c>
      <c r="G389" s="5"/>
      <c r="H389" s="3"/>
    </row>
    <row r="390" spans="1:8" ht="26.25">
      <c r="A390" s="673" t="s">
        <v>43</v>
      </c>
      <c r="B390" s="674"/>
      <c r="C390" s="29">
        <f>SUM(C278:C389)</f>
        <v>1101</v>
      </c>
      <c r="D390" s="10">
        <f>SUM(D277:D389)</f>
        <v>11349065</v>
      </c>
      <c r="E390" s="10">
        <f>SUM(E277:E389)</f>
        <v>11349065</v>
      </c>
      <c r="F390" s="10">
        <f>D390-E390</f>
        <v>0</v>
      </c>
      <c r="G390" s="10"/>
      <c r="H390" s="10"/>
    </row>
    <row r="393" spans="1:8" ht="23.25">
      <c r="A393" s="666" t="s">
        <v>0</v>
      </c>
      <c r="B393" s="666"/>
      <c r="C393" s="666"/>
      <c r="D393" s="666"/>
      <c r="E393" s="666"/>
      <c r="F393" s="666"/>
      <c r="G393" s="666"/>
      <c r="H393" s="666"/>
    </row>
    <row r="394" spans="1:8" ht="15.75">
      <c r="A394" s="672" t="s">
        <v>2031</v>
      </c>
      <c r="B394" s="672"/>
      <c r="C394" s="672"/>
      <c r="D394" s="672"/>
      <c r="E394" s="672"/>
      <c r="F394" s="672"/>
      <c r="G394" s="672"/>
      <c r="H394" s="672"/>
    </row>
    <row r="395" spans="1:8">
      <c r="A395" s="667" t="s">
        <v>2700</v>
      </c>
      <c r="B395" s="667"/>
      <c r="C395" s="667"/>
      <c r="D395" s="667"/>
      <c r="E395" s="667"/>
      <c r="F395" s="667"/>
      <c r="G395" s="667"/>
      <c r="H395" s="667"/>
    </row>
    <row r="396" spans="1:8">
      <c r="A396" s="668" t="s">
        <v>2</v>
      </c>
      <c r="B396" s="668"/>
      <c r="C396" s="668"/>
      <c r="D396" s="668"/>
      <c r="E396" s="668"/>
      <c r="F396" s="668"/>
      <c r="G396" s="668"/>
      <c r="H396" s="668"/>
    </row>
    <row r="397" spans="1:8" ht="15.75">
      <c r="A397" s="1" t="s">
        <v>3</v>
      </c>
      <c r="B397" s="1" t="s">
        <v>4</v>
      </c>
      <c r="C397" s="211" t="s">
        <v>2245</v>
      </c>
      <c r="D397" s="1" t="s">
        <v>2243</v>
      </c>
      <c r="E397" s="1" t="s">
        <v>2246</v>
      </c>
      <c r="F397" s="211" t="s">
        <v>2244</v>
      </c>
      <c r="G397" s="1" t="s">
        <v>2247</v>
      </c>
      <c r="H397" s="211" t="s">
        <v>2239</v>
      </c>
    </row>
    <row r="398" spans="1:8" ht="15.75">
      <c r="A398" s="52"/>
      <c r="B398" s="36" t="s">
        <v>2699</v>
      </c>
      <c r="C398" s="36">
        <v>3</v>
      </c>
      <c r="D398" s="89">
        <v>67880</v>
      </c>
      <c r="E398" s="52"/>
      <c r="F398" s="235">
        <f>D398-E398</f>
        <v>67880</v>
      </c>
      <c r="G398" s="36"/>
      <c r="H398" s="3"/>
    </row>
    <row r="399" spans="1:8">
      <c r="A399" s="19"/>
      <c r="B399" s="401" t="s">
        <v>2702</v>
      </c>
      <c r="C399" s="21">
        <v>18</v>
      </c>
      <c r="D399" s="3">
        <v>438075</v>
      </c>
      <c r="E399" s="3"/>
      <c r="F399" s="3">
        <f t="shared" ref="F399:F443" si="8">F398+D399-E399</f>
        <v>505955</v>
      </c>
      <c r="G399" s="289"/>
      <c r="H399" s="3"/>
    </row>
    <row r="400" spans="1:8">
      <c r="A400" s="19"/>
      <c r="B400" s="21" t="s">
        <v>2702</v>
      </c>
      <c r="C400" s="21">
        <v>1</v>
      </c>
      <c r="D400" s="3"/>
      <c r="E400" s="3">
        <v>15840</v>
      </c>
      <c r="F400" s="3">
        <f t="shared" si="8"/>
        <v>490115</v>
      </c>
      <c r="G400" s="294"/>
      <c r="H400" s="3"/>
    </row>
    <row r="401" spans="1:8">
      <c r="A401" s="19"/>
      <c r="B401" s="21" t="s">
        <v>2704</v>
      </c>
      <c r="C401" s="21">
        <v>25</v>
      </c>
      <c r="D401" s="3">
        <v>611850</v>
      </c>
      <c r="E401" s="3"/>
      <c r="F401" s="3">
        <f t="shared" si="8"/>
        <v>1101965</v>
      </c>
      <c r="G401" s="299"/>
      <c r="H401" s="3"/>
    </row>
    <row r="402" spans="1:8">
      <c r="A402" s="19"/>
      <c r="B402" s="21" t="s">
        <v>2706</v>
      </c>
      <c r="C402" s="21">
        <v>36</v>
      </c>
      <c r="D402" s="3">
        <v>882230</v>
      </c>
      <c r="E402" s="3"/>
      <c r="F402" s="3">
        <f t="shared" si="8"/>
        <v>1984195</v>
      </c>
      <c r="G402" s="3"/>
      <c r="H402" s="3"/>
    </row>
    <row r="403" spans="1:8">
      <c r="A403" s="19"/>
      <c r="B403" s="21" t="s">
        <v>2708</v>
      </c>
      <c r="C403" s="21">
        <v>14</v>
      </c>
      <c r="D403" s="3">
        <v>348905</v>
      </c>
      <c r="E403" s="3"/>
      <c r="F403" s="3">
        <f t="shared" si="8"/>
        <v>2333100</v>
      </c>
      <c r="G403" s="3"/>
      <c r="H403" s="3"/>
    </row>
    <row r="404" spans="1:8">
      <c r="A404" s="19"/>
      <c r="B404" s="21" t="s">
        <v>2709</v>
      </c>
      <c r="C404" s="21">
        <v>10</v>
      </c>
      <c r="D404" s="3">
        <v>248385</v>
      </c>
      <c r="E404" s="5"/>
      <c r="F404" s="3">
        <f t="shared" si="8"/>
        <v>2581485</v>
      </c>
      <c r="G404" s="5"/>
      <c r="H404" s="3"/>
    </row>
    <row r="405" spans="1:8">
      <c r="A405" s="19"/>
      <c r="B405" s="21" t="s">
        <v>2710</v>
      </c>
      <c r="C405" s="21">
        <v>2</v>
      </c>
      <c r="D405" s="3">
        <v>47765</v>
      </c>
      <c r="E405" s="5"/>
      <c r="F405" s="3">
        <f t="shared" si="8"/>
        <v>2629250</v>
      </c>
      <c r="G405" s="5"/>
      <c r="H405" s="3"/>
    </row>
    <row r="406" spans="1:8">
      <c r="A406" s="19"/>
      <c r="B406" s="21" t="s">
        <v>2711</v>
      </c>
      <c r="C406" s="21">
        <v>2</v>
      </c>
      <c r="D406" s="3">
        <v>49635</v>
      </c>
      <c r="E406" s="5"/>
      <c r="F406" s="3">
        <f t="shared" si="8"/>
        <v>2678885</v>
      </c>
      <c r="G406" s="5"/>
      <c r="H406" s="3"/>
    </row>
    <row r="407" spans="1:8">
      <c r="A407" s="19"/>
      <c r="B407" s="21" t="s">
        <v>2713</v>
      </c>
      <c r="C407" s="21">
        <v>3</v>
      </c>
      <c r="D407" s="3"/>
      <c r="E407" s="5">
        <v>60500</v>
      </c>
      <c r="F407" s="3">
        <f t="shared" si="8"/>
        <v>2618385</v>
      </c>
      <c r="G407" s="5"/>
      <c r="H407" s="3"/>
    </row>
    <row r="408" spans="1:8">
      <c r="A408" s="19"/>
      <c r="B408" s="21" t="s">
        <v>2715</v>
      </c>
      <c r="C408" s="21">
        <v>8</v>
      </c>
      <c r="D408" s="3">
        <v>179335</v>
      </c>
      <c r="E408" s="5"/>
      <c r="F408" s="3">
        <f t="shared" si="8"/>
        <v>2797720</v>
      </c>
      <c r="G408" s="5"/>
      <c r="H408" s="3"/>
    </row>
    <row r="409" spans="1:8">
      <c r="A409" s="19"/>
      <c r="B409" s="21" t="s">
        <v>2716</v>
      </c>
      <c r="C409" s="21">
        <v>3</v>
      </c>
      <c r="D409" s="3">
        <v>69995</v>
      </c>
      <c r="E409" s="5"/>
      <c r="F409" s="3">
        <f t="shared" si="8"/>
        <v>2867715</v>
      </c>
      <c r="G409" s="5"/>
      <c r="H409" s="3"/>
    </row>
    <row r="410" spans="1:8">
      <c r="A410" s="19"/>
      <c r="B410" s="21" t="s">
        <v>2718</v>
      </c>
      <c r="C410" s="21">
        <v>3</v>
      </c>
      <c r="D410" s="3"/>
      <c r="E410" s="5">
        <v>69830</v>
      </c>
      <c r="F410" s="3">
        <f t="shared" si="8"/>
        <v>2797885</v>
      </c>
      <c r="G410" s="5"/>
      <c r="H410" s="3"/>
    </row>
    <row r="411" spans="1:8">
      <c r="A411" s="19"/>
      <c r="B411" s="21" t="s">
        <v>2719</v>
      </c>
      <c r="C411" s="21">
        <v>5</v>
      </c>
      <c r="D411" s="3">
        <v>113610</v>
      </c>
      <c r="E411" s="5"/>
      <c r="F411" s="3">
        <f t="shared" si="8"/>
        <v>2911495</v>
      </c>
      <c r="G411" s="5"/>
      <c r="H411" s="3"/>
    </row>
    <row r="412" spans="1:8">
      <c r="A412" s="19"/>
      <c r="B412" s="21" t="s">
        <v>2719</v>
      </c>
      <c r="C412" s="21">
        <v>1</v>
      </c>
      <c r="D412" s="3"/>
      <c r="E412" s="5">
        <v>15670</v>
      </c>
      <c r="F412" s="3">
        <f t="shared" si="8"/>
        <v>2895825</v>
      </c>
      <c r="G412" s="5"/>
      <c r="H412" s="3"/>
    </row>
    <row r="413" spans="1:8">
      <c r="A413" s="19"/>
      <c r="B413" s="21" t="s">
        <v>2720</v>
      </c>
      <c r="C413" s="21">
        <v>1</v>
      </c>
      <c r="D413" s="3"/>
      <c r="E413" s="5">
        <v>20000</v>
      </c>
      <c r="F413" s="3">
        <f t="shared" si="8"/>
        <v>2875825</v>
      </c>
      <c r="G413" s="5"/>
      <c r="H413" s="3"/>
    </row>
    <row r="414" spans="1:8">
      <c r="A414" s="19"/>
      <c r="B414" s="21" t="s">
        <v>2721</v>
      </c>
      <c r="C414" s="21">
        <v>15</v>
      </c>
      <c r="D414" s="3"/>
      <c r="E414" s="5">
        <v>276940</v>
      </c>
      <c r="F414" s="3">
        <f t="shared" si="8"/>
        <v>2598885</v>
      </c>
      <c r="G414" s="5"/>
      <c r="H414" s="3"/>
    </row>
    <row r="415" spans="1:8">
      <c r="A415" s="19"/>
      <c r="B415" s="432" t="s">
        <v>2722</v>
      </c>
      <c r="C415" s="21">
        <v>5</v>
      </c>
      <c r="D415" s="3"/>
      <c r="E415" s="5">
        <v>86255</v>
      </c>
      <c r="F415" s="3">
        <f t="shared" si="8"/>
        <v>2512630</v>
      </c>
      <c r="G415" s="5"/>
      <c r="H415" s="3"/>
    </row>
    <row r="416" spans="1:8">
      <c r="A416" s="19"/>
      <c r="B416" s="21" t="s">
        <v>2723</v>
      </c>
      <c r="C416" s="21">
        <v>3</v>
      </c>
      <c r="D416" s="3"/>
      <c r="E416" s="5">
        <v>63950</v>
      </c>
      <c r="F416" s="3">
        <f t="shared" si="8"/>
        <v>2448680</v>
      </c>
      <c r="G416" s="5"/>
      <c r="H416" s="3"/>
    </row>
    <row r="417" spans="1:8">
      <c r="A417" s="19"/>
      <c r="B417" s="21" t="s">
        <v>2737</v>
      </c>
      <c r="C417" s="21">
        <v>6</v>
      </c>
      <c r="D417" s="3"/>
      <c r="E417" s="5">
        <v>112750</v>
      </c>
      <c r="F417" s="3">
        <f t="shared" si="8"/>
        <v>2335930</v>
      </c>
      <c r="G417" s="5"/>
      <c r="H417" s="3"/>
    </row>
    <row r="418" spans="1:8">
      <c r="A418" s="19"/>
      <c r="B418" s="21" t="s">
        <v>2738</v>
      </c>
      <c r="C418" s="21">
        <v>9</v>
      </c>
      <c r="D418" s="3"/>
      <c r="E418" s="5">
        <v>172715</v>
      </c>
      <c r="F418" s="3">
        <f t="shared" si="8"/>
        <v>2163215</v>
      </c>
      <c r="G418" s="5"/>
      <c r="H418" s="3"/>
    </row>
    <row r="419" spans="1:8">
      <c r="A419" s="19"/>
      <c r="B419" s="21" t="s">
        <v>2739</v>
      </c>
      <c r="C419" s="21">
        <v>8</v>
      </c>
      <c r="D419" s="3"/>
      <c r="E419" s="5">
        <v>148875</v>
      </c>
      <c r="F419" s="3">
        <f t="shared" si="8"/>
        <v>2014340</v>
      </c>
      <c r="G419" s="5"/>
      <c r="H419" s="3"/>
    </row>
    <row r="420" spans="1:8">
      <c r="A420" s="19"/>
      <c r="B420" s="21" t="s">
        <v>2741</v>
      </c>
      <c r="C420" s="21">
        <v>1</v>
      </c>
      <c r="D420" s="3">
        <v>16170</v>
      </c>
      <c r="E420" s="5">
        <v>0</v>
      </c>
      <c r="F420" s="3">
        <f t="shared" si="8"/>
        <v>2030510</v>
      </c>
      <c r="G420" s="5"/>
      <c r="H420" s="3"/>
    </row>
    <row r="421" spans="1:8">
      <c r="A421" s="19"/>
      <c r="B421" s="21" t="s">
        <v>2741</v>
      </c>
      <c r="C421" s="21">
        <v>3</v>
      </c>
      <c r="D421" s="3"/>
      <c r="E421" s="5">
        <v>66865</v>
      </c>
      <c r="F421" s="3">
        <f t="shared" si="8"/>
        <v>1963645</v>
      </c>
      <c r="G421" s="5"/>
      <c r="H421" s="3"/>
    </row>
    <row r="422" spans="1:8">
      <c r="A422" s="19"/>
      <c r="B422" s="21" t="s">
        <v>2742</v>
      </c>
      <c r="C422" s="21">
        <v>3</v>
      </c>
      <c r="D422" s="3">
        <v>47935</v>
      </c>
      <c r="E422" s="5"/>
      <c r="F422" s="3">
        <f t="shared" si="8"/>
        <v>2011580</v>
      </c>
      <c r="G422" s="5"/>
      <c r="H422" s="3"/>
    </row>
    <row r="423" spans="1:8">
      <c r="A423" s="19"/>
      <c r="B423" s="21" t="s">
        <v>2746</v>
      </c>
      <c r="C423" s="21">
        <v>1</v>
      </c>
      <c r="D423" s="3"/>
      <c r="E423" s="5">
        <v>15790</v>
      </c>
      <c r="F423" s="3">
        <f t="shared" si="8"/>
        <v>1995790</v>
      </c>
      <c r="G423" s="5"/>
      <c r="H423" s="3"/>
    </row>
    <row r="424" spans="1:8">
      <c r="A424" s="19"/>
      <c r="B424" s="21" t="s">
        <v>2748</v>
      </c>
      <c r="C424" s="21">
        <v>6</v>
      </c>
      <c r="D424" s="3"/>
      <c r="E424" s="5">
        <v>138875</v>
      </c>
      <c r="F424" s="3">
        <f t="shared" si="8"/>
        <v>1856915</v>
      </c>
      <c r="G424" s="5"/>
      <c r="H424" s="3"/>
    </row>
    <row r="425" spans="1:8">
      <c r="A425" s="19"/>
      <c r="B425" s="21" t="s">
        <v>2753</v>
      </c>
      <c r="C425" s="21">
        <v>14</v>
      </c>
      <c r="D425" s="3"/>
      <c r="E425" s="5">
        <v>232390</v>
      </c>
      <c r="F425" s="3">
        <f t="shared" si="8"/>
        <v>1624525</v>
      </c>
      <c r="G425" s="5"/>
      <c r="H425" s="3"/>
    </row>
    <row r="426" spans="1:8">
      <c r="A426" s="19"/>
      <c r="B426" s="21" t="s">
        <v>2755</v>
      </c>
      <c r="C426" s="21">
        <v>16</v>
      </c>
      <c r="D426" s="3"/>
      <c r="E426" s="5">
        <v>288780</v>
      </c>
      <c r="F426" s="3">
        <f t="shared" si="8"/>
        <v>1335745</v>
      </c>
      <c r="G426" s="5"/>
      <c r="H426" s="3"/>
    </row>
    <row r="427" spans="1:8">
      <c r="A427" s="19"/>
      <c r="B427" s="21" t="s">
        <v>2757</v>
      </c>
      <c r="C427" s="21">
        <v>8</v>
      </c>
      <c r="D427" s="3"/>
      <c r="E427" s="5">
        <v>139690</v>
      </c>
      <c r="F427" s="3">
        <f t="shared" si="8"/>
        <v>1196055</v>
      </c>
      <c r="G427" s="5"/>
      <c r="H427" s="3"/>
    </row>
    <row r="428" spans="1:8">
      <c r="A428" s="19"/>
      <c r="B428" s="21" t="s">
        <v>2760</v>
      </c>
      <c r="C428" s="21">
        <v>1</v>
      </c>
      <c r="D428" s="3"/>
      <c r="E428" s="5">
        <v>15140</v>
      </c>
      <c r="F428" s="3">
        <f t="shared" si="8"/>
        <v>1180915</v>
      </c>
      <c r="G428" s="5"/>
      <c r="H428" s="3"/>
    </row>
    <row r="429" spans="1:8">
      <c r="A429" s="19"/>
      <c r="B429" s="21" t="s">
        <v>2763</v>
      </c>
      <c r="C429" s="21">
        <v>2</v>
      </c>
      <c r="D429" s="3"/>
      <c r="E429" s="5">
        <v>43635</v>
      </c>
      <c r="F429" s="3">
        <f t="shared" si="8"/>
        <v>1137280</v>
      </c>
      <c r="G429" s="5"/>
      <c r="H429" s="3"/>
    </row>
    <row r="430" spans="1:8">
      <c r="A430" s="19"/>
      <c r="B430" s="21" t="s">
        <v>2766</v>
      </c>
      <c r="C430" s="21">
        <v>1</v>
      </c>
      <c r="D430" s="3">
        <v>23175</v>
      </c>
      <c r="E430" s="5"/>
      <c r="F430" s="3">
        <f t="shared" si="8"/>
        <v>1160455</v>
      </c>
      <c r="G430" s="5"/>
      <c r="H430" s="3"/>
    </row>
    <row r="431" spans="1:8">
      <c r="A431" s="19"/>
      <c r="B431" s="21" t="s">
        <v>2766</v>
      </c>
      <c r="C431" s="21">
        <v>2</v>
      </c>
      <c r="D431" s="3"/>
      <c r="E431" s="5">
        <v>40840</v>
      </c>
      <c r="F431" s="3">
        <f t="shared" si="8"/>
        <v>1119615</v>
      </c>
      <c r="G431" s="5"/>
      <c r="H431" s="3"/>
    </row>
    <row r="432" spans="1:8">
      <c r="A432" s="19"/>
      <c r="B432" s="21" t="s">
        <v>2768</v>
      </c>
      <c r="C432" s="21">
        <v>1</v>
      </c>
      <c r="D432" s="3"/>
      <c r="E432" s="5">
        <v>24625</v>
      </c>
      <c r="F432" s="3">
        <f t="shared" si="8"/>
        <v>1094990</v>
      </c>
      <c r="G432" s="5"/>
      <c r="H432" s="3"/>
    </row>
    <row r="433" spans="1:8">
      <c r="A433" s="19"/>
      <c r="B433" s="21" t="s">
        <v>2771</v>
      </c>
      <c r="C433" s="21">
        <v>3</v>
      </c>
      <c r="D433" s="3"/>
      <c r="E433" s="5">
        <v>51000</v>
      </c>
      <c r="F433" s="3">
        <f t="shared" si="8"/>
        <v>1043990</v>
      </c>
      <c r="G433" s="5"/>
      <c r="H433" s="3"/>
    </row>
    <row r="434" spans="1:8">
      <c r="A434" s="19"/>
      <c r="B434" s="21" t="s">
        <v>2773</v>
      </c>
      <c r="C434" s="21">
        <v>1</v>
      </c>
      <c r="D434" s="3">
        <v>23725</v>
      </c>
      <c r="E434" s="5"/>
      <c r="F434" s="3">
        <f t="shared" si="8"/>
        <v>1067715</v>
      </c>
      <c r="G434" s="5"/>
      <c r="H434" s="3"/>
    </row>
    <row r="435" spans="1:8">
      <c r="A435" s="19"/>
      <c r="B435" s="21" t="s">
        <v>2773</v>
      </c>
      <c r="C435" s="21">
        <v>4</v>
      </c>
      <c r="D435" s="3"/>
      <c r="E435" s="5">
        <v>89280</v>
      </c>
      <c r="F435" s="3">
        <f t="shared" si="8"/>
        <v>978435</v>
      </c>
      <c r="G435" s="5"/>
      <c r="H435" s="3"/>
    </row>
    <row r="436" spans="1:8">
      <c r="A436" s="19"/>
      <c r="B436" s="21" t="s">
        <v>2774</v>
      </c>
      <c r="C436" s="21">
        <v>3</v>
      </c>
      <c r="D436" s="3">
        <v>73110</v>
      </c>
      <c r="E436" s="5"/>
      <c r="F436" s="3">
        <f t="shared" si="8"/>
        <v>1051545</v>
      </c>
      <c r="G436" s="5"/>
      <c r="H436" s="3"/>
    </row>
    <row r="437" spans="1:8">
      <c r="A437" s="19"/>
      <c r="B437" s="21" t="s">
        <v>2774</v>
      </c>
      <c r="C437" s="21">
        <v>14</v>
      </c>
      <c r="D437" s="3"/>
      <c r="E437" s="5">
        <v>305315</v>
      </c>
      <c r="F437" s="3">
        <f t="shared" si="8"/>
        <v>746230</v>
      </c>
      <c r="G437" s="5"/>
      <c r="H437" s="3"/>
    </row>
    <row r="438" spans="1:8">
      <c r="A438" s="19"/>
      <c r="B438" s="21" t="s">
        <v>2775</v>
      </c>
      <c r="C438" s="21">
        <v>9</v>
      </c>
      <c r="D438" s="3"/>
      <c r="E438" s="5">
        <v>190055</v>
      </c>
      <c r="F438" s="3">
        <f t="shared" si="8"/>
        <v>556175</v>
      </c>
      <c r="G438" s="5"/>
      <c r="H438" s="3"/>
    </row>
    <row r="439" spans="1:8">
      <c r="A439" s="19"/>
      <c r="B439" s="21" t="s">
        <v>2779</v>
      </c>
      <c r="C439" s="21">
        <v>16</v>
      </c>
      <c r="D439" s="3"/>
      <c r="E439" s="5">
        <v>292905</v>
      </c>
      <c r="F439" s="3">
        <f t="shared" si="8"/>
        <v>263270</v>
      </c>
      <c r="G439" s="5"/>
      <c r="H439" s="3"/>
    </row>
    <row r="440" spans="1:8">
      <c r="A440" s="19"/>
      <c r="B440" s="21" t="s">
        <v>2780</v>
      </c>
      <c r="C440" s="21">
        <v>12</v>
      </c>
      <c r="D440" s="3"/>
      <c r="E440" s="5">
        <v>207825</v>
      </c>
      <c r="F440" s="3">
        <f t="shared" si="8"/>
        <v>55445</v>
      </c>
      <c r="G440" s="5"/>
      <c r="H440" s="3"/>
    </row>
    <row r="441" spans="1:8">
      <c r="A441" s="19"/>
      <c r="B441" s="21" t="s">
        <v>2781</v>
      </c>
      <c r="C441" s="21">
        <v>3</v>
      </c>
      <c r="D441" s="3"/>
      <c r="E441" s="5">
        <v>47295</v>
      </c>
      <c r="F441" s="3">
        <f t="shared" si="8"/>
        <v>8150</v>
      </c>
      <c r="G441" s="5"/>
      <c r="H441" s="3"/>
    </row>
    <row r="442" spans="1:8">
      <c r="A442" s="19"/>
      <c r="B442" s="21" t="s">
        <v>2796</v>
      </c>
      <c r="C442" s="21">
        <v>1</v>
      </c>
      <c r="D442" s="3">
        <v>1885</v>
      </c>
      <c r="E442" s="5">
        <v>10035</v>
      </c>
      <c r="F442" s="3">
        <f t="shared" si="8"/>
        <v>0</v>
      </c>
      <c r="G442" s="5"/>
      <c r="H442" s="3"/>
    </row>
    <row r="443" spans="1:8">
      <c r="A443" s="19"/>
      <c r="B443" s="21"/>
      <c r="C443" s="21"/>
      <c r="D443" s="3"/>
      <c r="E443" s="5"/>
      <c r="F443" s="3">
        <f t="shared" si="8"/>
        <v>0</v>
      </c>
      <c r="G443" s="5"/>
      <c r="H443" s="3"/>
    </row>
    <row r="444" spans="1:8" ht="26.25">
      <c r="A444" s="673" t="s">
        <v>43</v>
      </c>
      <c r="B444" s="674"/>
      <c r="C444" s="29">
        <f>SUM(C399:C443)</f>
        <v>303</v>
      </c>
      <c r="D444" s="10">
        <f>SUM(D398:D443)</f>
        <v>3243665</v>
      </c>
      <c r="E444" s="10">
        <f>SUM(E398:E443)</f>
        <v>3243665</v>
      </c>
      <c r="F444" s="10">
        <f>D444-E444</f>
        <v>0</v>
      </c>
      <c r="G444" s="10"/>
      <c r="H444" s="10"/>
    </row>
    <row r="447" spans="1:8" ht="23.25">
      <c r="A447" s="666" t="s">
        <v>0</v>
      </c>
      <c r="B447" s="666"/>
      <c r="C447" s="666"/>
      <c r="D447" s="666"/>
      <c r="E447" s="666"/>
      <c r="F447" s="666"/>
      <c r="G447" s="666"/>
      <c r="H447" s="666"/>
    </row>
    <row r="448" spans="1:8" ht="15.75">
      <c r="A448" s="672" t="s">
        <v>2031</v>
      </c>
      <c r="B448" s="672"/>
      <c r="C448" s="672"/>
      <c r="D448" s="672"/>
      <c r="E448" s="672"/>
      <c r="F448" s="672"/>
      <c r="G448" s="672"/>
      <c r="H448" s="672"/>
    </row>
    <row r="449" spans="1:8">
      <c r="A449" s="667" t="s">
        <v>1890</v>
      </c>
      <c r="B449" s="667"/>
      <c r="C449" s="667"/>
      <c r="D449" s="667"/>
      <c r="E449" s="667"/>
      <c r="F449" s="667"/>
      <c r="G449" s="667"/>
      <c r="H449" s="667"/>
    </row>
    <row r="450" spans="1:8">
      <c r="A450" s="668" t="s">
        <v>2</v>
      </c>
      <c r="B450" s="668"/>
      <c r="C450" s="668"/>
      <c r="D450" s="668"/>
      <c r="E450" s="668"/>
      <c r="F450" s="668"/>
      <c r="G450" s="668"/>
      <c r="H450" s="668"/>
    </row>
    <row r="451" spans="1:8" ht="15.75">
      <c r="A451" s="1" t="s">
        <v>3</v>
      </c>
      <c r="B451" s="1" t="s">
        <v>4</v>
      </c>
      <c r="C451" s="211" t="s">
        <v>2245</v>
      </c>
      <c r="D451" s="1" t="s">
        <v>2243</v>
      </c>
      <c r="E451" s="1" t="s">
        <v>2246</v>
      </c>
      <c r="F451" s="211" t="s">
        <v>2244</v>
      </c>
      <c r="G451" s="1" t="s">
        <v>2247</v>
      </c>
      <c r="H451" s="211" t="s">
        <v>2239</v>
      </c>
    </row>
    <row r="452" spans="1:8" ht="15.75">
      <c r="A452" s="52"/>
      <c r="B452" s="36" t="s">
        <v>2830</v>
      </c>
      <c r="C452" s="36">
        <v>2</v>
      </c>
      <c r="D452" s="89">
        <v>41830</v>
      </c>
      <c r="E452" s="52"/>
      <c r="F452" s="235">
        <f>D452-E452</f>
        <v>41830</v>
      </c>
      <c r="G452" s="36" t="s">
        <v>2831</v>
      </c>
      <c r="H452" s="3"/>
    </row>
    <row r="453" spans="1:8">
      <c r="A453" s="19"/>
      <c r="B453" s="539" t="s">
        <v>2836</v>
      </c>
      <c r="C453" s="21">
        <v>7</v>
      </c>
      <c r="D453" s="3">
        <v>182105</v>
      </c>
      <c r="E453" s="3"/>
      <c r="F453" s="3">
        <f t="shared" ref="F453:F512" si="9">F452+D453-E453</f>
        <v>223935</v>
      </c>
      <c r="G453" s="289"/>
      <c r="H453" s="3"/>
    </row>
    <row r="454" spans="1:8">
      <c r="A454" s="19"/>
      <c r="B454" s="21" t="s">
        <v>2838</v>
      </c>
      <c r="C454" s="21">
        <v>21</v>
      </c>
      <c r="D454" s="3">
        <v>528240</v>
      </c>
      <c r="E454" s="3"/>
      <c r="F454" s="3">
        <f t="shared" si="9"/>
        <v>752175</v>
      </c>
      <c r="G454" s="294"/>
      <c r="H454" s="3"/>
    </row>
    <row r="455" spans="1:8">
      <c r="A455" s="19"/>
      <c r="B455" s="21" t="s">
        <v>2839</v>
      </c>
      <c r="C455" s="21">
        <v>10</v>
      </c>
      <c r="D455" s="3">
        <v>245240</v>
      </c>
      <c r="E455" s="3"/>
      <c r="F455" s="3">
        <f t="shared" si="9"/>
        <v>997415</v>
      </c>
      <c r="G455" s="299"/>
      <c r="H455" s="3"/>
    </row>
    <row r="456" spans="1:8">
      <c r="A456" s="19"/>
      <c r="B456" s="21" t="s">
        <v>2841</v>
      </c>
      <c r="C456" s="21">
        <v>17</v>
      </c>
      <c r="D456" s="3">
        <v>408290</v>
      </c>
      <c r="E456" s="3"/>
      <c r="F456" s="3">
        <f t="shared" si="9"/>
        <v>1405705</v>
      </c>
      <c r="G456" s="3"/>
      <c r="H456" s="3"/>
    </row>
    <row r="457" spans="1:8">
      <c r="A457" s="19"/>
      <c r="B457" s="21" t="s">
        <v>2844</v>
      </c>
      <c r="C457" s="21">
        <v>21</v>
      </c>
      <c r="D457" s="3">
        <v>525235</v>
      </c>
      <c r="E457" s="3"/>
      <c r="F457" s="3">
        <f t="shared" si="9"/>
        <v>1930940</v>
      </c>
      <c r="G457" s="3"/>
      <c r="H457" s="3"/>
    </row>
    <row r="458" spans="1:8">
      <c r="A458" s="19"/>
      <c r="B458" s="21" t="s">
        <v>2846</v>
      </c>
      <c r="C458" s="21">
        <v>9</v>
      </c>
      <c r="D458" s="3">
        <v>226180</v>
      </c>
      <c r="E458" s="3"/>
      <c r="F458" s="3">
        <f t="shared" si="9"/>
        <v>2157120</v>
      </c>
      <c r="G458" s="3"/>
      <c r="H458" s="3"/>
    </row>
    <row r="459" spans="1:8">
      <c r="A459" s="19"/>
      <c r="B459" s="21" t="s">
        <v>2849</v>
      </c>
      <c r="C459" s="21">
        <v>8</v>
      </c>
      <c r="D459" s="3">
        <v>203625</v>
      </c>
      <c r="E459" s="3"/>
      <c r="F459" s="3">
        <f t="shared" si="9"/>
        <v>2360745</v>
      </c>
      <c r="G459" s="3"/>
      <c r="H459" s="3"/>
    </row>
    <row r="460" spans="1:8">
      <c r="A460" s="19"/>
      <c r="B460" s="21" t="s">
        <v>2850</v>
      </c>
      <c r="C460" s="21">
        <v>9</v>
      </c>
      <c r="D460" s="3">
        <v>224185</v>
      </c>
      <c r="E460" s="3"/>
      <c r="F460" s="3">
        <f t="shared" si="9"/>
        <v>2584930</v>
      </c>
      <c r="G460" s="3"/>
      <c r="H460" s="3"/>
    </row>
    <row r="461" spans="1:8">
      <c r="A461" s="19"/>
      <c r="B461" s="21" t="s">
        <v>2851</v>
      </c>
      <c r="C461" s="21">
        <v>9</v>
      </c>
      <c r="D461" s="3">
        <v>202825</v>
      </c>
      <c r="E461" s="3"/>
      <c r="F461" s="3">
        <f t="shared" si="9"/>
        <v>2787755</v>
      </c>
      <c r="G461" s="3"/>
      <c r="H461" s="3"/>
    </row>
    <row r="462" spans="1:8">
      <c r="A462" s="19"/>
      <c r="B462" s="21" t="s">
        <v>2853</v>
      </c>
      <c r="C462" s="21">
        <v>4</v>
      </c>
      <c r="D462" s="3">
        <v>97185</v>
      </c>
      <c r="E462" s="3"/>
      <c r="F462" s="3">
        <f t="shared" si="9"/>
        <v>2884940</v>
      </c>
      <c r="G462" s="3"/>
      <c r="H462" s="3"/>
    </row>
    <row r="463" spans="1:8">
      <c r="A463" s="19"/>
      <c r="B463" s="21" t="s">
        <v>2854</v>
      </c>
      <c r="C463" s="21">
        <v>12</v>
      </c>
      <c r="D463" s="3">
        <v>295760</v>
      </c>
      <c r="E463" s="3"/>
      <c r="F463" s="3">
        <f t="shared" si="9"/>
        <v>3180700</v>
      </c>
      <c r="G463" s="3"/>
      <c r="H463" s="3"/>
    </row>
    <row r="464" spans="1:8">
      <c r="A464" s="19"/>
      <c r="B464" s="21" t="s">
        <v>2855</v>
      </c>
      <c r="C464" s="21">
        <v>21</v>
      </c>
      <c r="D464" s="3">
        <v>525330</v>
      </c>
      <c r="E464" s="3"/>
      <c r="F464" s="3">
        <f t="shared" si="9"/>
        <v>3706030</v>
      </c>
      <c r="G464" s="3"/>
      <c r="H464" s="3"/>
    </row>
    <row r="465" spans="1:8">
      <c r="A465" s="19"/>
      <c r="B465" s="21" t="s">
        <v>2857</v>
      </c>
      <c r="C465" s="21">
        <v>16</v>
      </c>
      <c r="D465" s="3">
        <v>404450</v>
      </c>
      <c r="E465" s="3"/>
      <c r="F465" s="3">
        <f t="shared" si="9"/>
        <v>4110480</v>
      </c>
      <c r="G465" s="3"/>
      <c r="H465" s="3"/>
    </row>
    <row r="466" spans="1:8">
      <c r="A466" s="19"/>
      <c r="B466" s="21" t="s">
        <v>2859</v>
      </c>
      <c r="C466" s="21">
        <v>16</v>
      </c>
      <c r="D466" s="3">
        <v>398775</v>
      </c>
      <c r="E466" s="3"/>
      <c r="F466" s="3">
        <f t="shared" si="9"/>
        <v>4509255</v>
      </c>
      <c r="G466" s="3"/>
      <c r="H466" s="3"/>
    </row>
    <row r="467" spans="1:8">
      <c r="A467" s="19"/>
      <c r="B467" s="21" t="s">
        <v>2860</v>
      </c>
      <c r="C467" s="21">
        <v>19</v>
      </c>
      <c r="D467" s="3">
        <v>455395</v>
      </c>
      <c r="E467" s="3"/>
      <c r="F467" s="3">
        <f t="shared" si="9"/>
        <v>4964650</v>
      </c>
      <c r="G467" s="3"/>
      <c r="H467" s="3"/>
    </row>
    <row r="468" spans="1:8">
      <c r="A468" s="19"/>
      <c r="B468" s="21" t="s">
        <v>2861</v>
      </c>
      <c r="C468" s="21">
        <v>16</v>
      </c>
      <c r="D468" s="3">
        <v>396380</v>
      </c>
      <c r="E468" s="3"/>
      <c r="F468" s="3">
        <f t="shared" si="9"/>
        <v>5361030</v>
      </c>
      <c r="G468" s="3"/>
      <c r="H468" s="3"/>
    </row>
    <row r="469" spans="1:8">
      <c r="A469" s="19"/>
      <c r="B469" s="21" t="s">
        <v>2862</v>
      </c>
      <c r="C469" s="21">
        <v>14</v>
      </c>
      <c r="D469" s="3">
        <v>341760</v>
      </c>
      <c r="E469" s="3"/>
      <c r="F469" s="3">
        <f t="shared" si="9"/>
        <v>5702790</v>
      </c>
      <c r="G469" s="3"/>
      <c r="H469" s="3"/>
    </row>
    <row r="470" spans="1:8">
      <c r="A470" s="19"/>
      <c r="B470" s="21">
        <v>22.102399999999999</v>
      </c>
      <c r="C470" s="21">
        <v>1</v>
      </c>
      <c r="D470" s="3"/>
      <c r="E470" s="3">
        <v>500</v>
      </c>
      <c r="F470" s="3">
        <f t="shared" si="9"/>
        <v>5702290</v>
      </c>
      <c r="G470" s="3"/>
      <c r="H470" s="3"/>
    </row>
    <row r="471" spans="1:8">
      <c r="A471" s="19"/>
      <c r="B471" s="21" t="s">
        <v>2863</v>
      </c>
      <c r="C471" s="21">
        <v>12</v>
      </c>
      <c r="D471" s="3">
        <v>296770</v>
      </c>
      <c r="E471" s="3"/>
      <c r="F471" s="3">
        <f t="shared" si="9"/>
        <v>5999060</v>
      </c>
      <c r="G471" s="3"/>
      <c r="H471" s="3"/>
    </row>
    <row r="472" spans="1:8">
      <c r="A472" s="19"/>
      <c r="B472" s="21" t="s">
        <v>2863</v>
      </c>
      <c r="C472" s="21">
        <v>2</v>
      </c>
      <c r="D472" s="3"/>
      <c r="E472" s="3">
        <v>40000</v>
      </c>
      <c r="F472" s="3">
        <f t="shared" si="9"/>
        <v>5959060</v>
      </c>
      <c r="G472" s="3"/>
      <c r="H472" s="3"/>
    </row>
    <row r="473" spans="1:8">
      <c r="A473" s="19"/>
      <c r="B473" s="21" t="s">
        <v>2864</v>
      </c>
      <c r="C473" s="21">
        <v>22</v>
      </c>
      <c r="D473" s="3">
        <v>507815</v>
      </c>
      <c r="E473" s="3"/>
      <c r="F473" s="3">
        <f t="shared" si="9"/>
        <v>6466875</v>
      </c>
      <c r="G473" s="3"/>
      <c r="H473" s="3"/>
    </row>
    <row r="474" spans="1:8">
      <c r="A474" s="19"/>
      <c r="B474" s="21" t="s">
        <v>2864</v>
      </c>
      <c r="C474" s="21">
        <v>1</v>
      </c>
      <c r="D474" s="3"/>
      <c r="E474" s="3">
        <v>19970</v>
      </c>
      <c r="F474" s="3">
        <f t="shared" si="9"/>
        <v>6446905</v>
      </c>
      <c r="G474" s="3"/>
      <c r="H474" s="3"/>
    </row>
    <row r="475" spans="1:8">
      <c r="A475" s="19"/>
      <c r="B475" s="21" t="s">
        <v>2865</v>
      </c>
      <c r="C475" s="21">
        <v>31</v>
      </c>
      <c r="D475" s="3">
        <v>746510</v>
      </c>
      <c r="E475" s="3"/>
      <c r="F475" s="3">
        <f t="shared" si="9"/>
        <v>7193415</v>
      </c>
      <c r="G475" s="3"/>
      <c r="H475" s="3"/>
    </row>
    <row r="476" spans="1:8">
      <c r="A476" s="19"/>
      <c r="B476" s="21" t="s">
        <v>2866</v>
      </c>
      <c r="C476" s="21">
        <v>35</v>
      </c>
      <c r="D476" s="3">
        <v>843715</v>
      </c>
      <c r="E476" s="3"/>
      <c r="F476" s="3">
        <f t="shared" si="9"/>
        <v>8037130</v>
      </c>
      <c r="G476" s="3"/>
      <c r="H476" s="3"/>
    </row>
    <row r="477" spans="1:8">
      <c r="A477" s="19"/>
      <c r="B477" s="21" t="s">
        <v>2868</v>
      </c>
      <c r="C477" s="21">
        <v>11</v>
      </c>
      <c r="D477" s="3">
        <v>261580</v>
      </c>
      <c r="E477" s="3"/>
      <c r="F477" s="3">
        <f t="shared" si="9"/>
        <v>8298710</v>
      </c>
      <c r="G477" s="3"/>
      <c r="H477" s="3"/>
    </row>
    <row r="478" spans="1:8">
      <c r="A478" s="19"/>
      <c r="B478" s="21" t="s">
        <v>2869</v>
      </c>
      <c r="C478" s="21">
        <v>8</v>
      </c>
      <c r="D478" s="3">
        <v>188825</v>
      </c>
      <c r="E478" s="3"/>
      <c r="F478" s="3">
        <f t="shared" si="9"/>
        <v>8487535</v>
      </c>
      <c r="G478" s="3"/>
      <c r="H478" s="3"/>
    </row>
    <row r="479" spans="1:8">
      <c r="A479" s="19"/>
      <c r="B479" s="21" t="s">
        <v>2870</v>
      </c>
      <c r="C479" s="21">
        <v>2</v>
      </c>
      <c r="D479" s="3">
        <v>49845</v>
      </c>
      <c r="E479" s="3"/>
      <c r="F479" s="3">
        <f t="shared" si="9"/>
        <v>8537380</v>
      </c>
      <c r="G479" s="3"/>
      <c r="H479" s="3"/>
    </row>
    <row r="480" spans="1:8">
      <c r="A480" s="19"/>
      <c r="B480" s="21" t="s">
        <v>2870</v>
      </c>
      <c r="C480" s="21">
        <v>2</v>
      </c>
      <c r="D480" s="3"/>
      <c r="E480" s="3">
        <v>34550</v>
      </c>
      <c r="F480" s="3">
        <f t="shared" si="9"/>
        <v>8502830</v>
      </c>
      <c r="G480" s="3"/>
      <c r="H480" s="3"/>
    </row>
    <row r="481" spans="1:8">
      <c r="A481" s="19"/>
      <c r="B481" s="21" t="s">
        <v>2874</v>
      </c>
      <c r="C481" s="21">
        <v>3</v>
      </c>
      <c r="D481" s="3"/>
      <c r="E481" s="3">
        <v>52355</v>
      </c>
      <c r="F481" s="3">
        <f t="shared" si="9"/>
        <v>8450475</v>
      </c>
      <c r="G481" s="3"/>
      <c r="H481" s="3"/>
    </row>
    <row r="482" spans="1:8">
      <c r="A482" s="19"/>
      <c r="B482" s="21" t="s">
        <v>2877</v>
      </c>
      <c r="C482" s="21">
        <v>2</v>
      </c>
      <c r="D482" s="3"/>
      <c r="E482" s="3">
        <v>39170</v>
      </c>
      <c r="F482" s="3">
        <f t="shared" si="9"/>
        <v>8411305</v>
      </c>
      <c r="G482" s="3"/>
      <c r="H482" s="3"/>
    </row>
    <row r="483" spans="1:8">
      <c r="A483" s="19"/>
      <c r="B483" s="21" t="s">
        <v>2877</v>
      </c>
      <c r="C483" s="21">
        <v>1</v>
      </c>
      <c r="D483" s="3">
        <v>24495</v>
      </c>
      <c r="E483" s="3"/>
      <c r="F483" s="3">
        <f t="shared" si="9"/>
        <v>8435800</v>
      </c>
      <c r="G483" s="3"/>
      <c r="H483" s="3"/>
    </row>
    <row r="484" spans="1:8">
      <c r="A484" s="19"/>
      <c r="B484" s="21" t="s">
        <v>2879</v>
      </c>
      <c r="C484" s="21">
        <v>6</v>
      </c>
      <c r="D484" s="3"/>
      <c r="E484" s="3">
        <v>123560</v>
      </c>
      <c r="F484" s="3">
        <f t="shared" si="9"/>
        <v>8312240</v>
      </c>
      <c r="G484" s="3"/>
      <c r="H484" s="3"/>
    </row>
    <row r="485" spans="1:8">
      <c r="A485" s="19"/>
      <c r="B485" s="21" t="s">
        <v>2880</v>
      </c>
      <c r="C485" s="21">
        <v>4</v>
      </c>
      <c r="D485" s="3"/>
      <c r="E485" s="3">
        <v>76440</v>
      </c>
      <c r="F485" s="3">
        <f t="shared" si="9"/>
        <v>8235800</v>
      </c>
      <c r="G485" s="3"/>
      <c r="H485" s="3"/>
    </row>
    <row r="486" spans="1:8">
      <c r="A486" s="19"/>
      <c r="B486" s="21" t="s">
        <v>2900</v>
      </c>
      <c r="C486" s="21">
        <v>2</v>
      </c>
      <c r="D486" s="3"/>
      <c r="E486" s="3">
        <v>40845</v>
      </c>
      <c r="F486" s="3">
        <f t="shared" si="9"/>
        <v>8194955</v>
      </c>
      <c r="G486" s="3"/>
      <c r="H486" s="3"/>
    </row>
    <row r="487" spans="1:8">
      <c r="A487" s="19"/>
      <c r="B487" s="21" t="s">
        <v>2903</v>
      </c>
      <c r="C487" s="21">
        <v>2</v>
      </c>
      <c r="D487" s="3"/>
      <c r="E487" s="3">
        <v>48555</v>
      </c>
      <c r="F487" s="3">
        <f t="shared" si="9"/>
        <v>8146400</v>
      </c>
      <c r="G487" s="3"/>
      <c r="H487" s="3"/>
    </row>
    <row r="488" spans="1:8">
      <c r="A488" s="19"/>
      <c r="B488" s="21" t="s">
        <v>2904</v>
      </c>
      <c r="C488" s="21">
        <v>2</v>
      </c>
      <c r="D488" s="3"/>
      <c r="E488" s="3">
        <v>35145</v>
      </c>
      <c r="F488" s="3">
        <f t="shared" si="9"/>
        <v>8111255</v>
      </c>
      <c r="G488" s="3"/>
      <c r="H488" s="3"/>
    </row>
    <row r="489" spans="1:8">
      <c r="A489" s="19"/>
      <c r="B489" s="21" t="s">
        <v>2906</v>
      </c>
      <c r="C489" s="21">
        <v>10</v>
      </c>
      <c r="D489" s="3"/>
      <c r="E489" s="3">
        <v>224115</v>
      </c>
      <c r="F489" s="3">
        <f t="shared" si="9"/>
        <v>7887140</v>
      </c>
      <c r="G489" s="3"/>
      <c r="H489" s="3"/>
    </row>
    <row r="490" spans="1:8">
      <c r="A490" s="19"/>
      <c r="B490" s="21" t="s">
        <v>2907</v>
      </c>
      <c r="C490" s="21">
        <v>6</v>
      </c>
      <c r="D490" s="3"/>
      <c r="E490" s="3">
        <v>135995</v>
      </c>
      <c r="F490" s="3">
        <f t="shared" si="9"/>
        <v>7751145</v>
      </c>
      <c r="G490" s="3"/>
      <c r="H490" s="3"/>
    </row>
    <row r="491" spans="1:8">
      <c r="A491" s="19"/>
      <c r="B491" s="21" t="s">
        <v>2908</v>
      </c>
      <c r="C491" s="21">
        <v>5</v>
      </c>
      <c r="D491" s="3"/>
      <c r="E491" s="3">
        <v>81620</v>
      </c>
      <c r="F491" s="3">
        <f t="shared" si="9"/>
        <v>7669525</v>
      </c>
      <c r="G491" s="3"/>
      <c r="H491" s="3"/>
    </row>
    <row r="492" spans="1:8">
      <c r="A492" s="19"/>
      <c r="B492" s="21" t="s">
        <v>2910</v>
      </c>
      <c r="C492" s="21">
        <v>5</v>
      </c>
      <c r="D492" s="3"/>
      <c r="E492" s="3">
        <v>89420</v>
      </c>
      <c r="F492" s="3">
        <f t="shared" si="9"/>
        <v>7580105</v>
      </c>
      <c r="G492" s="3"/>
      <c r="H492" s="3"/>
    </row>
    <row r="493" spans="1:8">
      <c r="A493" s="19"/>
      <c r="B493" s="21" t="s">
        <v>2927</v>
      </c>
      <c r="C493" s="21">
        <v>3</v>
      </c>
      <c r="D493" s="3"/>
      <c r="E493" s="3">
        <v>59170</v>
      </c>
      <c r="F493" s="3">
        <f t="shared" si="9"/>
        <v>7520935</v>
      </c>
      <c r="G493" s="3"/>
      <c r="H493" s="3"/>
    </row>
    <row r="494" spans="1:8">
      <c r="A494" s="19"/>
      <c r="B494" s="21" t="s">
        <v>2928</v>
      </c>
      <c r="C494" s="21">
        <v>7</v>
      </c>
      <c r="D494" s="3"/>
      <c r="E494" s="3">
        <v>105340</v>
      </c>
      <c r="F494" s="3">
        <f t="shared" si="9"/>
        <v>7415595</v>
      </c>
      <c r="G494" s="3"/>
      <c r="H494" s="3"/>
    </row>
    <row r="495" spans="1:8">
      <c r="A495" s="19"/>
      <c r="B495" s="21" t="s">
        <v>2929</v>
      </c>
      <c r="C495" s="21">
        <v>6</v>
      </c>
      <c r="D495" s="3"/>
      <c r="E495" s="3">
        <v>122520</v>
      </c>
      <c r="F495" s="3">
        <f t="shared" si="9"/>
        <v>7293075</v>
      </c>
      <c r="G495" s="3"/>
      <c r="H495" s="3"/>
    </row>
    <row r="496" spans="1:8">
      <c r="A496" s="19"/>
      <c r="B496" s="21" t="s">
        <v>2930</v>
      </c>
      <c r="C496" s="21">
        <v>18</v>
      </c>
      <c r="D496" s="3"/>
      <c r="E496" s="3">
        <v>405680</v>
      </c>
      <c r="F496" s="3">
        <f t="shared" si="9"/>
        <v>6887395</v>
      </c>
      <c r="G496" s="3"/>
      <c r="H496" s="3"/>
    </row>
    <row r="497" spans="1:8">
      <c r="A497" s="19"/>
      <c r="B497" s="21" t="s">
        <v>2933</v>
      </c>
      <c r="C497" s="21">
        <v>6</v>
      </c>
      <c r="D497" s="3"/>
      <c r="E497" s="3">
        <v>137375</v>
      </c>
      <c r="F497" s="3">
        <f t="shared" si="9"/>
        <v>6750020</v>
      </c>
      <c r="G497" s="3"/>
      <c r="H497" s="3"/>
    </row>
    <row r="498" spans="1:8">
      <c r="A498" s="19"/>
      <c r="B498" s="21" t="s">
        <v>2155</v>
      </c>
      <c r="C498" s="21">
        <v>17</v>
      </c>
      <c r="D498" s="3"/>
      <c r="E498" s="3">
        <v>362815</v>
      </c>
      <c r="F498" s="3">
        <f t="shared" si="9"/>
        <v>6387205</v>
      </c>
      <c r="G498" s="3"/>
      <c r="H498" s="3"/>
    </row>
    <row r="499" spans="1:8">
      <c r="A499" s="19"/>
      <c r="B499" s="616" t="s">
        <v>2935</v>
      </c>
      <c r="C499" s="21">
        <v>18</v>
      </c>
      <c r="D499" s="3"/>
      <c r="E499" s="3">
        <v>311725</v>
      </c>
      <c r="F499" s="3">
        <f t="shared" si="9"/>
        <v>6075480</v>
      </c>
      <c r="G499" s="3"/>
      <c r="H499" s="3"/>
    </row>
    <row r="500" spans="1:8">
      <c r="A500" s="19"/>
      <c r="B500" s="21" t="s">
        <v>2938</v>
      </c>
      <c r="C500" s="21">
        <v>19</v>
      </c>
      <c r="D500" s="3"/>
      <c r="E500" s="3">
        <v>409280</v>
      </c>
      <c r="F500" s="3">
        <f t="shared" si="9"/>
        <v>5666200</v>
      </c>
      <c r="G500" s="3"/>
      <c r="H500" s="3"/>
    </row>
    <row r="501" spans="1:8">
      <c r="A501" s="19"/>
      <c r="B501" s="21" t="s">
        <v>2955</v>
      </c>
      <c r="C501" s="21">
        <v>19</v>
      </c>
      <c r="D501" s="3"/>
      <c r="E501" s="3">
        <v>304725</v>
      </c>
      <c r="F501" s="3">
        <f t="shared" si="9"/>
        <v>5361475</v>
      </c>
      <c r="G501" s="3"/>
      <c r="H501" s="3"/>
    </row>
    <row r="502" spans="1:8">
      <c r="A502" s="19"/>
      <c r="B502" s="21" t="s">
        <v>2958</v>
      </c>
      <c r="C502" s="21">
        <v>1</v>
      </c>
      <c r="D502" s="3"/>
      <c r="E502" s="3">
        <v>22000</v>
      </c>
      <c r="F502" s="3">
        <f t="shared" si="9"/>
        <v>5339475</v>
      </c>
      <c r="G502" s="3"/>
      <c r="H502" s="3"/>
    </row>
    <row r="503" spans="1:8">
      <c r="A503" s="19"/>
      <c r="B503" s="21" t="s">
        <v>2963</v>
      </c>
      <c r="C503" s="21">
        <v>1</v>
      </c>
      <c r="D503" s="3"/>
      <c r="E503" s="3">
        <v>14000</v>
      </c>
      <c r="F503" s="3">
        <f t="shared" si="9"/>
        <v>5325475</v>
      </c>
      <c r="G503" s="3"/>
      <c r="H503" s="3"/>
    </row>
    <row r="504" spans="1:8">
      <c r="A504" s="19"/>
      <c r="B504" s="21" t="s">
        <v>2972</v>
      </c>
      <c r="C504" s="21">
        <v>1</v>
      </c>
      <c r="D504" s="3"/>
      <c r="E504" s="3">
        <v>21990</v>
      </c>
      <c r="F504" s="3">
        <f t="shared" si="9"/>
        <v>5303485</v>
      </c>
      <c r="G504" s="3"/>
      <c r="H504" s="3"/>
    </row>
    <row r="505" spans="1:8">
      <c r="A505" s="19"/>
      <c r="B505" s="21" t="s">
        <v>2973</v>
      </c>
      <c r="C505" s="21">
        <v>1</v>
      </c>
      <c r="D505" s="3"/>
      <c r="E505" s="3">
        <v>22795</v>
      </c>
      <c r="F505" s="3">
        <f t="shared" si="9"/>
        <v>5280690</v>
      </c>
      <c r="G505" s="3"/>
      <c r="H505" s="3"/>
    </row>
    <row r="506" spans="1:8">
      <c r="A506" s="19"/>
      <c r="B506" s="21" t="s">
        <v>2974</v>
      </c>
      <c r="C506" s="21">
        <v>2</v>
      </c>
      <c r="D506" s="3"/>
      <c r="E506" s="3">
        <v>48705</v>
      </c>
      <c r="F506" s="3">
        <f t="shared" si="9"/>
        <v>5231985</v>
      </c>
      <c r="G506" s="3"/>
      <c r="H506" s="3"/>
    </row>
    <row r="507" spans="1:8">
      <c r="A507" s="19"/>
      <c r="B507" s="21" t="s">
        <v>2975</v>
      </c>
      <c r="C507" s="21">
        <v>1</v>
      </c>
      <c r="D507" s="3"/>
      <c r="E507" s="3">
        <v>22250</v>
      </c>
      <c r="F507" s="3">
        <f t="shared" si="9"/>
        <v>5209735</v>
      </c>
      <c r="G507" s="3"/>
      <c r="H507" s="3"/>
    </row>
    <row r="508" spans="1:8">
      <c r="A508" s="19"/>
      <c r="B508" s="21" t="s">
        <v>2980</v>
      </c>
      <c r="C508" s="21">
        <v>1</v>
      </c>
      <c r="D508" s="3"/>
      <c r="E508" s="3">
        <v>20405</v>
      </c>
      <c r="F508" s="3">
        <f t="shared" si="9"/>
        <v>5189330</v>
      </c>
      <c r="G508" s="3"/>
      <c r="H508" s="3"/>
    </row>
    <row r="509" spans="1:8">
      <c r="A509" s="19"/>
      <c r="B509" s="21"/>
      <c r="C509" s="21"/>
      <c r="D509" s="3"/>
      <c r="E509" s="3"/>
      <c r="F509" s="3">
        <f t="shared" si="9"/>
        <v>5189330</v>
      </c>
      <c r="G509" s="3"/>
      <c r="H509" s="3"/>
    </row>
    <row r="510" spans="1:8">
      <c r="A510" s="19"/>
      <c r="B510" s="21"/>
      <c r="C510" s="21"/>
      <c r="D510" s="3"/>
      <c r="E510" s="3"/>
      <c r="F510" s="3">
        <f t="shared" si="9"/>
        <v>5189330</v>
      </c>
      <c r="G510" s="3"/>
      <c r="H510" s="3"/>
    </row>
    <row r="511" spans="1:8">
      <c r="A511" s="19"/>
      <c r="B511" s="21"/>
      <c r="C511" s="21"/>
      <c r="D511" s="3"/>
      <c r="E511" s="3"/>
      <c r="F511" s="3">
        <f t="shared" si="9"/>
        <v>5189330</v>
      </c>
      <c r="G511" s="3"/>
      <c r="H511" s="3"/>
    </row>
    <row r="512" spans="1:8">
      <c r="A512" s="19"/>
      <c r="B512" s="21"/>
      <c r="C512" s="21"/>
      <c r="D512" s="3"/>
      <c r="E512" s="5"/>
      <c r="F512" s="3">
        <f t="shared" si="9"/>
        <v>5189330</v>
      </c>
      <c r="G512" s="5"/>
      <c r="H512" s="3"/>
    </row>
    <row r="513" spans="1:8" ht="26.25">
      <c r="A513" s="673" t="s">
        <v>43</v>
      </c>
      <c r="B513" s="674"/>
      <c r="C513" s="29">
        <f>SUM(C453:C512)</f>
        <v>525</v>
      </c>
      <c r="D513" s="10">
        <f>SUM(D452:D512)</f>
        <v>8622345</v>
      </c>
      <c r="E513" s="10">
        <f>SUM(E452:E512)</f>
        <v>3433015</v>
      </c>
      <c r="F513" s="10">
        <f>D513-E513</f>
        <v>5189330</v>
      </c>
      <c r="G513" s="10"/>
      <c r="H513" s="10"/>
    </row>
    <row r="516" spans="1:8" ht="23.25">
      <c r="A516" s="666" t="s">
        <v>0</v>
      </c>
      <c r="B516" s="666"/>
      <c r="C516" s="666"/>
      <c r="D516" s="666"/>
      <c r="E516" s="666"/>
      <c r="F516" s="666"/>
      <c r="G516" s="666"/>
      <c r="H516" s="666"/>
    </row>
    <row r="517" spans="1:8" ht="15.75">
      <c r="A517" s="672" t="s">
        <v>2031</v>
      </c>
      <c r="B517" s="672"/>
      <c r="C517" s="672"/>
      <c r="D517" s="672"/>
      <c r="E517" s="672"/>
      <c r="F517" s="672"/>
      <c r="G517" s="672"/>
      <c r="H517" s="672"/>
    </row>
    <row r="518" spans="1:8">
      <c r="A518" s="667" t="s">
        <v>361</v>
      </c>
      <c r="B518" s="667"/>
      <c r="C518" s="667"/>
      <c r="D518" s="667"/>
      <c r="E518" s="667"/>
      <c r="F518" s="667"/>
      <c r="G518" s="667"/>
      <c r="H518" s="667"/>
    </row>
    <row r="519" spans="1:8">
      <c r="A519" s="668" t="s">
        <v>2</v>
      </c>
      <c r="B519" s="668"/>
      <c r="C519" s="668"/>
      <c r="D519" s="668"/>
      <c r="E519" s="668"/>
      <c r="F519" s="668"/>
      <c r="G519" s="668"/>
      <c r="H519" s="668"/>
    </row>
    <row r="520" spans="1:8" ht="15.75">
      <c r="A520" s="1" t="s">
        <v>3</v>
      </c>
      <c r="B520" s="1" t="s">
        <v>4</v>
      </c>
      <c r="C520" s="211" t="s">
        <v>2245</v>
      </c>
      <c r="D520" s="1" t="s">
        <v>2243</v>
      </c>
      <c r="E520" s="1" t="s">
        <v>2246</v>
      </c>
      <c r="F520" s="211" t="s">
        <v>2244</v>
      </c>
      <c r="G520" s="1" t="s">
        <v>2247</v>
      </c>
      <c r="H520" s="211" t="s">
        <v>2239</v>
      </c>
    </row>
    <row r="521" spans="1:8" ht="15.75">
      <c r="A521" s="52"/>
      <c r="B521" s="36" t="s">
        <v>2846</v>
      </c>
      <c r="C521" s="36">
        <v>2</v>
      </c>
      <c r="D521" s="89">
        <v>50285</v>
      </c>
      <c r="E521" s="52"/>
      <c r="F521" s="235">
        <f>D521-E521</f>
        <v>50285</v>
      </c>
      <c r="G521" s="36" t="s">
        <v>2848</v>
      </c>
      <c r="H521" s="3"/>
    </row>
    <row r="522" spans="1:8">
      <c r="A522" s="19"/>
      <c r="B522" s="545" t="s">
        <v>2849</v>
      </c>
      <c r="C522" s="21">
        <v>8</v>
      </c>
      <c r="D522" s="3">
        <v>220815</v>
      </c>
      <c r="E522" s="3"/>
      <c r="F522" s="3">
        <f t="shared" ref="F522:F542" si="10">F521+D522-E522</f>
        <v>271100</v>
      </c>
      <c r="G522" s="289"/>
      <c r="H522" s="3"/>
    </row>
    <row r="523" spans="1:8">
      <c r="A523" s="19"/>
      <c r="B523" s="21" t="s">
        <v>2850</v>
      </c>
      <c r="C523" s="21">
        <v>22</v>
      </c>
      <c r="D523" s="3">
        <v>601670</v>
      </c>
      <c r="E523" s="3"/>
      <c r="F523" s="3">
        <f t="shared" si="10"/>
        <v>872770</v>
      </c>
      <c r="G523" s="294"/>
      <c r="H523" s="3"/>
    </row>
    <row r="524" spans="1:8">
      <c r="A524" s="19"/>
      <c r="B524" s="21" t="s">
        <v>2851</v>
      </c>
      <c r="C524" s="21">
        <v>11</v>
      </c>
      <c r="D524" s="3">
        <v>289520</v>
      </c>
      <c r="E524" s="3"/>
      <c r="F524" s="3">
        <f t="shared" si="10"/>
        <v>1162290</v>
      </c>
      <c r="G524" s="299"/>
      <c r="H524" s="3"/>
    </row>
    <row r="525" spans="1:8">
      <c r="A525" s="19"/>
      <c r="B525" s="21" t="s">
        <v>2853</v>
      </c>
      <c r="C525" s="21">
        <v>7</v>
      </c>
      <c r="D525" s="3">
        <v>178665</v>
      </c>
      <c r="E525" s="3"/>
      <c r="F525" s="3">
        <f t="shared" si="10"/>
        <v>1340955</v>
      </c>
      <c r="G525" s="299"/>
      <c r="H525" s="3"/>
    </row>
    <row r="526" spans="1:8">
      <c r="A526" s="19"/>
      <c r="B526" s="21" t="s">
        <v>2854</v>
      </c>
      <c r="C526" s="21">
        <v>4</v>
      </c>
      <c r="D526" s="3">
        <v>102640</v>
      </c>
      <c r="E526" s="3"/>
      <c r="F526" s="3">
        <f t="shared" si="10"/>
        <v>1443595</v>
      </c>
      <c r="G526" s="3"/>
      <c r="H526" s="3"/>
    </row>
    <row r="527" spans="1:8">
      <c r="A527" s="19"/>
      <c r="B527" s="21" t="s">
        <v>2855</v>
      </c>
      <c r="C527" s="21">
        <v>4</v>
      </c>
      <c r="D527" s="3">
        <v>94070</v>
      </c>
      <c r="E527" s="3"/>
      <c r="F527" s="3">
        <f t="shared" si="10"/>
        <v>1537665</v>
      </c>
      <c r="G527" s="3"/>
      <c r="H527" s="3"/>
    </row>
    <row r="528" spans="1:8">
      <c r="A528" s="19"/>
      <c r="B528" s="21" t="s">
        <v>2857</v>
      </c>
      <c r="C528" s="21">
        <v>2</v>
      </c>
      <c r="D528" s="3">
        <v>29320</v>
      </c>
      <c r="E528" s="3"/>
      <c r="F528" s="3">
        <f t="shared" si="10"/>
        <v>1566985</v>
      </c>
      <c r="G528" s="3"/>
      <c r="H528" s="3"/>
    </row>
    <row r="529" spans="1:8">
      <c r="A529" s="19"/>
      <c r="B529" s="21" t="s">
        <v>2898</v>
      </c>
      <c r="C529" s="21">
        <v>2</v>
      </c>
      <c r="D529" s="3"/>
      <c r="E529" s="3">
        <v>53240</v>
      </c>
      <c r="F529" s="3">
        <f t="shared" si="10"/>
        <v>1513745</v>
      </c>
      <c r="G529" s="3"/>
      <c r="H529" s="3"/>
    </row>
    <row r="530" spans="1:8">
      <c r="A530" s="19"/>
      <c r="B530" s="21" t="s">
        <v>2899</v>
      </c>
      <c r="C530" s="21">
        <v>6</v>
      </c>
      <c r="D530" s="3"/>
      <c r="E530" s="3">
        <v>160940</v>
      </c>
      <c r="F530" s="3">
        <f t="shared" si="10"/>
        <v>1352805</v>
      </c>
      <c r="G530" s="3"/>
      <c r="H530" s="3"/>
    </row>
    <row r="531" spans="1:8">
      <c r="A531" s="19"/>
      <c r="B531" s="21" t="s">
        <v>2900</v>
      </c>
      <c r="C531" s="21">
        <v>2</v>
      </c>
      <c r="D531" s="3"/>
      <c r="E531" s="3">
        <v>52890</v>
      </c>
      <c r="F531" s="3">
        <f t="shared" si="10"/>
        <v>1299915</v>
      </c>
      <c r="G531" s="3"/>
      <c r="H531" s="3"/>
    </row>
    <row r="532" spans="1:8">
      <c r="A532" s="19"/>
      <c r="B532" s="21" t="s">
        <v>2903</v>
      </c>
      <c r="C532" s="21">
        <v>7</v>
      </c>
      <c r="D532" s="3"/>
      <c r="E532" s="3">
        <v>179755</v>
      </c>
      <c r="F532" s="3">
        <f t="shared" si="10"/>
        <v>1120160</v>
      </c>
      <c r="G532" s="3"/>
      <c r="H532" s="3"/>
    </row>
    <row r="533" spans="1:8">
      <c r="A533" s="19"/>
      <c r="B533" s="21" t="s">
        <v>2904</v>
      </c>
      <c r="C533" s="21">
        <v>8</v>
      </c>
      <c r="D533" s="3"/>
      <c r="E533" s="3">
        <v>216855</v>
      </c>
      <c r="F533" s="3">
        <f t="shared" si="10"/>
        <v>903305</v>
      </c>
      <c r="G533" s="3"/>
      <c r="H533" s="3"/>
    </row>
    <row r="534" spans="1:8">
      <c r="A534" s="19"/>
      <c r="B534" s="21" t="s">
        <v>2906</v>
      </c>
      <c r="C534" s="21">
        <v>7</v>
      </c>
      <c r="D534" s="3"/>
      <c r="E534" s="3">
        <v>185280</v>
      </c>
      <c r="F534" s="3">
        <f t="shared" si="10"/>
        <v>718025</v>
      </c>
      <c r="G534" s="3"/>
      <c r="H534" s="3"/>
    </row>
    <row r="535" spans="1:8">
      <c r="A535" s="19"/>
      <c r="B535" s="21" t="s">
        <v>2908</v>
      </c>
      <c r="C535" s="21">
        <v>3</v>
      </c>
      <c r="D535" s="3"/>
      <c r="E535" s="3">
        <v>84450</v>
      </c>
      <c r="F535" s="3">
        <f t="shared" si="10"/>
        <v>633575</v>
      </c>
      <c r="G535" s="3"/>
      <c r="H535" s="3"/>
    </row>
    <row r="536" spans="1:8">
      <c r="A536" s="19"/>
      <c r="B536" s="21" t="s">
        <v>2910</v>
      </c>
      <c r="C536" s="21">
        <v>4</v>
      </c>
      <c r="D536" s="3"/>
      <c r="E536" s="3">
        <v>109260</v>
      </c>
      <c r="F536" s="3">
        <f t="shared" si="10"/>
        <v>524315</v>
      </c>
      <c r="G536" s="3"/>
      <c r="H536" s="3"/>
    </row>
    <row r="537" spans="1:8">
      <c r="A537" s="19"/>
      <c r="B537" s="21" t="s">
        <v>2927</v>
      </c>
      <c r="C537" s="21">
        <v>7</v>
      </c>
      <c r="D537" s="3"/>
      <c r="E537" s="3">
        <v>170480</v>
      </c>
      <c r="F537" s="3">
        <f t="shared" si="10"/>
        <v>353835</v>
      </c>
      <c r="G537" s="3"/>
      <c r="H537" s="3"/>
    </row>
    <row r="538" spans="1:8">
      <c r="A538" s="19"/>
      <c r="B538" s="21" t="s">
        <v>2928</v>
      </c>
      <c r="C538" s="21">
        <v>7</v>
      </c>
      <c r="D538" s="3"/>
      <c r="E538" s="3">
        <v>152515</v>
      </c>
      <c r="F538" s="3">
        <f t="shared" si="10"/>
        <v>201320</v>
      </c>
      <c r="G538" s="3"/>
      <c r="H538" s="3"/>
    </row>
    <row r="539" spans="1:8">
      <c r="A539" s="19"/>
      <c r="B539" s="21" t="s">
        <v>2929</v>
      </c>
      <c r="C539" s="21">
        <v>7</v>
      </c>
      <c r="D539" s="3"/>
      <c r="E539" s="3">
        <v>157100</v>
      </c>
      <c r="F539" s="3">
        <f t="shared" si="10"/>
        <v>44220</v>
      </c>
      <c r="G539" s="3"/>
      <c r="H539" s="3"/>
    </row>
    <row r="540" spans="1:8">
      <c r="A540" s="19"/>
      <c r="B540" s="21" t="s">
        <v>2930</v>
      </c>
      <c r="C540" s="21">
        <v>2</v>
      </c>
      <c r="D540" s="3">
        <v>2630</v>
      </c>
      <c r="E540" s="3">
        <v>46850</v>
      </c>
      <c r="F540" s="3">
        <f t="shared" si="10"/>
        <v>0</v>
      </c>
      <c r="G540" s="3"/>
      <c r="H540" s="3" t="s">
        <v>1344</v>
      </c>
    </row>
    <row r="541" spans="1:8">
      <c r="A541" s="19"/>
      <c r="B541" s="21"/>
      <c r="C541" s="21"/>
      <c r="D541" s="3"/>
      <c r="E541" s="3"/>
      <c r="F541" s="3">
        <f t="shared" si="10"/>
        <v>0</v>
      </c>
      <c r="G541" s="3"/>
      <c r="H541" s="3"/>
    </row>
    <row r="542" spans="1:8">
      <c r="A542" s="19"/>
      <c r="B542" s="21"/>
      <c r="C542" s="21"/>
      <c r="D542" s="3"/>
      <c r="E542" s="5"/>
      <c r="F542" s="3">
        <f t="shared" si="10"/>
        <v>0</v>
      </c>
      <c r="G542" s="5"/>
      <c r="H542" s="3"/>
    </row>
    <row r="543" spans="1:8" ht="26.25">
      <c r="A543" s="673" t="s">
        <v>43</v>
      </c>
      <c r="B543" s="674"/>
      <c r="C543" s="29">
        <f>SUM(C522:C542)</f>
        <v>120</v>
      </c>
      <c r="D543" s="10">
        <f>SUM(D521:D542)</f>
        <v>1569615</v>
      </c>
      <c r="E543" s="10">
        <f>SUM(E521:E542)</f>
        <v>1569615</v>
      </c>
      <c r="F543" s="10">
        <f>D543-E543</f>
        <v>0</v>
      </c>
      <c r="G543" s="10"/>
      <c r="H543" s="10"/>
    </row>
    <row r="547" spans="1:8" ht="23.25">
      <c r="A547" s="666" t="s">
        <v>0</v>
      </c>
      <c r="B547" s="666"/>
      <c r="C547" s="666"/>
      <c r="D547" s="666"/>
      <c r="E547" s="666"/>
      <c r="F547" s="666"/>
      <c r="G547" s="666"/>
      <c r="H547" s="666"/>
    </row>
    <row r="548" spans="1:8" ht="15.75">
      <c r="A548" s="672" t="s">
        <v>2031</v>
      </c>
      <c r="B548" s="672"/>
      <c r="C548" s="672"/>
      <c r="D548" s="672"/>
      <c r="E548" s="672"/>
      <c r="F548" s="672"/>
      <c r="G548" s="672"/>
      <c r="H548" s="672"/>
    </row>
    <row r="549" spans="1:8">
      <c r="A549" s="667" t="s">
        <v>2905</v>
      </c>
      <c r="B549" s="667"/>
      <c r="C549" s="667"/>
      <c r="D549" s="667"/>
      <c r="E549" s="667"/>
      <c r="F549" s="667"/>
      <c r="G549" s="667"/>
      <c r="H549" s="667"/>
    </row>
    <row r="550" spans="1:8">
      <c r="A550" s="668" t="s">
        <v>2</v>
      </c>
      <c r="B550" s="668"/>
      <c r="C550" s="668"/>
      <c r="D550" s="668"/>
      <c r="E550" s="668"/>
      <c r="F550" s="668"/>
      <c r="G550" s="668"/>
      <c r="H550" s="668"/>
    </row>
    <row r="551" spans="1:8" ht="15.75">
      <c r="A551" s="1" t="s">
        <v>3</v>
      </c>
      <c r="B551" s="1" t="s">
        <v>4</v>
      </c>
      <c r="C551" s="211" t="s">
        <v>2245</v>
      </c>
      <c r="D551" s="1" t="s">
        <v>2243</v>
      </c>
      <c r="E551" s="1" t="s">
        <v>2246</v>
      </c>
      <c r="F551" s="211" t="s">
        <v>2244</v>
      </c>
      <c r="G551" s="1" t="s">
        <v>2247</v>
      </c>
      <c r="H551" s="211" t="s">
        <v>2239</v>
      </c>
    </row>
    <row r="552" spans="1:8" s="652" customFormat="1" ht="15.75">
      <c r="A552" s="36"/>
      <c r="B552" s="36" t="s">
        <v>2928</v>
      </c>
      <c r="C552" s="651">
        <v>1</v>
      </c>
      <c r="D552" s="235">
        <v>750</v>
      </c>
      <c r="E552" s="36"/>
      <c r="F552" s="653">
        <f>D552-E552</f>
        <v>750</v>
      </c>
      <c r="G552" s="36"/>
      <c r="H552" s="651"/>
    </row>
    <row r="553" spans="1:8" ht="15.75">
      <c r="A553" s="52"/>
      <c r="B553" s="36" t="s">
        <v>2929</v>
      </c>
      <c r="C553" s="36">
        <v>23</v>
      </c>
      <c r="D553" s="89">
        <v>544510</v>
      </c>
      <c r="E553" s="52"/>
      <c r="F553" s="235">
        <f>F552+D553-E553</f>
        <v>545260</v>
      </c>
      <c r="G553" s="36"/>
      <c r="H553" s="3"/>
    </row>
    <row r="554" spans="1:8" ht="15.75">
      <c r="A554" s="19"/>
      <c r="B554" s="614" t="s">
        <v>2930</v>
      </c>
      <c r="C554" s="21">
        <v>29</v>
      </c>
      <c r="D554" s="3">
        <v>662220</v>
      </c>
      <c r="E554" s="3"/>
      <c r="F554" s="235">
        <f t="shared" ref="F554:F574" si="11">F553+D554-E554</f>
        <v>1207480</v>
      </c>
      <c r="G554" s="289"/>
      <c r="H554" s="3"/>
    </row>
    <row r="555" spans="1:8" ht="15.75">
      <c r="A555" s="19"/>
      <c r="B555" s="21" t="s">
        <v>2933</v>
      </c>
      <c r="C555" s="21">
        <v>48</v>
      </c>
      <c r="D555" s="3">
        <v>1098580</v>
      </c>
      <c r="E555" s="3"/>
      <c r="F555" s="235">
        <f t="shared" si="11"/>
        <v>2306060</v>
      </c>
      <c r="G555" s="294"/>
      <c r="H555" s="3"/>
    </row>
    <row r="556" spans="1:8" ht="15.75">
      <c r="A556" s="19"/>
      <c r="B556" s="21" t="s">
        <v>2155</v>
      </c>
      <c r="C556" s="21">
        <v>28</v>
      </c>
      <c r="D556" s="3">
        <v>629090</v>
      </c>
      <c r="E556" s="3"/>
      <c r="F556" s="235">
        <f t="shared" si="11"/>
        <v>2935150</v>
      </c>
      <c r="G556" s="299"/>
      <c r="H556" s="3"/>
    </row>
    <row r="557" spans="1:8" ht="15.75">
      <c r="A557" s="19"/>
      <c r="B557" s="616" t="s">
        <v>2935</v>
      </c>
      <c r="C557" s="21">
        <v>30</v>
      </c>
      <c r="D557" s="3">
        <v>681275</v>
      </c>
      <c r="E557" s="3"/>
      <c r="F557" s="235">
        <f t="shared" si="11"/>
        <v>3616425</v>
      </c>
      <c r="G557" s="299"/>
      <c r="H557" s="3"/>
    </row>
    <row r="558" spans="1:8" ht="15.75">
      <c r="A558" s="19"/>
      <c r="B558" s="21" t="s">
        <v>2938</v>
      </c>
      <c r="C558" s="21">
        <v>24</v>
      </c>
      <c r="D558" s="3">
        <v>536135</v>
      </c>
      <c r="E558" s="3"/>
      <c r="F558" s="235">
        <f t="shared" si="11"/>
        <v>4152560</v>
      </c>
      <c r="G558" s="3"/>
      <c r="H558" s="3"/>
    </row>
    <row r="559" spans="1:8" ht="15.75">
      <c r="A559" s="19"/>
      <c r="B559" s="21" t="s">
        <v>2943</v>
      </c>
      <c r="C559" s="21">
        <v>12</v>
      </c>
      <c r="D559" s="3">
        <v>247070</v>
      </c>
      <c r="E559" s="3"/>
      <c r="F559" s="235">
        <f t="shared" si="11"/>
        <v>4399630</v>
      </c>
      <c r="G559" s="3"/>
      <c r="H559" s="3"/>
    </row>
    <row r="560" spans="1:8" ht="15.75">
      <c r="A560" s="19"/>
      <c r="B560" s="21" t="s">
        <v>2944</v>
      </c>
      <c r="C560" s="21">
        <v>6</v>
      </c>
      <c r="D560" s="3">
        <v>133230</v>
      </c>
      <c r="E560" s="3"/>
      <c r="F560" s="235">
        <f t="shared" si="11"/>
        <v>4532860</v>
      </c>
      <c r="G560" s="3"/>
      <c r="H560" s="3"/>
    </row>
    <row r="561" spans="1:8" ht="15.75">
      <c r="A561" s="19"/>
      <c r="B561" s="21" t="s">
        <v>2944</v>
      </c>
      <c r="C561" s="21">
        <v>1</v>
      </c>
      <c r="D561" s="3"/>
      <c r="E561" s="3">
        <v>20430</v>
      </c>
      <c r="F561" s="235">
        <f t="shared" si="11"/>
        <v>4512430</v>
      </c>
      <c r="G561" s="3"/>
      <c r="H561" s="3"/>
    </row>
    <row r="562" spans="1:8" ht="15.75">
      <c r="A562" s="19"/>
      <c r="B562" s="21" t="s">
        <v>2945</v>
      </c>
      <c r="C562" s="21">
        <v>7</v>
      </c>
      <c r="D562" s="3">
        <v>155835</v>
      </c>
      <c r="E562" s="3"/>
      <c r="F562" s="235">
        <f t="shared" si="11"/>
        <v>4668265</v>
      </c>
      <c r="G562" s="3"/>
      <c r="H562" s="3"/>
    </row>
    <row r="563" spans="1:8" ht="15.75">
      <c r="A563" s="19"/>
      <c r="B563" s="21" t="s">
        <v>2955</v>
      </c>
      <c r="C563" s="21">
        <v>7</v>
      </c>
      <c r="D563" s="3"/>
      <c r="E563" s="3">
        <v>146025</v>
      </c>
      <c r="F563" s="235">
        <f t="shared" si="11"/>
        <v>4522240</v>
      </c>
      <c r="G563" s="3"/>
      <c r="H563" s="3"/>
    </row>
    <row r="564" spans="1:8" ht="15.75">
      <c r="A564" s="19"/>
      <c r="B564" s="21" t="s">
        <v>2956</v>
      </c>
      <c r="C564" s="21">
        <v>5</v>
      </c>
      <c r="D564" s="3"/>
      <c r="E564" s="3">
        <v>96315</v>
      </c>
      <c r="F564" s="235">
        <f t="shared" si="11"/>
        <v>4425925</v>
      </c>
      <c r="G564" s="3"/>
      <c r="H564" s="3"/>
    </row>
    <row r="565" spans="1:8" ht="15.75">
      <c r="A565" s="19"/>
      <c r="B565" s="21" t="s">
        <v>2957</v>
      </c>
      <c r="C565" s="21">
        <v>7</v>
      </c>
      <c r="D565" s="3"/>
      <c r="E565" s="3">
        <v>148650</v>
      </c>
      <c r="F565" s="235">
        <f t="shared" si="11"/>
        <v>4277275</v>
      </c>
      <c r="G565" s="3"/>
      <c r="H565" s="3"/>
    </row>
    <row r="566" spans="1:8" ht="15.75">
      <c r="A566" s="19"/>
      <c r="B566" s="21" t="s">
        <v>2958</v>
      </c>
      <c r="C566" s="21">
        <v>9</v>
      </c>
      <c r="D566" s="3"/>
      <c r="E566" s="3">
        <v>184810</v>
      </c>
      <c r="F566" s="235">
        <f t="shared" si="11"/>
        <v>4092465</v>
      </c>
      <c r="G566" s="3"/>
      <c r="H566" s="3"/>
    </row>
    <row r="567" spans="1:8" ht="15.75">
      <c r="A567" s="19"/>
      <c r="B567" s="21" t="s">
        <v>2960</v>
      </c>
      <c r="C567" s="21">
        <v>5</v>
      </c>
      <c r="D567" s="3"/>
      <c r="E567" s="3">
        <v>107750</v>
      </c>
      <c r="F567" s="235">
        <f t="shared" si="11"/>
        <v>3984715</v>
      </c>
      <c r="G567" s="3"/>
      <c r="H567" s="3"/>
    </row>
    <row r="568" spans="1:8" ht="15.75">
      <c r="A568" s="19"/>
      <c r="B568" s="21" t="s">
        <v>2901</v>
      </c>
      <c r="C568" s="21">
        <v>6</v>
      </c>
      <c r="D568" s="3"/>
      <c r="E568" s="3">
        <v>130800</v>
      </c>
      <c r="F568" s="235">
        <f t="shared" si="11"/>
        <v>3853915</v>
      </c>
      <c r="G568" s="3"/>
      <c r="H568" s="3"/>
    </row>
    <row r="569" spans="1:8" ht="15.75">
      <c r="A569" s="19"/>
      <c r="B569" s="21" t="s">
        <v>2964</v>
      </c>
      <c r="C569" s="21">
        <v>13</v>
      </c>
      <c r="D569" s="3"/>
      <c r="E569" s="3">
        <v>270650</v>
      </c>
      <c r="F569" s="235">
        <f t="shared" si="11"/>
        <v>3583265</v>
      </c>
      <c r="G569" s="3"/>
      <c r="H569" s="3"/>
    </row>
    <row r="570" spans="1:8" ht="15.75">
      <c r="A570" s="19"/>
      <c r="B570" s="21"/>
      <c r="C570" s="21"/>
      <c r="D570" s="3"/>
      <c r="E570" s="3"/>
      <c r="F570" s="235">
        <f t="shared" si="11"/>
        <v>3583265</v>
      </c>
      <c r="G570" s="3"/>
      <c r="H570" s="3"/>
    </row>
    <row r="571" spans="1:8" ht="15.75">
      <c r="A571" s="19"/>
      <c r="B571" s="21"/>
      <c r="C571" s="21"/>
      <c r="D571" s="3"/>
      <c r="E571" s="3"/>
      <c r="F571" s="235">
        <f t="shared" si="11"/>
        <v>3583265</v>
      </c>
      <c r="G571" s="3"/>
      <c r="H571" s="3"/>
    </row>
    <row r="572" spans="1:8" ht="15.75">
      <c r="A572" s="19"/>
      <c r="B572" s="21"/>
      <c r="C572" s="21"/>
      <c r="D572" s="3"/>
      <c r="E572" s="3"/>
      <c r="F572" s="235">
        <f t="shared" si="11"/>
        <v>3583265</v>
      </c>
      <c r="G572" s="3"/>
      <c r="H572" s="3"/>
    </row>
    <row r="573" spans="1:8" ht="15.75">
      <c r="A573" s="19"/>
      <c r="B573" s="21"/>
      <c r="C573" s="21"/>
      <c r="D573" s="3"/>
      <c r="E573" s="3"/>
      <c r="F573" s="235">
        <f t="shared" si="11"/>
        <v>3583265</v>
      </c>
      <c r="G573" s="3"/>
      <c r="H573" s="3"/>
    </row>
    <row r="574" spans="1:8" ht="15.75">
      <c r="A574" s="19"/>
      <c r="B574" s="21"/>
      <c r="C574" s="21"/>
      <c r="D574" s="3"/>
      <c r="E574" s="5"/>
      <c r="F574" s="235">
        <f t="shared" si="11"/>
        <v>3583265</v>
      </c>
      <c r="G574" s="5"/>
      <c r="H574" s="3"/>
    </row>
    <row r="575" spans="1:8" ht="26.25">
      <c r="A575" s="673" t="s">
        <v>43</v>
      </c>
      <c r="B575" s="674"/>
      <c r="C575" s="29">
        <f>SUM(C554:C574)</f>
        <v>237</v>
      </c>
      <c r="D575" s="10">
        <f>SUM(D552:D574)</f>
        <v>4688695</v>
      </c>
      <c r="E575" s="10">
        <f>SUM(E553:E574)</f>
        <v>1105430</v>
      </c>
      <c r="F575" s="10">
        <f>D575-E575</f>
        <v>3583265</v>
      </c>
      <c r="G575" s="10"/>
      <c r="H575" s="10"/>
    </row>
    <row r="578" spans="1:8" ht="23.25">
      <c r="A578" s="666" t="s">
        <v>0</v>
      </c>
      <c r="B578" s="666"/>
      <c r="C578" s="666"/>
      <c r="D578" s="666"/>
      <c r="E578" s="666"/>
      <c r="F578" s="666"/>
      <c r="G578" s="666"/>
      <c r="H578" s="666"/>
    </row>
    <row r="579" spans="1:8" ht="15.75">
      <c r="A579" s="672" t="s">
        <v>2031</v>
      </c>
      <c r="B579" s="672"/>
      <c r="C579" s="672"/>
      <c r="D579" s="672"/>
      <c r="E579" s="672"/>
      <c r="F579" s="672"/>
      <c r="G579" s="672"/>
      <c r="H579" s="672"/>
    </row>
    <row r="580" spans="1:8">
      <c r="A580" s="667" t="s">
        <v>2008</v>
      </c>
      <c r="B580" s="667"/>
      <c r="C580" s="667"/>
      <c r="D580" s="667"/>
      <c r="E580" s="667"/>
      <c r="F580" s="667"/>
      <c r="G580" s="667"/>
      <c r="H580" s="667"/>
    </row>
    <row r="581" spans="1:8">
      <c r="A581" s="668" t="s">
        <v>2</v>
      </c>
      <c r="B581" s="668"/>
      <c r="C581" s="668"/>
      <c r="D581" s="668"/>
      <c r="E581" s="668"/>
      <c r="F581" s="668"/>
      <c r="G581" s="668"/>
      <c r="H581" s="668"/>
    </row>
    <row r="582" spans="1:8" ht="15.75">
      <c r="A582" s="1" t="s">
        <v>3</v>
      </c>
      <c r="B582" s="1" t="s">
        <v>4</v>
      </c>
      <c r="C582" s="211" t="s">
        <v>2245</v>
      </c>
      <c r="D582" s="1" t="s">
        <v>2243</v>
      </c>
      <c r="E582" s="1" t="s">
        <v>2246</v>
      </c>
      <c r="F582" s="211" t="s">
        <v>2244</v>
      </c>
      <c r="G582" s="1" t="s">
        <v>2247</v>
      </c>
      <c r="H582" s="211" t="s">
        <v>2239</v>
      </c>
    </row>
    <row r="583" spans="1:8" ht="15.75">
      <c r="A583" s="52"/>
      <c r="B583" s="36" t="s">
        <v>2943</v>
      </c>
      <c r="C583" s="36">
        <v>1</v>
      </c>
      <c r="D583" s="89">
        <v>2145</v>
      </c>
      <c r="E583" s="52"/>
      <c r="F583" s="235">
        <f>D583-E583</f>
        <v>2145</v>
      </c>
      <c r="G583" s="36"/>
      <c r="H583" s="3"/>
    </row>
    <row r="584" spans="1:8">
      <c r="A584" s="19"/>
      <c r="B584" s="614"/>
      <c r="C584" s="21"/>
      <c r="D584" s="3"/>
      <c r="E584" s="3"/>
      <c r="F584" s="3">
        <f>F583+D584-E584</f>
        <v>2145</v>
      </c>
      <c r="G584" s="289"/>
      <c r="H584" s="3"/>
    </row>
    <row r="585" spans="1:8">
      <c r="A585" s="19"/>
      <c r="B585" s="21"/>
      <c r="C585" s="21"/>
      <c r="D585" s="3"/>
      <c r="E585" s="3"/>
      <c r="F585" s="3">
        <f t="shared" ref="F585" si="12">F584+D585-E585</f>
        <v>2145</v>
      </c>
      <c r="G585" s="294"/>
      <c r="H585" s="3"/>
    </row>
    <row r="586" spans="1:8" ht="26.25">
      <c r="A586" s="673" t="s">
        <v>43</v>
      </c>
      <c r="B586" s="674"/>
      <c r="C586" s="29">
        <f>SUM(C584:C585)</f>
        <v>0</v>
      </c>
      <c r="D586" s="10">
        <f>SUM(D583:D585)</f>
        <v>2145</v>
      </c>
      <c r="E586" s="10">
        <f>SUM(E583:E585)</f>
        <v>0</v>
      </c>
      <c r="F586" s="10">
        <f>D586-E586</f>
        <v>2145</v>
      </c>
      <c r="G586" s="10"/>
      <c r="H586" s="10"/>
    </row>
  </sheetData>
  <mergeCells count="50">
    <mergeCell ref="A186:H186"/>
    <mergeCell ref="A187:H187"/>
    <mergeCell ref="A188:H188"/>
    <mergeCell ref="A189:H189"/>
    <mergeCell ref="A270:B270"/>
    <mergeCell ref="A83:H83"/>
    <mergeCell ref="A84:H84"/>
    <mergeCell ref="A85:H85"/>
    <mergeCell ref="A86:H86"/>
    <mergeCell ref="A101:B101"/>
    <mergeCell ref="A2:H2"/>
    <mergeCell ref="A3:H3"/>
    <mergeCell ref="A4:H4"/>
    <mergeCell ref="A5:H5"/>
    <mergeCell ref="A80:B80"/>
    <mergeCell ref="A104:H104"/>
    <mergeCell ref="A105:H105"/>
    <mergeCell ref="A106:H106"/>
    <mergeCell ref="A107:H107"/>
    <mergeCell ref="A183:B183"/>
    <mergeCell ref="A272:H272"/>
    <mergeCell ref="A273:H273"/>
    <mergeCell ref="A274:H274"/>
    <mergeCell ref="A275:H275"/>
    <mergeCell ref="A390:B390"/>
    <mergeCell ref="A393:H393"/>
    <mergeCell ref="A394:H394"/>
    <mergeCell ref="A395:H395"/>
    <mergeCell ref="A396:H396"/>
    <mergeCell ref="A444:B444"/>
    <mergeCell ref="A447:H447"/>
    <mergeCell ref="A448:H448"/>
    <mergeCell ref="A449:H449"/>
    <mergeCell ref="A450:H450"/>
    <mergeCell ref="A513:B513"/>
    <mergeCell ref="A516:H516"/>
    <mergeCell ref="A517:H517"/>
    <mergeCell ref="A518:H518"/>
    <mergeCell ref="A519:H519"/>
    <mergeCell ref="A543:B543"/>
    <mergeCell ref="A547:H547"/>
    <mergeCell ref="A548:H548"/>
    <mergeCell ref="A549:H549"/>
    <mergeCell ref="A550:H550"/>
    <mergeCell ref="A575:B575"/>
    <mergeCell ref="A578:H578"/>
    <mergeCell ref="A579:H579"/>
    <mergeCell ref="A580:H580"/>
    <mergeCell ref="A581:H581"/>
    <mergeCell ref="A586:B586"/>
  </mergeCells>
  <pageMargins left="0.7" right="0.7" top="0.75" bottom="0.75" header="0.3" footer="0.3"/>
  <pageSetup paperSize="9" scale="8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1318"/>
  <sheetViews>
    <sheetView topLeftCell="A1147" zoomScale="98" zoomScaleNormal="98" workbookViewId="0">
      <selection activeCell="E1161" sqref="E1161"/>
    </sheetView>
  </sheetViews>
  <sheetFormatPr defaultColWidth="9" defaultRowHeight="15"/>
  <cols>
    <col min="1" max="1" width="6.85546875" customWidth="1"/>
    <col min="2" max="2" width="14.85546875" customWidth="1"/>
    <col min="3" max="3" width="13.140625" customWidth="1"/>
    <col min="4" max="4" width="22.42578125" customWidth="1"/>
    <col min="5" max="7" width="25.7109375" customWidth="1"/>
    <col min="8" max="8" width="17.85546875" customWidth="1"/>
    <col min="9" max="9" width="16.85546875" customWidth="1"/>
    <col min="10" max="10" width="12.42578125" customWidth="1"/>
  </cols>
  <sheetData>
    <row r="1" spans="1:8" ht="23.25">
      <c r="A1" s="666" t="s">
        <v>0</v>
      </c>
      <c r="B1" s="666"/>
      <c r="C1" s="666"/>
      <c r="D1" s="666"/>
      <c r="E1" s="666"/>
      <c r="F1" s="666"/>
      <c r="G1" s="666"/>
      <c r="H1" s="666"/>
    </row>
    <row r="2" spans="1:8" ht="15.75">
      <c r="A2" s="672" t="s">
        <v>362</v>
      </c>
      <c r="B2" s="672"/>
      <c r="C2" s="672"/>
      <c r="D2" s="672"/>
      <c r="E2" s="672"/>
      <c r="F2" s="672"/>
      <c r="G2" s="672"/>
      <c r="H2" s="672"/>
    </row>
    <row r="3" spans="1:8">
      <c r="A3" s="667" t="s">
        <v>363</v>
      </c>
      <c r="B3" s="667"/>
      <c r="C3" s="667"/>
      <c r="D3" s="667"/>
      <c r="E3" s="667"/>
      <c r="F3" s="667"/>
      <c r="G3" s="667"/>
      <c r="H3" s="667"/>
    </row>
    <row r="4" spans="1:8">
      <c r="A4" s="675" t="s">
        <v>2</v>
      </c>
      <c r="B4" s="675"/>
      <c r="C4" s="675"/>
      <c r="D4" s="675"/>
      <c r="E4" s="675"/>
      <c r="F4" s="675"/>
      <c r="G4" s="675"/>
      <c r="H4" s="675"/>
    </row>
    <row r="5" spans="1:8" ht="15.75">
      <c r="A5" s="1" t="s">
        <v>3</v>
      </c>
      <c r="B5" s="1" t="s">
        <v>4</v>
      </c>
      <c r="C5" s="218" t="s">
        <v>2245</v>
      </c>
      <c r="D5" s="1" t="s">
        <v>2243</v>
      </c>
      <c r="E5" s="1" t="s">
        <v>2246</v>
      </c>
      <c r="F5" s="211" t="s">
        <v>2244</v>
      </c>
      <c r="G5" s="1" t="s">
        <v>2247</v>
      </c>
      <c r="H5" s="211" t="s">
        <v>2239</v>
      </c>
    </row>
    <row r="6" spans="1:8">
      <c r="A6" s="19"/>
      <c r="B6" s="21" t="s">
        <v>364</v>
      </c>
      <c r="C6" s="21">
        <v>11</v>
      </c>
      <c r="D6" s="3">
        <v>304945</v>
      </c>
      <c r="E6" s="91"/>
      <c r="F6" s="91">
        <f>D6-E6</f>
        <v>304945</v>
      </c>
      <c r="G6" s="244" t="s">
        <v>2423</v>
      </c>
      <c r="H6" s="19"/>
    </row>
    <row r="7" spans="1:8">
      <c r="A7" s="19"/>
      <c r="B7" s="21" t="s">
        <v>365</v>
      </c>
      <c r="C7" s="21">
        <v>14</v>
      </c>
      <c r="D7" s="3">
        <v>440855</v>
      </c>
      <c r="E7" s="91"/>
      <c r="F7" s="91">
        <f>F6+D7-E7</f>
        <v>745800</v>
      </c>
      <c r="G7" s="91"/>
      <c r="H7" s="19"/>
    </row>
    <row r="8" spans="1:8">
      <c r="A8" s="19"/>
      <c r="B8" s="21" t="s">
        <v>366</v>
      </c>
      <c r="C8" s="21">
        <v>9</v>
      </c>
      <c r="D8" s="3">
        <v>230305</v>
      </c>
      <c r="E8" s="91"/>
      <c r="F8" s="91">
        <f t="shared" ref="F8:F22" si="0">F7+D8-E8</f>
        <v>976105</v>
      </c>
      <c r="G8" s="91"/>
      <c r="H8" s="19"/>
    </row>
    <row r="9" spans="1:8">
      <c r="A9" s="19"/>
      <c r="B9" s="21" t="s">
        <v>367</v>
      </c>
      <c r="C9" s="21">
        <v>1</v>
      </c>
      <c r="D9" s="3"/>
      <c r="E9" s="91">
        <v>20000</v>
      </c>
      <c r="F9" s="91">
        <f t="shared" si="0"/>
        <v>956105</v>
      </c>
      <c r="G9" s="91"/>
      <c r="H9" s="19"/>
    </row>
    <row r="10" spans="1:8">
      <c r="A10" s="19"/>
      <c r="B10" s="21" t="s">
        <v>368</v>
      </c>
      <c r="C10" s="21">
        <v>2</v>
      </c>
      <c r="D10" s="3"/>
      <c r="E10" s="91">
        <v>40000</v>
      </c>
      <c r="F10" s="91">
        <f t="shared" si="0"/>
        <v>916105</v>
      </c>
      <c r="G10" s="91"/>
      <c r="H10" s="19"/>
    </row>
    <row r="11" spans="1:8">
      <c r="A11" s="19"/>
      <c r="B11" s="21" t="s">
        <v>369</v>
      </c>
      <c r="C11" s="21">
        <v>4</v>
      </c>
      <c r="D11" s="3"/>
      <c r="E11" s="91">
        <v>80000</v>
      </c>
      <c r="F11" s="91">
        <f t="shared" si="0"/>
        <v>836105</v>
      </c>
      <c r="G11" s="91"/>
      <c r="H11" s="19"/>
    </row>
    <row r="12" spans="1:8">
      <c r="A12" s="19"/>
      <c r="B12" s="21" t="s">
        <v>370</v>
      </c>
      <c r="C12" s="21">
        <v>2</v>
      </c>
      <c r="D12" s="3"/>
      <c r="E12" s="91">
        <v>40000</v>
      </c>
      <c r="F12" s="91">
        <f t="shared" si="0"/>
        <v>796105</v>
      </c>
      <c r="G12" s="91"/>
      <c r="H12" s="19"/>
    </row>
    <row r="13" spans="1:8">
      <c r="A13" s="19"/>
      <c r="B13" s="21" t="s">
        <v>371</v>
      </c>
      <c r="C13" s="21">
        <v>3</v>
      </c>
      <c r="D13" s="3"/>
      <c r="E13" s="91">
        <v>60000</v>
      </c>
      <c r="F13" s="91">
        <f t="shared" si="0"/>
        <v>736105</v>
      </c>
      <c r="G13" s="91"/>
      <c r="H13" s="19"/>
    </row>
    <row r="14" spans="1:8">
      <c r="A14" s="19"/>
      <c r="B14" s="21" t="s">
        <v>372</v>
      </c>
      <c r="C14" s="21">
        <v>4</v>
      </c>
      <c r="D14" s="3"/>
      <c r="E14" s="91">
        <v>80000</v>
      </c>
      <c r="F14" s="91">
        <f t="shared" si="0"/>
        <v>656105</v>
      </c>
      <c r="G14" s="91"/>
      <c r="H14" s="19"/>
    </row>
    <row r="15" spans="1:8">
      <c r="A15" s="19"/>
      <c r="B15" s="21" t="s">
        <v>373</v>
      </c>
      <c r="C15" s="21">
        <v>2</v>
      </c>
      <c r="D15" s="3"/>
      <c r="E15" s="91">
        <v>40000</v>
      </c>
      <c r="F15" s="91">
        <f t="shared" si="0"/>
        <v>616105</v>
      </c>
      <c r="G15" s="91"/>
      <c r="H15" s="19"/>
    </row>
    <row r="16" spans="1:8">
      <c r="A16" s="19"/>
      <c r="B16" s="21" t="s">
        <v>374</v>
      </c>
      <c r="C16" s="21">
        <v>7</v>
      </c>
      <c r="D16" s="3"/>
      <c r="E16" s="91">
        <v>140000</v>
      </c>
      <c r="F16" s="91">
        <f t="shared" si="0"/>
        <v>476105</v>
      </c>
      <c r="G16" s="91"/>
      <c r="H16" s="19"/>
    </row>
    <row r="17" spans="1:8">
      <c r="A17" s="19"/>
      <c r="B17" s="21" t="s">
        <v>375</v>
      </c>
      <c r="C17" s="21">
        <v>6</v>
      </c>
      <c r="D17" s="3"/>
      <c r="E17" s="91">
        <v>120000</v>
      </c>
      <c r="F17" s="91">
        <f t="shared" si="0"/>
        <v>356105</v>
      </c>
      <c r="G17" s="91"/>
      <c r="H17" s="19"/>
    </row>
    <row r="18" spans="1:8">
      <c r="A18" s="19"/>
      <c r="B18" s="21" t="s">
        <v>376</v>
      </c>
      <c r="C18" s="21">
        <v>7</v>
      </c>
      <c r="D18" s="3"/>
      <c r="E18" s="91">
        <v>140000</v>
      </c>
      <c r="F18" s="91">
        <f t="shared" si="0"/>
        <v>216105</v>
      </c>
      <c r="G18" s="91"/>
      <c r="H18" s="19"/>
    </row>
    <row r="19" spans="1:8">
      <c r="A19" s="19"/>
      <c r="B19" s="21" t="s">
        <v>377</v>
      </c>
      <c r="C19" s="21">
        <v>4</v>
      </c>
      <c r="D19" s="3"/>
      <c r="E19" s="91">
        <v>80000</v>
      </c>
      <c r="F19" s="91">
        <f t="shared" si="0"/>
        <v>136105</v>
      </c>
      <c r="G19" s="91"/>
      <c r="H19" s="19"/>
    </row>
    <row r="20" spans="1:8">
      <c r="A20" s="19"/>
      <c r="B20" s="21" t="s">
        <v>378</v>
      </c>
      <c r="C20" s="21">
        <v>2</v>
      </c>
      <c r="D20" s="3"/>
      <c r="E20" s="91">
        <v>40000</v>
      </c>
      <c r="F20" s="91">
        <f t="shared" si="0"/>
        <v>96105</v>
      </c>
      <c r="G20" s="91"/>
      <c r="H20" s="19"/>
    </row>
    <row r="21" spans="1:8">
      <c r="A21" s="19"/>
      <c r="B21" s="21" t="s">
        <v>379</v>
      </c>
      <c r="C21" s="21">
        <v>1</v>
      </c>
      <c r="D21" s="3"/>
      <c r="E21" s="91">
        <v>20000</v>
      </c>
      <c r="F21" s="91">
        <f t="shared" si="0"/>
        <v>76105</v>
      </c>
      <c r="G21" s="91"/>
      <c r="H21" s="19"/>
    </row>
    <row r="22" spans="1:8">
      <c r="A22" s="19"/>
      <c r="B22" s="21" t="s">
        <v>380</v>
      </c>
      <c r="C22" s="21">
        <v>4</v>
      </c>
      <c r="D22" s="3">
        <v>1855</v>
      </c>
      <c r="E22" s="91">
        <v>77960</v>
      </c>
      <c r="F22" s="91">
        <f t="shared" si="0"/>
        <v>0</v>
      </c>
      <c r="G22" s="91"/>
      <c r="H22" s="19"/>
    </row>
    <row r="23" spans="1:8">
      <c r="A23" s="19"/>
      <c r="B23" s="21"/>
      <c r="C23" s="21"/>
      <c r="D23" s="3"/>
      <c r="E23" s="91"/>
      <c r="F23" s="91"/>
      <c r="G23" s="91"/>
      <c r="H23" s="19"/>
    </row>
    <row r="24" spans="1:8">
      <c r="A24" s="19"/>
      <c r="B24" s="21"/>
      <c r="C24" s="21"/>
      <c r="D24" s="3"/>
      <c r="E24" s="91"/>
      <c r="F24" s="91"/>
      <c r="G24" s="91"/>
      <c r="H24" s="19"/>
    </row>
    <row r="25" spans="1:8">
      <c r="A25" s="19"/>
      <c r="B25" s="21"/>
      <c r="C25" s="21"/>
      <c r="D25" s="3"/>
      <c r="E25" s="91"/>
      <c r="F25" s="91"/>
      <c r="G25" s="91"/>
      <c r="H25" s="19"/>
    </row>
    <row r="26" spans="1:8">
      <c r="A26" s="17"/>
      <c r="B26" s="19"/>
      <c r="C26" s="19"/>
      <c r="D26" s="2"/>
      <c r="E26" s="2"/>
      <c r="F26" s="2"/>
      <c r="G26" s="2"/>
      <c r="H26" s="19"/>
    </row>
    <row r="27" spans="1:8" ht="26.25">
      <c r="A27" s="673" t="s">
        <v>43</v>
      </c>
      <c r="B27" s="674"/>
      <c r="C27" s="28"/>
      <c r="D27" s="10">
        <f>SUM(D6:D26)</f>
        <v>977960</v>
      </c>
      <c r="E27" s="10">
        <f>SUM(E6:E26)</f>
        <v>977960</v>
      </c>
      <c r="F27" s="10">
        <f>D27-E27</f>
        <v>0</v>
      </c>
      <c r="G27" s="10"/>
      <c r="H27" s="31"/>
    </row>
    <row r="32" spans="1:8" ht="23.25">
      <c r="A32" s="666" t="s">
        <v>0</v>
      </c>
      <c r="B32" s="666"/>
      <c r="C32" s="666"/>
      <c r="D32" s="666"/>
      <c r="E32" s="666"/>
      <c r="F32" s="666"/>
      <c r="G32" s="666"/>
      <c r="H32" s="666"/>
    </row>
    <row r="33" spans="1:8" ht="15.75">
      <c r="A33" s="672" t="s">
        <v>362</v>
      </c>
      <c r="B33" s="672"/>
      <c r="C33" s="672"/>
      <c r="D33" s="672"/>
      <c r="E33" s="672"/>
      <c r="F33" s="672"/>
      <c r="G33" s="672"/>
      <c r="H33" s="672"/>
    </row>
    <row r="34" spans="1:8">
      <c r="A34" s="667" t="s">
        <v>381</v>
      </c>
      <c r="B34" s="667"/>
      <c r="C34" s="667"/>
      <c r="D34" s="667"/>
      <c r="E34" s="667"/>
      <c r="F34" s="667"/>
      <c r="G34" s="667"/>
      <c r="H34" s="667"/>
    </row>
    <row r="35" spans="1:8">
      <c r="A35" s="675" t="s">
        <v>2</v>
      </c>
      <c r="B35" s="675"/>
      <c r="C35" s="675"/>
      <c r="D35" s="675"/>
      <c r="E35" s="675"/>
      <c r="F35" s="675"/>
      <c r="G35" s="675"/>
      <c r="H35" s="675"/>
    </row>
    <row r="36" spans="1:8" ht="15.75">
      <c r="A36" s="1" t="s">
        <v>3</v>
      </c>
      <c r="B36" s="1" t="s">
        <v>4</v>
      </c>
      <c r="C36" s="218" t="s">
        <v>2245</v>
      </c>
      <c r="D36" s="1" t="s">
        <v>2243</v>
      </c>
      <c r="E36" s="1" t="s">
        <v>2246</v>
      </c>
      <c r="F36" s="211" t="s">
        <v>2244</v>
      </c>
      <c r="G36" s="1" t="s">
        <v>2247</v>
      </c>
      <c r="H36" s="211" t="s">
        <v>2239</v>
      </c>
    </row>
    <row r="37" spans="1:8">
      <c r="A37" s="19"/>
      <c r="B37" s="21" t="s">
        <v>382</v>
      </c>
      <c r="C37" s="21">
        <v>9</v>
      </c>
      <c r="D37" s="3">
        <v>217150</v>
      </c>
      <c r="E37" s="91"/>
      <c r="F37" s="91">
        <f>D37-E37</f>
        <v>217150</v>
      </c>
      <c r="G37" s="244" t="s">
        <v>2422</v>
      </c>
      <c r="H37" s="19"/>
    </row>
    <row r="38" spans="1:8">
      <c r="A38" s="19"/>
      <c r="B38" s="21" t="s">
        <v>383</v>
      </c>
      <c r="C38" s="21">
        <v>8</v>
      </c>
      <c r="D38" s="3">
        <v>217090</v>
      </c>
      <c r="E38" s="91"/>
      <c r="F38" s="91">
        <f>F37+D38-E38</f>
        <v>434240</v>
      </c>
      <c r="G38" s="91"/>
      <c r="H38" s="19"/>
    </row>
    <row r="39" spans="1:8">
      <c r="A39" s="19"/>
      <c r="B39" s="21" t="s">
        <v>384</v>
      </c>
      <c r="C39" s="21">
        <v>12</v>
      </c>
      <c r="D39" s="3">
        <v>324705</v>
      </c>
      <c r="E39" s="91"/>
      <c r="F39" s="91">
        <f t="shared" ref="F39:F93" si="1">F38+D39-E39</f>
        <v>758945</v>
      </c>
      <c r="G39" s="91"/>
      <c r="H39" s="19"/>
    </row>
    <row r="40" spans="1:8">
      <c r="A40" s="19"/>
      <c r="B40" s="21" t="s">
        <v>385</v>
      </c>
      <c r="C40" s="21">
        <v>15</v>
      </c>
      <c r="D40" s="3">
        <v>396240</v>
      </c>
      <c r="E40" s="91"/>
      <c r="F40" s="91">
        <f t="shared" si="1"/>
        <v>1155185</v>
      </c>
      <c r="G40" s="91"/>
      <c r="H40" s="19"/>
    </row>
    <row r="41" spans="1:8">
      <c r="A41" s="19"/>
      <c r="B41" s="21" t="s">
        <v>386</v>
      </c>
      <c r="C41" s="21">
        <v>4</v>
      </c>
      <c r="D41" s="3">
        <v>87200</v>
      </c>
      <c r="E41" s="91"/>
      <c r="F41" s="91">
        <f t="shared" si="1"/>
        <v>1242385</v>
      </c>
      <c r="G41" s="91"/>
      <c r="H41" s="19"/>
    </row>
    <row r="42" spans="1:8">
      <c r="A42" s="19"/>
      <c r="B42" s="21" t="s">
        <v>387</v>
      </c>
      <c r="C42" s="21">
        <v>15</v>
      </c>
      <c r="D42" s="3">
        <v>396015</v>
      </c>
      <c r="E42" s="91"/>
      <c r="F42" s="91">
        <f t="shared" si="1"/>
        <v>1638400</v>
      </c>
      <c r="G42" s="91"/>
      <c r="H42" s="19"/>
    </row>
    <row r="43" spans="1:8">
      <c r="A43" s="19"/>
      <c r="B43" s="21" t="s">
        <v>388</v>
      </c>
      <c r="C43" s="21">
        <v>6</v>
      </c>
      <c r="D43" s="3">
        <v>157880</v>
      </c>
      <c r="E43" s="91"/>
      <c r="F43" s="91">
        <f t="shared" si="1"/>
        <v>1796280</v>
      </c>
      <c r="G43" s="91"/>
      <c r="H43" s="19"/>
    </row>
    <row r="44" spans="1:8">
      <c r="A44" s="19"/>
      <c r="B44" s="21" t="s">
        <v>389</v>
      </c>
      <c r="C44" s="21">
        <v>6</v>
      </c>
      <c r="D44" s="3">
        <v>152245</v>
      </c>
      <c r="E44" s="91"/>
      <c r="F44" s="91">
        <f t="shared" si="1"/>
        <v>1948525</v>
      </c>
      <c r="G44" s="91"/>
      <c r="H44" s="19"/>
    </row>
    <row r="45" spans="1:8">
      <c r="A45" s="19"/>
      <c r="B45" s="21" t="s">
        <v>390</v>
      </c>
      <c r="C45" s="21">
        <v>1</v>
      </c>
      <c r="D45" s="3">
        <v>26465</v>
      </c>
      <c r="E45" s="91"/>
      <c r="F45" s="91">
        <f t="shared" si="1"/>
        <v>1974990</v>
      </c>
      <c r="G45" s="91"/>
      <c r="H45" s="19"/>
    </row>
    <row r="46" spans="1:8">
      <c r="A46" s="19"/>
      <c r="B46" s="21" t="s">
        <v>391</v>
      </c>
      <c r="C46" s="21">
        <v>8</v>
      </c>
      <c r="D46" s="3">
        <v>196170</v>
      </c>
      <c r="E46" s="91"/>
      <c r="F46" s="91">
        <f t="shared" si="1"/>
        <v>2171160</v>
      </c>
      <c r="G46" s="91"/>
      <c r="H46" s="19"/>
    </row>
    <row r="47" spans="1:8">
      <c r="A47" s="19"/>
      <c r="B47" s="21" t="s">
        <v>392</v>
      </c>
      <c r="C47" s="21">
        <v>6</v>
      </c>
      <c r="D47" s="3">
        <v>149945</v>
      </c>
      <c r="E47" s="91"/>
      <c r="F47" s="91">
        <f t="shared" si="1"/>
        <v>2321105</v>
      </c>
      <c r="G47" s="91"/>
      <c r="H47" s="19"/>
    </row>
    <row r="48" spans="1:8">
      <c r="A48" s="19"/>
      <c r="B48" s="21" t="s">
        <v>393</v>
      </c>
      <c r="C48" s="21">
        <v>8</v>
      </c>
      <c r="D48" s="3">
        <v>200130</v>
      </c>
      <c r="E48" s="91"/>
      <c r="F48" s="91">
        <f t="shared" si="1"/>
        <v>2521235</v>
      </c>
      <c r="G48" s="91"/>
      <c r="H48" s="19"/>
    </row>
    <row r="49" spans="1:8">
      <c r="A49" s="19"/>
      <c r="B49" s="21" t="s">
        <v>327</v>
      </c>
      <c r="C49" s="21"/>
      <c r="D49" s="3">
        <v>615</v>
      </c>
      <c r="E49" s="91"/>
      <c r="F49" s="91">
        <f t="shared" si="1"/>
        <v>2521850</v>
      </c>
      <c r="G49" s="91"/>
      <c r="H49" s="19"/>
    </row>
    <row r="50" spans="1:8">
      <c r="A50" s="19"/>
      <c r="B50" s="21" t="s">
        <v>394</v>
      </c>
      <c r="C50" s="21">
        <v>2</v>
      </c>
      <c r="D50" s="3"/>
      <c r="E50" s="91">
        <v>41975</v>
      </c>
      <c r="F50" s="91">
        <f t="shared" si="1"/>
        <v>2479875</v>
      </c>
      <c r="G50" s="91"/>
      <c r="H50" s="19"/>
    </row>
    <row r="51" spans="1:8">
      <c r="A51" s="19"/>
      <c r="B51" s="21" t="s">
        <v>109</v>
      </c>
      <c r="C51" s="21">
        <v>1</v>
      </c>
      <c r="D51" s="3"/>
      <c r="E51" s="91">
        <v>18000</v>
      </c>
      <c r="F51" s="91">
        <f t="shared" si="1"/>
        <v>2461875</v>
      </c>
      <c r="G51" s="91"/>
      <c r="H51" s="19"/>
    </row>
    <row r="52" spans="1:8">
      <c r="A52" s="19"/>
      <c r="B52" s="21" t="s">
        <v>173</v>
      </c>
      <c r="C52" s="21">
        <v>7</v>
      </c>
      <c r="D52" s="3">
        <v>173120</v>
      </c>
      <c r="E52" s="91"/>
      <c r="F52" s="91">
        <f t="shared" si="1"/>
        <v>2634995</v>
      </c>
      <c r="G52" s="91"/>
      <c r="H52" s="19"/>
    </row>
    <row r="53" spans="1:8">
      <c r="A53" s="19"/>
      <c r="B53" s="21" t="s">
        <v>395</v>
      </c>
      <c r="C53" s="21">
        <f>8-1</f>
        <v>7</v>
      </c>
      <c r="D53" s="3">
        <f>197985-23775</f>
        <v>174210</v>
      </c>
      <c r="E53" s="91"/>
      <c r="F53" s="91">
        <f t="shared" si="1"/>
        <v>2809205</v>
      </c>
      <c r="G53" s="91"/>
      <c r="H53" s="19"/>
    </row>
    <row r="54" spans="1:8">
      <c r="A54" s="19"/>
      <c r="B54" s="21" t="s">
        <v>174</v>
      </c>
      <c r="C54" s="21">
        <v>1</v>
      </c>
      <c r="D54" s="3">
        <v>20775</v>
      </c>
      <c r="E54" s="91"/>
      <c r="F54" s="91">
        <f t="shared" si="1"/>
        <v>2829980</v>
      </c>
      <c r="G54" s="91"/>
      <c r="H54" s="19"/>
    </row>
    <row r="55" spans="1:8">
      <c r="A55" s="19"/>
      <c r="B55" s="21" t="s">
        <v>289</v>
      </c>
      <c r="C55" s="21">
        <v>6</v>
      </c>
      <c r="D55" s="3"/>
      <c r="E55" s="91">
        <v>83835</v>
      </c>
      <c r="F55" s="91">
        <f t="shared" si="1"/>
        <v>2746145</v>
      </c>
      <c r="G55" s="91"/>
      <c r="H55" s="19"/>
    </row>
    <row r="56" spans="1:8">
      <c r="A56" s="19"/>
      <c r="B56" s="21" t="s">
        <v>290</v>
      </c>
      <c r="C56" s="21">
        <v>4</v>
      </c>
      <c r="D56" s="3"/>
      <c r="E56" s="91">
        <v>57565</v>
      </c>
      <c r="F56" s="91">
        <f t="shared" si="1"/>
        <v>2688580</v>
      </c>
      <c r="G56" s="91"/>
      <c r="H56" s="19"/>
    </row>
    <row r="57" spans="1:8">
      <c r="A57" s="19"/>
      <c r="B57" s="21" t="s">
        <v>98</v>
      </c>
      <c r="C57" s="21">
        <v>2</v>
      </c>
      <c r="D57" s="3"/>
      <c r="E57" s="91">
        <v>28615</v>
      </c>
      <c r="F57" s="91">
        <f t="shared" si="1"/>
        <v>2659965</v>
      </c>
      <c r="G57" s="91"/>
      <c r="H57" s="19"/>
    </row>
    <row r="58" spans="1:8">
      <c r="A58" s="19"/>
      <c r="B58" s="21" t="s">
        <v>291</v>
      </c>
      <c r="C58" s="21">
        <v>2</v>
      </c>
      <c r="D58" s="3"/>
      <c r="E58" s="91">
        <v>28700</v>
      </c>
      <c r="F58" s="91">
        <f t="shared" si="1"/>
        <v>2631265</v>
      </c>
      <c r="G58" s="91"/>
      <c r="H58" s="19"/>
    </row>
    <row r="59" spans="1:8">
      <c r="A59" s="19"/>
      <c r="B59" s="21" t="s">
        <v>99</v>
      </c>
      <c r="C59" s="21">
        <v>1</v>
      </c>
      <c r="D59" s="3"/>
      <c r="E59" s="91">
        <v>14215</v>
      </c>
      <c r="F59" s="91">
        <f t="shared" si="1"/>
        <v>2617050</v>
      </c>
      <c r="G59" s="91"/>
      <c r="H59" s="19"/>
    </row>
    <row r="60" spans="1:8">
      <c r="A60" s="19"/>
      <c r="B60" s="21" t="s">
        <v>154</v>
      </c>
      <c r="C60" s="21">
        <v>5</v>
      </c>
      <c r="D60" s="3"/>
      <c r="E60" s="91">
        <v>134155</v>
      </c>
      <c r="F60" s="91">
        <f t="shared" si="1"/>
        <v>2482895</v>
      </c>
      <c r="G60" s="91"/>
      <c r="H60" s="19"/>
    </row>
    <row r="61" spans="1:8">
      <c r="A61" s="19"/>
      <c r="B61" s="21" t="s">
        <v>155</v>
      </c>
      <c r="C61" s="21">
        <v>8</v>
      </c>
      <c r="D61" s="3"/>
      <c r="E61" s="91">
        <v>209910</v>
      </c>
      <c r="F61" s="91">
        <f t="shared" si="1"/>
        <v>2272985</v>
      </c>
      <c r="G61" s="91"/>
      <c r="H61" s="19"/>
    </row>
    <row r="62" spans="1:8">
      <c r="A62" s="19"/>
      <c r="B62" s="21" t="s">
        <v>157</v>
      </c>
      <c r="C62" s="21">
        <v>1</v>
      </c>
      <c r="D62" s="3"/>
      <c r="E62" s="91">
        <v>25440</v>
      </c>
      <c r="F62" s="91">
        <f t="shared" si="1"/>
        <v>2247545</v>
      </c>
      <c r="G62" s="91"/>
      <c r="H62" s="19"/>
    </row>
    <row r="63" spans="1:8">
      <c r="A63" s="19"/>
      <c r="B63" s="21" t="s">
        <v>158</v>
      </c>
      <c r="C63" s="21">
        <v>3</v>
      </c>
      <c r="D63" s="3"/>
      <c r="E63" s="91">
        <v>77925</v>
      </c>
      <c r="F63" s="91">
        <f t="shared" si="1"/>
        <v>2169620</v>
      </c>
      <c r="G63" s="91"/>
      <c r="H63" s="19"/>
    </row>
    <row r="64" spans="1:8">
      <c r="A64" s="19"/>
      <c r="B64" s="21" t="s">
        <v>159</v>
      </c>
      <c r="C64" s="21">
        <v>4</v>
      </c>
      <c r="D64" s="3"/>
      <c r="E64" s="91">
        <v>106515</v>
      </c>
      <c r="F64" s="91">
        <f t="shared" si="1"/>
        <v>2063105</v>
      </c>
      <c r="G64" s="91"/>
      <c r="H64" s="19"/>
    </row>
    <row r="65" spans="1:8">
      <c r="A65" s="19"/>
      <c r="B65" s="21" t="s">
        <v>160</v>
      </c>
      <c r="C65" s="21">
        <v>5</v>
      </c>
      <c r="D65" s="3"/>
      <c r="E65" s="91">
        <v>134780</v>
      </c>
      <c r="F65" s="91">
        <f t="shared" si="1"/>
        <v>1928325</v>
      </c>
      <c r="G65" s="91"/>
      <c r="H65" s="19"/>
    </row>
    <row r="66" spans="1:8">
      <c r="A66" s="19"/>
      <c r="B66" s="21" t="s">
        <v>161</v>
      </c>
      <c r="C66" s="21">
        <v>1</v>
      </c>
      <c r="D66" s="3"/>
      <c r="E66" s="91">
        <v>26580</v>
      </c>
      <c r="F66" s="91">
        <f t="shared" si="1"/>
        <v>1901745</v>
      </c>
      <c r="G66" s="91"/>
      <c r="H66" s="19"/>
    </row>
    <row r="67" spans="1:8">
      <c r="A67" s="19"/>
      <c r="B67" s="21" t="s">
        <v>162</v>
      </c>
      <c r="C67" s="21">
        <v>7</v>
      </c>
      <c r="D67" s="3"/>
      <c r="E67" s="91">
        <v>161965</v>
      </c>
      <c r="F67" s="91">
        <f t="shared" si="1"/>
        <v>1739780</v>
      </c>
      <c r="G67" s="91"/>
      <c r="H67" s="19"/>
    </row>
    <row r="68" spans="1:8">
      <c r="A68" s="19"/>
      <c r="B68" s="21" t="s">
        <v>347</v>
      </c>
      <c r="C68" s="21">
        <v>5</v>
      </c>
      <c r="D68" s="3"/>
      <c r="E68" s="91">
        <v>82780</v>
      </c>
      <c r="F68" s="91">
        <f t="shared" si="1"/>
        <v>1657000</v>
      </c>
      <c r="G68" s="91"/>
      <c r="H68" s="19"/>
    </row>
    <row r="69" spans="1:8">
      <c r="A69" s="19"/>
      <c r="B69" s="21" t="s">
        <v>163</v>
      </c>
      <c r="C69" s="21">
        <v>2</v>
      </c>
      <c r="D69" s="3"/>
      <c r="E69" s="91">
        <v>55950</v>
      </c>
      <c r="F69" s="91">
        <f t="shared" si="1"/>
        <v>1601050</v>
      </c>
      <c r="G69" s="91"/>
      <c r="H69" s="19"/>
    </row>
    <row r="70" spans="1:8">
      <c r="A70" s="19"/>
      <c r="B70" s="21" t="s">
        <v>164</v>
      </c>
      <c r="C70" s="21">
        <v>1</v>
      </c>
      <c r="D70" s="3"/>
      <c r="E70" s="91">
        <v>27550</v>
      </c>
      <c r="F70" s="91">
        <f t="shared" si="1"/>
        <v>1573500</v>
      </c>
      <c r="G70" s="91"/>
      <c r="H70" s="19"/>
    </row>
    <row r="71" spans="1:8">
      <c r="A71" s="19"/>
      <c r="B71" s="21" t="s">
        <v>396</v>
      </c>
      <c r="C71" s="21">
        <v>3</v>
      </c>
      <c r="D71" s="3"/>
      <c r="E71" s="91">
        <v>81235</v>
      </c>
      <c r="F71" s="91">
        <f t="shared" si="1"/>
        <v>1492265</v>
      </c>
      <c r="G71" s="91"/>
      <c r="H71" s="19"/>
    </row>
    <row r="72" spans="1:8">
      <c r="A72" s="19"/>
      <c r="B72" s="21" t="s">
        <v>179</v>
      </c>
      <c r="C72" s="21">
        <v>1</v>
      </c>
      <c r="D72" s="3"/>
      <c r="E72" s="91">
        <v>26695</v>
      </c>
      <c r="F72" s="91">
        <f t="shared" si="1"/>
        <v>1465570</v>
      </c>
      <c r="G72" s="91"/>
      <c r="H72" s="19"/>
    </row>
    <row r="73" spans="1:8">
      <c r="A73" s="19"/>
      <c r="B73" s="21" t="s">
        <v>397</v>
      </c>
      <c r="C73" s="21">
        <v>4</v>
      </c>
      <c r="D73" s="3">
        <v>83750</v>
      </c>
      <c r="E73" s="91"/>
      <c r="F73" s="91">
        <f t="shared" si="1"/>
        <v>1549320</v>
      </c>
      <c r="G73" s="91"/>
      <c r="H73" s="19"/>
    </row>
    <row r="74" spans="1:8">
      <c r="A74" s="19"/>
      <c r="B74" s="21" t="s">
        <v>180</v>
      </c>
      <c r="C74" s="21">
        <v>5</v>
      </c>
      <c r="D74" s="3"/>
      <c r="E74" s="91">
        <v>130540</v>
      </c>
      <c r="F74" s="91">
        <f t="shared" si="1"/>
        <v>1418780</v>
      </c>
      <c r="G74" s="91"/>
      <c r="H74" s="19"/>
    </row>
    <row r="75" spans="1:8">
      <c r="A75" s="19"/>
      <c r="B75" s="21" t="s">
        <v>181</v>
      </c>
      <c r="C75" s="21">
        <v>3</v>
      </c>
      <c r="D75" s="3"/>
      <c r="E75" s="91">
        <v>77755</v>
      </c>
      <c r="F75" s="91">
        <f t="shared" si="1"/>
        <v>1341025</v>
      </c>
      <c r="G75" s="91"/>
      <c r="H75" s="19"/>
    </row>
    <row r="76" spans="1:8">
      <c r="A76" s="19"/>
      <c r="B76" s="21" t="s">
        <v>398</v>
      </c>
      <c r="C76" s="21">
        <v>2</v>
      </c>
      <c r="D76" s="3"/>
      <c r="E76" s="91">
        <v>55550</v>
      </c>
      <c r="F76" s="91">
        <f t="shared" si="1"/>
        <v>1285475</v>
      </c>
      <c r="G76" s="91"/>
      <c r="H76" s="19"/>
    </row>
    <row r="77" spans="1:8">
      <c r="A77" s="19"/>
      <c r="B77" s="21" t="s">
        <v>182</v>
      </c>
      <c r="C77" s="21">
        <v>3</v>
      </c>
      <c r="D77" s="3"/>
      <c r="E77" s="91">
        <v>67920</v>
      </c>
      <c r="F77" s="91">
        <f t="shared" si="1"/>
        <v>1217555</v>
      </c>
      <c r="G77" s="91"/>
      <c r="H77" s="19"/>
    </row>
    <row r="78" spans="1:8">
      <c r="A78" s="19"/>
      <c r="B78" s="21" t="s">
        <v>399</v>
      </c>
      <c r="C78" s="21">
        <v>8</v>
      </c>
      <c r="D78" s="3"/>
      <c r="E78" s="91">
        <v>214180</v>
      </c>
      <c r="F78" s="91">
        <f t="shared" si="1"/>
        <v>1003375</v>
      </c>
      <c r="G78" s="91"/>
      <c r="H78" s="19"/>
    </row>
    <row r="79" spans="1:8">
      <c r="A79" s="19"/>
      <c r="B79" s="21" t="s">
        <v>348</v>
      </c>
      <c r="C79" s="21">
        <v>3</v>
      </c>
      <c r="D79" s="3"/>
      <c r="E79" s="91">
        <v>81015</v>
      </c>
      <c r="F79" s="91">
        <f t="shared" si="1"/>
        <v>922360</v>
      </c>
      <c r="G79" s="91"/>
      <c r="H79" s="19"/>
    </row>
    <row r="80" spans="1:8">
      <c r="A80" s="19"/>
      <c r="B80" s="21" t="s">
        <v>183</v>
      </c>
      <c r="C80" s="21">
        <v>8</v>
      </c>
      <c r="D80" s="3"/>
      <c r="E80" s="91">
        <v>214485</v>
      </c>
      <c r="F80" s="91">
        <f t="shared" si="1"/>
        <v>707875</v>
      </c>
      <c r="G80" s="91"/>
      <c r="H80" s="19"/>
    </row>
    <row r="81" spans="1:8">
      <c r="A81" s="19"/>
      <c r="B81" s="21" t="s">
        <v>184</v>
      </c>
      <c r="C81" s="21">
        <v>6</v>
      </c>
      <c r="D81" s="3"/>
      <c r="E81" s="91">
        <v>162705</v>
      </c>
      <c r="F81" s="91">
        <f t="shared" si="1"/>
        <v>545170</v>
      </c>
      <c r="G81" s="91"/>
      <c r="H81" s="19"/>
    </row>
    <row r="82" spans="1:8">
      <c r="A82" s="19"/>
      <c r="B82" s="21" t="s">
        <v>185</v>
      </c>
      <c r="C82" s="21">
        <v>5</v>
      </c>
      <c r="D82" s="3"/>
      <c r="E82" s="91">
        <v>133090</v>
      </c>
      <c r="F82" s="91">
        <f t="shared" si="1"/>
        <v>412080</v>
      </c>
      <c r="G82" s="91"/>
      <c r="H82" s="19"/>
    </row>
    <row r="83" spans="1:8">
      <c r="A83" s="19"/>
      <c r="B83" s="21" t="s">
        <v>186</v>
      </c>
      <c r="C83" s="21">
        <v>4</v>
      </c>
      <c r="D83" s="3"/>
      <c r="E83" s="91">
        <v>105205</v>
      </c>
      <c r="F83" s="91">
        <f t="shared" si="1"/>
        <v>306875</v>
      </c>
      <c r="G83" s="91"/>
      <c r="H83" s="19"/>
    </row>
    <row r="84" spans="1:8">
      <c r="A84" s="19"/>
      <c r="B84" s="21" t="s">
        <v>187</v>
      </c>
      <c r="C84" s="21">
        <v>5</v>
      </c>
      <c r="D84" s="3"/>
      <c r="E84" s="91">
        <v>131735</v>
      </c>
      <c r="F84" s="91">
        <f t="shared" si="1"/>
        <v>175140</v>
      </c>
      <c r="G84" s="91"/>
      <c r="H84" s="19"/>
    </row>
    <row r="85" spans="1:8">
      <c r="A85" s="19"/>
      <c r="B85" s="21" t="s">
        <v>191</v>
      </c>
      <c r="C85" s="21">
        <v>1</v>
      </c>
      <c r="D85" s="3"/>
      <c r="E85" s="91">
        <v>14500</v>
      </c>
      <c r="F85" s="91">
        <f t="shared" si="1"/>
        <v>160640</v>
      </c>
      <c r="G85" s="91"/>
      <c r="H85" s="19"/>
    </row>
    <row r="86" spans="1:8">
      <c r="A86" s="19"/>
      <c r="B86" s="21" t="s">
        <v>193</v>
      </c>
      <c r="C86" s="21">
        <v>1</v>
      </c>
      <c r="D86" s="3"/>
      <c r="E86" s="91">
        <v>14960</v>
      </c>
      <c r="F86" s="91">
        <f t="shared" si="1"/>
        <v>145680</v>
      </c>
      <c r="G86" s="91"/>
      <c r="H86" s="19"/>
    </row>
    <row r="87" spans="1:8">
      <c r="A87" s="19"/>
      <c r="B87" s="21" t="s">
        <v>194</v>
      </c>
      <c r="C87" s="21">
        <v>1</v>
      </c>
      <c r="D87" s="3">
        <v>14820</v>
      </c>
      <c r="E87" s="91"/>
      <c r="F87" s="91">
        <f t="shared" si="1"/>
        <v>160500</v>
      </c>
      <c r="G87" s="91"/>
      <c r="H87" s="137" t="s">
        <v>400</v>
      </c>
    </row>
    <row r="88" spans="1:8">
      <c r="A88" s="19"/>
      <c r="B88" s="21" t="s">
        <v>202</v>
      </c>
      <c r="C88" s="21">
        <v>1</v>
      </c>
      <c r="D88" s="3"/>
      <c r="E88" s="91">
        <v>20600</v>
      </c>
      <c r="F88" s="91">
        <f t="shared" si="1"/>
        <v>139900</v>
      </c>
      <c r="G88" s="91"/>
      <c r="H88" s="19" t="s">
        <v>401</v>
      </c>
    </row>
    <row r="89" spans="1:8">
      <c r="A89" s="19"/>
      <c r="B89" s="21" t="s">
        <v>203</v>
      </c>
      <c r="C89" s="21">
        <v>1</v>
      </c>
      <c r="D89" s="3"/>
      <c r="E89" s="91">
        <v>20830</v>
      </c>
      <c r="F89" s="91">
        <f t="shared" si="1"/>
        <v>119070</v>
      </c>
      <c r="G89" s="91"/>
      <c r="H89" s="19" t="s">
        <v>401</v>
      </c>
    </row>
    <row r="90" spans="1:8">
      <c r="A90" s="19"/>
      <c r="B90" s="21" t="s">
        <v>216</v>
      </c>
      <c r="C90" s="21">
        <v>1</v>
      </c>
      <c r="D90" s="3"/>
      <c r="E90" s="91">
        <v>14010</v>
      </c>
      <c r="F90" s="91">
        <f t="shared" si="1"/>
        <v>105060</v>
      </c>
      <c r="G90" s="91"/>
      <c r="H90" s="19" t="s">
        <v>401</v>
      </c>
    </row>
    <row r="91" spans="1:8">
      <c r="A91" s="19"/>
      <c r="B91" s="21" t="s">
        <v>115</v>
      </c>
      <c r="C91" s="21">
        <v>2</v>
      </c>
      <c r="D91" s="3"/>
      <c r="E91" s="91">
        <v>28175</v>
      </c>
      <c r="F91" s="91">
        <f t="shared" si="1"/>
        <v>76885</v>
      </c>
      <c r="G91" s="91"/>
      <c r="H91" s="19" t="s">
        <v>401</v>
      </c>
    </row>
    <row r="92" spans="1:8">
      <c r="A92" s="19"/>
      <c r="B92" s="21" t="s">
        <v>118</v>
      </c>
      <c r="C92" s="21">
        <v>2</v>
      </c>
      <c r="D92" s="3"/>
      <c r="E92" s="91">
        <v>19070</v>
      </c>
      <c r="F92" s="91">
        <f t="shared" si="1"/>
        <v>57815</v>
      </c>
      <c r="G92" s="91"/>
      <c r="H92" s="19" t="s">
        <v>401</v>
      </c>
    </row>
    <row r="93" spans="1:8">
      <c r="A93" s="19"/>
      <c r="B93" s="21" t="s">
        <v>120</v>
      </c>
      <c r="C93" s="21">
        <v>6</v>
      </c>
      <c r="D93" s="3">
        <v>11595</v>
      </c>
      <c r="E93" s="91">
        <v>69410</v>
      </c>
      <c r="F93" s="91">
        <f t="shared" si="1"/>
        <v>0</v>
      </c>
      <c r="G93" s="91"/>
      <c r="H93" s="19"/>
    </row>
    <row r="94" spans="1:8">
      <c r="A94" s="19"/>
      <c r="B94" s="21" t="s">
        <v>402</v>
      </c>
      <c r="C94" s="21">
        <v>11</v>
      </c>
      <c r="D94" s="3"/>
      <c r="E94" s="91"/>
      <c r="F94" s="91"/>
      <c r="G94" s="91"/>
      <c r="H94" s="19"/>
    </row>
    <row r="95" spans="1:8">
      <c r="A95" s="19"/>
      <c r="B95" s="21"/>
      <c r="C95" s="21"/>
      <c r="D95" s="3"/>
      <c r="E95" s="91"/>
      <c r="F95" s="91"/>
      <c r="G95" s="91"/>
      <c r="H95" s="19"/>
    </row>
    <row r="96" spans="1:8">
      <c r="A96" s="19"/>
      <c r="B96" s="21"/>
      <c r="C96" s="21"/>
      <c r="D96" s="3"/>
      <c r="E96" s="91"/>
      <c r="F96" s="91"/>
      <c r="G96" s="91"/>
      <c r="H96" s="19"/>
    </row>
    <row r="97" spans="1:8">
      <c r="A97" s="19"/>
      <c r="B97" s="21"/>
      <c r="C97" s="21"/>
      <c r="D97" s="3"/>
      <c r="E97" s="91"/>
      <c r="F97" s="91"/>
      <c r="G97" s="91"/>
      <c r="H97" s="19"/>
    </row>
    <row r="98" spans="1:8">
      <c r="A98" s="19"/>
      <c r="B98" s="21"/>
      <c r="C98" s="21"/>
      <c r="D98" s="3"/>
      <c r="E98" s="91"/>
      <c r="F98" s="91"/>
      <c r="G98" s="91"/>
      <c r="H98" s="19"/>
    </row>
    <row r="99" spans="1:8">
      <c r="A99" s="19"/>
      <c r="B99" s="21"/>
      <c r="C99" s="21"/>
      <c r="D99" s="3"/>
      <c r="E99" s="91"/>
      <c r="F99" s="91"/>
      <c r="G99" s="91"/>
      <c r="H99" s="19"/>
    </row>
    <row r="100" spans="1:8">
      <c r="A100" s="17"/>
      <c r="B100" s="19"/>
      <c r="C100" s="19"/>
      <c r="D100" s="2"/>
      <c r="E100" s="2"/>
      <c r="F100" s="2"/>
      <c r="G100" s="2"/>
      <c r="H100" s="19"/>
    </row>
    <row r="101" spans="1:8" ht="26.25">
      <c r="A101" s="673" t="s">
        <v>43</v>
      </c>
      <c r="B101" s="674"/>
      <c r="C101" s="28"/>
      <c r="D101" s="42">
        <f>SUM(D37:D100)</f>
        <v>3000120</v>
      </c>
      <c r="E101" s="10">
        <f>SUM(E37:E100)</f>
        <v>3000120</v>
      </c>
      <c r="F101" s="10">
        <f>D101-E101</f>
        <v>0</v>
      </c>
      <c r="G101" s="10"/>
      <c r="H101" s="31"/>
    </row>
    <row r="107" spans="1:8" ht="23.25">
      <c r="A107" s="666" t="s">
        <v>0</v>
      </c>
      <c r="B107" s="666"/>
      <c r="C107" s="666"/>
      <c r="D107" s="666"/>
      <c r="E107" s="666"/>
      <c r="F107" s="666"/>
      <c r="G107" s="666"/>
      <c r="H107" s="666"/>
    </row>
    <row r="108" spans="1:8" ht="15.75">
      <c r="A108" s="672" t="s">
        <v>362</v>
      </c>
      <c r="B108" s="672"/>
      <c r="C108" s="672"/>
      <c r="D108" s="672"/>
      <c r="E108" s="672"/>
      <c r="F108" s="672"/>
      <c r="G108" s="672"/>
      <c r="H108" s="672"/>
    </row>
    <row r="109" spans="1:8">
      <c r="A109" s="694" t="s">
        <v>2420</v>
      </c>
      <c r="B109" s="667"/>
      <c r="C109" s="667"/>
      <c r="D109" s="667"/>
      <c r="E109" s="667"/>
      <c r="F109" s="667"/>
      <c r="G109" s="667"/>
      <c r="H109" s="667"/>
    </row>
    <row r="110" spans="1:8">
      <c r="A110" s="675" t="s">
        <v>2</v>
      </c>
      <c r="B110" s="675"/>
      <c r="C110" s="675"/>
      <c r="D110" s="675"/>
      <c r="E110" s="675"/>
      <c r="F110" s="675"/>
      <c r="G110" s="675"/>
      <c r="H110" s="675"/>
    </row>
    <row r="111" spans="1:8" ht="15.75">
      <c r="A111" s="1" t="s">
        <v>3</v>
      </c>
      <c r="B111" s="1" t="s">
        <v>4</v>
      </c>
      <c r="C111" s="218" t="s">
        <v>2245</v>
      </c>
      <c r="D111" s="1" t="s">
        <v>2243</v>
      </c>
      <c r="E111" s="1" t="s">
        <v>2246</v>
      </c>
      <c r="F111" s="211" t="s">
        <v>2244</v>
      </c>
      <c r="G111" s="1" t="s">
        <v>2247</v>
      </c>
      <c r="H111" s="211" t="s">
        <v>2239</v>
      </c>
    </row>
    <row r="112" spans="1:8">
      <c r="A112" s="19"/>
      <c r="B112" s="21" t="s">
        <v>403</v>
      </c>
      <c r="C112" s="21">
        <v>8</v>
      </c>
      <c r="D112" s="3">
        <v>213040</v>
      </c>
      <c r="E112" s="91"/>
      <c r="F112" s="91">
        <f>D112-E112</f>
        <v>213040</v>
      </c>
      <c r="G112" s="244" t="s">
        <v>2421</v>
      </c>
      <c r="H112" s="19"/>
    </row>
    <row r="113" spans="1:8">
      <c r="A113" s="19"/>
      <c r="B113" s="21" t="s">
        <v>404</v>
      </c>
      <c r="C113" s="21">
        <v>17</v>
      </c>
      <c r="D113" s="3">
        <v>452725</v>
      </c>
      <c r="E113" s="91"/>
      <c r="F113" s="91">
        <f>F112+D113-E113</f>
        <v>665765</v>
      </c>
      <c r="G113" s="91"/>
      <c r="H113" s="19"/>
    </row>
    <row r="114" spans="1:8">
      <c r="A114" s="19"/>
      <c r="B114" s="21" t="s">
        <v>405</v>
      </c>
      <c r="C114" s="21">
        <v>15</v>
      </c>
      <c r="D114" s="3">
        <v>391510</v>
      </c>
      <c r="E114" s="91"/>
      <c r="F114" s="91">
        <f t="shared" ref="F114:F146" si="2">F113+D114-E114</f>
        <v>1057275</v>
      </c>
      <c r="G114" s="91"/>
      <c r="H114" s="19"/>
    </row>
    <row r="115" spans="1:8">
      <c r="A115" s="19"/>
      <c r="B115" s="21" t="s">
        <v>406</v>
      </c>
      <c r="C115" s="21">
        <v>10</v>
      </c>
      <c r="D115" s="3">
        <v>267405</v>
      </c>
      <c r="E115" s="91"/>
      <c r="F115" s="91">
        <f t="shared" si="2"/>
        <v>1324680</v>
      </c>
      <c r="G115" s="91"/>
      <c r="H115" s="19"/>
    </row>
    <row r="116" spans="1:8">
      <c r="A116" s="19"/>
      <c r="B116" s="21" t="s">
        <v>407</v>
      </c>
      <c r="C116" s="21">
        <v>20</v>
      </c>
      <c r="D116" s="3">
        <v>498690</v>
      </c>
      <c r="E116" s="91"/>
      <c r="F116" s="91">
        <f t="shared" si="2"/>
        <v>1823370</v>
      </c>
      <c r="G116" s="91"/>
      <c r="H116" s="19"/>
    </row>
    <row r="117" spans="1:8">
      <c r="A117" s="19"/>
      <c r="B117" s="21" t="s">
        <v>408</v>
      </c>
      <c r="C117" s="21">
        <v>3</v>
      </c>
      <c r="D117" s="3">
        <v>78350</v>
      </c>
      <c r="E117" s="91"/>
      <c r="F117" s="91">
        <f t="shared" si="2"/>
        <v>1901720</v>
      </c>
      <c r="G117" s="91"/>
      <c r="H117" s="19"/>
    </row>
    <row r="118" spans="1:8">
      <c r="A118" s="19"/>
      <c r="B118" s="21" t="s">
        <v>409</v>
      </c>
      <c r="C118" s="21">
        <v>2</v>
      </c>
      <c r="D118" s="3">
        <v>52145</v>
      </c>
      <c r="E118" s="91"/>
      <c r="F118" s="91">
        <f t="shared" si="2"/>
        <v>1953865</v>
      </c>
      <c r="G118" s="91"/>
      <c r="H118" s="19"/>
    </row>
    <row r="119" spans="1:8">
      <c r="A119" s="19"/>
      <c r="B119" s="21" t="s">
        <v>410</v>
      </c>
      <c r="C119" s="21">
        <v>2</v>
      </c>
      <c r="D119" s="3"/>
      <c r="E119" s="91">
        <v>27040</v>
      </c>
      <c r="F119" s="91">
        <f t="shared" si="2"/>
        <v>1926825</v>
      </c>
      <c r="G119" s="91"/>
      <c r="H119" s="19"/>
    </row>
    <row r="120" spans="1:8">
      <c r="A120" s="19"/>
      <c r="B120" s="21" t="s">
        <v>369</v>
      </c>
      <c r="C120" s="21">
        <v>1</v>
      </c>
      <c r="D120" s="3"/>
      <c r="E120" s="91">
        <v>23655</v>
      </c>
      <c r="F120" s="91">
        <f t="shared" si="2"/>
        <v>1903170</v>
      </c>
      <c r="G120" s="91"/>
      <c r="H120" s="19"/>
    </row>
    <row r="121" spans="1:8">
      <c r="A121" s="19"/>
      <c r="B121" s="21" t="s">
        <v>411</v>
      </c>
      <c r="C121" s="21">
        <v>2</v>
      </c>
      <c r="D121" s="3"/>
      <c r="E121" s="91">
        <v>37000</v>
      </c>
      <c r="F121" s="91">
        <f t="shared" si="2"/>
        <v>1866170</v>
      </c>
      <c r="G121" s="91"/>
      <c r="H121" s="19"/>
    </row>
    <row r="122" spans="1:8">
      <c r="A122" s="19"/>
      <c r="B122" s="21" t="s">
        <v>412</v>
      </c>
      <c r="C122" s="21">
        <v>1</v>
      </c>
      <c r="D122" s="3"/>
      <c r="E122" s="91">
        <v>23155</v>
      </c>
      <c r="F122" s="91">
        <f t="shared" si="2"/>
        <v>1843015</v>
      </c>
      <c r="G122" s="91"/>
      <c r="H122" s="19"/>
    </row>
    <row r="123" spans="1:8">
      <c r="A123" s="19"/>
      <c r="B123" s="21" t="s">
        <v>413</v>
      </c>
      <c r="C123" s="21">
        <v>1</v>
      </c>
      <c r="D123" s="3"/>
      <c r="E123" s="91">
        <v>22595</v>
      </c>
      <c r="F123" s="91">
        <f t="shared" si="2"/>
        <v>1820420</v>
      </c>
      <c r="G123" s="91"/>
      <c r="H123" s="19"/>
    </row>
    <row r="124" spans="1:8">
      <c r="A124" s="19"/>
      <c r="B124" s="21" t="s">
        <v>391</v>
      </c>
      <c r="C124" s="21">
        <v>1</v>
      </c>
      <c r="D124" s="3"/>
      <c r="E124" s="91">
        <v>15300</v>
      </c>
      <c r="F124" s="91">
        <f t="shared" si="2"/>
        <v>1805120</v>
      </c>
      <c r="G124" s="91"/>
      <c r="H124" s="19"/>
    </row>
    <row r="125" spans="1:8">
      <c r="A125" s="19"/>
      <c r="B125" s="21" t="s">
        <v>414</v>
      </c>
      <c r="C125" s="21">
        <v>1</v>
      </c>
      <c r="D125" s="3"/>
      <c r="E125" s="91">
        <v>20000</v>
      </c>
      <c r="F125" s="91">
        <f t="shared" si="2"/>
        <v>1785120</v>
      </c>
      <c r="G125" s="91"/>
      <c r="H125" s="19"/>
    </row>
    <row r="126" spans="1:8">
      <c r="A126" s="19"/>
      <c r="B126" s="21" t="s">
        <v>415</v>
      </c>
      <c r="C126" s="21">
        <v>1</v>
      </c>
      <c r="D126" s="3"/>
      <c r="E126" s="91">
        <v>16000</v>
      </c>
      <c r="F126" s="91">
        <f t="shared" si="2"/>
        <v>1769120</v>
      </c>
      <c r="G126" s="91"/>
      <c r="H126" s="19"/>
    </row>
    <row r="127" spans="1:8">
      <c r="A127" s="19"/>
      <c r="B127" s="21" t="s">
        <v>416</v>
      </c>
      <c r="C127" s="21">
        <v>1</v>
      </c>
      <c r="D127" s="3"/>
      <c r="E127" s="91">
        <v>17000</v>
      </c>
      <c r="F127" s="91">
        <f t="shared" si="2"/>
        <v>1752120</v>
      </c>
      <c r="G127" s="91"/>
      <c r="H127" s="19"/>
    </row>
    <row r="128" spans="1:8">
      <c r="A128" s="19"/>
      <c r="B128" s="21" t="s">
        <v>323</v>
      </c>
      <c r="C128" s="21">
        <v>1</v>
      </c>
      <c r="D128" s="3"/>
      <c r="E128" s="91">
        <v>17000</v>
      </c>
      <c r="F128" s="91">
        <f t="shared" si="2"/>
        <v>1735120</v>
      </c>
      <c r="G128" s="91"/>
      <c r="H128" s="19"/>
    </row>
    <row r="129" spans="1:8">
      <c r="A129" s="19"/>
      <c r="B129" s="21" t="s">
        <v>335</v>
      </c>
      <c r="C129" s="21">
        <v>1</v>
      </c>
      <c r="D129" s="3"/>
      <c r="E129" s="91">
        <v>20000</v>
      </c>
      <c r="F129" s="91">
        <f t="shared" si="2"/>
        <v>1715120</v>
      </c>
      <c r="G129" s="91"/>
      <c r="H129" s="19"/>
    </row>
    <row r="130" spans="1:8">
      <c r="A130" s="19"/>
      <c r="B130" s="21" t="s">
        <v>355</v>
      </c>
      <c r="C130" s="21">
        <v>1</v>
      </c>
      <c r="D130" s="3"/>
      <c r="E130" s="91">
        <v>17000</v>
      </c>
      <c r="F130" s="91">
        <f t="shared" si="2"/>
        <v>1698120</v>
      </c>
      <c r="G130" s="91"/>
      <c r="H130" s="19"/>
    </row>
    <row r="131" spans="1:8">
      <c r="A131" s="19"/>
      <c r="B131" s="21" t="s">
        <v>417</v>
      </c>
      <c r="C131" s="21">
        <v>1</v>
      </c>
      <c r="D131" s="3"/>
      <c r="E131" s="91">
        <v>17000</v>
      </c>
      <c r="F131" s="91">
        <f t="shared" si="2"/>
        <v>1681120</v>
      </c>
      <c r="G131" s="91"/>
      <c r="H131" s="19"/>
    </row>
    <row r="132" spans="1:8">
      <c r="A132" s="19"/>
      <c r="B132" s="21" t="s">
        <v>418</v>
      </c>
      <c r="C132" s="21">
        <v>1</v>
      </c>
      <c r="D132" s="3"/>
      <c r="E132" s="91">
        <v>17000</v>
      </c>
      <c r="F132" s="91">
        <f t="shared" si="2"/>
        <v>1664120</v>
      </c>
      <c r="G132" s="91"/>
      <c r="H132" s="19"/>
    </row>
    <row r="133" spans="1:8">
      <c r="A133" s="19"/>
      <c r="B133" s="21" t="s">
        <v>419</v>
      </c>
      <c r="C133" s="21">
        <v>1</v>
      </c>
      <c r="D133" s="3"/>
      <c r="E133" s="91">
        <v>17000</v>
      </c>
      <c r="F133" s="91">
        <f t="shared" si="2"/>
        <v>1647120</v>
      </c>
      <c r="G133" s="91"/>
      <c r="H133" s="19"/>
    </row>
    <row r="134" spans="1:8">
      <c r="A134" s="19"/>
      <c r="B134" s="21" t="s">
        <v>420</v>
      </c>
      <c r="C134" s="21">
        <v>9</v>
      </c>
      <c r="D134" s="3"/>
      <c r="E134" s="91">
        <v>134280</v>
      </c>
      <c r="F134" s="91">
        <f t="shared" si="2"/>
        <v>1512840</v>
      </c>
      <c r="G134" s="91"/>
      <c r="H134" s="19"/>
    </row>
    <row r="135" spans="1:8">
      <c r="A135" s="19"/>
      <c r="B135" s="21" t="s">
        <v>421</v>
      </c>
      <c r="C135" s="21">
        <v>2</v>
      </c>
      <c r="D135" s="3"/>
      <c r="E135" s="91">
        <v>32895</v>
      </c>
      <c r="F135" s="91">
        <f t="shared" si="2"/>
        <v>1479945</v>
      </c>
      <c r="G135" s="91"/>
      <c r="H135" s="19"/>
    </row>
    <row r="136" spans="1:8">
      <c r="A136" s="19"/>
      <c r="B136" s="21" t="s">
        <v>422</v>
      </c>
      <c r="C136" s="21">
        <v>7</v>
      </c>
      <c r="D136" s="3"/>
      <c r="E136" s="91">
        <v>122725</v>
      </c>
      <c r="F136" s="91">
        <f t="shared" si="2"/>
        <v>1357220</v>
      </c>
      <c r="G136" s="91"/>
      <c r="H136" s="19"/>
    </row>
    <row r="137" spans="1:8">
      <c r="A137" s="19"/>
      <c r="B137" s="21" t="s">
        <v>423</v>
      </c>
      <c r="C137" s="21">
        <v>3</v>
      </c>
      <c r="D137" s="3"/>
      <c r="E137" s="91">
        <v>44755</v>
      </c>
      <c r="F137" s="91">
        <f t="shared" si="2"/>
        <v>1312465</v>
      </c>
      <c r="G137" s="91"/>
      <c r="H137" s="19"/>
    </row>
    <row r="138" spans="1:8">
      <c r="A138" s="19"/>
      <c r="B138" s="21" t="s">
        <v>424</v>
      </c>
      <c r="C138" s="21">
        <v>6</v>
      </c>
      <c r="D138" s="3"/>
      <c r="E138" s="91">
        <v>140110</v>
      </c>
      <c r="F138" s="91">
        <f t="shared" si="2"/>
        <v>1172355</v>
      </c>
      <c r="G138" s="91"/>
      <c r="H138" s="19"/>
    </row>
    <row r="139" spans="1:8">
      <c r="A139" s="19"/>
      <c r="B139" s="21" t="s">
        <v>425</v>
      </c>
      <c r="C139" s="21">
        <v>4</v>
      </c>
      <c r="D139" s="3"/>
      <c r="E139" s="91">
        <v>94060</v>
      </c>
      <c r="F139" s="91">
        <f t="shared" si="2"/>
        <v>1078295</v>
      </c>
      <c r="G139" s="91"/>
      <c r="H139" s="19"/>
    </row>
    <row r="140" spans="1:8">
      <c r="A140" s="19"/>
      <c r="B140" s="21" t="s">
        <v>426</v>
      </c>
      <c r="C140" s="21">
        <v>5</v>
      </c>
      <c r="D140" s="3"/>
      <c r="E140" s="91">
        <v>122965</v>
      </c>
      <c r="F140" s="91">
        <f t="shared" si="2"/>
        <v>955330</v>
      </c>
      <c r="G140" s="91"/>
      <c r="H140" s="19"/>
    </row>
    <row r="141" spans="1:8">
      <c r="A141" s="19"/>
      <c r="B141" s="21" t="s">
        <v>427</v>
      </c>
      <c r="C141" s="21">
        <v>14</v>
      </c>
      <c r="D141" s="3"/>
      <c r="E141" s="91">
        <v>245555</v>
      </c>
      <c r="F141" s="91">
        <f t="shared" si="2"/>
        <v>709775</v>
      </c>
      <c r="G141" s="91"/>
      <c r="H141" s="19"/>
    </row>
    <row r="142" spans="1:8">
      <c r="A142" s="19"/>
      <c r="B142" s="21" t="s">
        <v>428</v>
      </c>
      <c r="C142" s="21">
        <v>15</v>
      </c>
      <c r="D142" s="3"/>
      <c r="E142" s="91">
        <v>326435</v>
      </c>
      <c r="F142" s="91">
        <f t="shared" si="2"/>
        <v>383340</v>
      </c>
      <c r="G142" s="91"/>
      <c r="H142" s="19"/>
    </row>
    <row r="143" spans="1:8">
      <c r="A143" s="19"/>
      <c r="B143" s="21" t="s">
        <v>429</v>
      </c>
      <c r="C143" s="21">
        <v>7</v>
      </c>
      <c r="D143" s="3"/>
      <c r="E143" s="91">
        <v>151510</v>
      </c>
      <c r="F143" s="91">
        <f t="shared" si="2"/>
        <v>231830</v>
      </c>
      <c r="G143" s="91"/>
      <c r="H143" s="19"/>
    </row>
    <row r="144" spans="1:8">
      <c r="A144" s="19"/>
      <c r="B144" s="21" t="s">
        <v>430</v>
      </c>
      <c r="C144" s="21">
        <v>5</v>
      </c>
      <c r="D144" s="3"/>
      <c r="E144" s="91">
        <v>68445</v>
      </c>
      <c r="F144" s="91">
        <f t="shared" si="2"/>
        <v>163385</v>
      </c>
      <c r="G144" s="91"/>
      <c r="H144" s="19"/>
    </row>
    <row r="145" spans="1:8">
      <c r="A145" s="19"/>
      <c r="B145" s="21" t="s">
        <v>431</v>
      </c>
      <c r="C145" s="21">
        <v>7</v>
      </c>
      <c r="D145" s="3"/>
      <c r="E145" s="91">
        <v>153395</v>
      </c>
      <c r="F145" s="91">
        <f t="shared" si="2"/>
        <v>9990</v>
      </c>
      <c r="G145" s="91"/>
      <c r="H145" s="19"/>
    </row>
    <row r="146" spans="1:8">
      <c r="A146" s="19"/>
      <c r="B146" s="21" t="s">
        <v>432</v>
      </c>
      <c r="C146" s="21">
        <v>1</v>
      </c>
      <c r="D146" s="3">
        <v>4055</v>
      </c>
      <c r="E146" s="91">
        <v>14045</v>
      </c>
      <c r="F146" s="91">
        <f t="shared" si="2"/>
        <v>0</v>
      </c>
      <c r="G146" s="91"/>
      <c r="H146" s="19"/>
    </row>
    <row r="147" spans="1:8">
      <c r="A147" s="19"/>
      <c r="B147" s="21"/>
      <c r="C147" s="21"/>
      <c r="D147" s="3"/>
      <c r="E147" s="91"/>
      <c r="F147" s="91"/>
      <c r="G147" s="91"/>
      <c r="H147" s="19"/>
    </row>
    <row r="148" spans="1:8">
      <c r="A148" s="17"/>
      <c r="B148" s="19"/>
      <c r="C148" s="19"/>
      <c r="D148" s="2"/>
      <c r="E148" s="2"/>
      <c r="F148" s="2"/>
      <c r="G148" s="2"/>
      <c r="H148" s="19"/>
    </row>
    <row r="149" spans="1:8" ht="31.5" customHeight="1">
      <c r="A149" s="676" t="s">
        <v>43</v>
      </c>
      <c r="B149" s="677"/>
      <c r="C149" s="40"/>
      <c r="D149" s="42">
        <f>SUM(D112:D148)</f>
        <v>1957920</v>
      </c>
      <c r="E149" s="42">
        <f>SUM(E112:E148)</f>
        <v>1957920</v>
      </c>
      <c r="F149" s="42">
        <f>D149-E149</f>
        <v>0</v>
      </c>
      <c r="G149" s="42"/>
      <c r="H149" s="43"/>
    </row>
    <row r="155" spans="1:8" ht="23.25">
      <c r="A155" s="666" t="s">
        <v>0</v>
      </c>
      <c r="B155" s="666"/>
      <c r="C155" s="666"/>
      <c r="D155" s="666"/>
      <c r="E155" s="666"/>
      <c r="F155" s="666"/>
      <c r="G155" s="666"/>
      <c r="H155" s="666"/>
    </row>
    <row r="156" spans="1:8" ht="15.75">
      <c r="A156" s="672" t="s">
        <v>362</v>
      </c>
      <c r="B156" s="672"/>
      <c r="C156" s="672"/>
      <c r="D156" s="672"/>
      <c r="E156" s="672"/>
      <c r="F156" s="672"/>
      <c r="G156" s="672"/>
      <c r="H156" s="672"/>
    </row>
    <row r="157" spans="1:8">
      <c r="A157" s="667" t="s">
        <v>269</v>
      </c>
      <c r="B157" s="667"/>
      <c r="C157" s="667"/>
      <c r="D157" s="667"/>
      <c r="E157" s="667"/>
      <c r="F157" s="667"/>
      <c r="G157" s="667"/>
      <c r="H157" s="667"/>
    </row>
    <row r="158" spans="1:8">
      <c r="A158" s="675" t="s">
        <v>2</v>
      </c>
      <c r="B158" s="675"/>
      <c r="C158" s="675"/>
      <c r="D158" s="675"/>
      <c r="E158" s="675"/>
      <c r="F158" s="675"/>
      <c r="G158" s="675"/>
      <c r="H158" s="675"/>
    </row>
    <row r="159" spans="1:8" ht="15.75">
      <c r="A159" s="1" t="s">
        <v>3</v>
      </c>
      <c r="B159" s="1" t="s">
        <v>4</v>
      </c>
      <c r="C159" s="218" t="s">
        <v>2245</v>
      </c>
      <c r="D159" s="1" t="s">
        <v>2243</v>
      </c>
      <c r="E159" s="1" t="s">
        <v>2246</v>
      </c>
      <c r="F159" s="211" t="s">
        <v>2244</v>
      </c>
      <c r="G159" s="1" t="s">
        <v>2247</v>
      </c>
      <c r="H159" s="211" t="s">
        <v>2239</v>
      </c>
    </row>
    <row r="160" spans="1:8">
      <c r="A160" s="19"/>
      <c r="B160" s="21" t="s">
        <v>433</v>
      </c>
      <c r="C160" s="21">
        <v>7</v>
      </c>
      <c r="D160" s="3">
        <v>177250</v>
      </c>
      <c r="E160" s="91"/>
      <c r="F160" s="91">
        <f>D160-E160</f>
        <v>177250</v>
      </c>
      <c r="G160" s="244" t="s">
        <v>2419</v>
      </c>
      <c r="H160" s="19"/>
    </row>
    <row r="161" spans="1:8">
      <c r="A161" s="19"/>
      <c r="B161" s="21" t="s">
        <v>432</v>
      </c>
      <c r="C161" s="21">
        <v>9</v>
      </c>
      <c r="D161" s="3">
        <v>232610</v>
      </c>
      <c r="E161" s="91"/>
      <c r="F161" s="91">
        <f>F160+D161-E161</f>
        <v>409860</v>
      </c>
      <c r="G161" s="91"/>
      <c r="H161" s="19"/>
    </row>
    <row r="162" spans="1:8">
      <c r="A162" s="19"/>
      <c r="B162" s="21" t="s">
        <v>434</v>
      </c>
      <c r="C162" s="21">
        <v>14</v>
      </c>
      <c r="D162" s="3">
        <v>360060</v>
      </c>
      <c r="E162" s="91"/>
      <c r="F162" s="91">
        <f t="shared" ref="F162:F173" si="3">F161+D162-E162</f>
        <v>769920</v>
      </c>
      <c r="G162" s="91"/>
      <c r="H162" s="19"/>
    </row>
    <row r="163" spans="1:8">
      <c r="A163" s="19"/>
      <c r="B163" s="21" t="s">
        <v>329</v>
      </c>
      <c r="C163" s="21">
        <v>32</v>
      </c>
      <c r="D163" s="3">
        <v>762965</v>
      </c>
      <c r="E163" s="91"/>
      <c r="F163" s="91">
        <f t="shared" si="3"/>
        <v>1532885</v>
      </c>
      <c r="G163" s="91"/>
      <c r="H163" s="19"/>
    </row>
    <row r="164" spans="1:8">
      <c r="A164" s="19"/>
      <c r="B164" s="21" t="s">
        <v>275</v>
      </c>
      <c r="C164" s="21">
        <v>5</v>
      </c>
      <c r="D164" s="3">
        <v>126440</v>
      </c>
      <c r="E164" s="91"/>
      <c r="F164" s="91">
        <f t="shared" si="3"/>
        <v>1659325</v>
      </c>
      <c r="G164" s="91"/>
      <c r="H164" s="19"/>
    </row>
    <row r="165" spans="1:8">
      <c r="A165" s="19"/>
      <c r="B165" s="21" t="s">
        <v>276</v>
      </c>
      <c r="C165" s="21">
        <v>10</v>
      </c>
      <c r="D165" s="3">
        <v>252465</v>
      </c>
      <c r="E165" s="91"/>
      <c r="F165" s="91">
        <f t="shared" si="3"/>
        <v>1911790</v>
      </c>
      <c r="G165" s="91"/>
      <c r="H165" s="19"/>
    </row>
    <row r="166" spans="1:8">
      <c r="A166" s="19"/>
      <c r="B166" s="21" t="s">
        <v>277</v>
      </c>
      <c r="C166" s="21">
        <v>6</v>
      </c>
      <c r="D166" s="3">
        <v>151050</v>
      </c>
      <c r="E166" s="91"/>
      <c r="F166" s="91">
        <f t="shared" si="3"/>
        <v>2062840</v>
      </c>
      <c r="G166" s="91"/>
      <c r="H166" s="19"/>
    </row>
    <row r="167" spans="1:8">
      <c r="A167" s="19"/>
      <c r="B167" s="21" t="s">
        <v>130</v>
      </c>
      <c r="C167" s="21">
        <v>11</v>
      </c>
      <c r="D167" s="3"/>
      <c r="E167" s="91">
        <v>199560</v>
      </c>
      <c r="F167" s="91">
        <f t="shared" si="3"/>
        <v>1863280</v>
      </c>
      <c r="G167" s="91"/>
      <c r="H167" s="19"/>
    </row>
    <row r="168" spans="1:8">
      <c r="A168" s="19"/>
      <c r="B168" s="21" t="s">
        <v>167</v>
      </c>
      <c r="C168" s="21">
        <v>29</v>
      </c>
      <c r="D168" s="3"/>
      <c r="E168" s="91">
        <v>395935</v>
      </c>
      <c r="F168" s="91">
        <f t="shared" si="3"/>
        <v>1467345</v>
      </c>
      <c r="G168" s="91"/>
      <c r="H168" s="19"/>
    </row>
    <row r="169" spans="1:8">
      <c r="A169" s="19"/>
      <c r="B169" s="21" t="s">
        <v>168</v>
      </c>
      <c r="C169" s="21">
        <v>27</v>
      </c>
      <c r="D169" s="3"/>
      <c r="E169" s="91">
        <v>491775</v>
      </c>
      <c r="F169" s="91">
        <f t="shared" si="3"/>
        <v>975570</v>
      </c>
      <c r="G169" s="91"/>
      <c r="H169" s="19"/>
    </row>
    <row r="170" spans="1:8">
      <c r="A170" s="19"/>
      <c r="B170" s="21" t="s">
        <v>169</v>
      </c>
      <c r="C170" s="21">
        <v>28</v>
      </c>
      <c r="D170" s="3"/>
      <c r="E170" s="91">
        <v>494640</v>
      </c>
      <c r="F170" s="91">
        <f t="shared" si="3"/>
        <v>480930</v>
      </c>
      <c r="G170" s="91"/>
      <c r="H170" s="19"/>
    </row>
    <row r="171" spans="1:8">
      <c r="A171" s="19"/>
      <c r="B171" s="21" t="s">
        <v>170</v>
      </c>
      <c r="C171" s="21">
        <v>23</v>
      </c>
      <c r="D171" s="3"/>
      <c r="E171" s="91">
        <v>414055</v>
      </c>
      <c r="F171" s="91">
        <f t="shared" si="3"/>
        <v>66875</v>
      </c>
      <c r="G171" s="91"/>
      <c r="H171" s="19"/>
    </row>
    <row r="172" spans="1:8">
      <c r="A172" s="19"/>
      <c r="B172" s="21" t="s">
        <v>171</v>
      </c>
      <c r="C172" s="21">
        <v>4</v>
      </c>
      <c r="D172" s="3"/>
      <c r="E172" s="91">
        <v>65865</v>
      </c>
      <c r="F172" s="91">
        <f t="shared" si="3"/>
        <v>1010</v>
      </c>
      <c r="G172" s="91"/>
      <c r="H172" s="19"/>
    </row>
    <row r="173" spans="1:8">
      <c r="A173" s="19"/>
      <c r="B173" s="21" t="s">
        <v>435</v>
      </c>
      <c r="C173" s="21">
        <v>1</v>
      </c>
      <c r="D173" s="3">
        <v>1890</v>
      </c>
      <c r="E173" s="91">
        <v>2900</v>
      </c>
      <c r="F173" s="91">
        <f t="shared" si="3"/>
        <v>0</v>
      </c>
      <c r="G173" s="91"/>
      <c r="H173" s="19"/>
    </row>
    <row r="174" spans="1:8">
      <c r="A174" s="19"/>
      <c r="B174" s="21"/>
      <c r="C174" s="21"/>
      <c r="D174" s="3"/>
      <c r="E174" s="91"/>
      <c r="F174" s="91"/>
      <c r="G174" s="91"/>
      <c r="H174" s="19"/>
    </row>
    <row r="175" spans="1:8">
      <c r="A175" s="17"/>
      <c r="B175" s="19"/>
      <c r="C175" s="19"/>
      <c r="D175" s="2"/>
      <c r="E175" s="2"/>
      <c r="F175" s="2"/>
      <c r="G175" s="2"/>
      <c r="H175" s="19"/>
    </row>
    <row r="176" spans="1:8" ht="26.25">
      <c r="A176" s="673" t="s">
        <v>43</v>
      </c>
      <c r="B176" s="674"/>
      <c r="C176" s="28"/>
      <c r="D176" s="42">
        <f>SUM(D160:D175)</f>
        <v>2064730</v>
      </c>
      <c r="E176" s="10">
        <f>SUM(E160:E175)</f>
        <v>2064730</v>
      </c>
      <c r="F176" s="10">
        <f>D176-E176</f>
        <v>0</v>
      </c>
      <c r="G176" s="10"/>
      <c r="H176" s="31"/>
    </row>
    <row r="181" spans="1:8" ht="23.25">
      <c r="A181" s="666" t="s">
        <v>0</v>
      </c>
      <c r="B181" s="666"/>
      <c r="C181" s="666"/>
      <c r="D181" s="666"/>
      <c r="E181" s="666"/>
      <c r="F181" s="666"/>
      <c r="G181" s="666"/>
      <c r="H181" s="666"/>
    </row>
    <row r="182" spans="1:8" ht="15.75">
      <c r="A182" s="672" t="s">
        <v>436</v>
      </c>
      <c r="B182" s="672"/>
      <c r="C182" s="672"/>
      <c r="D182" s="672"/>
      <c r="E182" s="672"/>
      <c r="F182" s="672"/>
      <c r="G182" s="672"/>
      <c r="H182" s="672"/>
    </row>
    <row r="183" spans="1:8">
      <c r="A183" s="667" t="s">
        <v>283</v>
      </c>
      <c r="B183" s="667"/>
      <c r="C183" s="667"/>
      <c r="D183" s="667"/>
      <c r="E183" s="667"/>
      <c r="F183" s="667"/>
      <c r="G183" s="667"/>
      <c r="H183" s="667"/>
    </row>
    <row r="184" spans="1:8">
      <c r="A184" s="675" t="s">
        <v>2</v>
      </c>
      <c r="B184" s="675"/>
      <c r="C184" s="675"/>
      <c r="D184" s="675"/>
      <c r="E184" s="675"/>
      <c r="F184" s="675"/>
      <c r="G184" s="675"/>
      <c r="H184" s="675"/>
    </row>
    <row r="185" spans="1:8" ht="15.75">
      <c r="A185" s="1" t="s">
        <v>3</v>
      </c>
      <c r="B185" s="1" t="s">
        <v>4</v>
      </c>
      <c r="C185" s="218" t="s">
        <v>2245</v>
      </c>
      <c r="D185" s="1" t="s">
        <v>2243</v>
      </c>
      <c r="E185" s="1" t="s">
        <v>2246</v>
      </c>
      <c r="F185" s="211" t="s">
        <v>2244</v>
      </c>
      <c r="G185" s="1" t="s">
        <v>2247</v>
      </c>
      <c r="H185" s="211" t="s">
        <v>2239</v>
      </c>
    </row>
    <row r="186" spans="1:8">
      <c r="A186" s="19"/>
      <c r="B186" s="21" t="s">
        <v>92</v>
      </c>
      <c r="C186" s="21">
        <v>6</v>
      </c>
      <c r="D186" s="3">
        <v>141350</v>
      </c>
      <c r="E186" s="91"/>
      <c r="F186" s="91">
        <f>D186-E186</f>
        <v>141350</v>
      </c>
      <c r="G186" s="244" t="s">
        <v>2415</v>
      </c>
      <c r="H186" s="19"/>
    </row>
    <row r="187" spans="1:8">
      <c r="A187" s="19"/>
      <c r="B187" s="21" t="s">
        <v>93</v>
      </c>
      <c r="C187" s="21">
        <v>3</v>
      </c>
      <c r="D187" s="3">
        <v>72185</v>
      </c>
      <c r="E187" s="91"/>
      <c r="F187" s="91">
        <f>F186+D187-E187</f>
        <v>213535</v>
      </c>
      <c r="G187" s="91"/>
      <c r="H187" s="19"/>
    </row>
    <row r="188" spans="1:8">
      <c r="A188" s="19"/>
      <c r="B188" s="21" t="s">
        <v>125</v>
      </c>
      <c r="C188" s="21">
        <v>9</v>
      </c>
      <c r="D188" s="3">
        <v>221790</v>
      </c>
      <c r="E188" s="91"/>
      <c r="F188" s="91">
        <f t="shared" ref="F188:F251" si="4">F187+D188-E188</f>
        <v>435325</v>
      </c>
      <c r="G188" s="91"/>
      <c r="H188" s="19"/>
    </row>
    <row r="189" spans="1:8">
      <c r="A189" s="19"/>
      <c r="B189" s="21" t="s">
        <v>126</v>
      </c>
      <c r="C189" s="21">
        <v>5</v>
      </c>
      <c r="D189" s="3">
        <v>122605</v>
      </c>
      <c r="E189" s="91"/>
      <c r="F189" s="91">
        <f t="shared" si="4"/>
        <v>557930</v>
      </c>
      <c r="G189" s="91"/>
      <c r="H189" s="19"/>
    </row>
    <row r="190" spans="1:8">
      <c r="A190" s="19"/>
      <c r="B190" s="21" t="s">
        <v>127</v>
      </c>
      <c r="C190" s="21">
        <v>4</v>
      </c>
      <c r="D190" s="3">
        <v>100580</v>
      </c>
      <c r="E190" s="91"/>
      <c r="F190" s="91">
        <f t="shared" si="4"/>
        <v>658510</v>
      </c>
      <c r="G190" s="91"/>
      <c r="H190" s="19"/>
    </row>
    <row r="191" spans="1:8">
      <c r="A191" s="19"/>
      <c r="B191" s="21" t="s">
        <v>128</v>
      </c>
      <c r="C191" s="21">
        <v>5</v>
      </c>
      <c r="D191" s="3">
        <v>124550</v>
      </c>
      <c r="E191" s="91"/>
      <c r="F191" s="91">
        <f t="shared" si="4"/>
        <v>783060</v>
      </c>
      <c r="G191" s="91"/>
      <c r="H191" s="19"/>
    </row>
    <row r="192" spans="1:8">
      <c r="A192" s="19"/>
      <c r="B192" s="21" t="s">
        <v>129</v>
      </c>
      <c r="C192" s="21">
        <v>6</v>
      </c>
      <c r="D192" s="3">
        <v>146770</v>
      </c>
      <c r="E192" s="91"/>
      <c r="F192" s="91">
        <f t="shared" si="4"/>
        <v>929830</v>
      </c>
      <c r="G192" s="91"/>
      <c r="H192" s="19"/>
    </row>
    <row r="193" spans="1:8">
      <c r="A193" s="19"/>
      <c r="B193" s="21" t="s">
        <v>130</v>
      </c>
      <c r="C193" s="21">
        <v>3</v>
      </c>
      <c r="D193" s="3">
        <v>72720</v>
      </c>
      <c r="E193" s="91"/>
      <c r="F193" s="91">
        <f t="shared" si="4"/>
        <v>1002550</v>
      </c>
      <c r="G193" s="91"/>
      <c r="H193" s="19"/>
    </row>
    <row r="194" spans="1:8">
      <c r="A194" s="19"/>
      <c r="B194" s="21" t="s">
        <v>167</v>
      </c>
      <c r="C194" s="21">
        <v>1</v>
      </c>
      <c r="D194" s="3">
        <v>24315</v>
      </c>
      <c r="E194" s="91"/>
      <c r="F194" s="91">
        <f t="shared" si="4"/>
        <v>1026865</v>
      </c>
      <c r="G194" s="91"/>
      <c r="H194" s="19"/>
    </row>
    <row r="195" spans="1:8">
      <c r="A195" s="19"/>
      <c r="B195" s="21" t="s">
        <v>168</v>
      </c>
      <c r="C195" s="21">
        <v>4</v>
      </c>
      <c r="D195" s="3">
        <v>96110</v>
      </c>
      <c r="E195" s="91"/>
      <c r="F195" s="91">
        <f t="shared" si="4"/>
        <v>1122975</v>
      </c>
      <c r="G195" s="244" t="s">
        <v>2417</v>
      </c>
      <c r="H195" s="19"/>
    </row>
    <row r="196" spans="1:8">
      <c r="A196" s="19"/>
      <c r="B196" s="21" t="s">
        <v>169</v>
      </c>
      <c r="C196" s="21">
        <v>4</v>
      </c>
      <c r="D196" s="3">
        <v>100005</v>
      </c>
      <c r="E196" s="91"/>
      <c r="F196" s="91">
        <f t="shared" si="4"/>
        <v>1222980</v>
      </c>
      <c r="G196" s="91"/>
      <c r="H196" s="19"/>
    </row>
    <row r="197" spans="1:8">
      <c r="A197" s="19"/>
      <c r="B197" s="21" t="s">
        <v>170</v>
      </c>
      <c r="C197" s="21">
        <v>4</v>
      </c>
      <c r="D197" s="3">
        <v>89935</v>
      </c>
      <c r="E197" s="91"/>
      <c r="F197" s="91">
        <f t="shared" si="4"/>
        <v>1312915</v>
      </c>
      <c r="G197" s="91"/>
      <c r="H197" s="19"/>
    </row>
    <row r="198" spans="1:8">
      <c r="A198" s="19"/>
      <c r="B198" s="21" t="s">
        <v>98</v>
      </c>
      <c r="C198" s="21">
        <v>7</v>
      </c>
      <c r="D198" s="3">
        <v>183535</v>
      </c>
      <c r="E198" s="91"/>
      <c r="F198" s="91">
        <f t="shared" si="4"/>
        <v>1496450</v>
      </c>
      <c r="G198" s="91"/>
      <c r="H198" s="19"/>
    </row>
    <row r="199" spans="1:8">
      <c r="A199" s="19"/>
      <c r="B199" s="21" t="s">
        <v>291</v>
      </c>
      <c r="C199" s="21">
        <v>14</v>
      </c>
      <c r="D199" s="3">
        <v>371605</v>
      </c>
      <c r="E199" s="91"/>
      <c r="F199" s="91">
        <f t="shared" si="4"/>
        <v>1868055</v>
      </c>
      <c r="G199" s="91"/>
      <c r="H199" s="19"/>
    </row>
    <row r="200" spans="1:8">
      <c r="A200" s="19"/>
      <c r="B200" s="21" t="s">
        <v>292</v>
      </c>
      <c r="C200" s="21">
        <v>4</v>
      </c>
      <c r="D200" s="3">
        <v>103110</v>
      </c>
      <c r="E200" s="91"/>
      <c r="F200" s="91">
        <f t="shared" si="4"/>
        <v>1971165</v>
      </c>
      <c r="G200" s="91"/>
      <c r="H200" s="19"/>
    </row>
    <row r="201" spans="1:8">
      <c r="A201" s="19"/>
      <c r="B201" s="21" t="s">
        <v>99</v>
      </c>
      <c r="C201" s="21">
        <v>3</v>
      </c>
      <c r="D201" s="3">
        <v>50205</v>
      </c>
      <c r="E201" s="91">
        <v>7310</v>
      </c>
      <c r="F201" s="91">
        <f t="shared" si="4"/>
        <v>2014060</v>
      </c>
      <c r="G201" s="91"/>
      <c r="H201" s="19"/>
    </row>
    <row r="202" spans="1:8">
      <c r="A202" s="19"/>
      <c r="B202" s="21" t="s">
        <v>154</v>
      </c>
      <c r="C202" s="21">
        <v>2</v>
      </c>
      <c r="D202" s="3"/>
      <c r="E202" s="91">
        <v>55310</v>
      </c>
      <c r="F202" s="91">
        <f t="shared" si="4"/>
        <v>1958750</v>
      </c>
      <c r="G202" s="91"/>
      <c r="H202" s="19"/>
    </row>
    <row r="203" spans="1:8">
      <c r="A203" s="19"/>
      <c r="B203" s="21" t="s">
        <v>155</v>
      </c>
      <c r="C203" s="21">
        <v>3</v>
      </c>
      <c r="D203" s="3"/>
      <c r="E203" s="91">
        <v>75355</v>
      </c>
      <c r="F203" s="91">
        <f t="shared" si="4"/>
        <v>1883395</v>
      </c>
      <c r="G203" s="91"/>
      <c r="H203" s="19"/>
    </row>
    <row r="204" spans="1:8">
      <c r="A204" s="19"/>
      <c r="B204" s="21" t="s">
        <v>156</v>
      </c>
      <c r="C204" s="21">
        <v>4</v>
      </c>
      <c r="D204" s="3"/>
      <c r="E204" s="91">
        <v>98860</v>
      </c>
      <c r="F204" s="91">
        <f t="shared" si="4"/>
        <v>1784535</v>
      </c>
      <c r="G204" s="91"/>
      <c r="H204" s="19"/>
    </row>
    <row r="205" spans="1:8">
      <c r="A205" s="19"/>
      <c r="B205" s="21" t="s">
        <v>157</v>
      </c>
      <c r="C205" s="21">
        <v>10</v>
      </c>
      <c r="D205" s="3"/>
      <c r="E205" s="91">
        <v>225045</v>
      </c>
      <c r="F205" s="91">
        <f t="shared" si="4"/>
        <v>1559490</v>
      </c>
      <c r="G205" s="91"/>
      <c r="H205" s="19"/>
    </row>
    <row r="206" spans="1:8">
      <c r="A206" s="19"/>
      <c r="B206" s="21" t="s">
        <v>158</v>
      </c>
      <c r="C206" s="21">
        <v>5</v>
      </c>
      <c r="D206" s="3"/>
      <c r="E206" s="91">
        <v>105800</v>
      </c>
      <c r="F206" s="91">
        <f t="shared" si="4"/>
        <v>1453690</v>
      </c>
      <c r="G206" s="91"/>
      <c r="H206" s="19"/>
    </row>
    <row r="207" spans="1:8">
      <c r="A207" s="19"/>
      <c r="B207" s="21" t="s">
        <v>159</v>
      </c>
      <c r="C207" s="21">
        <v>5</v>
      </c>
      <c r="D207" s="3"/>
      <c r="E207" s="91">
        <v>81745</v>
      </c>
      <c r="F207" s="91">
        <f t="shared" si="4"/>
        <v>1371945</v>
      </c>
      <c r="G207" s="91"/>
      <c r="H207" s="19"/>
    </row>
    <row r="208" spans="1:8">
      <c r="A208" s="19"/>
      <c r="B208" s="21" t="s">
        <v>162</v>
      </c>
      <c r="C208" s="21">
        <v>1</v>
      </c>
      <c r="D208" s="3"/>
      <c r="E208" s="91">
        <v>25450</v>
      </c>
      <c r="F208" s="91">
        <f t="shared" si="4"/>
        <v>1346495</v>
      </c>
      <c r="G208" s="91"/>
      <c r="H208" s="19"/>
    </row>
    <row r="209" spans="1:8">
      <c r="A209" s="19"/>
      <c r="B209" s="21" t="s">
        <v>347</v>
      </c>
      <c r="C209" s="21">
        <v>2</v>
      </c>
      <c r="D209" s="3"/>
      <c r="E209" s="91">
        <v>33355</v>
      </c>
      <c r="F209" s="91">
        <f t="shared" si="4"/>
        <v>1313140</v>
      </c>
      <c r="G209" s="91"/>
      <c r="H209" s="19"/>
    </row>
    <row r="210" spans="1:8">
      <c r="A210" s="19"/>
      <c r="B210" s="21" t="s">
        <v>163</v>
      </c>
      <c r="C210" s="21">
        <v>5</v>
      </c>
      <c r="D210" s="3"/>
      <c r="E210" s="91">
        <v>109445</v>
      </c>
      <c r="F210" s="91">
        <f t="shared" si="4"/>
        <v>1203695</v>
      </c>
      <c r="G210" s="91"/>
      <c r="H210" s="19"/>
    </row>
    <row r="211" spans="1:8">
      <c r="A211" s="19"/>
      <c r="B211" s="21" t="s">
        <v>164</v>
      </c>
      <c r="C211" s="21">
        <v>6</v>
      </c>
      <c r="D211" s="3"/>
      <c r="E211" s="91">
        <v>144890</v>
      </c>
      <c r="F211" s="91">
        <f t="shared" si="4"/>
        <v>1058805</v>
      </c>
      <c r="G211" s="91"/>
      <c r="H211" s="19"/>
    </row>
    <row r="212" spans="1:8">
      <c r="A212" s="19"/>
      <c r="B212" s="21" t="s">
        <v>165</v>
      </c>
      <c r="C212" s="21">
        <v>9</v>
      </c>
      <c r="D212" s="3"/>
      <c r="E212" s="91">
        <v>149100</v>
      </c>
      <c r="F212" s="91">
        <f t="shared" si="4"/>
        <v>909705</v>
      </c>
      <c r="G212" s="91"/>
      <c r="H212" s="19"/>
    </row>
    <row r="213" spans="1:8">
      <c r="A213" s="19"/>
      <c r="B213" s="21" t="s">
        <v>175</v>
      </c>
      <c r="C213" s="21">
        <v>7</v>
      </c>
      <c r="D213" s="3"/>
      <c r="E213" s="91">
        <v>162110</v>
      </c>
      <c r="F213" s="91">
        <f t="shared" si="4"/>
        <v>747595</v>
      </c>
      <c r="G213" s="91"/>
      <c r="H213" s="19"/>
    </row>
    <row r="214" spans="1:8">
      <c r="A214" s="19"/>
      <c r="B214" s="21" t="s">
        <v>176</v>
      </c>
      <c r="C214" s="21">
        <v>7</v>
      </c>
      <c r="D214" s="3"/>
      <c r="E214" s="91">
        <v>152150</v>
      </c>
      <c r="F214" s="91">
        <f t="shared" si="4"/>
        <v>595445</v>
      </c>
      <c r="G214" s="91"/>
      <c r="H214" s="19"/>
    </row>
    <row r="215" spans="1:8">
      <c r="A215" s="19"/>
      <c r="B215" s="21" t="s">
        <v>177</v>
      </c>
      <c r="C215" s="21">
        <v>6</v>
      </c>
      <c r="D215" s="3"/>
      <c r="E215" s="91">
        <v>126220</v>
      </c>
      <c r="F215" s="91">
        <f t="shared" si="4"/>
        <v>469225</v>
      </c>
      <c r="G215" s="91"/>
      <c r="H215" s="19"/>
    </row>
    <row r="216" spans="1:8">
      <c r="A216" s="19"/>
      <c r="B216" s="21" t="s">
        <v>315</v>
      </c>
      <c r="C216" s="21">
        <v>3</v>
      </c>
      <c r="D216" s="3"/>
      <c r="E216" s="91">
        <v>70760</v>
      </c>
      <c r="F216" s="91">
        <f t="shared" si="4"/>
        <v>398465</v>
      </c>
      <c r="G216" s="91"/>
      <c r="H216" s="19"/>
    </row>
    <row r="217" spans="1:8">
      <c r="A217" s="19"/>
      <c r="B217" s="21" t="s">
        <v>178</v>
      </c>
      <c r="C217" s="21">
        <v>3</v>
      </c>
      <c r="D217" s="3"/>
      <c r="E217" s="91">
        <v>68735</v>
      </c>
      <c r="F217" s="91">
        <f t="shared" si="4"/>
        <v>329730</v>
      </c>
      <c r="G217" s="91"/>
      <c r="H217" s="19"/>
    </row>
    <row r="218" spans="1:8">
      <c r="A218" s="19"/>
      <c r="B218" s="21" t="s">
        <v>437</v>
      </c>
      <c r="C218" s="21">
        <v>9</v>
      </c>
      <c r="D218" s="3"/>
      <c r="E218" s="91">
        <v>210055</v>
      </c>
      <c r="F218" s="91">
        <f t="shared" si="4"/>
        <v>119675</v>
      </c>
      <c r="G218" s="91"/>
      <c r="H218" s="19"/>
    </row>
    <row r="219" spans="1:8">
      <c r="A219" s="19"/>
      <c r="B219" s="21" t="s">
        <v>179</v>
      </c>
      <c r="C219" s="21">
        <v>1</v>
      </c>
      <c r="D219" s="3"/>
      <c r="E219" s="91">
        <v>24165</v>
      </c>
      <c r="F219" s="91">
        <f t="shared" si="4"/>
        <v>95510</v>
      </c>
      <c r="G219" s="91"/>
      <c r="H219" s="19"/>
    </row>
    <row r="220" spans="1:8">
      <c r="A220" s="19"/>
      <c r="B220" s="21" t="s">
        <v>438</v>
      </c>
      <c r="C220" s="21">
        <v>13</v>
      </c>
      <c r="D220" s="91">
        <v>343555</v>
      </c>
      <c r="E220" s="17"/>
      <c r="F220" s="91">
        <f t="shared" si="4"/>
        <v>439065</v>
      </c>
      <c r="G220" s="246" t="s">
        <v>2416</v>
      </c>
      <c r="H220" s="19"/>
    </row>
    <row r="221" spans="1:8">
      <c r="A221" s="19"/>
      <c r="B221" s="21" t="s">
        <v>180</v>
      </c>
      <c r="C221" s="21">
        <v>12</v>
      </c>
      <c r="D221" s="91">
        <v>316305</v>
      </c>
      <c r="E221" s="17"/>
      <c r="F221" s="91">
        <f t="shared" si="4"/>
        <v>755370</v>
      </c>
      <c r="G221" s="17"/>
      <c r="H221" s="19"/>
    </row>
    <row r="222" spans="1:8">
      <c r="A222" s="19"/>
      <c r="B222" s="21" t="s">
        <v>181</v>
      </c>
      <c r="C222" s="21">
        <v>12</v>
      </c>
      <c r="D222" s="91">
        <v>322075</v>
      </c>
      <c r="E222" s="17"/>
      <c r="F222" s="91">
        <f t="shared" si="4"/>
        <v>1077445</v>
      </c>
      <c r="G222" s="17"/>
      <c r="H222" s="19"/>
    </row>
    <row r="223" spans="1:8">
      <c r="A223" s="19"/>
      <c r="B223" s="21" t="s">
        <v>439</v>
      </c>
      <c r="C223" s="21">
        <v>7</v>
      </c>
      <c r="D223" s="3">
        <v>175200</v>
      </c>
      <c r="E223" s="91"/>
      <c r="F223" s="91">
        <f t="shared" si="4"/>
        <v>1252645</v>
      </c>
      <c r="G223" s="91"/>
      <c r="H223" s="19"/>
    </row>
    <row r="224" spans="1:8">
      <c r="A224" s="19"/>
      <c r="B224" s="21" t="s">
        <v>193</v>
      </c>
      <c r="C224" s="21">
        <v>1</v>
      </c>
      <c r="D224" s="3"/>
      <c r="E224" s="91">
        <v>12380</v>
      </c>
      <c r="F224" s="91">
        <f t="shared" si="4"/>
        <v>1240265</v>
      </c>
      <c r="G224" s="91"/>
      <c r="H224" s="19"/>
    </row>
    <row r="225" spans="1:9">
      <c r="A225" s="19"/>
      <c r="B225" s="21" t="s">
        <v>440</v>
      </c>
      <c r="C225" s="21">
        <v>1</v>
      </c>
      <c r="D225" s="3"/>
      <c r="E225" s="91">
        <v>14825</v>
      </c>
      <c r="F225" s="91">
        <f t="shared" si="4"/>
        <v>1225440</v>
      </c>
      <c r="G225" s="91"/>
      <c r="H225" s="19"/>
    </row>
    <row r="226" spans="1:9">
      <c r="A226" s="19"/>
      <c r="B226" s="21" t="s">
        <v>204</v>
      </c>
      <c r="C226" s="21">
        <v>3</v>
      </c>
      <c r="D226" s="3"/>
      <c r="E226" s="91">
        <v>49365</v>
      </c>
      <c r="F226" s="91">
        <f t="shared" si="4"/>
        <v>1176075</v>
      </c>
      <c r="G226" s="91"/>
      <c r="H226" s="19"/>
    </row>
    <row r="227" spans="1:9">
      <c r="A227" s="19"/>
      <c r="B227" s="21" t="s">
        <v>206</v>
      </c>
      <c r="C227" s="21">
        <v>6</v>
      </c>
      <c r="D227" s="3"/>
      <c r="E227" s="91">
        <v>119770</v>
      </c>
      <c r="F227" s="91">
        <f t="shared" si="4"/>
        <v>1056305</v>
      </c>
      <c r="G227" s="91"/>
      <c r="H227" s="19"/>
    </row>
    <row r="228" spans="1:9">
      <c r="A228" s="19"/>
      <c r="B228" s="21" t="s">
        <v>207</v>
      </c>
      <c r="C228" s="21">
        <v>1</v>
      </c>
      <c r="D228" s="3"/>
      <c r="E228" s="91">
        <v>18500</v>
      </c>
      <c r="F228" s="91">
        <f t="shared" si="4"/>
        <v>1037805</v>
      </c>
      <c r="G228" s="91"/>
      <c r="H228" s="19"/>
    </row>
    <row r="229" spans="1:9">
      <c r="A229" s="19"/>
      <c r="B229" s="21" t="s">
        <v>441</v>
      </c>
      <c r="C229" s="21">
        <v>2</v>
      </c>
      <c r="D229" s="3"/>
      <c r="E229" s="91">
        <v>79620</v>
      </c>
      <c r="F229" s="91">
        <f t="shared" si="4"/>
        <v>958185</v>
      </c>
      <c r="G229" s="91"/>
      <c r="H229" s="19"/>
    </row>
    <row r="230" spans="1:9">
      <c r="A230" s="19"/>
      <c r="B230" s="21" t="s">
        <v>210</v>
      </c>
      <c r="C230" s="21">
        <v>3</v>
      </c>
      <c r="D230" s="3"/>
      <c r="E230" s="91">
        <v>55405</v>
      </c>
      <c r="F230" s="91">
        <f t="shared" si="4"/>
        <v>902780</v>
      </c>
      <c r="G230" s="91"/>
      <c r="H230" s="19"/>
    </row>
    <row r="231" spans="1:9">
      <c r="A231" s="19"/>
      <c r="B231" s="21" t="s">
        <v>211</v>
      </c>
      <c r="C231" s="21">
        <v>3</v>
      </c>
      <c r="D231" s="3"/>
      <c r="E231" s="91">
        <v>53580</v>
      </c>
      <c r="F231" s="91">
        <f t="shared" si="4"/>
        <v>849200</v>
      </c>
      <c r="G231" s="91"/>
      <c r="H231" s="19"/>
    </row>
    <row r="232" spans="1:9">
      <c r="A232" s="19"/>
      <c r="B232" s="21" t="s">
        <v>212</v>
      </c>
      <c r="C232" s="21">
        <v>4</v>
      </c>
      <c r="D232" s="3"/>
      <c r="E232" s="91">
        <v>73310</v>
      </c>
      <c r="F232" s="91">
        <f t="shared" si="4"/>
        <v>775890</v>
      </c>
      <c r="G232" s="91"/>
      <c r="H232" s="19"/>
    </row>
    <row r="233" spans="1:9">
      <c r="A233" s="19"/>
      <c r="B233" s="21" t="s">
        <v>442</v>
      </c>
      <c r="C233" s="21">
        <v>3</v>
      </c>
      <c r="D233" s="3"/>
      <c r="E233" s="91">
        <v>58180</v>
      </c>
      <c r="F233" s="91">
        <f t="shared" si="4"/>
        <v>717710</v>
      </c>
      <c r="G233" s="91"/>
      <c r="H233" s="19"/>
    </row>
    <row r="234" spans="1:9">
      <c r="A234" s="19"/>
      <c r="B234" s="21" t="s">
        <v>229</v>
      </c>
      <c r="C234" s="21">
        <v>2</v>
      </c>
      <c r="D234" s="3"/>
      <c r="E234" s="91">
        <v>38640</v>
      </c>
      <c r="F234" s="91">
        <f t="shared" si="4"/>
        <v>679070</v>
      </c>
      <c r="G234" s="91"/>
      <c r="H234" s="19"/>
    </row>
    <row r="235" spans="1:9">
      <c r="A235" s="19"/>
      <c r="B235" s="21" t="s">
        <v>215</v>
      </c>
      <c r="C235" s="21">
        <v>2</v>
      </c>
      <c r="D235" s="3"/>
      <c r="E235" s="91">
        <v>29275</v>
      </c>
      <c r="F235" s="91">
        <f t="shared" si="4"/>
        <v>649795</v>
      </c>
      <c r="G235" s="91"/>
      <c r="H235" s="19"/>
    </row>
    <row r="236" spans="1:9">
      <c r="A236" s="19"/>
      <c r="B236" s="21" t="s">
        <v>216</v>
      </c>
      <c r="C236" s="21">
        <v>4</v>
      </c>
      <c r="D236" s="3"/>
      <c r="E236" s="91">
        <v>57230</v>
      </c>
      <c r="F236" s="91">
        <f t="shared" si="4"/>
        <v>592565</v>
      </c>
      <c r="G236" s="91"/>
      <c r="H236" s="19"/>
      <c r="I236">
        <v>14010</v>
      </c>
    </row>
    <row r="237" spans="1:9">
      <c r="A237" s="19"/>
      <c r="B237" s="21" t="s">
        <v>217</v>
      </c>
      <c r="C237" s="21">
        <v>6</v>
      </c>
      <c r="D237" s="3"/>
      <c r="E237" s="91">
        <v>79030</v>
      </c>
      <c r="F237" s="91">
        <f t="shared" si="4"/>
        <v>513535</v>
      </c>
      <c r="G237" s="91"/>
      <c r="H237" s="19"/>
    </row>
    <row r="238" spans="1:9">
      <c r="A238" s="19"/>
      <c r="B238" s="21" t="s">
        <v>230</v>
      </c>
      <c r="C238" s="21">
        <v>6</v>
      </c>
      <c r="D238" s="3"/>
      <c r="E238" s="91">
        <v>85565</v>
      </c>
      <c r="F238" s="91">
        <f t="shared" si="4"/>
        <v>427970</v>
      </c>
      <c r="G238" s="91"/>
      <c r="H238" s="19"/>
    </row>
    <row r="239" spans="1:9">
      <c r="A239" s="19"/>
      <c r="B239" s="21" t="s">
        <v>232</v>
      </c>
      <c r="C239" s="21">
        <v>8</v>
      </c>
      <c r="D239" s="3"/>
      <c r="E239" s="91">
        <v>106040</v>
      </c>
      <c r="F239" s="91">
        <f t="shared" si="4"/>
        <v>321930</v>
      </c>
      <c r="G239" s="91"/>
      <c r="H239" s="19"/>
    </row>
    <row r="240" spans="1:9">
      <c r="A240" s="19"/>
      <c r="B240" s="21" t="s">
        <v>218</v>
      </c>
      <c r="C240" s="21">
        <v>4</v>
      </c>
      <c r="D240" s="3"/>
      <c r="E240" s="91">
        <v>57030</v>
      </c>
      <c r="F240" s="91">
        <f t="shared" si="4"/>
        <v>264900</v>
      </c>
      <c r="G240" s="91"/>
      <c r="H240" s="19"/>
    </row>
    <row r="241" spans="1:9">
      <c r="A241" s="19"/>
      <c r="B241" s="53" t="s">
        <v>115</v>
      </c>
      <c r="C241" s="53">
        <v>2</v>
      </c>
      <c r="D241" s="5"/>
      <c r="E241" s="95">
        <v>28685</v>
      </c>
      <c r="F241" s="91">
        <f t="shared" si="4"/>
        <v>236215</v>
      </c>
      <c r="G241" s="95"/>
      <c r="H241" s="19"/>
      <c r="I241">
        <v>28175</v>
      </c>
    </row>
    <row r="242" spans="1:9">
      <c r="A242" s="19"/>
      <c r="B242" s="21" t="s">
        <v>116</v>
      </c>
      <c r="C242" s="21">
        <v>6</v>
      </c>
      <c r="D242" s="3"/>
      <c r="E242" s="91">
        <v>72515</v>
      </c>
      <c r="F242" s="91">
        <f t="shared" si="4"/>
        <v>163700</v>
      </c>
      <c r="G242" s="91"/>
      <c r="H242" s="19"/>
    </row>
    <row r="243" spans="1:9">
      <c r="A243" s="19"/>
      <c r="B243" s="21" t="s">
        <v>443</v>
      </c>
      <c r="C243" s="21">
        <v>5</v>
      </c>
      <c r="D243" s="3">
        <v>133390</v>
      </c>
      <c r="E243" s="91"/>
      <c r="F243" s="91">
        <f t="shared" si="4"/>
        <v>297090</v>
      </c>
      <c r="G243" s="244" t="s">
        <v>2404</v>
      </c>
      <c r="H243" s="19"/>
    </row>
    <row r="244" spans="1:9">
      <c r="A244" s="19"/>
      <c r="B244" s="21" t="s">
        <v>443</v>
      </c>
      <c r="C244" s="21">
        <v>5</v>
      </c>
      <c r="D244" s="3"/>
      <c r="E244" s="91">
        <v>81680</v>
      </c>
      <c r="F244" s="91">
        <f t="shared" si="4"/>
        <v>215410</v>
      </c>
      <c r="G244" s="91"/>
      <c r="H244" s="19"/>
    </row>
    <row r="245" spans="1:9">
      <c r="A245" s="19"/>
      <c r="B245" s="21" t="s">
        <v>120</v>
      </c>
      <c r="C245" s="21">
        <v>6</v>
      </c>
      <c r="D245" s="3">
        <v>153865</v>
      </c>
      <c r="E245" s="91"/>
      <c r="F245" s="91">
        <f t="shared" si="4"/>
        <v>369275</v>
      </c>
      <c r="G245" s="91"/>
      <c r="H245" s="19"/>
    </row>
    <row r="246" spans="1:9">
      <c r="A246" s="19"/>
      <c r="B246" s="21" t="s">
        <v>121</v>
      </c>
      <c r="C246" s="21">
        <v>1</v>
      </c>
      <c r="D246" s="3">
        <v>24955</v>
      </c>
      <c r="E246" s="91"/>
      <c r="F246" s="91">
        <f t="shared" si="4"/>
        <v>394230</v>
      </c>
      <c r="G246" s="91"/>
      <c r="H246" s="19"/>
    </row>
    <row r="247" spans="1:9">
      <c r="A247" s="19"/>
      <c r="B247" s="21" t="s">
        <v>122</v>
      </c>
      <c r="C247" s="21">
        <v>1</v>
      </c>
      <c r="D247" s="3"/>
      <c r="E247" s="91">
        <v>7615</v>
      </c>
      <c r="F247" s="91">
        <f t="shared" si="4"/>
        <v>386615</v>
      </c>
      <c r="G247" s="91"/>
      <c r="H247" s="19"/>
    </row>
    <row r="248" spans="1:9">
      <c r="A248" s="19"/>
      <c r="B248" s="21" t="s">
        <v>122</v>
      </c>
      <c r="C248" s="21">
        <v>4</v>
      </c>
      <c r="D248" s="3">
        <v>107450</v>
      </c>
      <c r="E248" s="91"/>
      <c r="F248" s="91">
        <f t="shared" si="4"/>
        <v>494065</v>
      </c>
      <c r="G248" s="91"/>
      <c r="H248" s="19"/>
    </row>
    <row r="249" spans="1:9">
      <c r="A249" s="19"/>
      <c r="B249" s="21" t="s">
        <v>123</v>
      </c>
      <c r="C249" s="21">
        <v>1</v>
      </c>
      <c r="D249" s="3">
        <v>26290</v>
      </c>
      <c r="E249" s="91"/>
      <c r="F249" s="91">
        <f t="shared" si="4"/>
        <v>520355</v>
      </c>
      <c r="G249" s="91"/>
      <c r="H249" s="19"/>
    </row>
    <row r="250" spans="1:9">
      <c r="A250" s="19"/>
      <c r="B250" s="53" t="s">
        <v>140</v>
      </c>
      <c r="C250" s="53">
        <v>2</v>
      </c>
      <c r="D250" s="5"/>
      <c r="E250" s="95">
        <v>20985</v>
      </c>
      <c r="F250" s="91">
        <f t="shared" si="4"/>
        <v>499370</v>
      </c>
      <c r="G250" s="95"/>
      <c r="H250" s="53" t="s">
        <v>401</v>
      </c>
    </row>
    <row r="251" spans="1:9">
      <c r="A251" s="19"/>
      <c r="B251" s="21" t="s">
        <v>444</v>
      </c>
      <c r="C251" s="21">
        <v>7</v>
      </c>
      <c r="D251" s="3"/>
      <c r="E251" s="91">
        <v>123195</v>
      </c>
      <c r="F251" s="91">
        <f t="shared" si="4"/>
        <v>376175</v>
      </c>
      <c r="G251" s="91"/>
      <c r="H251" s="19"/>
    </row>
    <row r="252" spans="1:9">
      <c r="A252" s="19"/>
      <c r="B252" s="21" t="s">
        <v>307</v>
      </c>
      <c r="C252" s="21">
        <v>1</v>
      </c>
      <c r="D252" s="3">
        <v>23770</v>
      </c>
      <c r="E252" s="91"/>
      <c r="F252" s="91">
        <f t="shared" ref="F252:F257" si="5">F251+D252-E252</f>
        <v>399945</v>
      </c>
      <c r="G252" s="244" t="s">
        <v>2418</v>
      </c>
      <c r="H252" s="19" t="s">
        <v>445</v>
      </c>
    </row>
    <row r="253" spans="1:9">
      <c r="A253" s="19"/>
      <c r="B253" s="21" t="s">
        <v>308</v>
      </c>
      <c r="C253" s="21">
        <v>1</v>
      </c>
      <c r="D253" s="3">
        <v>19490</v>
      </c>
      <c r="E253" s="91"/>
      <c r="F253" s="91">
        <f t="shared" si="5"/>
        <v>419435</v>
      </c>
      <c r="G253" s="91"/>
      <c r="H253" s="19" t="s">
        <v>445</v>
      </c>
    </row>
    <row r="254" spans="1:9">
      <c r="A254" s="19"/>
      <c r="B254" s="21" t="s">
        <v>446</v>
      </c>
      <c r="C254" s="21">
        <v>5</v>
      </c>
      <c r="D254" s="3"/>
      <c r="E254" s="91">
        <v>120145</v>
      </c>
      <c r="F254" s="91">
        <f t="shared" si="5"/>
        <v>299290</v>
      </c>
      <c r="G254" s="91"/>
      <c r="H254" s="19"/>
    </row>
    <row r="255" spans="1:9">
      <c r="A255" s="19"/>
      <c r="B255" s="21" t="s">
        <v>310</v>
      </c>
      <c r="C255" s="21">
        <v>11</v>
      </c>
      <c r="D255" s="3"/>
      <c r="E255" s="91">
        <v>230605</v>
      </c>
      <c r="F255" s="91">
        <f t="shared" si="5"/>
        <v>68685</v>
      </c>
      <c r="G255" s="91"/>
      <c r="H255" s="19"/>
    </row>
    <row r="256" spans="1:9">
      <c r="A256" s="19"/>
      <c r="B256" s="21" t="s">
        <v>447</v>
      </c>
      <c r="C256" s="21">
        <v>1</v>
      </c>
      <c r="D256" s="3"/>
      <c r="E256" s="91">
        <v>14855</v>
      </c>
      <c r="F256" s="91">
        <f t="shared" si="5"/>
        <v>53830</v>
      </c>
      <c r="G256" s="91"/>
      <c r="H256" s="19"/>
    </row>
    <row r="257" spans="1:8">
      <c r="A257" s="19"/>
      <c r="B257" s="21"/>
      <c r="C257" s="21"/>
      <c r="D257" s="3"/>
      <c r="E257" s="91">
        <v>53830</v>
      </c>
      <c r="F257" s="91">
        <f t="shared" si="5"/>
        <v>0</v>
      </c>
      <c r="G257" s="91"/>
      <c r="H257" s="19"/>
    </row>
    <row r="258" spans="1:8">
      <c r="A258" s="17"/>
      <c r="B258" s="19"/>
      <c r="C258" s="19"/>
      <c r="D258" s="2"/>
      <c r="E258" s="2"/>
      <c r="F258" s="2"/>
      <c r="G258" s="2"/>
      <c r="H258" s="19"/>
    </row>
    <row r="259" spans="1:8" ht="26.25">
      <c r="A259" s="673" t="s">
        <v>43</v>
      </c>
      <c r="B259" s="674"/>
      <c r="C259" s="28"/>
      <c r="D259" s="42">
        <f>SUM(D186:D258)</f>
        <v>3667715</v>
      </c>
      <c r="E259" s="10">
        <f>SUM(E186:E258)</f>
        <v>3667715</v>
      </c>
      <c r="F259" s="10">
        <f>D259-E259</f>
        <v>0</v>
      </c>
      <c r="G259" s="10"/>
      <c r="H259" s="31"/>
    </row>
    <row r="265" spans="1:8" ht="23.25">
      <c r="A265" s="666" t="s">
        <v>0</v>
      </c>
      <c r="B265" s="666"/>
      <c r="C265" s="666"/>
      <c r="D265" s="666"/>
      <c r="E265" s="666"/>
      <c r="F265" s="666"/>
      <c r="G265" s="666"/>
      <c r="H265" s="666"/>
    </row>
    <row r="266" spans="1:8" ht="15.75">
      <c r="A266" s="672" t="s">
        <v>362</v>
      </c>
      <c r="B266" s="672"/>
      <c r="C266" s="672"/>
      <c r="D266" s="672"/>
      <c r="E266" s="672"/>
      <c r="F266" s="672"/>
      <c r="G266" s="672"/>
      <c r="H266" s="672"/>
    </row>
    <row r="267" spans="1:8">
      <c r="A267" s="667" t="s">
        <v>363</v>
      </c>
      <c r="B267" s="667"/>
      <c r="C267" s="667"/>
      <c r="D267" s="667"/>
      <c r="E267" s="667"/>
      <c r="F267" s="667"/>
      <c r="G267" s="667"/>
      <c r="H267" s="667"/>
    </row>
    <row r="268" spans="1:8">
      <c r="A268" s="675" t="s">
        <v>2</v>
      </c>
      <c r="B268" s="675"/>
      <c r="C268" s="675"/>
      <c r="D268" s="675"/>
      <c r="E268" s="675"/>
      <c r="F268" s="675"/>
      <c r="G268" s="675"/>
      <c r="H268" s="675"/>
    </row>
    <row r="269" spans="1:8" ht="15.75">
      <c r="A269" s="1" t="s">
        <v>3</v>
      </c>
      <c r="B269" s="1" t="s">
        <v>4</v>
      </c>
      <c r="C269" s="218" t="s">
        <v>2245</v>
      </c>
      <c r="D269" s="1" t="s">
        <v>2243</v>
      </c>
      <c r="E269" s="1" t="s">
        <v>2246</v>
      </c>
      <c r="F269" s="211" t="s">
        <v>2244</v>
      </c>
      <c r="G269" s="1" t="s">
        <v>2247</v>
      </c>
      <c r="H269" s="211" t="s">
        <v>2239</v>
      </c>
    </row>
    <row r="270" spans="1:8">
      <c r="A270" s="19"/>
      <c r="B270" s="21" t="s">
        <v>395</v>
      </c>
      <c r="C270" s="21">
        <v>2</v>
      </c>
      <c r="D270" s="3">
        <v>54880</v>
      </c>
      <c r="E270" s="91"/>
      <c r="F270" s="91">
        <f>D270-E270</f>
        <v>54880</v>
      </c>
      <c r="G270" s="244" t="s">
        <v>2414</v>
      </c>
      <c r="H270" s="19"/>
    </row>
    <row r="271" spans="1:8">
      <c r="A271" s="19"/>
      <c r="B271" s="21" t="s">
        <v>174</v>
      </c>
      <c r="C271" s="21">
        <v>4</v>
      </c>
      <c r="D271" s="3">
        <v>108735</v>
      </c>
      <c r="E271" s="91"/>
      <c r="F271" s="91">
        <f>F270+D271-E271</f>
        <v>163615</v>
      </c>
      <c r="G271" s="91"/>
      <c r="H271" s="19"/>
    </row>
    <row r="272" spans="1:8">
      <c r="A272" s="19"/>
      <c r="B272" s="21" t="s">
        <v>223</v>
      </c>
      <c r="C272" s="21">
        <v>9</v>
      </c>
      <c r="D272" s="3">
        <v>247855</v>
      </c>
      <c r="E272" s="91"/>
      <c r="F272" s="91">
        <f t="shared" ref="F272:F297" si="6">F271+D272-E272</f>
        <v>411470</v>
      </c>
      <c r="G272" s="91"/>
      <c r="H272" s="19"/>
    </row>
    <row r="273" spans="1:8">
      <c r="A273" s="19"/>
      <c r="B273" s="21" t="s">
        <v>224</v>
      </c>
      <c r="C273" s="21">
        <v>11</v>
      </c>
      <c r="D273" s="3">
        <v>300985</v>
      </c>
      <c r="E273" s="91"/>
      <c r="F273" s="91">
        <f t="shared" si="6"/>
        <v>712455</v>
      </c>
      <c r="G273" s="91"/>
      <c r="H273" s="19"/>
    </row>
    <row r="274" spans="1:8">
      <c r="A274" s="19"/>
      <c r="B274" s="21" t="s">
        <v>225</v>
      </c>
      <c r="C274" s="21">
        <v>9</v>
      </c>
      <c r="D274" s="3">
        <v>232080</v>
      </c>
      <c r="E274" s="91"/>
      <c r="F274" s="91">
        <f t="shared" si="6"/>
        <v>944535</v>
      </c>
      <c r="G274" s="91"/>
      <c r="H274" s="19"/>
    </row>
    <row r="275" spans="1:8">
      <c r="A275" s="19"/>
      <c r="B275" s="21" t="s">
        <v>286</v>
      </c>
      <c r="C275" s="21">
        <v>2</v>
      </c>
      <c r="D275" s="3"/>
      <c r="E275" s="91">
        <v>40000</v>
      </c>
      <c r="F275" s="91">
        <f t="shared" si="6"/>
        <v>904535</v>
      </c>
      <c r="G275" s="91"/>
      <c r="H275" s="19"/>
    </row>
    <row r="276" spans="1:8">
      <c r="A276" s="19"/>
      <c r="B276" s="21" t="s">
        <v>95</v>
      </c>
      <c r="C276" s="21">
        <v>4</v>
      </c>
      <c r="D276" s="3"/>
      <c r="E276" s="91">
        <v>80000</v>
      </c>
      <c r="F276" s="91">
        <f t="shared" si="6"/>
        <v>824535</v>
      </c>
      <c r="G276" s="91"/>
      <c r="H276" s="19"/>
    </row>
    <row r="277" spans="1:8">
      <c r="A277" s="19"/>
      <c r="B277" s="21" t="s">
        <v>96</v>
      </c>
      <c r="C277" s="21">
        <v>2</v>
      </c>
      <c r="D277" s="3"/>
      <c r="E277" s="91">
        <v>40000</v>
      </c>
      <c r="F277" s="91">
        <f t="shared" si="6"/>
        <v>784535</v>
      </c>
      <c r="G277" s="91"/>
      <c r="H277" s="19"/>
    </row>
    <row r="278" spans="1:8">
      <c r="A278" s="19"/>
      <c r="B278" s="21" t="s">
        <v>287</v>
      </c>
      <c r="C278" s="21">
        <v>6</v>
      </c>
      <c r="D278" s="3"/>
      <c r="E278" s="91">
        <v>94000</v>
      </c>
      <c r="F278" s="91">
        <f t="shared" si="6"/>
        <v>690535</v>
      </c>
      <c r="G278" s="91"/>
      <c r="H278" s="19"/>
    </row>
    <row r="279" spans="1:8">
      <c r="A279" s="19"/>
      <c r="B279" s="21" t="s">
        <v>97</v>
      </c>
      <c r="C279" s="21">
        <v>1</v>
      </c>
      <c r="D279" s="3"/>
      <c r="E279" s="91">
        <v>22000</v>
      </c>
      <c r="F279" s="91">
        <f t="shared" si="6"/>
        <v>668535</v>
      </c>
      <c r="G279" s="91"/>
      <c r="H279" s="19"/>
    </row>
    <row r="280" spans="1:8">
      <c r="A280" s="19"/>
      <c r="B280" s="21" t="s">
        <v>289</v>
      </c>
      <c r="C280" s="21">
        <v>1</v>
      </c>
      <c r="D280" s="3"/>
      <c r="E280" s="91">
        <v>22000</v>
      </c>
      <c r="F280" s="91">
        <f t="shared" si="6"/>
        <v>646535</v>
      </c>
      <c r="G280" s="91"/>
      <c r="H280" s="19"/>
    </row>
    <row r="281" spans="1:8">
      <c r="A281" s="19"/>
      <c r="B281" s="21" t="s">
        <v>435</v>
      </c>
      <c r="C281" s="21">
        <v>1</v>
      </c>
      <c r="D281" s="3"/>
      <c r="E281" s="91">
        <v>22000</v>
      </c>
      <c r="F281" s="91">
        <f t="shared" si="6"/>
        <v>624535</v>
      </c>
      <c r="G281" s="91"/>
      <c r="H281" s="19"/>
    </row>
    <row r="282" spans="1:8">
      <c r="A282" s="19"/>
      <c r="B282" s="21" t="s">
        <v>448</v>
      </c>
      <c r="C282" s="21">
        <v>2</v>
      </c>
      <c r="D282" s="3"/>
      <c r="E282" s="91">
        <v>40000</v>
      </c>
      <c r="F282" s="91">
        <f t="shared" si="6"/>
        <v>584535</v>
      </c>
      <c r="G282" s="91"/>
      <c r="H282" s="19"/>
    </row>
    <row r="283" spans="1:8">
      <c r="A283" s="19"/>
      <c r="B283" s="21" t="s">
        <v>449</v>
      </c>
      <c r="C283" s="21">
        <v>1</v>
      </c>
      <c r="D283" s="3"/>
      <c r="E283" s="91">
        <v>15000</v>
      </c>
      <c r="F283" s="91">
        <f t="shared" si="6"/>
        <v>569535</v>
      </c>
      <c r="G283" s="91"/>
      <c r="H283" s="19"/>
    </row>
    <row r="284" spans="1:8">
      <c r="A284" s="19"/>
      <c r="B284" s="21" t="s">
        <v>450</v>
      </c>
      <c r="C284" s="21">
        <v>1</v>
      </c>
      <c r="D284" s="3"/>
      <c r="E284" s="91">
        <v>15000</v>
      </c>
      <c r="F284" s="91">
        <f t="shared" si="6"/>
        <v>554535</v>
      </c>
      <c r="G284" s="91"/>
      <c r="H284" s="19"/>
    </row>
    <row r="285" spans="1:8">
      <c r="A285" s="19"/>
      <c r="B285" s="21" t="s">
        <v>451</v>
      </c>
      <c r="C285" s="21">
        <v>2</v>
      </c>
      <c r="D285" s="3"/>
      <c r="E285" s="91">
        <v>40000</v>
      </c>
      <c r="F285" s="91">
        <f t="shared" si="6"/>
        <v>514535</v>
      </c>
      <c r="G285" s="91"/>
      <c r="H285" s="19"/>
    </row>
    <row r="286" spans="1:8">
      <c r="A286" s="19"/>
      <c r="B286" s="21" t="s">
        <v>158</v>
      </c>
      <c r="C286" s="21">
        <v>1</v>
      </c>
      <c r="D286" s="3"/>
      <c r="E286" s="91">
        <v>23590</v>
      </c>
      <c r="F286" s="91">
        <f t="shared" si="6"/>
        <v>490945</v>
      </c>
      <c r="G286" s="91"/>
      <c r="H286" s="19"/>
    </row>
    <row r="287" spans="1:8">
      <c r="A287" s="19"/>
      <c r="B287" s="21" t="s">
        <v>159</v>
      </c>
      <c r="C287" s="21">
        <v>3</v>
      </c>
      <c r="D287" s="3"/>
      <c r="E287" s="91">
        <v>74335</v>
      </c>
      <c r="F287" s="91">
        <f t="shared" si="6"/>
        <v>416610</v>
      </c>
      <c r="G287" s="91"/>
      <c r="H287" s="19"/>
    </row>
    <row r="288" spans="1:8">
      <c r="A288" s="19"/>
      <c r="B288" s="21" t="s">
        <v>160</v>
      </c>
      <c r="C288" s="21">
        <v>2</v>
      </c>
      <c r="D288" s="3"/>
      <c r="E288" s="91">
        <v>51730</v>
      </c>
      <c r="F288" s="91">
        <f t="shared" si="6"/>
        <v>364880</v>
      </c>
      <c r="G288" s="91"/>
      <c r="H288" s="19"/>
    </row>
    <row r="289" spans="1:8">
      <c r="A289" s="19"/>
      <c r="B289" s="21" t="s">
        <v>161</v>
      </c>
      <c r="C289" s="21">
        <v>1</v>
      </c>
      <c r="D289" s="3"/>
      <c r="E289" s="91">
        <v>26420</v>
      </c>
      <c r="F289" s="91">
        <f t="shared" si="6"/>
        <v>338460</v>
      </c>
      <c r="G289" s="91"/>
      <c r="H289" s="19"/>
    </row>
    <row r="290" spans="1:8">
      <c r="A290" s="19"/>
      <c r="B290" s="21" t="s">
        <v>162</v>
      </c>
      <c r="C290" s="21">
        <v>2</v>
      </c>
      <c r="D290" s="3"/>
      <c r="E290" s="91">
        <v>38445</v>
      </c>
      <c r="F290" s="91">
        <f t="shared" si="6"/>
        <v>300015</v>
      </c>
      <c r="G290" s="91"/>
      <c r="H290" s="19"/>
    </row>
    <row r="291" spans="1:8">
      <c r="A291" s="19"/>
      <c r="B291" s="21" t="s">
        <v>347</v>
      </c>
      <c r="C291" s="21">
        <v>3</v>
      </c>
      <c r="D291" s="3"/>
      <c r="E291" s="91">
        <v>76755</v>
      </c>
      <c r="F291" s="91">
        <f t="shared" si="6"/>
        <v>223260</v>
      </c>
      <c r="G291" s="91"/>
      <c r="H291" s="19"/>
    </row>
    <row r="292" spans="1:8">
      <c r="A292" s="19"/>
      <c r="B292" s="21" t="s">
        <v>163</v>
      </c>
      <c r="C292" s="21">
        <v>4</v>
      </c>
      <c r="D292" s="3"/>
      <c r="E292" s="91">
        <v>93260</v>
      </c>
      <c r="F292" s="91">
        <f t="shared" si="6"/>
        <v>130000</v>
      </c>
      <c r="G292" s="91"/>
      <c r="H292" s="19"/>
    </row>
    <row r="293" spans="1:8">
      <c r="A293" s="19"/>
      <c r="B293" s="21" t="s">
        <v>179</v>
      </c>
      <c r="C293" s="21">
        <v>1</v>
      </c>
      <c r="D293" s="3"/>
      <c r="E293" s="91">
        <v>14905</v>
      </c>
      <c r="F293" s="91">
        <f t="shared" si="6"/>
        <v>115095</v>
      </c>
      <c r="G293" s="91"/>
      <c r="H293" s="19"/>
    </row>
    <row r="294" spans="1:8">
      <c r="A294" s="19"/>
      <c r="B294" s="21" t="s">
        <v>188</v>
      </c>
      <c r="C294" s="21">
        <v>4</v>
      </c>
      <c r="D294" s="3"/>
      <c r="E294" s="91">
        <v>85095</v>
      </c>
      <c r="F294" s="91">
        <f t="shared" si="6"/>
        <v>30000</v>
      </c>
      <c r="G294" s="91"/>
      <c r="H294" s="19"/>
    </row>
    <row r="295" spans="1:8">
      <c r="A295" s="19"/>
      <c r="B295" s="21" t="s">
        <v>191</v>
      </c>
      <c r="C295" s="21">
        <v>2</v>
      </c>
      <c r="D295" s="3"/>
      <c r="E295" s="91">
        <v>28550</v>
      </c>
      <c r="F295" s="91">
        <f t="shared" si="6"/>
        <v>1450</v>
      </c>
      <c r="G295" s="91"/>
      <c r="H295" s="19"/>
    </row>
    <row r="296" spans="1:8">
      <c r="A296" s="19"/>
      <c r="B296" s="21" t="s">
        <v>452</v>
      </c>
      <c r="C296" s="21">
        <v>1</v>
      </c>
      <c r="D296" s="3"/>
      <c r="E296" s="91">
        <v>565</v>
      </c>
      <c r="F296" s="91">
        <f t="shared" si="6"/>
        <v>885</v>
      </c>
      <c r="G296" s="91"/>
      <c r="H296" s="19"/>
    </row>
    <row r="297" spans="1:8">
      <c r="A297" s="19"/>
      <c r="B297" s="21"/>
      <c r="C297" s="21"/>
      <c r="D297" s="3"/>
      <c r="E297" s="91">
        <v>885</v>
      </c>
      <c r="F297" s="91">
        <f t="shared" si="6"/>
        <v>0</v>
      </c>
      <c r="G297" s="91"/>
      <c r="H297" s="19"/>
    </row>
    <row r="298" spans="1:8">
      <c r="A298" s="19"/>
      <c r="B298" s="21"/>
      <c r="C298" s="21"/>
      <c r="D298" s="3"/>
      <c r="E298" s="91"/>
      <c r="F298" s="91"/>
      <c r="G298" s="91"/>
      <c r="H298" s="19"/>
    </row>
    <row r="299" spans="1:8">
      <c r="A299" s="17"/>
      <c r="B299" s="19"/>
      <c r="C299" s="19"/>
      <c r="D299" s="2"/>
      <c r="E299" s="2"/>
      <c r="F299" s="2"/>
      <c r="G299" s="2"/>
      <c r="H299" s="19"/>
    </row>
    <row r="300" spans="1:8" ht="26.25">
      <c r="A300" s="673" t="s">
        <v>43</v>
      </c>
      <c r="B300" s="674"/>
      <c r="C300" s="28"/>
      <c r="D300" s="10">
        <f>SUM(D270:D299)</f>
        <v>944535</v>
      </c>
      <c r="E300" s="10">
        <f>SUM(E270:E299)</f>
        <v>944535</v>
      </c>
      <c r="F300" s="10">
        <f>D300-E300</f>
        <v>0</v>
      </c>
      <c r="G300" s="10"/>
      <c r="H300" s="31"/>
    </row>
    <row r="304" spans="1:8" ht="23.25">
      <c r="A304" s="666" t="s">
        <v>0</v>
      </c>
      <c r="B304" s="666"/>
      <c r="C304" s="666"/>
      <c r="D304" s="666"/>
      <c r="E304" s="666"/>
      <c r="F304" s="666"/>
      <c r="G304" s="666"/>
      <c r="H304" s="666"/>
    </row>
    <row r="305" spans="1:8" ht="15.75">
      <c r="A305" s="672" t="s">
        <v>362</v>
      </c>
      <c r="B305" s="672"/>
      <c r="C305" s="672"/>
      <c r="D305" s="672"/>
      <c r="E305" s="672"/>
      <c r="F305" s="672"/>
      <c r="G305" s="672"/>
      <c r="H305" s="672"/>
    </row>
    <row r="306" spans="1:8">
      <c r="A306" s="667" t="s">
        <v>361</v>
      </c>
      <c r="B306" s="667"/>
      <c r="C306" s="667"/>
      <c r="D306" s="667"/>
      <c r="E306" s="667"/>
      <c r="F306" s="667"/>
      <c r="G306" s="667"/>
      <c r="H306" s="667"/>
    </row>
    <row r="307" spans="1:8">
      <c r="A307" s="675" t="s">
        <v>2</v>
      </c>
      <c r="B307" s="675"/>
      <c r="C307" s="675"/>
      <c r="D307" s="675"/>
      <c r="E307" s="675"/>
      <c r="F307" s="675"/>
      <c r="G307" s="675"/>
      <c r="H307" s="675"/>
    </row>
    <row r="308" spans="1:8" ht="15.75">
      <c r="A308" s="1" t="s">
        <v>3</v>
      </c>
      <c r="B308" s="1" t="s">
        <v>4</v>
      </c>
      <c r="C308" s="218" t="s">
        <v>2245</v>
      </c>
      <c r="D308" s="1" t="s">
        <v>2243</v>
      </c>
      <c r="E308" s="1" t="s">
        <v>2246</v>
      </c>
      <c r="F308" s="211" t="s">
        <v>2244</v>
      </c>
      <c r="G308" s="1" t="s">
        <v>2247</v>
      </c>
      <c r="H308" s="211" t="s">
        <v>2239</v>
      </c>
    </row>
    <row r="309" spans="1:8">
      <c r="A309" s="19"/>
      <c r="B309" s="21" t="s">
        <v>315</v>
      </c>
      <c r="C309" s="21">
        <v>10</v>
      </c>
      <c r="D309" s="3">
        <v>263575</v>
      </c>
      <c r="E309" s="91"/>
      <c r="F309" s="91">
        <f>D309-E309</f>
        <v>263575</v>
      </c>
      <c r="G309" s="244" t="s">
        <v>2410</v>
      </c>
      <c r="H309" s="19"/>
    </row>
    <row r="310" spans="1:8">
      <c r="A310" s="19"/>
      <c r="B310" s="21" t="s">
        <v>178</v>
      </c>
      <c r="C310" s="21">
        <v>17</v>
      </c>
      <c r="D310" s="3">
        <v>448490</v>
      </c>
      <c r="E310" s="91"/>
      <c r="F310" s="91">
        <f>F309+D310-E310</f>
        <v>712065</v>
      </c>
      <c r="G310" s="244" t="s">
        <v>2411</v>
      </c>
      <c r="H310" s="19"/>
    </row>
    <row r="311" spans="1:8">
      <c r="A311" s="19"/>
      <c r="B311" s="21" t="s">
        <v>437</v>
      </c>
      <c r="C311" s="21">
        <v>9</v>
      </c>
      <c r="D311" s="3">
        <v>237645</v>
      </c>
      <c r="E311" s="91"/>
      <c r="F311" s="91">
        <f t="shared" ref="F311:F374" si="7">F310+D311-E311</f>
        <v>949710</v>
      </c>
      <c r="G311" s="91"/>
      <c r="H311" s="19"/>
    </row>
    <row r="312" spans="1:8">
      <c r="A312" s="19"/>
      <c r="B312" s="21" t="s">
        <v>396</v>
      </c>
      <c r="C312" s="21">
        <v>10</v>
      </c>
      <c r="D312" s="3">
        <v>260985</v>
      </c>
      <c r="E312" s="91"/>
      <c r="F312" s="91">
        <f t="shared" si="7"/>
        <v>1210695</v>
      </c>
      <c r="G312" s="91"/>
      <c r="H312" s="19"/>
    </row>
    <row r="313" spans="1:8">
      <c r="A313" s="19"/>
      <c r="B313" s="21" t="s">
        <v>179</v>
      </c>
      <c r="C313" s="21">
        <v>17</v>
      </c>
      <c r="D313" s="3">
        <v>443510</v>
      </c>
      <c r="E313" s="91"/>
      <c r="F313" s="91">
        <f t="shared" si="7"/>
        <v>1654205</v>
      </c>
      <c r="G313" s="91"/>
      <c r="H313" s="19"/>
    </row>
    <row r="314" spans="1:8">
      <c r="A314" s="19"/>
      <c r="B314" s="21" t="s">
        <v>397</v>
      </c>
      <c r="C314" s="21">
        <v>3</v>
      </c>
      <c r="D314" s="3">
        <v>58695</v>
      </c>
      <c r="E314" s="91"/>
      <c r="F314" s="91">
        <f t="shared" si="7"/>
        <v>1712900</v>
      </c>
      <c r="G314" s="91"/>
      <c r="H314" s="19"/>
    </row>
    <row r="315" spans="1:8">
      <c r="A315" s="19"/>
      <c r="B315" s="21" t="s">
        <v>191</v>
      </c>
      <c r="C315" s="21">
        <v>17</v>
      </c>
      <c r="D315" s="3">
        <v>453195</v>
      </c>
      <c r="E315" s="91"/>
      <c r="F315" s="91">
        <f t="shared" si="7"/>
        <v>2166095</v>
      </c>
      <c r="G315" s="91"/>
      <c r="H315" s="19"/>
    </row>
    <row r="316" spans="1:8">
      <c r="A316" s="19"/>
      <c r="B316" s="21" t="s">
        <v>192</v>
      </c>
      <c r="C316" s="21">
        <v>22</v>
      </c>
      <c r="D316" s="3">
        <v>589775</v>
      </c>
      <c r="E316" s="91"/>
      <c r="F316" s="91">
        <f t="shared" si="7"/>
        <v>2755870</v>
      </c>
      <c r="G316" s="91"/>
      <c r="H316" s="19"/>
    </row>
    <row r="317" spans="1:8">
      <c r="A317" s="19"/>
      <c r="B317" s="21" t="s">
        <v>193</v>
      </c>
      <c r="C317" s="21">
        <v>10</v>
      </c>
      <c r="D317" s="3">
        <v>268920</v>
      </c>
      <c r="E317" s="91"/>
      <c r="F317" s="91">
        <f t="shared" si="7"/>
        <v>3024790</v>
      </c>
      <c r="G317" s="91"/>
      <c r="H317" s="19"/>
    </row>
    <row r="318" spans="1:8">
      <c r="A318" s="19"/>
      <c r="B318" s="21" t="s">
        <v>194</v>
      </c>
      <c r="C318" s="21">
        <v>6</v>
      </c>
      <c r="D318" s="3">
        <v>163015</v>
      </c>
      <c r="E318" s="91"/>
      <c r="F318" s="91">
        <f t="shared" si="7"/>
        <v>3187805</v>
      </c>
      <c r="G318" s="91"/>
      <c r="H318" s="19"/>
    </row>
    <row r="319" spans="1:8">
      <c r="A319" s="19"/>
      <c r="B319" s="21" t="s">
        <v>440</v>
      </c>
      <c r="C319" s="21">
        <v>7</v>
      </c>
      <c r="D319" s="3">
        <v>172115</v>
      </c>
      <c r="E319" s="91"/>
      <c r="F319" s="91">
        <f t="shared" si="7"/>
        <v>3359920</v>
      </c>
      <c r="G319" s="91"/>
      <c r="H319" s="19"/>
    </row>
    <row r="320" spans="1:8">
      <c r="A320" s="19"/>
      <c r="B320" s="21" t="s">
        <v>195</v>
      </c>
      <c r="C320" s="21">
        <v>20</v>
      </c>
      <c r="D320" s="3">
        <v>539850</v>
      </c>
      <c r="E320" s="91"/>
      <c r="F320" s="91">
        <f t="shared" si="7"/>
        <v>3899770</v>
      </c>
      <c r="G320" s="91"/>
      <c r="H320" s="19"/>
    </row>
    <row r="321" spans="1:8">
      <c r="A321" s="19"/>
      <c r="B321" s="21" t="s">
        <v>196</v>
      </c>
      <c r="C321" s="21">
        <v>15</v>
      </c>
      <c r="D321" s="3">
        <v>406260</v>
      </c>
      <c r="E321" s="91"/>
      <c r="F321" s="91">
        <f t="shared" si="7"/>
        <v>4306030</v>
      </c>
      <c r="G321" s="91"/>
      <c r="H321" s="19"/>
    </row>
    <row r="322" spans="1:8">
      <c r="A322" s="19"/>
      <c r="B322" s="21" t="s">
        <v>453</v>
      </c>
      <c r="C322" s="21">
        <v>12</v>
      </c>
      <c r="D322" s="3">
        <v>316850</v>
      </c>
      <c r="E322" s="91"/>
      <c r="F322" s="91">
        <f t="shared" si="7"/>
        <v>4622880</v>
      </c>
      <c r="G322" s="91"/>
      <c r="H322" s="19"/>
    </row>
    <row r="323" spans="1:8">
      <c r="A323" s="19"/>
      <c r="B323" s="21" t="s">
        <v>204</v>
      </c>
      <c r="C323" s="21">
        <v>1</v>
      </c>
      <c r="D323" s="3"/>
      <c r="E323" s="91">
        <v>26970</v>
      </c>
      <c r="F323" s="91">
        <f t="shared" si="7"/>
        <v>4595910</v>
      </c>
      <c r="G323" s="91"/>
      <c r="H323" s="19"/>
    </row>
    <row r="324" spans="1:8">
      <c r="A324" s="19"/>
      <c r="B324" s="21" t="s">
        <v>205</v>
      </c>
      <c r="C324" s="21">
        <v>5</v>
      </c>
      <c r="D324" s="3"/>
      <c r="E324" s="91">
        <v>106180</v>
      </c>
      <c r="F324" s="91">
        <f t="shared" si="7"/>
        <v>4489730</v>
      </c>
      <c r="G324" s="91"/>
      <c r="H324" s="19"/>
    </row>
    <row r="325" spans="1:8">
      <c r="A325" s="19"/>
      <c r="B325" s="21" t="s">
        <v>207</v>
      </c>
      <c r="C325" s="21">
        <v>1</v>
      </c>
      <c r="D325" s="3"/>
      <c r="E325" s="91">
        <v>19160</v>
      </c>
      <c r="F325" s="91">
        <f t="shared" si="7"/>
        <v>4470570</v>
      </c>
      <c r="G325" s="91"/>
      <c r="H325" s="19"/>
    </row>
    <row r="326" spans="1:8">
      <c r="A326" s="19"/>
      <c r="B326" s="21" t="s">
        <v>441</v>
      </c>
      <c r="C326" s="21">
        <v>2</v>
      </c>
      <c r="D326" s="3"/>
      <c r="E326" s="91">
        <v>55510</v>
      </c>
      <c r="F326" s="91">
        <f t="shared" si="7"/>
        <v>4415060</v>
      </c>
      <c r="G326" s="91"/>
      <c r="H326" s="19"/>
    </row>
    <row r="327" spans="1:8">
      <c r="A327" s="19"/>
      <c r="B327" s="21" t="s">
        <v>210</v>
      </c>
      <c r="C327" s="21">
        <v>2</v>
      </c>
      <c r="D327" s="3"/>
      <c r="E327" s="91">
        <v>34495</v>
      </c>
      <c r="F327" s="91">
        <f t="shared" si="7"/>
        <v>4380565</v>
      </c>
      <c r="G327" s="91"/>
      <c r="H327" s="19"/>
    </row>
    <row r="328" spans="1:8">
      <c r="A328" s="19"/>
      <c r="B328" s="21" t="s">
        <v>211</v>
      </c>
      <c r="C328" s="21">
        <v>2</v>
      </c>
      <c r="D328" s="3"/>
      <c r="E328" s="91">
        <v>36290</v>
      </c>
      <c r="F328" s="91">
        <f t="shared" si="7"/>
        <v>4344275</v>
      </c>
      <c r="G328" s="91"/>
      <c r="H328" s="19"/>
    </row>
    <row r="329" spans="1:8">
      <c r="A329" s="19"/>
      <c r="B329" s="21" t="s">
        <v>212</v>
      </c>
      <c r="C329" s="21">
        <v>3</v>
      </c>
      <c r="D329" s="3"/>
      <c r="E329" s="91">
        <v>51245</v>
      </c>
      <c r="F329" s="91">
        <f t="shared" si="7"/>
        <v>4293030</v>
      </c>
      <c r="G329" s="91"/>
      <c r="H329" s="19"/>
    </row>
    <row r="330" spans="1:8">
      <c r="A330" s="19"/>
      <c r="B330" s="21" t="s">
        <v>442</v>
      </c>
      <c r="C330" s="21">
        <v>4</v>
      </c>
      <c r="D330" s="3"/>
      <c r="E330" s="91">
        <v>58125</v>
      </c>
      <c r="F330" s="91">
        <f t="shared" si="7"/>
        <v>4234905</v>
      </c>
      <c r="G330" s="91"/>
      <c r="H330" s="19"/>
    </row>
    <row r="331" spans="1:8">
      <c r="A331" s="19"/>
      <c r="B331" s="21" t="s">
        <v>213</v>
      </c>
      <c r="C331" s="21">
        <v>4</v>
      </c>
      <c r="D331" s="3"/>
      <c r="E331" s="91">
        <v>67745</v>
      </c>
      <c r="F331" s="91">
        <f t="shared" si="7"/>
        <v>4167160</v>
      </c>
      <c r="G331" s="91"/>
      <c r="H331" s="19"/>
    </row>
    <row r="332" spans="1:8">
      <c r="A332" s="19"/>
      <c r="B332" s="21" t="s">
        <v>229</v>
      </c>
      <c r="C332" s="21">
        <v>5</v>
      </c>
      <c r="D332" s="3"/>
      <c r="E332" s="91">
        <v>84500</v>
      </c>
      <c r="F332" s="91">
        <f t="shared" si="7"/>
        <v>4082660</v>
      </c>
      <c r="G332" s="91"/>
      <c r="H332" s="19"/>
    </row>
    <row r="333" spans="1:8">
      <c r="A333" s="19"/>
      <c r="B333" s="21" t="s">
        <v>454</v>
      </c>
      <c r="C333" s="21">
        <v>4</v>
      </c>
      <c r="D333" s="3"/>
      <c r="E333" s="91">
        <v>61295</v>
      </c>
      <c r="F333" s="91">
        <f t="shared" si="7"/>
        <v>4021365</v>
      </c>
      <c r="G333" s="91"/>
      <c r="H333" s="19"/>
    </row>
    <row r="334" spans="1:8">
      <c r="A334" s="19"/>
      <c r="B334" s="21" t="s">
        <v>214</v>
      </c>
      <c r="C334" s="21">
        <v>1</v>
      </c>
      <c r="D334" s="3"/>
      <c r="E334" s="91">
        <v>13490</v>
      </c>
      <c r="F334" s="91">
        <f t="shared" si="7"/>
        <v>4007875</v>
      </c>
      <c r="G334" s="91"/>
      <c r="H334" s="19"/>
    </row>
    <row r="335" spans="1:8">
      <c r="A335" s="19"/>
      <c r="B335" s="21" t="s">
        <v>215</v>
      </c>
      <c r="C335" s="21">
        <v>5</v>
      </c>
      <c r="D335" s="3"/>
      <c r="E335" s="91">
        <v>96090</v>
      </c>
      <c r="F335" s="91">
        <f t="shared" si="7"/>
        <v>3911785</v>
      </c>
      <c r="G335" s="91"/>
      <c r="H335" s="19"/>
    </row>
    <row r="336" spans="1:8">
      <c r="A336" s="19"/>
      <c r="B336" s="21" t="s">
        <v>216</v>
      </c>
      <c r="C336" s="21">
        <v>1</v>
      </c>
      <c r="D336" s="3"/>
      <c r="E336" s="91">
        <v>16560</v>
      </c>
      <c r="F336" s="91">
        <f t="shared" si="7"/>
        <v>3895225</v>
      </c>
      <c r="G336" s="91"/>
      <c r="H336" s="19"/>
    </row>
    <row r="337" spans="1:8">
      <c r="A337" s="19"/>
      <c r="B337" s="21" t="s">
        <v>217</v>
      </c>
      <c r="C337" s="21">
        <v>1</v>
      </c>
      <c r="D337" s="3"/>
      <c r="E337" s="91">
        <v>28015</v>
      </c>
      <c r="F337" s="91">
        <f t="shared" si="7"/>
        <v>3867210</v>
      </c>
      <c r="G337" s="91"/>
      <c r="H337" s="19"/>
    </row>
    <row r="338" spans="1:8">
      <c r="A338" s="19"/>
      <c r="B338" s="21" t="s">
        <v>443</v>
      </c>
      <c r="C338" s="21">
        <v>2</v>
      </c>
      <c r="D338" s="3"/>
      <c r="E338" s="91">
        <v>28265</v>
      </c>
      <c r="F338" s="91">
        <f t="shared" si="7"/>
        <v>3838945</v>
      </c>
      <c r="G338" s="91"/>
      <c r="H338" s="19"/>
    </row>
    <row r="339" spans="1:8">
      <c r="A339" s="19"/>
      <c r="B339" s="21" t="s">
        <v>455</v>
      </c>
      <c r="C339" s="21">
        <v>2</v>
      </c>
      <c r="D339" s="3"/>
      <c r="E339" s="91">
        <v>32250</v>
      </c>
      <c r="F339" s="91">
        <f t="shared" si="7"/>
        <v>3806695</v>
      </c>
      <c r="G339" s="91"/>
      <c r="H339" s="19"/>
    </row>
    <row r="340" spans="1:8">
      <c r="A340" s="19"/>
      <c r="B340" s="21" t="s">
        <v>456</v>
      </c>
      <c r="C340" s="21">
        <v>14</v>
      </c>
      <c r="D340" s="3"/>
      <c r="E340" s="91">
        <v>209865</v>
      </c>
      <c r="F340" s="91">
        <f t="shared" si="7"/>
        <v>3596830</v>
      </c>
      <c r="G340" s="91"/>
      <c r="H340" s="19"/>
    </row>
    <row r="341" spans="1:8">
      <c r="A341" s="19"/>
      <c r="B341" s="21" t="s">
        <v>444</v>
      </c>
      <c r="C341" s="21">
        <v>14</v>
      </c>
      <c r="D341" s="3"/>
      <c r="E341" s="91">
        <v>220110</v>
      </c>
      <c r="F341" s="91">
        <f t="shared" si="7"/>
        <v>3376720</v>
      </c>
      <c r="G341" s="91"/>
      <c r="H341" s="19"/>
    </row>
    <row r="342" spans="1:8">
      <c r="A342" s="19"/>
      <c r="B342" s="21" t="s">
        <v>305</v>
      </c>
      <c r="C342" s="21">
        <v>5</v>
      </c>
      <c r="D342" s="3"/>
      <c r="E342" s="91">
        <v>77645</v>
      </c>
      <c r="F342" s="91">
        <f t="shared" si="7"/>
        <v>3299075</v>
      </c>
      <c r="G342" s="91"/>
      <c r="H342" s="19"/>
    </row>
    <row r="343" spans="1:8">
      <c r="A343" s="19"/>
      <c r="B343" s="21" t="s">
        <v>306</v>
      </c>
      <c r="C343" s="21">
        <v>17</v>
      </c>
      <c r="D343" s="3"/>
      <c r="E343" s="91">
        <v>262460</v>
      </c>
      <c r="F343" s="91">
        <f t="shared" si="7"/>
        <v>3036615</v>
      </c>
      <c r="G343" s="91"/>
      <c r="H343" s="19"/>
    </row>
    <row r="344" spans="1:8">
      <c r="A344" s="19"/>
      <c r="B344" s="21" t="s">
        <v>307</v>
      </c>
      <c r="C344" s="21">
        <v>5</v>
      </c>
      <c r="D344" s="3"/>
      <c r="E344" s="91">
        <v>76970</v>
      </c>
      <c r="F344" s="91">
        <f t="shared" si="7"/>
        <v>2959645</v>
      </c>
      <c r="G344" s="91"/>
      <c r="H344" s="19"/>
    </row>
    <row r="345" spans="1:8">
      <c r="A345" s="19"/>
      <c r="B345" s="21" t="s">
        <v>309</v>
      </c>
      <c r="C345" s="21">
        <v>19</v>
      </c>
      <c r="D345" s="3"/>
      <c r="E345" s="91">
        <v>299900</v>
      </c>
      <c r="F345" s="91">
        <f t="shared" si="7"/>
        <v>2659745</v>
      </c>
      <c r="G345" s="91"/>
      <c r="H345" s="19"/>
    </row>
    <row r="346" spans="1:8">
      <c r="A346" s="19"/>
      <c r="B346" s="21" t="s">
        <v>446</v>
      </c>
      <c r="C346" s="21">
        <v>8</v>
      </c>
      <c r="D346" s="3"/>
      <c r="E346" s="91">
        <v>126235</v>
      </c>
      <c r="F346" s="91">
        <f t="shared" si="7"/>
        <v>2533510</v>
      </c>
      <c r="G346" s="91"/>
      <c r="H346" s="19"/>
    </row>
    <row r="347" spans="1:8">
      <c r="A347" s="19"/>
      <c r="B347" s="21" t="s">
        <v>310</v>
      </c>
      <c r="C347" s="21">
        <v>7</v>
      </c>
      <c r="D347" s="3"/>
      <c r="E347" s="91">
        <v>111135</v>
      </c>
      <c r="F347" s="91">
        <f t="shared" si="7"/>
        <v>2422375</v>
      </c>
      <c r="G347" s="91"/>
      <c r="H347" s="19"/>
    </row>
    <row r="348" spans="1:8">
      <c r="A348" s="19"/>
      <c r="B348" s="21" t="s">
        <v>311</v>
      </c>
      <c r="C348" s="21">
        <v>21</v>
      </c>
      <c r="D348" s="3"/>
      <c r="E348" s="91">
        <v>375690</v>
      </c>
      <c r="F348" s="91">
        <f t="shared" si="7"/>
        <v>2046685</v>
      </c>
      <c r="G348" s="91"/>
      <c r="H348" s="19"/>
    </row>
    <row r="349" spans="1:8">
      <c r="A349" s="19"/>
      <c r="B349" s="21" t="s">
        <v>312</v>
      </c>
      <c r="C349" s="21">
        <v>14</v>
      </c>
      <c r="D349" s="3"/>
      <c r="E349" s="91">
        <v>242435</v>
      </c>
      <c r="F349" s="91">
        <f t="shared" si="7"/>
        <v>1804250</v>
      </c>
      <c r="G349" s="91"/>
      <c r="H349" s="19"/>
    </row>
    <row r="350" spans="1:8">
      <c r="A350" s="19"/>
      <c r="B350" s="21" t="s">
        <v>313</v>
      </c>
      <c r="C350" s="21">
        <v>5</v>
      </c>
      <c r="D350" s="3"/>
      <c r="E350" s="91">
        <v>78190</v>
      </c>
      <c r="F350" s="91">
        <f t="shared" si="7"/>
        <v>1726060</v>
      </c>
      <c r="G350" s="91"/>
      <c r="H350" s="19"/>
    </row>
    <row r="351" spans="1:8">
      <c r="A351" s="19"/>
      <c r="B351" s="21" t="s">
        <v>457</v>
      </c>
      <c r="C351" s="21">
        <v>4</v>
      </c>
      <c r="D351" s="3"/>
      <c r="E351" s="91">
        <v>68945</v>
      </c>
      <c r="F351" s="91">
        <f t="shared" si="7"/>
        <v>1657115</v>
      </c>
      <c r="G351" s="91"/>
      <c r="H351" s="19"/>
    </row>
    <row r="352" spans="1:8">
      <c r="A352" s="19"/>
      <c r="B352" s="21" t="s">
        <v>458</v>
      </c>
      <c r="C352" s="21">
        <v>2</v>
      </c>
      <c r="D352" s="3"/>
      <c r="E352" s="91">
        <v>30600</v>
      </c>
      <c r="F352" s="91">
        <f t="shared" si="7"/>
        <v>1626515</v>
      </c>
      <c r="G352" s="91"/>
      <c r="H352" s="19"/>
    </row>
    <row r="353" spans="1:8">
      <c r="A353" s="19"/>
      <c r="B353" s="21" t="s">
        <v>459</v>
      </c>
      <c r="C353" s="21">
        <v>8</v>
      </c>
      <c r="D353" s="3"/>
      <c r="E353" s="91">
        <v>154410</v>
      </c>
      <c r="F353" s="91">
        <f t="shared" si="7"/>
        <v>1472105</v>
      </c>
      <c r="G353" s="91"/>
      <c r="H353" s="19"/>
    </row>
    <row r="354" spans="1:8">
      <c r="A354" s="19"/>
      <c r="B354" s="21" t="s">
        <v>460</v>
      </c>
      <c r="C354" s="21">
        <v>5</v>
      </c>
      <c r="D354" s="3"/>
      <c r="E354" s="91">
        <v>87465</v>
      </c>
      <c r="F354" s="91">
        <f t="shared" si="7"/>
        <v>1384640</v>
      </c>
      <c r="G354" s="91"/>
      <c r="H354" s="19"/>
    </row>
    <row r="355" spans="1:8">
      <c r="A355" s="19"/>
      <c r="B355" s="21" t="s">
        <v>447</v>
      </c>
      <c r="C355" s="21">
        <v>6</v>
      </c>
      <c r="D355" s="3"/>
      <c r="E355" s="91">
        <v>86530</v>
      </c>
      <c r="F355" s="91">
        <f t="shared" si="7"/>
        <v>1298110</v>
      </c>
      <c r="G355" s="91"/>
      <c r="H355" s="19"/>
    </row>
    <row r="356" spans="1:8">
      <c r="A356" s="19"/>
      <c r="B356" s="21" t="s">
        <v>461</v>
      </c>
      <c r="C356" s="21">
        <v>10</v>
      </c>
      <c r="D356" s="5">
        <v>238890</v>
      </c>
      <c r="E356" s="95">
        <v>172745</v>
      </c>
      <c r="F356" s="91">
        <f t="shared" si="7"/>
        <v>1364255</v>
      </c>
      <c r="G356" s="245" t="s">
        <v>2412</v>
      </c>
      <c r="H356" s="19"/>
    </row>
    <row r="357" spans="1:8">
      <c r="A357" s="19"/>
      <c r="B357" s="21" t="s">
        <v>264</v>
      </c>
      <c r="C357" s="21">
        <v>12</v>
      </c>
      <c r="D357" s="5">
        <v>312010</v>
      </c>
      <c r="E357" s="95"/>
      <c r="F357" s="91">
        <f t="shared" si="7"/>
        <v>1676265</v>
      </c>
      <c r="G357" s="95"/>
      <c r="H357" s="19"/>
    </row>
    <row r="358" spans="1:8">
      <c r="A358" s="19"/>
      <c r="B358" s="21" t="s">
        <v>462</v>
      </c>
      <c r="C358" s="21">
        <v>12</v>
      </c>
      <c r="D358" s="5">
        <v>289915</v>
      </c>
      <c r="E358" s="95">
        <v>28550</v>
      </c>
      <c r="F358" s="91">
        <f t="shared" si="7"/>
        <v>1937630</v>
      </c>
      <c r="G358" s="95"/>
      <c r="H358" s="19"/>
    </row>
    <row r="359" spans="1:8">
      <c r="A359" s="19"/>
      <c r="B359" s="21" t="s">
        <v>463</v>
      </c>
      <c r="C359" s="21">
        <v>13</v>
      </c>
      <c r="D359" s="5">
        <v>318665</v>
      </c>
      <c r="E359" s="95">
        <v>15400</v>
      </c>
      <c r="F359" s="91">
        <f t="shared" si="7"/>
        <v>2240895</v>
      </c>
      <c r="G359" s="95"/>
      <c r="H359" s="19"/>
    </row>
    <row r="360" spans="1:8">
      <c r="A360" s="19"/>
      <c r="B360" s="21" t="s">
        <v>265</v>
      </c>
      <c r="C360" s="21">
        <v>12</v>
      </c>
      <c r="D360" s="5">
        <v>216645</v>
      </c>
      <c r="E360" s="95">
        <v>62100</v>
      </c>
      <c r="F360" s="91">
        <f t="shared" si="7"/>
        <v>2395440</v>
      </c>
      <c r="G360" s="95"/>
      <c r="H360" s="19"/>
    </row>
    <row r="361" spans="1:8">
      <c r="A361" s="19"/>
      <c r="B361" s="21" t="s">
        <v>266</v>
      </c>
      <c r="C361" s="21">
        <v>9</v>
      </c>
      <c r="D361" s="5">
        <v>206285</v>
      </c>
      <c r="E361" s="95">
        <v>13650</v>
      </c>
      <c r="F361" s="91">
        <f t="shared" si="7"/>
        <v>2588075</v>
      </c>
      <c r="G361" s="95"/>
      <c r="H361" s="19"/>
    </row>
    <row r="362" spans="1:8">
      <c r="A362" s="19"/>
      <c r="B362" s="21" t="s">
        <v>267</v>
      </c>
      <c r="C362" s="21">
        <v>19</v>
      </c>
      <c r="D362" s="5">
        <v>212375</v>
      </c>
      <c r="E362" s="95">
        <v>203370</v>
      </c>
      <c r="F362" s="91">
        <f t="shared" si="7"/>
        <v>2597080</v>
      </c>
      <c r="G362" s="95"/>
      <c r="H362" s="19"/>
    </row>
    <row r="363" spans="1:8">
      <c r="A363" s="19"/>
      <c r="B363" s="21" t="s">
        <v>464</v>
      </c>
      <c r="C363" s="21">
        <v>12</v>
      </c>
      <c r="D363" s="5">
        <v>130840</v>
      </c>
      <c r="E363" s="95">
        <v>115210</v>
      </c>
      <c r="F363" s="91">
        <f t="shared" si="7"/>
        <v>2612710</v>
      </c>
      <c r="G363" s="95"/>
      <c r="H363" s="19"/>
    </row>
    <row r="364" spans="1:8">
      <c r="A364" s="19"/>
      <c r="B364" s="21" t="s">
        <v>465</v>
      </c>
      <c r="C364" s="21">
        <f>14+8</f>
        <v>22</v>
      </c>
      <c r="D364" s="5">
        <v>207760</v>
      </c>
      <c r="E364" s="95">
        <v>254880</v>
      </c>
      <c r="F364" s="91">
        <f t="shared" si="7"/>
        <v>2565590</v>
      </c>
      <c r="G364" s="95"/>
      <c r="H364" s="19"/>
    </row>
    <row r="365" spans="1:8">
      <c r="A365" s="19"/>
      <c r="B365" s="21" t="s">
        <v>466</v>
      </c>
      <c r="C365" s="21">
        <f>4+8</f>
        <v>12</v>
      </c>
      <c r="D365" s="5">
        <v>205475</v>
      </c>
      <c r="E365" s="95">
        <v>63405</v>
      </c>
      <c r="F365" s="91">
        <f t="shared" si="7"/>
        <v>2707660</v>
      </c>
      <c r="G365" s="95"/>
      <c r="H365" s="19"/>
    </row>
    <row r="366" spans="1:8">
      <c r="A366" s="19"/>
      <c r="B366" s="21" t="s">
        <v>467</v>
      </c>
      <c r="C366" s="21">
        <f>6+9</f>
        <v>15</v>
      </c>
      <c r="D366" s="5">
        <v>238445</v>
      </c>
      <c r="E366" s="95">
        <v>112585</v>
      </c>
      <c r="F366" s="91">
        <f t="shared" si="7"/>
        <v>2833520</v>
      </c>
      <c r="G366" s="95"/>
      <c r="H366" s="19"/>
    </row>
    <row r="367" spans="1:8">
      <c r="A367" s="19"/>
      <c r="B367" s="21" t="s">
        <v>468</v>
      </c>
      <c r="C367" s="21">
        <v>13</v>
      </c>
      <c r="D367" s="5">
        <v>268110</v>
      </c>
      <c r="E367" s="95">
        <v>60815</v>
      </c>
      <c r="F367" s="91">
        <f t="shared" si="7"/>
        <v>3040815</v>
      </c>
      <c r="G367" s="95"/>
      <c r="H367" s="19"/>
    </row>
    <row r="368" spans="1:8">
      <c r="A368" s="19"/>
      <c r="B368" s="21" t="s">
        <v>469</v>
      </c>
      <c r="C368" s="21">
        <v>7</v>
      </c>
      <c r="D368" s="5">
        <v>164745</v>
      </c>
      <c r="E368" s="91"/>
      <c r="F368" s="91">
        <f t="shared" si="7"/>
        <v>3205560</v>
      </c>
      <c r="G368" s="91"/>
      <c r="H368" s="19"/>
    </row>
    <row r="369" spans="1:8">
      <c r="A369" s="19"/>
      <c r="B369" s="21" t="s">
        <v>470</v>
      </c>
      <c r="C369" s="21">
        <v>21</v>
      </c>
      <c r="D369" s="5">
        <v>511435</v>
      </c>
      <c r="E369" s="91">
        <v>28840</v>
      </c>
      <c r="F369" s="91">
        <f t="shared" si="7"/>
        <v>3688155</v>
      </c>
      <c r="G369" s="91"/>
      <c r="H369" s="19"/>
    </row>
    <row r="370" spans="1:8">
      <c r="A370" s="19"/>
      <c r="B370" s="21" t="s">
        <v>471</v>
      </c>
      <c r="C370" s="21">
        <v>23</v>
      </c>
      <c r="D370" s="5">
        <v>548185</v>
      </c>
      <c r="E370" s="91">
        <v>43130</v>
      </c>
      <c r="F370" s="91">
        <f t="shared" si="7"/>
        <v>4193210</v>
      </c>
      <c r="G370" s="91"/>
      <c r="H370" s="19"/>
    </row>
    <row r="371" spans="1:8">
      <c r="A371" s="19"/>
      <c r="B371" s="21" t="s">
        <v>472</v>
      </c>
      <c r="C371" s="21">
        <f>4+16</f>
        <v>20</v>
      </c>
      <c r="D371" s="5">
        <v>437570</v>
      </c>
      <c r="E371" s="91">
        <v>55950</v>
      </c>
      <c r="F371" s="91">
        <f t="shared" si="7"/>
        <v>4574830</v>
      </c>
      <c r="G371" s="91"/>
      <c r="H371" s="19"/>
    </row>
    <row r="372" spans="1:8">
      <c r="A372" s="19"/>
      <c r="B372" s="21" t="s">
        <v>473</v>
      </c>
      <c r="C372" s="21">
        <f>3+6</f>
        <v>9</v>
      </c>
      <c r="D372" s="5">
        <v>164480</v>
      </c>
      <c r="E372" s="91">
        <v>53305</v>
      </c>
      <c r="F372" s="91">
        <f t="shared" si="7"/>
        <v>4686005</v>
      </c>
      <c r="G372" s="91"/>
      <c r="H372" s="19"/>
    </row>
    <row r="373" spans="1:8">
      <c r="A373" s="19"/>
      <c r="B373" s="21" t="s">
        <v>474</v>
      </c>
      <c r="C373" s="21">
        <v>21</v>
      </c>
      <c r="D373" s="5">
        <v>544135</v>
      </c>
      <c r="E373" s="91"/>
      <c r="F373" s="91">
        <f t="shared" si="7"/>
        <v>5230140</v>
      </c>
      <c r="G373" s="91"/>
      <c r="H373" s="19"/>
    </row>
    <row r="374" spans="1:8">
      <c r="A374" s="19"/>
      <c r="B374" s="21" t="s">
        <v>475</v>
      </c>
      <c r="C374" s="21">
        <v>8</v>
      </c>
      <c r="D374" s="5">
        <v>212360</v>
      </c>
      <c r="E374" s="91"/>
      <c r="F374" s="91">
        <f t="shared" si="7"/>
        <v>5442500</v>
      </c>
      <c r="G374" s="91"/>
      <c r="H374" s="19"/>
    </row>
    <row r="375" spans="1:8">
      <c r="A375" s="19"/>
      <c r="B375" s="21" t="s">
        <v>476</v>
      </c>
      <c r="C375" s="21">
        <v>6</v>
      </c>
      <c r="D375" s="5">
        <v>161315</v>
      </c>
      <c r="E375" s="91"/>
      <c r="F375" s="91">
        <f t="shared" ref="F375:F412" si="8">F374+D375-E375</f>
        <v>5603815</v>
      </c>
      <c r="G375" s="91"/>
      <c r="H375" s="19"/>
    </row>
    <row r="376" spans="1:8">
      <c r="A376" s="19"/>
      <c r="B376" s="21" t="s">
        <v>477</v>
      </c>
      <c r="C376" s="21">
        <v>12</v>
      </c>
      <c r="D376" s="5">
        <v>290780</v>
      </c>
      <c r="E376" s="91">
        <v>15870</v>
      </c>
      <c r="F376" s="91">
        <f t="shared" si="8"/>
        <v>5878725</v>
      </c>
      <c r="G376" s="91"/>
      <c r="H376" s="19"/>
    </row>
    <row r="377" spans="1:8">
      <c r="A377" s="19"/>
      <c r="B377" s="21" t="s">
        <v>478</v>
      </c>
      <c r="C377" s="21">
        <v>7</v>
      </c>
      <c r="D377" s="5">
        <v>165910</v>
      </c>
      <c r="E377" s="91"/>
      <c r="F377" s="91">
        <f t="shared" si="8"/>
        <v>6044635</v>
      </c>
      <c r="G377" s="91"/>
      <c r="H377" s="19"/>
    </row>
    <row r="378" spans="1:8">
      <c r="A378" s="19"/>
      <c r="B378" s="21" t="s">
        <v>479</v>
      </c>
      <c r="C378" s="21">
        <v>6</v>
      </c>
      <c r="D378" s="5">
        <v>159640</v>
      </c>
      <c r="E378" s="91"/>
      <c r="F378" s="91">
        <f t="shared" si="8"/>
        <v>6204275</v>
      </c>
      <c r="G378" s="91"/>
      <c r="H378" s="19"/>
    </row>
    <row r="379" spans="1:8">
      <c r="A379" s="19"/>
      <c r="B379" s="21" t="s">
        <v>480</v>
      </c>
      <c r="C379" s="21">
        <v>2</v>
      </c>
      <c r="D379" s="5">
        <v>52415</v>
      </c>
      <c r="E379" s="91"/>
      <c r="F379" s="91">
        <f t="shared" si="8"/>
        <v>6256690</v>
      </c>
      <c r="G379" s="91"/>
      <c r="H379" s="19"/>
    </row>
    <row r="380" spans="1:8">
      <c r="A380" s="19"/>
      <c r="B380" s="21" t="s">
        <v>481</v>
      </c>
      <c r="C380" s="21">
        <v>1</v>
      </c>
      <c r="D380" s="3"/>
      <c r="E380" s="95">
        <v>27000</v>
      </c>
      <c r="F380" s="91">
        <f t="shared" si="8"/>
        <v>6229690</v>
      </c>
      <c r="G380" s="95"/>
      <c r="H380" s="19"/>
    </row>
    <row r="381" spans="1:8">
      <c r="A381" s="19"/>
      <c r="B381" s="21" t="s">
        <v>482</v>
      </c>
      <c r="C381" s="21">
        <v>2</v>
      </c>
      <c r="D381" s="3"/>
      <c r="E381" s="95">
        <v>30690</v>
      </c>
      <c r="F381" s="91">
        <f t="shared" si="8"/>
        <v>6199000</v>
      </c>
      <c r="G381" s="95"/>
      <c r="H381" s="19"/>
    </row>
    <row r="382" spans="1:8">
      <c r="A382" s="19"/>
      <c r="B382" s="21" t="s">
        <v>483</v>
      </c>
      <c r="C382" s="21">
        <v>5</v>
      </c>
      <c r="D382" s="3"/>
      <c r="E382" s="95">
        <v>92585</v>
      </c>
      <c r="F382" s="91">
        <f t="shared" si="8"/>
        <v>6106415</v>
      </c>
      <c r="G382" s="95"/>
      <c r="H382" s="19"/>
    </row>
    <row r="383" spans="1:8">
      <c r="A383" s="19"/>
      <c r="B383" s="21" t="s">
        <v>484</v>
      </c>
      <c r="C383" s="21">
        <v>5</v>
      </c>
      <c r="D383" s="3"/>
      <c r="E383" s="95">
        <v>110055</v>
      </c>
      <c r="F383" s="91">
        <f t="shared" si="8"/>
        <v>5996360</v>
      </c>
      <c r="G383" s="95"/>
      <c r="H383" s="19"/>
    </row>
    <row r="384" spans="1:8">
      <c r="A384" s="19"/>
      <c r="B384" s="21" t="s">
        <v>485</v>
      </c>
      <c r="C384" s="21">
        <v>4</v>
      </c>
      <c r="D384" s="3"/>
      <c r="E384" s="95">
        <v>85340</v>
      </c>
      <c r="F384" s="91">
        <f t="shared" si="8"/>
        <v>5911020</v>
      </c>
      <c r="G384" s="95"/>
      <c r="H384" s="19"/>
    </row>
    <row r="385" spans="1:8">
      <c r="A385" s="19"/>
      <c r="B385" s="21" t="s">
        <v>486</v>
      </c>
      <c r="C385" s="21">
        <v>4</v>
      </c>
      <c r="D385" s="3"/>
      <c r="E385" s="95">
        <v>80215</v>
      </c>
      <c r="F385" s="91">
        <f t="shared" si="8"/>
        <v>5830805</v>
      </c>
      <c r="G385" s="95"/>
      <c r="H385" s="19"/>
    </row>
    <row r="386" spans="1:8">
      <c r="A386" s="19"/>
      <c r="B386" s="21" t="s">
        <v>487</v>
      </c>
      <c r="C386" s="21">
        <v>2</v>
      </c>
      <c r="D386" s="3"/>
      <c r="E386" s="95">
        <v>30070</v>
      </c>
      <c r="F386" s="91">
        <f t="shared" si="8"/>
        <v>5800735</v>
      </c>
      <c r="G386" s="95"/>
      <c r="H386" s="19"/>
    </row>
    <row r="387" spans="1:8">
      <c r="A387" s="19"/>
      <c r="B387" s="21" t="s">
        <v>488</v>
      </c>
      <c r="C387" s="21">
        <v>2</v>
      </c>
      <c r="D387" s="3"/>
      <c r="E387" s="95">
        <v>42300</v>
      </c>
      <c r="F387" s="91">
        <f t="shared" si="8"/>
        <v>5758435</v>
      </c>
      <c r="G387" s="95"/>
      <c r="H387" s="19"/>
    </row>
    <row r="388" spans="1:8">
      <c r="A388" s="19"/>
      <c r="B388" s="21" t="s">
        <v>489</v>
      </c>
      <c r="C388" s="21">
        <v>2</v>
      </c>
      <c r="D388" s="3"/>
      <c r="E388" s="95">
        <v>28000</v>
      </c>
      <c r="F388" s="91">
        <f t="shared" si="8"/>
        <v>5730435</v>
      </c>
      <c r="G388" s="95"/>
      <c r="H388" s="19"/>
    </row>
    <row r="389" spans="1:8">
      <c r="A389" s="19"/>
      <c r="B389" s="21" t="s">
        <v>490</v>
      </c>
      <c r="C389" s="21">
        <v>2</v>
      </c>
      <c r="D389" s="3"/>
      <c r="E389" s="95">
        <v>28000</v>
      </c>
      <c r="F389" s="91">
        <f t="shared" si="8"/>
        <v>5702435</v>
      </c>
      <c r="G389" s="95"/>
      <c r="H389" s="19"/>
    </row>
    <row r="390" spans="1:8">
      <c r="A390" s="19"/>
      <c r="B390" s="21" t="s">
        <v>491</v>
      </c>
      <c r="C390" s="21">
        <v>5</v>
      </c>
      <c r="D390" s="3"/>
      <c r="E390" s="95">
        <v>140300</v>
      </c>
      <c r="F390" s="91">
        <f t="shared" si="8"/>
        <v>5562135</v>
      </c>
      <c r="G390" s="95"/>
      <c r="H390" s="19"/>
    </row>
    <row r="391" spans="1:8">
      <c r="A391" s="19"/>
      <c r="B391" s="21" t="s">
        <v>492</v>
      </c>
      <c r="C391" s="21">
        <v>3</v>
      </c>
      <c r="D391" s="3"/>
      <c r="E391" s="95">
        <v>76055</v>
      </c>
      <c r="F391" s="91">
        <f t="shared" si="8"/>
        <v>5486080</v>
      </c>
      <c r="G391" s="95"/>
      <c r="H391" s="19"/>
    </row>
    <row r="392" spans="1:8">
      <c r="A392" s="19"/>
      <c r="B392" s="21" t="s">
        <v>493</v>
      </c>
      <c r="C392" s="21">
        <v>5</v>
      </c>
      <c r="D392" s="3"/>
      <c r="E392" s="95">
        <v>128280</v>
      </c>
      <c r="F392" s="91">
        <f t="shared" si="8"/>
        <v>5357800</v>
      </c>
      <c r="G392" s="95"/>
      <c r="H392" s="19"/>
    </row>
    <row r="393" spans="1:8">
      <c r="A393" s="19"/>
      <c r="B393" s="21" t="s">
        <v>494</v>
      </c>
      <c r="C393" s="21">
        <v>4</v>
      </c>
      <c r="D393" s="3"/>
      <c r="E393" s="95">
        <v>80000</v>
      </c>
      <c r="F393" s="91">
        <f t="shared" si="8"/>
        <v>5277800</v>
      </c>
      <c r="G393" s="95"/>
      <c r="H393" s="19"/>
    </row>
    <row r="394" spans="1:8">
      <c r="A394" s="19"/>
      <c r="B394" s="21" t="s">
        <v>495</v>
      </c>
      <c r="C394" s="21">
        <v>3</v>
      </c>
      <c r="D394" s="3"/>
      <c r="E394" s="95">
        <v>75445</v>
      </c>
      <c r="F394" s="91">
        <f t="shared" si="8"/>
        <v>5202355</v>
      </c>
      <c r="G394" s="95"/>
      <c r="H394" s="19"/>
    </row>
    <row r="395" spans="1:8">
      <c r="A395" s="19"/>
      <c r="B395" s="21" t="s">
        <v>496</v>
      </c>
      <c r="C395" s="21">
        <v>1</v>
      </c>
      <c r="D395" s="3"/>
      <c r="E395" s="95">
        <v>25830</v>
      </c>
      <c r="F395" s="91">
        <f t="shared" si="8"/>
        <v>5176525</v>
      </c>
      <c r="G395" s="95"/>
      <c r="H395" s="19"/>
    </row>
    <row r="396" spans="1:8">
      <c r="A396" s="19"/>
      <c r="B396" s="21" t="s">
        <v>497</v>
      </c>
      <c r="C396" s="21">
        <v>5</v>
      </c>
      <c r="D396" s="3">
        <v>55660</v>
      </c>
      <c r="E396" s="91">
        <v>71540</v>
      </c>
      <c r="F396" s="91">
        <f t="shared" si="8"/>
        <v>5160645</v>
      </c>
      <c r="G396" s="244" t="s">
        <v>2413</v>
      </c>
      <c r="H396" s="19"/>
    </row>
    <row r="397" spans="1:8">
      <c r="A397" s="19"/>
      <c r="B397" s="21" t="s">
        <v>498</v>
      </c>
      <c r="C397" s="21">
        <v>17</v>
      </c>
      <c r="D397" s="3"/>
      <c r="E397" s="91">
        <v>378735</v>
      </c>
      <c r="F397" s="91">
        <f t="shared" si="8"/>
        <v>4781910</v>
      </c>
      <c r="G397" s="91"/>
      <c r="H397" s="19"/>
    </row>
    <row r="398" spans="1:8">
      <c r="A398" s="19"/>
      <c r="B398" s="21" t="s">
        <v>499</v>
      </c>
      <c r="C398" s="21">
        <v>28</v>
      </c>
      <c r="D398" s="3"/>
      <c r="E398" s="91">
        <v>635450</v>
      </c>
      <c r="F398" s="91">
        <f t="shared" si="8"/>
        <v>4146460</v>
      </c>
      <c r="G398" s="91"/>
      <c r="H398" s="19"/>
    </row>
    <row r="399" spans="1:8">
      <c r="A399" s="19"/>
      <c r="B399" s="21" t="s">
        <v>500</v>
      </c>
      <c r="C399" s="21">
        <v>35</v>
      </c>
      <c r="D399" s="3"/>
      <c r="E399" s="91">
        <v>828375</v>
      </c>
      <c r="F399" s="91">
        <f t="shared" si="8"/>
        <v>3318085</v>
      </c>
      <c r="G399" s="91"/>
      <c r="H399" s="19"/>
    </row>
    <row r="400" spans="1:8">
      <c r="A400" s="19"/>
      <c r="B400" s="21" t="s">
        <v>501</v>
      </c>
      <c r="C400" s="21">
        <v>26</v>
      </c>
      <c r="D400" s="3"/>
      <c r="E400" s="91">
        <v>531080</v>
      </c>
      <c r="F400" s="91">
        <f t="shared" si="8"/>
        <v>2787005</v>
      </c>
      <c r="G400" s="91"/>
      <c r="H400" s="19"/>
    </row>
    <row r="401" spans="1:8">
      <c r="A401" s="19"/>
      <c r="B401" s="21" t="s">
        <v>502</v>
      </c>
      <c r="C401" s="21">
        <f>9+4</f>
        <v>13</v>
      </c>
      <c r="D401" s="3">
        <v>106630</v>
      </c>
      <c r="E401" s="91">
        <v>744650</v>
      </c>
      <c r="F401" s="91">
        <f t="shared" si="8"/>
        <v>2148985</v>
      </c>
      <c r="G401" s="91"/>
      <c r="H401" s="19"/>
    </row>
    <row r="402" spans="1:8">
      <c r="A402" s="19"/>
      <c r="B402" s="21" t="s">
        <v>503</v>
      </c>
      <c r="C402" s="21">
        <v>45</v>
      </c>
      <c r="D402" s="3"/>
      <c r="E402" s="91">
        <v>974255</v>
      </c>
      <c r="F402" s="91">
        <f t="shared" si="8"/>
        <v>1174730</v>
      </c>
      <c r="G402" s="91"/>
      <c r="H402" s="19"/>
    </row>
    <row r="403" spans="1:8">
      <c r="A403" s="19"/>
      <c r="B403" s="21" t="s">
        <v>504</v>
      </c>
      <c r="C403" s="21">
        <v>30</v>
      </c>
      <c r="D403" s="3"/>
      <c r="E403" s="91">
        <v>652005</v>
      </c>
      <c r="F403" s="91">
        <f t="shared" si="8"/>
        <v>522725</v>
      </c>
      <c r="G403" s="91"/>
      <c r="H403" s="19"/>
    </row>
    <row r="404" spans="1:8">
      <c r="A404" s="19"/>
      <c r="B404" s="21" t="s">
        <v>505</v>
      </c>
      <c r="C404" s="21">
        <v>9</v>
      </c>
      <c r="D404" s="3"/>
      <c r="E404" s="91">
        <v>178675</v>
      </c>
      <c r="F404" s="91">
        <f t="shared" si="8"/>
        <v>344050</v>
      </c>
      <c r="G404" s="91"/>
      <c r="H404" s="19"/>
    </row>
    <row r="405" spans="1:8">
      <c r="A405" s="19"/>
      <c r="B405" s="21" t="s">
        <v>506</v>
      </c>
      <c r="C405" s="21">
        <v>4</v>
      </c>
      <c r="D405" s="3">
        <v>79215</v>
      </c>
      <c r="E405" s="91">
        <v>83905</v>
      </c>
      <c r="F405" s="91">
        <f t="shared" si="8"/>
        <v>339360</v>
      </c>
      <c r="G405" s="91"/>
      <c r="H405" s="19"/>
    </row>
    <row r="406" spans="1:8">
      <c r="A406" s="19"/>
      <c r="B406" s="21" t="s">
        <v>249</v>
      </c>
      <c r="C406" s="21">
        <v>5</v>
      </c>
      <c r="D406" s="3"/>
      <c r="E406" s="91">
        <v>130355</v>
      </c>
      <c r="F406" s="91">
        <f t="shared" si="8"/>
        <v>209005</v>
      </c>
      <c r="G406" s="91"/>
      <c r="H406" s="19"/>
    </row>
    <row r="407" spans="1:8">
      <c r="A407" s="19"/>
      <c r="B407" s="21" t="s">
        <v>250</v>
      </c>
      <c r="C407" s="21">
        <v>3</v>
      </c>
      <c r="D407" s="3"/>
      <c r="E407" s="91">
        <v>78980</v>
      </c>
      <c r="F407" s="91">
        <f t="shared" si="8"/>
        <v>130025</v>
      </c>
      <c r="G407" s="91"/>
      <c r="H407" s="19"/>
    </row>
    <row r="408" spans="1:8">
      <c r="A408" s="19"/>
      <c r="B408" s="21" t="s">
        <v>254</v>
      </c>
      <c r="C408" s="21">
        <v>1</v>
      </c>
      <c r="D408" s="3"/>
      <c r="E408" s="91">
        <v>20265</v>
      </c>
      <c r="F408" s="91">
        <f t="shared" si="8"/>
        <v>109760</v>
      </c>
      <c r="G408" s="91"/>
      <c r="H408" s="19"/>
    </row>
    <row r="409" spans="1:8">
      <c r="A409" s="19"/>
      <c r="B409" s="21" t="s">
        <v>507</v>
      </c>
      <c r="C409" s="21">
        <v>3</v>
      </c>
      <c r="D409" s="3"/>
      <c r="E409" s="91">
        <v>45705</v>
      </c>
      <c r="F409" s="91">
        <f t="shared" si="8"/>
        <v>64055</v>
      </c>
      <c r="G409" s="91"/>
      <c r="H409" s="19"/>
    </row>
    <row r="410" spans="1:8">
      <c r="A410" s="19"/>
      <c r="B410" s="21" t="s">
        <v>508</v>
      </c>
      <c r="C410" s="21">
        <v>2</v>
      </c>
      <c r="D410" s="3"/>
      <c r="E410" s="91">
        <v>25265</v>
      </c>
      <c r="F410" s="91">
        <f t="shared" si="8"/>
        <v>38790</v>
      </c>
      <c r="G410" s="91"/>
      <c r="H410" s="19"/>
    </row>
    <row r="411" spans="1:8">
      <c r="A411" s="19"/>
      <c r="B411" s="21" t="s">
        <v>509</v>
      </c>
      <c r="C411" s="21">
        <v>1</v>
      </c>
      <c r="D411" s="3"/>
      <c r="E411" s="91">
        <v>14160</v>
      </c>
      <c r="F411" s="91">
        <f t="shared" si="8"/>
        <v>24630</v>
      </c>
      <c r="G411" s="91"/>
      <c r="H411" s="19"/>
    </row>
    <row r="412" spans="1:8">
      <c r="A412" s="19"/>
      <c r="B412" s="21"/>
      <c r="C412" s="21"/>
      <c r="D412" s="3"/>
      <c r="E412" s="91">
        <v>24630</v>
      </c>
      <c r="F412" s="91">
        <f t="shared" si="8"/>
        <v>0</v>
      </c>
      <c r="G412" s="91"/>
      <c r="H412" s="19"/>
    </row>
    <row r="413" spans="1:8">
      <c r="A413" s="19"/>
      <c r="B413" s="21"/>
      <c r="C413" s="21"/>
      <c r="D413" s="3"/>
      <c r="E413" s="91"/>
      <c r="F413" s="91"/>
      <c r="G413" s="91"/>
      <c r="H413" s="19"/>
    </row>
    <row r="414" spans="1:8">
      <c r="A414" s="19"/>
      <c r="B414" s="21"/>
      <c r="C414" s="21"/>
      <c r="D414" s="3"/>
      <c r="E414" s="91"/>
      <c r="F414" s="91"/>
      <c r="G414" s="91"/>
      <c r="H414" s="19"/>
    </row>
    <row r="415" spans="1:8">
      <c r="A415" s="19"/>
      <c r="B415" s="21"/>
      <c r="C415" s="21"/>
      <c r="D415" s="3"/>
      <c r="E415" s="91"/>
      <c r="F415" s="91"/>
      <c r="G415" s="91"/>
      <c r="H415" s="19"/>
    </row>
    <row r="416" spans="1:8">
      <c r="A416" s="17"/>
      <c r="B416" s="19"/>
      <c r="C416" s="19"/>
      <c r="D416" s="2"/>
      <c r="E416" s="2"/>
      <c r="F416" s="2"/>
      <c r="G416" s="2"/>
      <c r="H416" s="19"/>
    </row>
    <row r="417" spans="1:8" ht="26.25">
      <c r="A417" s="673" t="s">
        <v>43</v>
      </c>
      <c r="B417" s="674"/>
      <c r="C417" s="28"/>
      <c r="D417" s="42">
        <f>SUM(D309:D416)</f>
        <v>11122770</v>
      </c>
      <c r="E417" s="10">
        <f>SUM(E309:E416)</f>
        <v>11122770</v>
      </c>
      <c r="F417" s="10">
        <f>D417-E417</f>
        <v>0</v>
      </c>
      <c r="G417" s="10"/>
      <c r="H417" s="31"/>
    </row>
    <row r="422" spans="1:8" ht="23.25">
      <c r="A422" s="666" t="s">
        <v>0</v>
      </c>
      <c r="B422" s="666"/>
      <c r="C422" s="666"/>
      <c r="D422" s="666"/>
      <c r="E422" s="666"/>
      <c r="F422" s="666"/>
      <c r="G422" s="666"/>
      <c r="H422" s="666"/>
    </row>
    <row r="423" spans="1:8" ht="15.75">
      <c r="A423" s="672" t="s">
        <v>362</v>
      </c>
      <c r="B423" s="672"/>
      <c r="C423" s="672"/>
      <c r="D423" s="672"/>
      <c r="E423" s="672"/>
      <c r="F423" s="672"/>
      <c r="G423" s="672"/>
      <c r="H423" s="672"/>
    </row>
    <row r="424" spans="1:8">
      <c r="A424" s="667" t="s">
        <v>510</v>
      </c>
      <c r="B424" s="667"/>
      <c r="C424" s="667"/>
      <c r="D424" s="667"/>
      <c r="E424" s="667"/>
      <c r="F424" s="667"/>
      <c r="G424" s="667"/>
      <c r="H424" s="667"/>
    </row>
    <row r="425" spans="1:8">
      <c r="A425" s="675" t="s">
        <v>2</v>
      </c>
      <c r="B425" s="675"/>
      <c r="C425" s="675"/>
      <c r="D425" s="675"/>
      <c r="E425" s="675"/>
      <c r="F425" s="675"/>
      <c r="G425" s="675"/>
      <c r="H425" s="675"/>
    </row>
    <row r="426" spans="1:8" ht="15.75">
      <c r="A426" s="1" t="s">
        <v>3</v>
      </c>
      <c r="B426" s="1" t="s">
        <v>4</v>
      </c>
      <c r="C426" s="218" t="s">
        <v>2245</v>
      </c>
      <c r="D426" s="1" t="s">
        <v>2243</v>
      </c>
      <c r="E426" s="1" t="s">
        <v>2246</v>
      </c>
      <c r="F426" s="211" t="s">
        <v>2244</v>
      </c>
      <c r="G426" s="1" t="s">
        <v>2247</v>
      </c>
      <c r="H426" s="211" t="s">
        <v>2239</v>
      </c>
    </row>
    <row r="427" spans="1:8">
      <c r="A427" s="19"/>
      <c r="B427" s="21" t="s">
        <v>215</v>
      </c>
      <c r="C427" s="21">
        <v>6</v>
      </c>
      <c r="D427" s="3">
        <v>142115</v>
      </c>
      <c r="E427" s="91"/>
      <c r="F427" s="91">
        <f>D427-E427</f>
        <v>142115</v>
      </c>
      <c r="G427" s="244" t="s">
        <v>2409</v>
      </c>
      <c r="H427" s="19"/>
    </row>
    <row r="428" spans="1:8">
      <c r="A428" s="19"/>
      <c r="B428" s="21" t="s">
        <v>216</v>
      </c>
      <c r="C428" s="21">
        <v>10</v>
      </c>
      <c r="D428" s="3">
        <v>241880</v>
      </c>
      <c r="E428" s="91"/>
      <c r="F428" s="91">
        <f>F427+D428-E428</f>
        <v>383995</v>
      </c>
      <c r="G428" s="91"/>
      <c r="H428" s="19"/>
    </row>
    <row r="429" spans="1:8">
      <c r="A429" s="19"/>
      <c r="B429" s="21" t="s">
        <v>217</v>
      </c>
      <c r="C429" s="21">
        <v>6</v>
      </c>
      <c r="D429" s="3">
        <v>132985</v>
      </c>
      <c r="E429" s="91"/>
      <c r="F429" s="91">
        <f t="shared" ref="F429:F441" si="9">F428+D429-E429</f>
        <v>516980</v>
      </c>
      <c r="G429" s="91"/>
      <c r="H429" s="19"/>
    </row>
    <row r="430" spans="1:8">
      <c r="A430" s="19"/>
      <c r="B430" s="21" t="s">
        <v>230</v>
      </c>
      <c r="C430" s="21">
        <v>2</v>
      </c>
      <c r="D430" s="3">
        <v>47715</v>
      </c>
      <c r="E430" s="91"/>
      <c r="F430" s="91">
        <f t="shared" si="9"/>
        <v>564695</v>
      </c>
      <c r="G430" s="91"/>
      <c r="H430" s="19"/>
    </row>
    <row r="431" spans="1:8">
      <c r="A431" s="19"/>
      <c r="B431" s="21" t="s">
        <v>305</v>
      </c>
      <c r="C431" s="21">
        <v>5</v>
      </c>
      <c r="D431" s="3"/>
      <c r="E431" s="91">
        <v>77645</v>
      </c>
      <c r="F431" s="91">
        <f t="shared" si="9"/>
        <v>487050</v>
      </c>
      <c r="G431" s="91"/>
      <c r="H431" s="19"/>
    </row>
    <row r="432" spans="1:8">
      <c r="A432" s="19"/>
      <c r="B432" s="21" t="s">
        <v>306</v>
      </c>
      <c r="C432" s="21">
        <v>11</v>
      </c>
      <c r="D432" s="3"/>
      <c r="E432" s="91">
        <v>178100</v>
      </c>
      <c r="F432" s="91">
        <f t="shared" si="9"/>
        <v>308950</v>
      </c>
      <c r="G432" s="91"/>
      <c r="H432" s="19"/>
    </row>
    <row r="433" spans="1:8">
      <c r="A433" s="19"/>
      <c r="B433" s="21" t="s">
        <v>307</v>
      </c>
      <c r="C433" s="21">
        <v>5</v>
      </c>
      <c r="D433" s="3"/>
      <c r="E433" s="91">
        <v>90705</v>
      </c>
      <c r="F433" s="91">
        <f t="shared" si="9"/>
        <v>218245</v>
      </c>
      <c r="G433" s="91"/>
      <c r="H433" s="19"/>
    </row>
    <row r="434" spans="1:8">
      <c r="A434" s="19"/>
      <c r="B434" s="21" t="s">
        <v>308</v>
      </c>
      <c r="C434" s="21">
        <v>5</v>
      </c>
      <c r="D434" s="3"/>
      <c r="E434" s="91">
        <v>87820</v>
      </c>
      <c r="F434" s="91">
        <f t="shared" si="9"/>
        <v>130425</v>
      </c>
      <c r="G434" s="91"/>
      <c r="H434" s="19"/>
    </row>
    <row r="435" spans="1:8">
      <c r="A435" s="19"/>
      <c r="B435" s="21" t="s">
        <v>309</v>
      </c>
      <c r="C435" s="21">
        <v>2</v>
      </c>
      <c r="D435" s="3"/>
      <c r="E435" s="91">
        <v>39325</v>
      </c>
      <c r="F435" s="91">
        <f t="shared" si="9"/>
        <v>91100</v>
      </c>
      <c r="G435" s="91"/>
      <c r="H435" s="19"/>
    </row>
    <row r="436" spans="1:8">
      <c r="A436" s="19"/>
      <c r="B436" s="21" t="s">
        <v>311</v>
      </c>
      <c r="C436" s="21">
        <v>1</v>
      </c>
      <c r="D436" s="3"/>
      <c r="E436" s="91">
        <v>25495</v>
      </c>
      <c r="F436" s="91">
        <f t="shared" si="9"/>
        <v>65605</v>
      </c>
      <c r="G436" s="91"/>
      <c r="H436" s="19"/>
    </row>
    <row r="437" spans="1:8">
      <c r="A437" s="19"/>
      <c r="B437" s="21" t="s">
        <v>313</v>
      </c>
      <c r="C437" s="21">
        <v>1</v>
      </c>
      <c r="D437" s="3"/>
      <c r="E437" s="91">
        <v>15010</v>
      </c>
      <c r="F437" s="91">
        <f t="shared" si="9"/>
        <v>50595</v>
      </c>
      <c r="G437" s="91"/>
      <c r="H437" s="19"/>
    </row>
    <row r="438" spans="1:8">
      <c r="A438" s="19"/>
      <c r="B438" s="21" t="s">
        <v>511</v>
      </c>
      <c r="C438" s="21">
        <v>1</v>
      </c>
      <c r="D438" s="3"/>
      <c r="E438" s="91">
        <v>14095</v>
      </c>
      <c r="F438" s="91">
        <f t="shared" si="9"/>
        <v>36500</v>
      </c>
      <c r="G438" s="91"/>
      <c r="H438" s="19"/>
    </row>
    <row r="439" spans="1:8">
      <c r="A439" s="19"/>
      <c r="B439" s="21" t="s">
        <v>457</v>
      </c>
      <c r="C439" s="21">
        <v>3</v>
      </c>
      <c r="D439" s="3"/>
      <c r="E439" s="91">
        <v>29515</v>
      </c>
      <c r="F439" s="91">
        <f t="shared" si="9"/>
        <v>6985</v>
      </c>
      <c r="G439" s="91"/>
      <c r="H439" s="19"/>
    </row>
    <row r="440" spans="1:8">
      <c r="A440" s="19"/>
      <c r="B440" s="21" t="s">
        <v>459</v>
      </c>
      <c r="C440" s="21">
        <v>1</v>
      </c>
      <c r="D440" s="3"/>
      <c r="E440" s="91">
        <v>6645</v>
      </c>
      <c r="F440" s="91">
        <f t="shared" si="9"/>
        <v>340</v>
      </c>
      <c r="G440" s="91"/>
      <c r="H440" s="19"/>
    </row>
    <row r="441" spans="1:8">
      <c r="A441" s="19"/>
      <c r="B441" s="21"/>
      <c r="C441" s="21"/>
      <c r="D441" s="3"/>
      <c r="E441" s="91">
        <v>340</v>
      </c>
      <c r="F441" s="91">
        <f t="shared" si="9"/>
        <v>0</v>
      </c>
      <c r="G441" s="91"/>
      <c r="H441" s="19"/>
    </row>
    <row r="442" spans="1:8">
      <c r="A442" s="17"/>
      <c r="B442" s="19"/>
      <c r="C442" s="19"/>
      <c r="D442" s="2"/>
      <c r="E442" s="2"/>
      <c r="F442" s="2"/>
      <c r="G442" s="2"/>
      <c r="H442" s="19"/>
    </row>
    <row r="443" spans="1:8" ht="26.25">
      <c r="A443" s="673" t="s">
        <v>43</v>
      </c>
      <c r="B443" s="674"/>
      <c r="C443" s="28"/>
      <c r="D443" s="42">
        <f>SUM(D427:D442)</f>
        <v>564695</v>
      </c>
      <c r="E443" s="10">
        <f>SUM(E427:E442)</f>
        <v>564695</v>
      </c>
      <c r="F443" s="10">
        <f>D443-E443</f>
        <v>0</v>
      </c>
      <c r="G443" s="10"/>
      <c r="H443" s="31"/>
    </row>
    <row r="447" spans="1:8" ht="23.25">
      <c r="A447" s="666" t="s">
        <v>0</v>
      </c>
      <c r="B447" s="666"/>
      <c r="C447" s="666"/>
      <c r="D447" s="666"/>
      <c r="E447" s="666"/>
      <c r="F447" s="666"/>
      <c r="G447" s="666"/>
      <c r="H447" s="666"/>
    </row>
    <row r="448" spans="1:8" ht="15.75">
      <c r="A448" s="672" t="s">
        <v>362</v>
      </c>
      <c r="B448" s="672"/>
      <c r="C448" s="672"/>
      <c r="D448" s="672"/>
      <c r="E448" s="672"/>
      <c r="F448" s="672"/>
      <c r="G448" s="672"/>
      <c r="H448" s="672"/>
    </row>
    <row r="449" spans="1:8" ht="21">
      <c r="A449" s="683" t="s">
        <v>512</v>
      </c>
      <c r="B449" s="683"/>
      <c r="C449" s="683"/>
      <c r="D449" s="683"/>
      <c r="E449" s="683"/>
      <c r="F449" s="683"/>
      <c r="G449" s="683"/>
      <c r="H449" s="683"/>
    </row>
    <row r="450" spans="1:8">
      <c r="A450" s="675" t="s">
        <v>2</v>
      </c>
      <c r="B450" s="675"/>
      <c r="C450" s="675"/>
      <c r="D450" s="675"/>
      <c r="E450" s="675"/>
      <c r="F450" s="675"/>
      <c r="G450" s="675"/>
      <c r="H450" s="675"/>
    </row>
    <row r="451" spans="1:8" ht="15.75">
      <c r="A451" s="1" t="s">
        <v>3</v>
      </c>
      <c r="B451" s="1" t="s">
        <v>4</v>
      </c>
      <c r="C451" s="218" t="s">
        <v>2245</v>
      </c>
      <c r="D451" s="1" t="s">
        <v>2243</v>
      </c>
      <c r="E451" s="1" t="s">
        <v>2246</v>
      </c>
      <c r="F451" s="211" t="s">
        <v>2244</v>
      </c>
      <c r="G451" s="1" t="s">
        <v>2247</v>
      </c>
      <c r="H451" s="211" t="s">
        <v>2239</v>
      </c>
    </row>
    <row r="452" spans="1:8">
      <c r="A452" s="19"/>
      <c r="B452" s="21" t="s">
        <v>513</v>
      </c>
      <c r="C452" s="21">
        <v>5</v>
      </c>
      <c r="D452" s="3">
        <v>109500</v>
      </c>
      <c r="E452" s="91"/>
      <c r="F452" s="91">
        <f>D452-E452</f>
        <v>109500</v>
      </c>
      <c r="G452" s="244" t="s">
        <v>2408</v>
      </c>
      <c r="H452" s="19"/>
    </row>
    <row r="453" spans="1:8">
      <c r="A453" s="19"/>
      <c r="B453" s="21" t="s">
        <v>514</v>
      </c>
      <c r="C453" s="21">
        <v>5</v>
      </c>
      <c r="D453" s="3">
        <v>108570</v>
      </c>
      <c r="E453" s="91"/>
      <c r="F453" s="91">
        <f>F452+D453-E453</f>
        <v>218070</v>
      </c>
      <c r="G453" s="91"/>
      <c r="H453" s="19"/>
    </row>
    <row r="454" spans="1:8">
      <c r="A454" s="19"/>
      <c r="B454" s="21" t="s">
        <v>515</v>
      </c>
      <c r="C454" s="21">
        <v>8</v>
      </c>
      <c r="D454" s="3">
        <v>172490</v>
      </c>
      <c r="E454" s="91"/>
      <c r="F454" s="91">
        <f t="shared" ref="F454:F463" si="10">F453+D454-E454</f>
        <v>390560</v>
      </c>
      <c r="G454" s="91"/>
      <c r="H454" s="19"/>
    </row>
    <row r="455" spans="1:8">
      <c r="A455" s="19"/>
      <c r="B455" s="21" t="s">
        <v>516</v>
      </c>
      <c r="C455" s="21">
        <v>6</v>
      </c>
      <c r="D455" s="3">
        <v>129185</v>
      </c>
      <c r="E455" s="91"/>
      <c r="F455" s="91">
        <f t="shared" si="10"/>
        <v>519745</v>
      </c>
      <c r="G455" s="91"/>
      <c r="H455" s="19"/>
    </row>
    <row r="456" spans="1:8">
      <c r="A456" s="19"/>
      <c r="B456" s="21" t="s">
        <v>455</v>
      </c>
      <c r="C456" s="21">
        <v>6</v>
      </c>
      <c r="D456" s="3">
        <v>129665</v>
      </c>
      <c r="E456" s="91"/>
      <c r="F456" s="91">
        <f t="shared" si="10"/>
        <v>649410</v>
      </c>
      <c r="G456" s="91"/>
      <c r="H456" s="19"/>
    </row>
    <row r="457" spans="1:8">
      <c r="A457" s="19"/>
      <c r="B457" s="21" t="s">
        <v>456</v>
      </c>
      <c r="C457" s="21">
        <v>12</v>
      </c>
      <c r="D457" s="3">
        <v>254800</v>
      </c>
      <c r="E457" s="91"/>
      <c r="F457" s="91">
        <f t="shared" si="10"/>
        <v>904210</v>
      </c>
      <c r="G457" s="91"/>
      <c r="H457" s="19"/>
    </row>
    <row r="458" spans="1:8">
      <c r="A458" s="19"/>
      <c r="B458" s="21" t="s">
        <v>486</v>
      </c>
      <c r="C458" s="21">
        <v>5</v>
      </c>
      <c r="D458" s="3"/>
      <c r="E458" s="91">
        <v>78045</v>
      </c>
      <c r="F458" s="91">
        <f t="shared" si="10"/>
        <v>826165</v>
      </c>
      <c r="G458" s="91"/>
      <c r="H458" s="19"/>
    </row>
    <row r="459" spans="1:8">
      <c r="A459" s="19"/>
      <c r="B459" s="21" t="s">
        <v>517</v>
      </c>
      <c r="C459" s="21">
        <v>10</v>
      </c>
      <c r="D459" s="3"/>
      <c r="E459" s="91">
        <v>144040</v>
      </c>
      <c r="F459" s="91">
        <f t="shared" si="10"/>
        <v>682125</v>
      </c>
      <c r="G459" s="91"/>
      <c r="H459" s="19"/>
    </row>
    <row r="460" spans="1:8">
      <c r="A460" s="19"/>
      <c r="B460" s="21" t="s">
        <v>518</v>
      </c>
      <c r="C460" s="21">
        <v>16</v>
      </c>
      <c r="D460" s="3"/>
      <c r="E460" s="91">
        <v>257025</v>
      </c>
      <c r="F460" s="91">
        <f t="shared" si="10"/>
        <v>425100</v>
      </c>
      <c r="G460" s="91"/>
      <c r="H460" s="19"/>
    </row>
    <row r="461" spans="1:8">
      <c r="A461" s="19"/>
      <c r="B461" s="21" t="s">
        <v>487</v>
      </c>
      <c r="C461" s="21">
        <v>19</v>
      </c>
      <c r="D461" s="3"/>
      <c r="E461" s="91">
        <v>308340</v>
      </c>
      <c r="F461" s="91">
        <f t="shared" si="10"/>
        <v>116760</v>
      </c>
      <c r="G461" s="91"/>
      <c r="H461" s="19"/>
    </row>
    <row r="462" spans="1:8">
      <c r="A462" s="19"/>
      <c r="B462" s="21" t="s">
        <v>519</v>
      </c>
      <c r="C462" s="21">
        <v>6</v>
      </c>
      <c r="D462" s="3"/>
      <c r="E462" s="91">
        <v>105550</v>
      </c>
      <c r="F462" s="91">
        <f t="shared" si="10"/>
        <v>11210</v>
      </c>
      <c r="G462" s="91"/>
      <c r="H462" s="19"/>
    </row>
    <row r="463" spans="1:8">
      <c r="A463" s="19"/>
      <c r="B463" s="21" t="s">
        <v>520</v>
      </c>
      <c r="C463" s="21">
        <v>1</v>
      </c>
      <c r="D463" s="3">
        <v>845</v>
      </c>
      <c r="E463" s="91">
        <v>12055</v>
      </c>
      <c r="F463" s="91">
        <f t="shared" si="10"/>
        <v>0</v>
      </c>
      <c r="G463" s="91"/>
      <c r="H463" s="19"/>
    </row>
    <row r="464" spans="1:8">
      <c r="A464" s="17"/>
      <c r="B464" s="19"/>
      <c r="C464" s="19"/>
      <c r="D464" s="2"/>
      <c r="E464" s="2"/>
      <c r="F464" s="2"/>
      <c r="G464" s="2"/>
      <c r="H464" s="19"/>
    </row>
    <row r="465" spans="1:8" ht="26.25">
      <c r="A465" s="673" t="s">
        <v>43</v>
      </c>
      <c r="B465" s="674"/>
      <c r="C465" s="28"/>
      <c r="D465" s="42">
        <f>SUM(D452:D464)</f>
        <v>905055</v>
      </c>
      <c r="E465" s="10">
        <f>SUM(E452:E464)</f>
        <v>905055</v>
      </c>
      <c r="F465" s="10">
        <f>D465-E465</f>
        <v>0</v>
      </c>
      <c r="G465" s="10"/>
      <c r="H465" s="31"/>
    </row>
    <row r="472" spans="1:8" ht="23.25">
      <c r="A472" s="666" t="s">
        <v>0</v>
      </c>
      <c r="B472" s="666"/>
      <c r="C472" s="666"/>
      <c r="D472" s="666"/>
      <c r="E472" s="666"/>
      <c r="F472" s="666"/>
      <c r="G472" s="666"/>
      <c r="H472" s="666"/>
    </row>
    <row r="473" spans="1:8" ht="15.75">
      <c r="A473" s="672" t="s">
        <v>362</v>
      </c>
      <c r="B473" s="672"/>
      <c r="C473" s="672"/>
      <c r="D473" s="672"/>
      <c r="E473" s="672"/>
      <c r="F473" s="672"/>
      <c r="G473" s="672"/>
      <c r="H473" s="672"/>
    </row>
    <row r="474" spans="1:8">
      <c r="A474" s="667" t="s">
        <v>521</v>
      </c>
      <c r="B474" s="667"/>
      <c r="C474" s="667"/>
      <c r="D474" s="667"/>
      <c r="E474" s="667"/>
      <c r="F474" s="667"/>
      <c r="G474" s="667"/>
      <c r="H474" s="667"/>
    </row>
    <row r="475" spans="1:8">
      <c r="A475" s="675" t="s">
        <v>2</v>
      </c>
      <c r="B475" s="675"/>
      <c r="C475" s="675"/>
      <c r="D475" s="675"/>
      <c r="E475" s="675"/>
      <c r="F475" s="675"/>
      <c r="G475" s="675"/>
      <c r="H475" s="675"/>
    </row>
    <row r="476" spans="1:8" ht="15.75">
      <c r="A476" s="1" t="s">
        <v>3</v>
      </c>
      <c r="B476" s="1" t="s">
        <v>4</v>
      </c>
      <c r="C476" s="218" t="s">
        <v>2245</v>
      </c>
      <c r="D476" s="1" t="s">
        <v>2243</v>
      </c>
      <c r="E476" s="1" t="s">
        <v>2246</v>
      </c>
      <c r="F476" s="211" t="s">
        <v>2244</v>
      </c>
      <c r="G476" s="1" t="s">
        <v>2247</v>
      </c>
      <c r="H476" s="211" t="s">
        <v>2239</v>
      </c>
    </row>
    <row r="477" spans="1:8">
      <c r="A477" s="19"/>
      <c r="B477" s="21" t="s">
        <v>402</v>
      </c>
      <c r="C477" s="21">
        <v>11</v>
      </c>
      <c r="D477" s="5">
        <v>290400</v>
      </c>
      <c r="E477" s="91"/>
      <c r="F477" s="91">
        <f>D477-E477</f>
        <v>290400</v>
      </c>
      <c r="G477" s="244" t="s">
        <v>2406</v>
      </c>
      <c r="H477" s="19"/>
    </row>
    <row r="478" spans="1:8">
      <c r="A478" s="19"/>
      <c r="B478" s="21" t="s">
        <v>522</v>
      </c>
      <c r="C478" s="21">
        <v>6</v>
      </c>
      <c r="D478" s="5">
        <v>158525</v>
      </c>
      <c r="E478" s="91"/>
      <c r="F478" s="91">
        <f>F477+D478-E478</f>
        <v>448925</v>
      </c>
      <c r="G478" s="244" t="s">
        <v>2407</v>
      </c>
      <c r="H478" s="19"/>
    </row>
    <row r="479" spans="1:8">
      <c r="A479" s="19"/>
      <c r="B479" s="21" t="s">
        <v>523</v>
      </c>
      <c r="C479" s="21">
        <v>10</v>
      </c>
      <c r="D479" s="5">
        <v>263700</v>
      </c>
      <c r="E479" s="91"/>
      <c r="F479" s="91">
        <f t="shared" ref="F479:F498" si="11">F478+D479-E479</f>
        <v>712625</v>
      </c>
      <c r="G479" s="91"/>
      <c r="H479" s="19"/>
    </row>
    <row r="480" spans="1:8">
      <c r="A480" s="19"/>
      <c r="B480" s="21" t="s">
        <v>524</v>
      </c>
      <c r="C480" s="21">
        <v>8</v>
      </c>
      <c r="D480" s="5">
        <v>190020</v>
      </c>
      <c r="E480" s="91"/>
      <c r="F480" s="91">
        <f t="shared" si="11"/>
        <v>902645</v>
      </c>
      <c r="G480" s="91"/>
      <c r="H480" s="19"/>
    </row>
    <row r="481" spans="1:8">
      <c r="A481" s="19"/>
      <c r="B481" s="21" t="s">
        <v>525</v>
      </c>
      <c r="C481" s="21">
        <v>6</v>
      </c>
      <c r="D481" s="5">
        <v>158375</v>
      </c>
      <c r="E481" s="91"/>
      <c r="F481" s="91">
        <f t="shared" si="11"/>
        <v>1061020</v>
      </c>
      <c r="G481" s="91"/>
      <c r="H481" s="19"/>
    </row>
    <row r="482" spans="1:8">
      <c r="A482" s="19"/>
      <c r="B482" s="21" t="s">
        <v>526</v>
      </c>
      <c r="C482" s="21">
        <v>4</v>
      </c>
      <c r="D482" s="5">
        <v>104730</v>
      </c>
      <c r="E482" s="91"/>
      <c r="F482" s="91">
        <f t="shared" si="11"/>
        <v>1165750</v>
      </c>
      <c r="G482" s="91"/>
      <c r="H482" s="19"/>
    </row>
    <row r="483" spans="1:8">
      <c r="A483" s="19"/>
      <c r="B483" s="21" t="s">
        <v>527</v>
      </c>
      <c r="C483" s="21">
        <v>2</v>
      </c>
      <c r="D483" s="3"/>
      <c r="E483" s="95">
        <v>30120</v>
      </c>
      <c r="F483" s="91">
        <f t="shared" si="11"/>
        <v>1135630</v>
      </c>
      <c r="G483" s="95"/>
      <c r="H483" s="19"/>
    </row>
    <row r="484" spans="1:8">
      <c r="A484" s="19"/>
      <c r="B484" s="21" t="s">
        <v>488</v>
      </c>
      <c r="C484" s="21">
        <v>4</v>
      </c>
      <c r="D484" s="3"/>
      <c r="E484" s="95">
        <v>76510</v>
      </c>
      <c r="F484" s="91">
        <f t="shared" si="11"/>
        <v>1059120</v>
      </c>
      <c r="G484" s="95"/>
      <c r="H484" s="19"/>
    </row>
    <row r="485" spans="1:8">
      <c r="A485" s="19"/>
      <c r="B485" s="21" t="s">
        <v>528</v>
      </c>
      <c r="C485" s="21">
        <v>7</v>
      </c>
      <c r="D485" s="3"/>
      <c r="E485" s="95">
        <v>99245</v>
      </c>
      <c r="F485" s="91">
        <f t="shared" si="11"/>
        <v>959875</v>
      </c>
      <c r="G485" s="95"/>
      <c r="H485" s="19"/>
    </row>
    <row r="486" spans="1:8">
      <c r="A486" s="19"/>
      <c r="B486" s="21" t="s">
        <v>489</v>
      </c>
      <c r="C486" s="21">
        <v>8</v>
      </c>
      <c r="D486" s="3"/>
      <c r="E486" s="95">
        <v>112495</v>
      </c>
      <c r="F486" s="91">
        <f t="shared" si="11"/>
        <v>847380</v>
      </c>
      <c r="G486" s="95"/>
      <c r="H486" s="19"/>
    </row>
    <row r="487" spans="1:8">
      <c r="A487" s="19"/>
      <c r="B487" s="21" t="s">
        <v>490</v>
      </c>
      <c r="C487" s="21">
        <v>6</v>
      </c>
      <c r="D487" s="3"/>
      <c r="E487" s="95">
        <v>98855</v>
      </c>
      <c r="F487" s="91">
        <f t="shared" si="11"/>
        <v>748525</v>
      </c>
      <c r="G487" s="95"/>
      <c r="H487" s="19"/>
    </row>
    <row r="488" spans="1:8">
      <c r="A488" s="19"/>
      <c r="B488" s="21" t="s">
        <v>529</v>
      </c>
      <c r="C488" s="21">
        <v>5</v>
      </c>
      <c r="D488" s="3"/>
      <c r="E488" s="95">
        <v>71345</v>
      </c>
      <c r="F488" s="91">
        <f t="shared" si="11"/>
        <v>677180</v>
      </c>
      <c r="G488" s="95"/>
      <c r="H488" s="19"/>
    </row>
    <row r="489" spans="1:8">
      <c r="A489" s="19"/>
      <c r="B489" s="21" t="s">
        <v>530</v>
      </c>
      <c r="C489" s="21">
        <v>13</v>
      </c>
      <c r="D489" s="3"/>
      <c r="E489" s="95">
        <v>197345</v>
      </c>
      <c r="F489" s="91">
        <f t="shared" si="11"/>
        <v>479835</v>
      </c>
      <c r="G489" s="95"/>
      <c r="H489" s="19"/>
    </row>
    <row r="490" spans="1:8">
      <c r="A490" s="19"/>
      <c r="B490" s="21" t="s">
        <v>491</v>
      </c>
      <c r="C490" s="21">
        <v>6</v>
      </c>
      <c r="D490" s="3"/>
      <c r="E490" s="95">
        <v>89095</v>
      </c>
      <c r="F490" s="91">
        <f t="shared" si="11"/>
        <v>390740</v>
      </c>
      <c r="G490" s="95"/>
      <c r="H490" s="19"/>
    </row>
    <row r="491" spans="1:8">
      <c r="A491" s="19"/>
      <c r="B491" s="21" t="s">
        <v>492</v>
      </c>
      <c r="C491" s="21">
        <v>2</v>
      </c>
      <c r="D491" s="3"/>
      <c r="E491" s="95">
        <v>31410</v>
      </c>
      <c r="F491" s="91">
        <f t="shared" si="11"/>
        <v>359330</v>
      </c>
      <c r="G491" s="95"/>
      <c r="H491" s="19"/>
    </row>
    <row r="492" spans="1:8">
      <c r="A492" s="19"/>
      <c r="B492" s="21" t="s">
        <v>493</v>
      </c>
      <c r="C492" s="21">
        <f>1+5</f>
        <v>6</v>
      </c>
      <c r="D492" s="3"/>
      <c r="E492" s="91">
        <v>14215</v>
      </c>
      <c r="F492" s="91">
        <f t="shared" si="11"/>
        <v>345115</v>
      </c>
      <c r="G492" s="91"/>
      <c r="H492" s="19"/>
    </row>
    <row r="493" spans="1:8">
      <c r="A493" s="19"/>
      <c r="B493" s="21" t="s">
        <v>531</v>
      </c>
      <c r="C493" s="21">
        <v>7</v>
      </c>
      <c r="D493" s="3"/>
      <c r="E493" s="91">
        <v>14520</v>
      </c>
      <c r="F493" s="91">
        <f t="shared" si="11"/>
        <v>330595</v>
      </c>
      <c r="G493" s="91"/>
      <c r="H493" s="19"/>
    </row>
    <row r="494" spans="1:8">
      <c r="A494" s="19"/>
      <c r="B494" s="21" t="s">
        <v>532</v>
      </c>
      <c r="C494" s="21">
        <v>1</v>
      </c>
      <c r="D494" s="3"/>
      <c r="E494" s="91">
        <v>20020</v>
      </c>
      <c r="F494" s="91">
        <f t="shared" si="11"/>
        <v>310575</v>
      </c>
      <c r="G494" s="91"/>
      <c r="H494" s="19"/>
    </row>
    <row r="495" spans="1:8">
      <c r="A495" s="19"/>
      <c r="B495" s="21" t="s">
        <v>498</v>
      </c>
      <c r="C495" s="21">
        <v>7</v>
      </c>
      <c r="D495" s="3"/>
      <c r="E495" s="91">
        <v>144935</v>
      </c>
      <c r="F495" s="91">
        <f t="shared" si="11"/>
        <v>165640</v>
      </c>
      <c r="G495" s="91"/>
      <c r="H495" s="19"/>
    </row>
    <row r="496" spans="1:8">
      <c r="A496" s="19"/>
      <c r="B496" s="21" t="s">
        <v>499</v>
      </c>
      <c r="C496" s="21">
        <v>5</v>
      </c>
      <c r="D496" s="3"/>
      <c r="E496" s="91">
        <v>102675</v>
      </c>
      <c r="F496" s="91">
        <f t="shared" si="11"/>
        <v>62965</v>
      </c>
      <c r="G496" s="91"/>
      <c r="H496" s="19"/>
    </row>
    <row r="497" spans="1:8">
      <c r="A497" s="19"/>
      <c r="B497" s="21" t="s">
        <v>500</v>
      </c>
      <c r="C497" s="21">
        <v>3</v>
      </c>
      <c r="D497" s="3"/>
      <c r="E497" s="91">
        <v>60520</v>
      </c>
      <c r="F497" s="91">
        <f t="shared" si="11"/>
        <v>2445</v>
      </c>
      <c r="G497" s="91"/>
      <c r="H497" s="19"/>
    </row>
    <row r="498" spans="1:8">
      <c r="A498" s="19"/>
      <c r="B498" s="21" t="s">
        <v>246</v>
      </c>
      <c r="C498" s="21"/>
      <c r="D498" s="3"/>
      <c r="E498" s="91">
        <v>2445</v>
      </c>
      <c r="F498" s="91">
        <f t="shared" si="11"/>
        <v>0</v>
      </c>
      <c r="G498" s="91"/>
      <c r="H498" s="19" t="s">
        <v>533</v>
      </c>
    </row>
    <row r="499" spans="1:8">
      <c r="A499" s="19"/>
      <c r="B499" s="21"/>
      <c r="C499" s="21"/>
      <c r="D499" s="3"/>
      <c r="E499" s="91"/>
      <c r="F499" s="91"/>
      <c r="G499" s="91"/>
      <c r="H499" s="19"/>
    </row>
    <row r="500" spans="1:8">
      <c r="A500" s="17"/>
      <c r="B500" s="19"/>
      <c r="C500" s="19"/>
      <c r="D500" s="2"/>
      <c r="E500" s="2"/>
      <c r="F500" s="2"/>
      <c r="G500" s="2"/>
      <c r="H500" s="19"/>
    </row>
    <row r="501" spans="1:8" ht="26.25">
      <c r="A501" s="673" t="s">
        <v>43</v>
      </c>
      <c r="B501" s="674"/>
      <c r="C501" s="28"/>
      <c r="D501" s="42">
        <f>SUM(D477:D500)</f>
        <v>1165750</v>
      </c>
      <c r="E501" s="10">
        <f>SUM(E477:E500)</f>
        <v>1165750</v>
      </c>
      <c r="F501" s="10">
        <f>D501-E501</f>
        <v>0</v>
      </c>
      <c r="G501" s="10"/>
      <c r="H501" s="31"/>
    </row>
    <row r="508" spans="1:8" ht="23.25">
      <c r="A508" s="666" t="s">
        <v>0</v>
      </c>
      <c r="B508" s="666"/>
      <c r="C508" s="666"/>
      <c r="D508" s="666"/>
      <c r="E508" s="666"/>
      <c r="F508" s="666"/>
      <c r="G508" s="666"/>
      <c r="H508" s="666"/>
    </row>
    <row r="509" spans="1:8" ht="15.75">
      <c r="A509" s="672" t="s">
        <v>362</v>
      </c>
      <c r="B509" s="672"/>
      <c r="C509" s="672"/>
      <c r="D509" s="672"/>
      <c r="E509" s="672"/>
      <c r="F509" s="672"/>
      <c r="G509" s="672"/>
      <c r="H509" s="672"/>
    </row>
    <row r="510" spans="1:8">
      <c r="A510" s="667" t="s">
        <v>534</v>
      </c>
      <c r="B510" s="667"/>
      <c r="C510" s="667"/>
      <c r="D510" s="667"/>
      <c r="E510" s="667"/>
      <c r="F510" s="667"/>
      <c r="G510" s="667"/>
      <c r="H510" s="667"/>
    </row>
    <row r="511" spans="1:8">
      <c r="A511" s="675" t="s">
        <v>2</v>
      </c>
      <c r="B511" s="675"/>
      <c r="C511" s="675"/>
      <c r="D511" s="675"/>
      <c r="E511" s="675"/>
      <c r="F511" s="675"/>
      <c r="G511" s="675"/>
      <c r="H511" s="675"/>
    </row>
    <row r="512" spans="1:8" ht="15.75">
      <c r="A512" s="1" t="s">
        <v>3</v>
      </c>
      <c r="B512" s="1" t="s">
        <v>4</v>
      </c>
      <c r="C512" s="218" t="s">
        <v>2245</v>
      </c>
      <c r="D512" s="1" t="s">
        <v>2243</v>
      </c>
      <c r="E512" s="1" t="s">
        <v>2246</v>
      </c>
      <c r="F512" s="211" t="s">
        <v>2244</v>
      </c>
      <c r="G512" s="1" t="s">
        <v>2247</v>
      </c>
      <c r="H512" s="211" t="s">
        <v>2239</v>
      </c>
    </row>
    <row r="513" spans="1:8">
      <c r="A513" s="19"/>
      <c r="B513" s="21" t="s">
        <v>493</v>
      </c>
      <c r="C513" s="21">
        <f>1+5</f>
        <v>6</v>
      </c>
      <c r="D513" s="3">
        <v>134375</v>
      </c>
      <c r="E513" s="91"/>
      <c r="F513" s="91">
        <f>D513-E513</f>
        <v>134375</v>
      </c>
      <c r="G513" s="244" t="s">
        <v>2405</v>
      </c>
      <c r="H513" s="19" t="s">
        <v>535</v>
      </c>
    </row>
    <row r="514" spans="1:8">
      <c r="A514" s="19"/>
      <c r="B514" s="21" t="s">
        <v>494</v>
      </c>
      <c r="C514" s="21">
        <v>7</v>
      </c>
      <c r="D514" s="3">
        <v>187300</v>
      </c>
      <c r="E514" s="91"/>
      <c r="F514" s="91">
        <f>F513+D514-E514</f>
        <v>321675</v>
      </c>
      <c r="G514" s="91"/>
      <c r="H514" s="19" t="s">
        <v>535</v>
      </c>
    </row>
    <row r="515" spans="1:8">
      <c r="A515" s="19"/>
      <c r="B515" s="21" t="s">
        <v>495</v>
      </c>
      <c r="C515" s="21">
        <v>10</v>
      </c>
      <c r="D515" s="3">
        <v>261060</v>
      </c>
      <c r="E515" s="91"/>
      <c r="F515" s="91">
        <f t="shared" ref="F515:F526" si="12">F514+D515-E515</f>
        <v>582735</v>
      </c>
      <c r="G515" s="91"/>
      <c r="H515" s="19" t="s">
        <v>535</v>
      </c>
    </row>
    <row r="516" spans="1:8">
      <c r="A516" s="19"/>
      <c r="B516" s="21" t="s">
        <v>496</v>
      </c>
      <c r="C516" s="21">
        <v>4</v>
      </c>
      <c r="D516" s="3">
        <v>108210</v>
      </c>
      <c r="E516" s="91"/>
      <c r="F516" s="91">
        <f t="shared" si="12"/>
        <v>690945</v>
      </c>
      <c r="G516" s="91"/>
      <c r="H516" s="19" t="s">
        <v>535</v>
      </c>
    </row>
    <row r="517" spans="1:8">
      <c r="A517" s="19"/>
      <c r="B517" s="21" t="s">
        <v>531</v>
      </c>
      <c r="C517" s="21">
        <v>7</v>
      </c>
      <c r="D517" s="3">
        <v>193290</v>
      </c>
      <c r="E517" s="91"/>
      <c r="F517" s="91">
        <f t="shared" si="12"/>
        <v>884235</v>
      </c>
      <c r="G517" s="91"/>
      <c r="H517" s="19" t="s">
        <v>535</v>
      </c>
    </row>
    <row r="518" spans="1:8">
      <c r="A518" s="19"/>
      <c r="B518" s="21" t="s">
        <v>536</v>
      </c>
      <c r="C518" s="21">
        <v>7</v>
      </c>
      <c r="D518" s="3"/>
      <c r="E518" s="91">
        <v>172980</v>
      </c>
      <c r="F518" s="91">
        <f t="shared" si="12"/>
        <v>711255</v>
      </c>
      <c r="G518" s="91"/>
      <c r="H518" s="19"/>
    </row>
    <row r="519" spans="1:8">
      <c r="A519" s="19"/>
      <c r="B519" s="21" t="s">
        <v>246</v>
      </c>
      <c r="C519" s="21"/>
      <c r="D519" s="3">
        <v>2445</v>
      </c>
      <c r="E519" s="91"/>
      <c r="F519" s="91">
        <f t="shared" si="12"/>
        <v>713700</v>
      </c>
      <c r="G519" s="91"/>
      <c r="H519" s="19" t="s">
        <v>537</v>
      </c>
    </row>
    <row r="520" spans="1:8">
      <c r="A520" s="19"/>
      <c r="B520" s="21" t="s">
        <v>246</v>
      </c>
      <c r="C520" s="21">
        <v>11</v>
      </c>
      <c r="D520" s="3"/>
      <c r="E520" s="91">
        <v>261240</v>
      </c>
      <c r="F520" s="91">
        <f t="shared" si="12"/>
        <v>452460</v>
      </c>
      <c r="G520" s="91"/>
      <c r="H520" s="19"/>
    </row>
    <row r="521" spans="1:8">
      <c r="A521" s="19"/>
      <c r="B521" s="21" t="s">
        <v>247</v>
      </c>
      <c r="C521" s="21">
        <v>11</v>
      </c>
      <c r="D521" s="3"/>
      <c r="E521" s="91">
        <v>235905</v>
      </c>
      <c r="F521" s="91">
        <f t="shared" si="12"/>
        <v>216555</v>
      </c>
      <c r="G521" s="91"/>
      <c r="H521" s="19"/>
    </row>
    <row r="522" spans="1:8">
      <c r="A522" s="19"/>
      <c r="B522" s="21" t="s">
        <v>248</v>
      </c>
      <c r="C522" s="21">
        <v>6</v>
      </c>
      <c r="D522" s="3"/>
      <c r="E522" s="91">
        <v>147060</v>
      </c>
      <c r="F522" s="91">
        <f t="shared" si="12"/>
        <v>69495</v>
      </c>
      <c r="G522" s="91"/>
      <c r="H522" s="19"/>
    </row>
    <row r="523" spans="1:8">
      <c r="A523" s="19"/>
      <c r="B523" s="21" t="s">
        <v>249</v>
      </c>
      <c r="C523" s="21">
        <v>1</v>
      </c>
      <c r="D523" s="3"/>
      <c r="E523" s="91">
        <v>12110</v>
      </c>
      <c r="F523" s="91">
        <f t="shared" si="12"/>
        <v>57385</v>
      </c>
      <c r="G523" s="91"/>
      <c r="H523" s="19"/>
    </row>
    <row r="524" spans="1:8">
      <c r="A524" s="19"/>
      <c r="B524" s="21" t="s">
        <v>254</v>
      </c>
      <c r="C524" s="21">
        <v>2</v>
      </c>
      <c r="D524" s="3"/>
      <c r="E524" s="91">
        <v>52190</v>
      </c>
      <c r="F524" s="91">
        <f t="shared" si="12"/>
        <v>5195</v>
      </c>
      <c r="G524" s="91"/>
      <c r="H524" s="19"/>
    </row>
    <row r="525" spans="1:8">
      <c r="A525" s="19"/>
      <c r="B525" s="21" t="s">
        <v>538</v>
      </c>
      <c r="C525" s="21">
        <v>1</v>
      </c>
      <c r="D525" s="3"/>
      <c r="E525" s="91">
        <v>1430</v>
      </c>
      <c r="F525" s="91">
        <f t="shared" si="12"/>
        <v>3765</v>
      </c>
      <c r="G525" s="91"/>
      <c r="H525" s="19"/>
    </row>
    <row r="526" spans="1:8">
      <c r="A526" s="19"/>
      <c r="B526" s="21"/>
      <c r="C526" s="21"/>
      <c r="D526" s="3"/>
      <c r="E526" s="91">
        <v>3765</v>
      </c>
      <c r="F526" s="91">
        <f t="shared" si="12"/>
        <v>0</v>
      </c>
      <c r="G526" s="91"/>
      <c r="H526" s="19"/>
    </row>
    <row r="527" spans="1:8">
      <c r="A527" s="19"/>
      <c r="B527" s="21"/>
      <c r="C527" s="21"/>
      <c r="D527" s="3"/>
      <c r="E527" s="91"/>
      <c r="F527" s="91"/>
      <c r="G527" s="91"/>
      <c r="H527" s="19"/>
    </row>
    <row r="528" spans="1:8">
      <c r="A528" s="19"/>
      <c r="B528" s="21"/>
      <c r="C528" s="21"/>
      <c r="D528" s="3"/>
      <c r="E528" s="91"/>
      <c r="F528" s="91"/>
      <c r="G528" s="91"/>
      <c r="H528" s="19"/>
    </row>
    <row r="529" spans="1:8">
      <c r="A529" s="17"/>
      <c r="B529" s="19"/>
      <c r="C529" s="19"/>
      <c r="D529" s="2"/>
      <c r="E529" s="2"/>
      <c r="F529" s="2"/>
      <c r="G529" s="2"/>
      <c r="H529" s="19"/>
    </row>
    <row r="530" spans="1:8" ht="26.25">
      <c r="A530" s="673" t="s">
        <v>43</v>
      </c>
      <c r="B530" s="674"/>
      <c r="C530" s="28"/>
      <c r="D530" s="42">
        <f>SUM(D513:D529)</f>
        <v>886680</v>
      </c>
      <c r="E530" s="10">
        <f>SUM(E513:E529)</f>
        <v>886680</v>
      </c>
      <c r="F530" s="10">
        <f>D530-E530</f>
        <v>0</v>
      </c>
      <c r="G530" s="10"/>
      <c r="H530" s="31"/>
    </row>
    <row r="533" spans="1:8" ht="23.25">
      <c r="A533" s="666" t="s">
        <v>0</v>
      </c>
      <c r="B533" s="666"/>
      <c r="C533" s="666"/>
      <c r="D533" s="666"/>
      <c r="E533" s="666"/>
      <c r="F533" s="666"/>
      <c r="G533" s="666"/>
      <c r="H533" s="666"/>
    </row>
    <row r="534" spans="1:8" ht="15.75">
      <c r="A534" s="672" t="s">
        <v>362</v>
      </c>
      <c r="B534" s="672"/>
      <c r="C534" s="672"/>
      <c r="D534" s="672"/>
      <c r="E534" s="672"/>
      <c r="F534" s="672"/>
      <c r="G534" s="672"/>
      <c r="H534" s="672"/>
    </row>
    <row r="535" spans="1:8">
      <c r="A535" s="667" t="s">
        <v>261</v>
      </c>
      <c r="B535" s="667"/>
      <c r="C535" s="667"/>
      <c r="D535" s="667"/>
      <c r="E535" s="667"/>
      <c r="F535" s="667"/>
      <c r="G535" s="667"/>
      <c r="H535" s="667"/>
    </row>
    <row r="536" spans="1:8">
      <c r="A536" s="675" t="s">
        <v>2</v>
      </c>
      <c r="B536" s="675"/>
      <c r="C536" s="675"/>
      <c r="D536" s="675"/>
      <c r="E536" s="675"/>
      <c r="F536" s="675"/>
      <c r="G536" s="675"/>
      <c r="H536" s="675"/>
    </row>
    <row r="537" spans="1:8" ht="15.75">
      <c r="A537" s="1" t="s">
        <v>3</v>
      </c>
      <c r="B537" s="1" t="s">
        <v>4</v>
      </c>
      <c r="C537" s="218" t="s">
        <v>2245</v>
      </c>
      <c r="D537" s="1" t="s">
        <v>2243</v>
      </c>
      <c r="E537" s="1" t="s">
        <v>2246</v>
      </c>
      <c r="F537" s="211" t="s">
        <v>2244</v>
      </c>
      <c r="G537" s="1" t="s">
        <v>2247</v>
      </c>
      <c r="H537" s="211" t="s">
        <v>2239</v>
      </c>
    </row>
    <row r="538" spans="1:8">
      <c r="A538" s="19"/>
      <c r="B538" s="21" t="s">
        <v>257</v>
      </c>
      <c r="C538" s="21">
        <v>3</v>
      </c>
      <c r="D538" s="3">
        <v>34370</v>
      </c>
      <c r="E538" s="91"/>
      <c r="F538" s="91">
        <f>D538-E538</f>
        <v>34370</v>
      </c>
      <c r="G538" s="244" t="s">
        <v>2404</v>
      </c>
      <c r="H538" s="19"/>
    </row>
    <row r="539" spans="1:8" ht="13.5" customHeight="1">
      <c r="A539" s="19"/>
      <c r="B539" s="21" t="s">
        <v>260</v>
      </c>
      <c r="C539" s="21">
        <v>2</v>
      </c>
      <c r="D539" s="3"/>
      <c r="E539" s="91">
        <v>29565</v>
      </c>
      <c r="F539" s="91">
        <f>D539-E539+F538</f>
        <v>4805</v>
      </c>
      <c r="G539" s="91"/>
      <c r="H539" s="19"/>
    </row>
    <row r="540" spans="1:8">
      <c r="A540" s="19"/>
      <c r="B540" s="21" t="s">
        <v>539</v>
      </c>
      <c r="C540" s="21">
        <v>1</v>
      </c>
      <c r="D540" s="3"/>
      <c r="E540" s="91">
        <v>4426</v>
      </c>
      <c r="F540" s="91">
        <f t="shared" ref="F540:F541" si="13">D540-E540+F539</f>
        <v>379</v>
      </c>
      <c r="G540" s="91"/>
      <c r="H540" s="19"/>
    </row>
    <row r="541" spans="1:8">
      <c r="A541" s="19"/>
      <c r="B541" s="21"/>
      <c r="C541" s="21"/>
      <c r="D541" s="3"/>
      <c r="E541" s="91">
        <v>379</v>
      </c>
      <c r="F541" s="91">
        <f t="shared" si="13"/>
        <v>0</v>
      </c>
      <c r="G541" s="91"/>
      <c r="H541" s="19"/>
    </row>
    <row r="542" spans="1:8">
      <c r="A542" s="19"/>
      <c r="B542" s="21"/>
      <c r="C542" s="21"/>
      <c r="D542" s="3"/>
      <c r="E542" s="91"/>
      <c r="F542" s="91"/>
      <c r="G542" s="91"/>
      <c r="H542" s="19"/>
    </row>
    <row r="543" spans="1:8">
      <c r="A543" s="17"/>
      <c r="B543" s="19"/>
      <c r="C543" s="19"/>
      <c r="D543" s="2"/>
      <c r="E543" s="2"/>
      <c r="F543" s="2"/>
      <c r="G543" s="2"/>
      <c r="H543" s="19"/>
    </row>
    <row r="544" spans="1:8" ht="26.25">
      <c r="A544" s="673" t="s">
        <v>43</v>
      </c>
      <c r="B544" s="674"/>
      <c r="C544" s="28"/>
      <c r="D544" s="42">
        <f>SUM(D538:D543)</f>
        <v>34370</v>
      </c>
      <c r="E544" s="10">
        <f>SUM(E538:E543)</f>
        <v>34370</v>
      </c>
      <c r="F544" s="10">
        <f>D544-E544</f>
        <v>0</v>
      </c>
      <c r="G544" s="10"/>
      <c r="H544" s="31"/>
    </row>
    <row r="549" spans="1:8" ht="23.25">
      <c r="A549" s="666" t="s">
        <v>0</v>
      </c>
      <c r="B549" s="666"/>
      <c r="C549" s="666"/>
      <c r="D549" s="666"/>
      <c r="E549" s="666"/>
      <c r="F549" s="666"/>
      <c r="G549" s="666"/>
      <c r="H549" s="666"/>
    </row>
    <row r="550" spans="1:8" ht="15.75">
      <c r="A550" s="672" t="s">
        <v>362</v>
      </c>
      <c r="B550" s="672"/>
      <c r="C550" s="672"/>
      <c r="D550" s="672"/>
      <c r="E550" s="672"/>
      <c r="F550" s="672"/>
      <c r="G550" s="672"/>
      <c r="H550" s="672"/>
    </row>
    <row r="551" spans="1:8">
      <c r="A551" s="695" t="s">
        <v>2403</v>
      </c>
      <c r="B551" s="667"/>
      <c r="C551" s="667"/>
      <c r="D551" s="667"/>
      <c r="E551" s="667"/>
      <c r="F551" s="667"/>
      <c r="G551" s="667"/>
      <c r="H551" s="667"/>
    </row>
    <row r="552" spans="1:8">
      <c r="A552" s="675" t="s">
        <v>2</v>
      </c>
      <c r="B552" s="675"/>
      <c r="C552" s="675"/>
      <c r="D552" s="675"/>
      <c r="E552" s="675"/>
      <c r="F552" s="675"/>
      <c r="G552" s="675"/>
      <c r="H552" s="675"/>
    </row>
    <row r="553" spans="1:8" ht="15.75">
      <c r="A553" s="1" t="s">
        <v>3</v>
      </c>
      <c r="B553" s="1" t="s">
        <v>4</v>
      </c>
      <c r="C553" s="218" t="s">
        <v>2245</v>
      </c>
      <c r="D553" s="1" t="s">
        <v>2243</v>
      </c>
      <c r="E553" s="1" t="s">
        <v>2246</v>
      </c>
      <c r="F553" s="211" t="s">
        <v>2244</v>
      </c>
      <c r="G553" s="1" t="s">
        <v>2247</v>
      </c>
      <c r="H553" s="211" t="s">
        <v>2239</v>
      </c>
    </row>
    <row r="554" spans="1:8">
      <c r="A554" s="19"/>
      <c r="B554" s="21" t="s">
        <v>540</v>
      </c>
      <c r="C554" s="21">
        <v>11</v>
      </c>
      <c r="D554" s="3">
        <v>305790</v>
      </c>
      <c r="E554" s="91"/>
      <c r="F554" s="91">
        <f>D554-E554</f>
        <v>305790</v>
      </c>
      <c r="G554" s="244" t="s">
        <v>2402</v>
      </c>
      <c r="H554" s="19"/>
    </row>
    <row r="555" spans="1:8">
      <c r="A555" s="19"/>
      <c r="B555" s="21" t="s">
        <v>541</v>
      </c>
      <c r="C555" s="21">
        <v>12</v>
      </c>
      <c r="D555" s="3">
        <v>332305</v>
      </c>
      <c r="E555" s="91"/>
      <c r="F555" s="91">
        <f>F554+D555-E555</f>
        <v>638095</v>
      </c>
      <c r="G555" s="91"/>
      <c r="H555" s="19"/>
    </row>
    <row r="556" spans="1:8">
      <c r="A556" s="19"/>
      <c r="B556" s="21" t="s">
        <v>542</v>
      </c>
      <c r="C556" s="21">
        <v>9</v>
      </c>
      <c r="D556" s="3">
        <v>248495</v>
      </c>
      <c r="E556" s="91"/>
      <c r="F556" s="91">
        <f t="shared" ref="F556:F595" si="14">F555+D556-E556</f>
        <v>886590</v>
      </c>
      <c r="G556" s="91"/>
      <c r="H556" s="19"/>
    </row>
    <row r="557" spans="1:8">
      <c r="A557" s="19"/>
      <c r="B557" s="21" t="s">
        <v>543</v>
      </c>
      <c r="C557" s="21">
        <v>6</v>
      </c>
      <c r="D557" s="3">
        <v>163470</v>
      </c>
      <c r="E557" s="91"/>
      <c r="F557" s="91">
        <f t="shared" si="14"/>
        <v>1050060</v>
      </c>
      <c r="G557" s="91"/>
      <c r="H557" s="19"/>
    </row>
    <row r="558" spans="1:8">
      <c r="A558" s="19"/>
      <c r="B558" s="21" t="s">
        <v>544</v>
      </c>
      <c r="C558" s="21">
        <v>5</v>
      </c>
      <c r="D558" s="3">
        <v>125235</v>
      </c>
      <c r="E558" s="91"/>
      <c r="F558" s="91">
        <f t="shared" si="14"/>
        <v>1175295</v>
      </c>
      <c r="G558" s="91"/>
      <c r="H558" s="19"/>
    </row>
    <row r="559" spans="1:8">
      <c r="A559" s="19"/>
      <c r="B559" s="21" t="s">
        <v>545</v>
      </c>
      <c r="C559" s="21">
        <v>8</v>
      </c>
      <c r="D559" s="3">
        <v>215810</v>
      </c>
      <c r="E559" s="91"/>
      <c r="F559" s="91">
        <f t="shared" si="14"/>
        <v>1391105</v>
      </c>
      <c r="G559" s="91"/>
      <c r="H559" s="19"/>
    </row>
    <row r="560" spans="1:8">
      <c r="A560" s="19"/>
      <c r="B560" s="21" t="s">
        <v>546</v>
      </c>
      <c r="C560" s="21">
        <v>10</v>
      </c>
      <c r="D560" s="3">
        <v>262490</v>
      </c>
      <c r="E560" s="91"/>
      <c r="F560" s="91">
        <f t="shared" si="14"/>
        <v>1653595</v>
      </c>
      <c r="G560" s="91"/>
      <c r="H560" s="19"/>
    </row>
    <row r="561" spans="1:8">
      <c r="A561" s="19"/>
      <c r="B561" s="21" t="s">
        <v>547</v>
      </c>
      <c r="C561" s="21">
        <v>7</v>
      </c>
      <c r="D561" s="3">
        <v>195415</v>
      </c>
      <c r="E561" s="91"/>
      <c r="F561" s="91">
        <f t="shared" si="14"/>
        <v>1849010</v>
      </c>
      <c r="G561" s="91"/>
      <c r="H561" s="19"/>
    </row>
    <row r="562" spans="1:8">
      <c r="A562" s="19"/>
      <c r="B562" s="21" t="s">
        <v>548</v>
      </c>
      <c r="C562" s="21">
        <v>12</v>
      </c>
      <c r="D562" s="3">
        <v>332030</v>
      </c>
      <c r="E562" s="91"/>
      <c r="F562" s="91">
        <f t="shared" si="14"/>
        <v>2181040</v>
      </c>
      <c r="G562" s="91"/>
      <c r="H562" s="19"/>
    </row>
    <row r="563" spans="1:8">
      <c r="A563" s="19"/>
      <c r="B563" s="21" t="s">
        <v>549</v>
      </c>
      <c r="C563" s="21">
        <v>10</v>
      </c>
      <c r="D563" s="3">
        <v>270575</v>
      </c>
      <c r="E563" s="91"/>
      <c r="F563" s="91">
        <f t="shared" si="14"/>
        <v>2451615</v>
      </c>
      <c r="G563" s="91"/>
      <c r="H563" s="19"/>
    </row>
    <row r="564" spans="1:8">
      <c r="A564" s="19"/>
      <c r="B564" s="21" t="s">
        <v>550</v>
      </c>
      <c r="C564" s="21">
        <v>7</v>
      </c>
      <c r="D564" s="3">
        <v>175040</v>
      </c>
      <c r="E564" s="91"/>
      <c r="F564" s="91">
        <f t="shared" si="14"/>
        <v>2626655</v>
      </c>
      <c r="G564" s="91"/>
      <c r="H564" s="19"/>
    </row>
    <row r="565" spans="1:8">
      <c r="A565" s="19"/>
      <c r="B565" s="21" t="s">
        <v>551</v>
      </c>
      <c r="C565" s="21">
        <v>4</v>
      </c>
      <c r="D565" s="3">
        <v>108660</v>
      </c>
      <c r="E565" s="91"/>
      <c r="F565" s="91">
        <f t="shared" si="14"/>
        <v>2735315</v>
      </c>
      <c r="G565" s="91"/>
      <c r="H565" s="19"/>
    </row>
    <row r="566" spans="1:8">
      <c r="A566" s="19"/>
      <c r="B566" s="21" t="s">
        <v>552</v>
      </c>
      <c r="C566" s="21">
        <v>6</v>
      </c>
      <c r="D566" s="3">
        <v>165755</v>
      </c>
      <c r="E566" s="91"/>
      <c r="F566" s="91">
        <f t="shared" si="14"/>
        <v>2901070</v>
      </c>
      <c r="G566" s="91"/>
      <c r="H566" s="19"/>
    </row>
    <row r="567" spans="1:8">
      <c r="A567" s="19"/>
      <c r="B567" s="21" t="s">
        <v>508</v>
      </c>
      <c r="C567" s="21">
        <v>5</v>
      </c>
      <c r="D567" s="3">
        <v>136875</v>
      </c>
      <c r="E567" s="91"/>
      <c r="F567" s="91">
        <f t="shared" si="14"/>
        <v>3037945</v>
      </c>
      <c r="G567" s="91"/>
      <c r="H567" s="19"/>
    </row>
    <row r="568" spans="1:8">
      <c r="A568" s="19"/>
      <c r="B568" s="21" t="s">
        <v>553</v>
      </c>
      <c r="C568" s="21">
        <v>6</v>
      </c>
      <c r="D568" s="3">
        <v>143690</v>
      </c>
      <c r="E568" s="91"/>
      <c r="F568" s="91">
        <f t="shared" si="14"/>
        <v>3181635</v>
      </c>
      <c r="G568" s="91"/>
      <c r="H568" s="19"/>
    </row>
    <row r="569" spans="1:8">
      <c r="A569" s="19"/>
      <c r="B569" s="21" t="s">
        <v>509</v>
      </c>
      <c r="C569" s="21">
        <v>7</v>
      </c>
      <c r="D569" s="3">
        <v>183060</v>
      </c>
      <c r="E569" s="91"/>
      <c r="F569" s="91">
        <f t="shared" si="14"/>
        <v>3364695</v>
      </c>
      <c r="G569" s="91"/>
      <c r="H569" s="19"/>
    </row>
    <row r="570" spans="1:8">
      <c r="A570" s="19"/>
      <c r="B570" s="21" t="s">
        <v>554</v>
      </c>
      <c r="C570" s="21">
        <v>4</v>
      </c>
      <c r="D570" s="3">
        <v>98510</v>
      </c>
      <c r="E570" s="91"/>
      <c r="F570" s="91">
        <f t="shared" si="14"/>
        <v>3463205</v>
      </c>
      <c r="G570" s="91"/>
      <c r="H570" s="19"/>
    </row>
    <row r="571" spans="1:8">
      <c r="A571" s="19"/>
      <c r="B571" s="21" t="s">
        <v>555</v>
      </c>
      <c r="C571" s="21">
        <v>4</v>
      </c>
      <c r="D571" s="3"/>
      <c r="E571" s="91">
        <v>103440</v>
      </c>
      <c r="F571" s="91">
        <f t="shared" si="14"/>
        <v>3359765</v>
      </c>
      <c r="G571" s="91"/>
      <c r="H571" s="19"/>
    </row>
    <row r="572" spans="1:8">
      <c r="A572" s="19"/>
      <c r="B572" s="21" t="s">
        <v>556</v>
      </c>
      <c r="C572" s="21">
        <v>1</v>
      </c>
      <c r="D572" s="3"/>
      <c r="E572" s="91">
        <v>14000</v>
      </c>
      <c r="F572" s="91">
        <f t="shared" si="14"/>
        <v>3345765</v>
      </c>
      <c r="G572" s="91"/>
      <c r="H572" s="19"/>
    </row>
    <row r="573" spans="1:8">
      <c r="A573" s="19"/>
      <c r="B573" s="21" t="s">
        <v>557</v>
      </c>
      <c r="C573" s="21">
        <v>5</v>
      </c>
      <c r="D573" s="3"/>
      <c r="E573" s="91">
        <v>123665</v>
      </c>
      <c r="F573" s="91">
        <f t="shared" si="14"/>
        <v>3222100</v>
      </c>
      <c r="G573" s="91"/>
      <c r="H573" s="19"/>
    </row>
    <row r="574" spans="1:8">
      <c r="A574" s="19"/>
      <c r="B574" s="21" t="s">
        <v>558</v>
      </c>
      <c r="C574" s="21">
        <v>11</v>
      </c>
      <c r="D574" s="3"/>
      <c r="E574" s="91">
        <v>262615</v>
      </c>
      <c r="F574" s="91">
        <f t="shared" si="14"/>
        <v>2959485</v>
      </c>
      <c r="G574" s="91"/>
      <c r="H574" s="19"/>
    </row>
    <row r="575" spans="1:8">
      <c r="A575" s="19"/>
      <c r="B575" s="21" t="s">
        <v>559</v>
      </c>
      <c r="C575" s="21">
        <v>5</v>
      </c>
      <c r="D575" s="3"/>
      <c r="E575" s="91">
        <v>129220</v>
      </c>
      <c r="F575" s="91">
        <f t="shared" si="14"/>
        <v>2830265</v>
      </c>
      <c r="G575" s="91"/>
      <c r="H575" s="19"/>
    </row>
    <row r="576" spans="1:8">
      <c r="A576" s="19"/>
      <c r="B576" s="21" t="s">
        <v>560</v>
      </c>
      <c r="C576" s="21">
        <v>4</v>
      </c>
      <c r="D576" s="3"/>
      <c r="E576" s="91">
        <v>101600</v>
      </c>
      <c r="F576" s="91">
        <f t="shared" si="14"/>
        <v>2728665</v>
      </c>
      <c r="G576" s="91"/>
      <c r="H576" s="19"/>
    </row>
    <row r="577" spans="1:8">
      <c r="A577" s="19"/>
      <c r="B577" s="21" t="s">
        <v>561</v>
      </c>
      <c r="C577" s="21">
        <v>5</v>
      </c>
      <c r="D577" s="3"/>
      <c r="E577" s="91">
        <v>120000</v>
      </c>
      <c r="F577" s="91">
        <f t="shared" si="14"/>
        <v>2608665</v>
      </c>
      <c r="G577" s="91"/>
      <c r="H577" s="19"/>
    </row>
    <row r="578" spans="1:8">
      <c r="A578" s="19"/>
      <c r="B578" s="21" t="s">
        <v>562</v>
      </c>
      <c r="C578" s="21">
        <v>2</v>
      </c>
      <c r="D578" s="3"/>
      <c r="E578" s="91">
        <v>40000</v>
      </c>
      <c r="F578" s="91">
        <f t="shared" si="14"/>
        <v>2568665</v>
      </c>
      <c r="G578" s="91"/>
      <c r="H578" s="19"/>
    </row>
    <row r="579" spans="1:8">
      <c r="A579" s="19"/>
      <c r="B579" s="21" t="s">
        <v>563</v>
      </c>
      <c r="C579" s="21">
        <v>6</v>
      </c>
      <c r="D579" s="3"/>
      <c r="E579" s="91">
        <v>147970</v>
      </c>
      <c r="F579" s="91">
        <f t="shared" si="14"/>
        <v>2420695</v>
      </c>
      <c r="G579" s="91"/>
      <c r="H579" s="19"/>
    </row>
    <row r="580" spans="1:8">
      <c r="A580" s="19"/>
      <c r="B580" s="21" t="s">
        <v>564</v>
      </c>
      <c r="C580" s="21">
        <v>8</v>
      </c>
      <c r="D580" s="3"/>
      <c r="E580" s="91">
        <v>194695</v>
      </c>
      <c r="F580" s="91">
        <f t="shared" si="14"/>
        <v>2226000</v>
      </c>
      <c r="G580" s="91"/>
      <c r="H580" s="19"/>
    </row>
    <row r="581" spans="1:8">
      <c r="A581" s="19"/>
      <c r="B581" s="21" t="s">
        <v>565</v>
      </c>
      <c r="C581" s="21">
        <v>4</v>
      </c>
      <c r="D581" s="3"/>
      <c r="E581" s="91">
        <v>101680</v>
      </c>
      <c r="F581" s="91">
        <f t="shared" si="14"/>
        <v>2124320</v>
      </c>
      <c r="G581" s="91"/>
      <c r="H581" s="19"/>
    </row>
    <row r="582" spans="1:8">
      <c r="A582" s="19"/>
      <c r="B582" s="21" t="s">
        <v>566</v>
      </c>
      <c r="C582" s="21">
        <v>6</v>
      </c>
      <c r="D582" s="3"/>
      <c r="E582" s="91">
        <v>154000</v>
      </c>
      <c r="F582" s="91">
        <f t="shared" si="14"/>
        <v>1970320</v>
      </c>
      <c r="G582" s="91"/>
      <c r="H582" s="19"/>
    </row>
    <row r="583" spans="1:8">
      <c r="A583" s="19"/>
      <c r="B583" s="21" t="s">
        <v>567</v>
      </c>
      <c r="C583" s="21">
        <v>7</v>
      </c>
      <c r="D583" s="3"/>
      <c r="E583" s="91">
        <v>179370</v>
      </c>
      <c r="F583" s="91">
        <f t="shared" si="14"/>
        <v>1790950</v>
      </c>
      <c r="G583" s="91"/>
      <c r="H583" s="19"/>
    </row>
    <row r="584" spans="1:8">
      <c r="A584" s="19"/>
      <c r="B584" s="21" t="s">
        <v>568</v>
      </c>
      <c r="C584" s="21">
        <v>18</v>
      </c>
      <c r="D584" s="3"/>
      <c r="E584" s="91">
        <v>424965</v>
      </c>
      <c r="F584" s="91">
        <f t="shared" si="14"/>
        <v>1365985</v>
      </c>
      <c r="G584" s="91"/>
      <c r="H584" s="19"/>
    </row>
    <row r="585" spans="1:8">
      <c r="A585" s="19"/>
      <c r="B585" s="21" t="s">
        <v>569</v>
      </c>
      <c r="C585" s="21">
        <v>14</v>
      </c>
      <c r="D585" s="3"/>
      <c r="E585" s="91">
        <v>333460</v>
      </c>
      <c r="F585" s="91">
        <f t="shared" si="14"/>
        <v>1032525</v>
      </c>
      <c r="G585" s="91"/>
      <c r="H585" s="19"/>
    </row>
    <row r="586" spans="1:8">
      <c r="A586" s="19"/>
      <c r="B586" s="21" t="s">
        <v>570</v>
      </c>
      <c r="C586" s="21">
        <v>12</v>
      </c>
      <c r="D586" s="3"/>
      <c r="E586" s="91">
        <v>250470</v>
      </c>
      <c r="F586" s="91">
        <f t="shared" si="14"/>
        <v>782055</v>
      </c>
      <c r="G586" s="91"/>
      <c r="H586" s="19"/>
    </row>
    <row r="587" spans="1:8">
      <c r="A587" s="19"/>
      <c r="B587" s="21" t="s">
        <v>571</v>
      </c>
      <c r="C587" s="21">
        <v>7</v>
      </c>
      <c r="D587" s="3"/>
      <c r="E587" s="91">
        <v>156460</v>
      </c>
      <c r="F587" s="91">
        <f t="shared" si="14"/>
        <v>625595</v>
      </c>
      <c r="G587" s="91"/>
      <c r="H587" s="19"/>
    </row>
    <row r="588" spans="1:8">
      <c r="A588" s="19"/>
      <c r="B588" s="21" t="s">
        <v>572</v>
      </c>
      <c r="C588" s="21">
        <v>10</v>
      </c>
      <c r="D588" s="3"/>
      <c r="E588" s="91">
        <v>195660</v>
      </c>
      <c r="F588" s="91">
        <f t="shared" si="14"/>
        <v>429935</v>
      </c>
      <c r="G588" s="91"/>
      <c r="H588" s="19"/>
    </row>
    <row r="589" spans="1:8">
      <c r="A589" s="19"/>
      <c r="B589" s="21" t="s">
        <v>573</v>
      </c>
      <c r="C589" s="21">
        <v>8</v>
      </c>
      <c r="D589" s="3"/>
      <c r="E589" s="91">
        <v>157540</v>
      </c>
      <c r="F589" s="91">
        <f t="shared" si="14"/>
        <v>272395</v>
      </c>
      <c r="G589" s="91"/>
      <c r="H589" s="19"/>
    </row>
    <row r="590" spans="1:8">
      <c r="A590" s="19"/>
      <c r="B590" s="21" t="s">
        <v>574</v>
      </c>
      <c r="C590" s="21">
        <v>6</v>
      </c>
      <c r="D590" s="3"/>
      <c r="E590" s="91">
        <v>118245</v>
      </c>
      <c r="F590" s="91">
        <f t="shared" si="14"/>
        <v>154150</v>
      </c>
      <c r="G590" s="91"/>
      <c r="H590" s="19"/>
    </row>
    <row r="591" spans="1:8">
      <c r="A591" s="19"/>
      <c r="B591" s="21" t="s">
        <v>575</v>
      </c>
      <c r="C591" s="21">
        <v>6</v>
      </c>
      <c r="D591" s="3"/>
      <c r="E591" s="91">
        <v>133280</v>
      </c>
      <c r="F591" s="91">
        <f t="shared" si="14"/>
        <v>20870</v>
      </c>
      <c r="G591" s="91"/>
      <c r="H591" s="19"/>
    </row>
    <row r="592" spans="1:8">
      <c r="A592" s="19"/>
      <c r="B592" s="21" t="s">
        <v>576</v>
      </c>
      <c r="C592" s="21">
        <v>1</v>
      </c>
      <c r="D592" s="3"/>
      <c r="E592" s="91">
        <v>15090</v>
      </c>
      <c r="F592" s="91">
        <f t="shared" si="14"/>
        <v>5780</v>
      </c>
      <c r="G592" s="91"/>
      <c r="H592" s="19"/>
    </row>
    <row r="593" spans="1:8">
      <c r="A593" s="19"/>
      <c r="B593" s="21" t="s">
        <v>577</v>
      </c>
      <c r="C593" s="21">
        <v>1</v>
      </c>
      <c r="D593" s="3">
        <v>860</v>
      </c>
      <c r="E593" s="91"/>
      <c r="F593" s="91">
        <f t="shared" si="14"/>
        <v>6640</v>
      </c>
      <c r="G593" s="91"/>
      <c r="H593" s="19"/>
    </row>
    <row r="594" spans="1:8">
      <c r="A594" s="19"/>
      <c r="B594" s="21" t="s">
        <v>578</v>
      </c>
      <c r="C594" s="21" t="s">
        <v>579</v>
      </c>
      <c r="D594" s="3"/>
      <c r="E594" s="91">
        <v>525</v>
      </c>
      <c r="F594" s="91">
        <f t="shared" si="14"/>
        <v>6115</v>
      </c>
      <c r="G594" s="91"/>
      <c r="H594" s="19"/>
    </row>
    <row r="595" spans="1:8">
      <c r="A595" s="19"/>
      <c r="B595" s="21" t="s">
        <v>77</v>
      </c>
      <c r="C595" s="21">
        <v>1</v>
      </c>
      <c r="D595" s="3">
        <v>11340</v>
      </c>
      <c r="E595" s="91">
        <v>17455</v>
      </c>
      <c r="F595" s="91">
        <f t="shared" si="14"/>
        <v>0</v>
      </c>
      <c r="G595" s="91"/>
      <c r="H595" s="19"/>
    </row>
    <row r="596" spans="1:8" ht="15.75" customHeight="1">
      <c r="A596" s="17"/>
      <c r="B596" s="19"/>
      <c r="C596" s="19"/>
      <c r="D596" s="2"/>
      <c r="E596" s="2"/>
      <c r="F596" s="2"/>
      <c r="G596" s="2"/>
      <c r="H596" s="19"/>
    </row>
    <row r="597" spans="1:8" ht="26.25">
      <c r="A597" s="673" t="s">
        <v>43</v>
      </c>
      <c r="B597" s="674"/>
      <c r="C597" s="28"/>
      <c r="D597" s="42">
        <f>SUM(D554:D596)</f>
        <v>3475405</v>
      </c>
      <c r="E597" s="10">
        <f>SUM(E554:E596)</f>
        <v>3475405</v>
      </c>
      <c r="F597" s="10">
        <f>D597-E597</f>
        <v>0</v>
      </c>
      <c r="G597" s="10"/>
      <c r="H597" s="31"/>
    </row>
    <row r="601" spans="1:8" ht="23.25">
      <c r="A601" s="666" t="s">
        <v>0</v>
      </c>
      <c r="B601" s="666"/>
      <c r="C601" s="666"/>
      <c r="D601" s="666"/>
      <c r="E601" s="666"/>
      <c r="F601" s="666"/>
      <c r="G601" s="666"/>
      <c r="H601" s="666"/>
    </row>
    <row r="602" spans="1:8" ht="15.75">
      <c r="A602" s="672" t="s">
        <v>580</v>
      </c>
      <c r="B602" s="672"/>
      <c r="C602" s="672"/>
      <c r="D602" s="672"/>
      <c r="E602" s="672"/>
      <c r="F602" s="672"/>
      <c r="G602" s="672"/>
      <c r="H602" s="672"/>
    </row>
    <row r="603" spans="1:8">
      <c r="A603" s="667" t="s">
        <v>581</v>
      </c>
      <c r="B603" s="667"/>
      <c r="C603" s="667"/>
      <c r="D603" s="667"/>
      <c r="E603" s="667"/>
      <c r="F603" s="667"/>
      <c r="G603" s="667"/>
      <c r="H603" s="667"/>
    </row>
    <row r="604" spans="1:8">
      <c r="A604" s="668" t="s">
        <v>2</v>
      </c>
      <c r="B604" s="668"/>
      <c r="C604" s="668"/>
      <c r="D604" s="668"/>
      <c r="E604" s="668"/>
      <c r="F604" s="668"/>
      <c r="G604" s="668"/>
      <c r="H604" s="668"/>
    </row>
    <row r="605" spans="1:8" ht="15.75">
      <c r="A605" s="1" t="s">
        <v>3</v>
      </c>
      <c r="B605" s="1" t="s">
        <v>4</v>
      </c>
      <c r="C605" s="218" t="s">
        <v>2245</v>
      </c>
      <c r="D605" s="1" t="s">
        <v>2243</v>
      </c>
      <c r="E605" s="1" t="s">
        <v>2246</v>
      </c>
      <c r="F605" s="211" t="s">
        <v>2244</v>
      </c>
      <c r="G605" s="1" t="s">
        <v>2247</v>
      </c>
      <c r="H605" s="211" t="s">
        <v>2239</v>
      </c>
    </row>
    <row r="606" spans="1:8">
      <c r="A606" s="19">
        <v>1</v>
      </c>
      <c r="B606" s="19" t="s">
        <v>567</v>
      </c>
      <c r="C606" s="19">
        <v>22</v>
      </c>
      <c r="D606" s="2">
        <v>569690</v>
      </c>
      <c r="E606" s="2"/>
      <c r="F606" s="2">
        <f>D606-E606</f>
        <v>569690</v>
      </c>
      <c r="G606" s="241" t="s">
        <v>2401</v>
      </c>
      <c r="H606" s="19"/>
    </row>
    <row r="607" spans="1:8">
      <c r="A607" s="19">
        <v>2</v>
      </c>
      <c r="B607" s="19" t="s">
        <v>568</v>
      </c>
      <c r="C607" s="19">
        <v>31</v>
      </c>
      <c r="D607" s="2">
        <v>820385</v>
      </c>
      <c r="E607" s="2"/>
      <c r="F607" s="2">
        <f>F606+D607-E607</f>
        <v>1390075</v>
      </c>
      <c r="G607" s="2"/>
      <c r="H607" s="19"/>
    </row>
    <row r="608" spans="1:8">
      <c r="A608" s="19">
        <v>3</v>
      </c>
      <c r="B608" s="19" t="s">
        <v>569</v>
      </c>
      <c r="C608" s="19">
        <v>12</v>
      </c>
      <c r="D608" s="2">
        <v>312800</v>
      </c>
      <c r="E608" s="2"/>
      <c r="F608" s="2">
        <f t="shared" ref="F608:F628" si="15">F607+D608-E608</f>
        <v>1702875</v>
      </c>
      <c r="G608" s="2"/>
      <c r="H608" s="19"/>
    </row>
    <row r="609" spans="1:8">
      <c r="A609" s="19">
        <v>4</v>
      </c>
      <c r="B609" s="19" t="s">
        <v>570</v>
      </c>
      <c r="C609" s="19">
        <v>19</v>
      </c>
      <c r="D609" s="2">
        <v>453845</v>
      </c>
      <c r="E609" s="2"/>
      <c r="F609" s="2">
        <f t="shared" si="15"/>
        <v>2156720</v>
      </c>
      <c r="G609" s="2"/>
      <c r="H609" s="19"/>
    </row>
    <row r="610" spans="1:8">
      <c r="A610" s="19">
        <v>5</v>
      </c>
      <c r="B610" s="19" t="s">
        <v>76</v>
      </c>
      <c r="C610" s="19">
        <v>8</v>
      </c>
      <c r="D610" s="2">
        <v>208885</v>
      </c>
      <c r="E610" s="2"/>
      <c r="F610" s="2">
        <f t="shared" si="15"/>
        <v>2365605</v>
      </c>
      <c r="G610" s="2"/>
      <c r="H610" s="19"/>
    </row>
    <row r="611" spans="1:8">
      <c r="A611" s="19">
        <v>6</v>
      </c>
      <c r="B611" s="19" t="s">
        <v>576</v>
      </c>
      <c r="C611" s="19">
        <v>8</v>
      </c>
      <c r="D611" s="2">
        <v>209120</v>
      </c>
      <c r="E611" s="2"/>
      <c r="F611" s="2">
        <f t="shared" si="15"/>
        <v>2574725</v>
      </c>
      <c r="G611" s="2"/>
      <c r="H611" s="19"/>
    </row>
    <row r="612" spans="1:8">
      <c r="A612" s="19">
        <v>7</v>
      </c>
      <c r="B612" s="19" t="s">
        <v>577</v>
      </c>
      <c r="C612" s="19">
        <v>9</v>
      </c>
      <c r="D612" s="2">
        <v>212545</v>
      </c>
      <c r="E612" s="2"/>
      <c r="F612" s="2">
        <f t="shared" si="15"/>
        <v>2787270</v>
      </c>
      <c r="G612" s="2"/>
      <c r="H612" s="19"/>
    </row>
    <row r="613" spans="1:8">
      <c r="A613" s="19">
        <v>8</v>
      </c>
      <c r="B613" s="19" t="s">
        <v>85</v>
      </c>
      <c r="C613" s="19">
        <v>8</v>
      </c>
      <c r="D613" s="2"/>
      <c r="E613" s="2">
        <v>105520</v>
      </c>
      <c r="F613" s="2">
        <f t="shared" si="15"/>
        <v>2681750</v>
      </c>
      <c r="G613" s="2"/>
      <c r="H613" s="19"/>
    </row>
    <row r="614" spans="1:8">
      <c r="A614" s="19">
        <v>9</v>
      </c>
      <c r="B614" s="19" t="s">
        <v>1936</v>
      </c>
      <c r="C614" s="19">
        <v>21</v>
      </c>
      <c r="D614" s="2"/>
      <c r="E614" s="2">
        <v>319190</v>
      </c>
      <c r="F614" s="2">
        <f t="shared" si="15"/>
        <v>2362560</v>
      </c>
      <c r="G614" s="2"/>
      <c r="H614" s="19"/>
    </row>
    <row r="615" spans="1:8">
      <c r="A615" s="19">
        <v>10</v>
      </c>
      <c r="B615" s="19" t="s">
        <v>1937</v>
      </c>
      <c r="C615" s="19">
        <v>15</v>
      </c>
      <c r="D615" s="2"/>
      <c r="E615" s="2">
        <v>215975</v>
      </c>
      <c r="F615" s="2">
        <f t="shared" si="15"/>
        <v>2146585</v>
      </c>
      <c r="G615" s="2"/>
      <c r="H615" s="19"/>
    </row>
    <row r="616" spans="1:8">
      <c r="A616" s="19">
        <v>11</v>
      </c>
      <c r="B616" s="19" t="s">
        <v>1938</v>
      </c>
      <c r="C616" s="19">
        <v>11</v>
      </c>
      <c r="D616" s="2"/>
      <c r="E616" s="2">
        <v>163155</v>
      </c>
      <c r="F616" s="2">
        <f t="shared" si="15"/>
        <v>1983430</v>
      </c>
      <c r="G616" s="2"/>
      <c r="H616" s="19"/>
    </row>
    <row r="617" spans="1:8">
      <c r="A617" s="19">
        <v>12</v>
      </c>
      <c r="B617" s="19" t="s">
        <v>1939</v>
      </c>
      <c r="C617" s="19">
        <v>11</v>
      </c>
      <c r="D617" s="2"/>
      <c r="E617" s="2">
        <v>175455</v>
      </c>
      <c r="F617" s="2">
        <f t="shared" si="15"/>
        <v>1807975</v>
      </c>
      <c r="G617" s="2"/>
      <c r="H617" s="19"/>
    </row>
    <row r="618" spans="1:8">
      <c r="A618" s="19">
        <v>13</v>
      </c>
      <c r="B618" s="19" t="s">
        <v>1942</v>
      </c>
      <c r="C618" s="19">
        <v>5</v>
      </c>
      <c r="D618" s="2"/>
      <c r="E618" s="2">
        <v>65445</v>
      </c>
      <c r="F618" s="2">
        <f t="shared" si="15"/>
        <v>1742530</v>
      </c>
      <c r="G618" s="2"/>
      <c r="H618" s="19"/>
    </row>
    <row r="619" spans="1:8">
      <c r="A619" s="19">
        <v>14</v>
      </c>
      <c r="B619" s="19" t="s">
        <v>1945</v>
      </c>
      <c r="C619" s="19">
        <v>8</v>
      </c>
      <c r="D619" s="2"/>
      <c r="E619" s="2">
        <v>143485</v>
      </c>
      <c r="F619" s="2">
        <f t="shared" si="15"/>
        <v>1599045</v>
      </c>
      <c r="G619" s="2"/>
      <c r="H619" s="19"/>
    </row>
    <row r="620" spans="1:8">
      <c r="A620" s="19">
        <v>15</v>
      </c>
      <c r="B620" s="19" t="s">
        <v>1948</v>
      </c>
      <c r="C620" s="19">
        <v>2</v>
      </c>
      <c r="D620" s="2"/>
      <c r="E620" s="2">
        <v>28455</v>
      </c>
      <c r="F620" s="2">
        <f t="shared" si="15"/>
        <v>1570590</v>
      </c>
      <c r="G620" s="2"/>
      <c r="H620" s="19"/>
    </row>
    <row r="621" spans="1:8">
      <c r="A621" s="19"/>
      <c r="B621" s="19" t="s">
        <v>1950</v>
      </c>
      <c r="C621" s="19">
        <v>30</v>
      </c>
      <c r="D621" s="2"/>
      <c r="E621" s="2">
        <v>432230</v>
      </c>
      <c r="F621" s="2">
        <f t="shared" si="15"/>
        <v>1138360</v>
      </c>
      <c r="G621" s="2"/>
      <c r="H621" s="19"/>
    </row>
    <row r="622" spans="1:8">
      <c r="A622" s="19"/>
      <c r="B622" s="19" t="s">
        <v>1951</v>
      </c>
      <c r="C622" s="19">
        <v>25</v>
      </c>
      <c r="D622" s="2"/>
      <c r="E622" s="2">
        <v>383725</v>
      </c>
      <c r="F622" s="2">
        <f t="shared" si="15"/>
        <v>754635</v>
      </c>
      <c r="G622" s="2"/>
      <c r="H622" s="19"/>
    </row>
    <row r="623" spans="1:8">
      <c r="A623" s="19"/>
      <c r="B623" s="19" t="s">
        <v>1955</v>
      </c>
      <c r="C623" s="19">
        <v>17</v>
      </c>
      <c r="D623" s="2"/>
      <c r="E623" s="2">
        <v>249325</v>
      </c>
      <c r="F623" s="2">
        <f t="shared" si="15"/>
        <v>505310</v>
      </c>
      <c r="G623" s="2"/>
      <c r="H623" s="19"/>
    </row>
    <row r="624" spans="1:8">
      <c r="A624" s="19"/>
      <c r="B624" s="19" t="s">
        <v>1958</v>
      </c>
      <c r="C624" s="19">
        <v>3</v>
      </c>
      <c r="D624" s="2"/>
      <c r="E624" s="2">
        <v>45200</v>
      </c>
      <c r="F624" s="2">
        <f t="shared" si="15"/>
        <v>460110</v>
      </c>
      <c r="G624" s="2"/>
      <c r="H624" s="19"/>
    </row>
    <row r="625" spans="1:8">
      <c r="A625" s="19">
        <v>16</v>
      </c>
      <c r="B625" s="19" t="s">
        <v>1959</v>
      </c>
      <c r="C625" s="19">
        <v>2</v>
      </c>
      <c r="D625" s="2"/>
      <c r="E625" s="2">
        <v>129085</v>
      </c>
      <c r="F625" s="2">
        <f t="shared" si="15"/>
        <v>331025</v>
      </c>
      <c r="G625" s="2"/>
      <c r="H625" s="19"/>
    </row>
    <row r="626" spans="1:8">
      <c r="A626" s="19"/>
      <c r="B626" s="19" t="s">
        <v>1962</v>
      </c>
      <c r="C626" s="19">
        <v>5</v>
      </c>
      <c r="D626" s="2"/>
      <c r="E626" s="2">
        <v>74560</v>
      </c>
      <c r="F626" s="2">
        <f t="shared" si="15"/>
        <v>256465</v>
      </c>
      <c r="G626" s="2"/>
      <c r="H626" s="19"/>
    </row>
    <row r="627" spans="1:8">
      <c r="A627" s="19"/>
      <c r="B627" s="19" t="s">
        <v>1964</v>
      </c>
      <c r="C627" s="19">
        <v>17</v>
      </c>
      <c r="D627" s="2">
        <v>5805</v>
      </c>
      <c r="E627" s="2">
        <v>262270</v>
      </c>
      <c r="F627" s="2">
        <f t="shared" si="15"/>
        <v>0</v>
      </c>
      <c r="G627" s="2"/>
      <c r="H627" s="19"/>
    </row>
    <row r="628" spans="1:8">
      <c r="A628" s="19"/>
      <c r="B628" s="19" t="s">
        <v>1974</v>
      </c>
      <c r="C628" s="19">
        <v>1</v>
      </c>
      <c r="D628" s="2">
        <v>6730</v>
      </c>
      <c r="E628" s="2">
        <v>6730</v>
      </c>
      <c r="F628" s="2">
        <f t="shared" si="15"/>
        <v>0</v>
      </c>
      <c r="G628" s="2"/>
      <c r="H628" s="19"/>
    </row>
    <row r="629" spans="1:8">
      <c r="A629" s="19"/>
      <c r="B629" s="19"/>
      <c r="C629" s="19"/>
      <c r="D629" s="2"/>
      <c r="E629" s="2"/>
      <c r="F629" s="2"/>
      <c r="G629" s="2"/>
      <c r="H629" s="19"/>
    </row>
    <row r="630" spans="1:8">
      <c r="A630" s="17"/>
      <c r="B630" s="17"/>
      <c r="C630" s="17"/>
      <c r="D630" s="18"/>
      <c r="E630" s="18"/>
      <c r="F630" s="18"/>
      <c r="G630" s="18"/>
      <c r="H630" s="17"/>
    </row>
    <row r="631" spans="1:8" ht="23.25">
      <c r="A631" s="690" t="s">
        <v>43</v>
      </c>
      <c r="B631" s="691"/>
      <c r="C631" s="29">
        <f>SUM(C606:C630)</f>
        <v>290</v>
      </c>
      <c r="D631" s="30">
        <f>SUM(D606:D630)</f>
        <v>2799805</v>
      </c>
      <c r="E631" s="30">
        <f>SUM(E606:E630)</f>
        <v>2799805</v>
      </c>
      <c r="F631" s="30">
        <f>D631-E631</f>
        <v>0</v>
      </c>
      <c r="G631" s="30"/>
      <c r="H631" s="31"/>
    </row>
    <row r="635" spans="1:8" ht="23.25">
      <c r="A635" s="666" t="s">
        <v>0</v>
      </c>
      <c r="B635" s="666"/>
      <c r="C635" s="666"/>
      <c r="D635" s="666"/>
      <c r="E635" s="666"/>
      <c r="F635" s="666"/>
      <c r="G635" s="666"/>
      <c r="H635" s="666"/>
    </row>
    <row r="636" spans="1:8" ht="15.75">
      <c r="A636" s="672" t="s">
        <v>580</v>
      </c>
      <c r="B636" s="672"/>
      <c r="C636" s="672"/>
      <c r="D636" s="672"/>
      <c r="E636" s="672"/>
      <c r="F636" s="672"/>
      <c r="G636" s="672"/>
      <c r="H636" s="672"/>
    </row>
    <row r="637" spans="1:8">
      <c r="A637" s="667" t="s">
        <v>1360</v>
      </c>
      <c r="B637" s="667"/>
      <c r="C637" s="667"/>
      <c r="D637" s="667"/>
      <c r="E637" s="667"/>
      <c r="F637" s="667"/>
      <c r="G637" s="667"/>
      <c r="H637" s="667"/>
    </row>
    <row r="638" spans="1:8">
      <c r="A638" s="668" t="s">
        <v>2</v>
      </c>
      <c r="B638" s="668"/>
      <c r="C638" s="668"/>
      <c r="D638" s="668"/>
      <c r="E638" s="668"/>
      <c r="F638" s="668"/>
      <c r="G638" s="668"/>
      <c r="H638" s="668"/>
    </row>
    <row r="639" spans="1:8" ht="15.75">
      <c r="A639" s="1" t="s">
        <v>3</v>
      </c>
      <c r="B639" s="1" t="s">
        <v>4</v>
      </c>
      <c r="C639" s="218" t="s">
        <v>2245</v>
      </c>
      <c r="D639" s="1" t="s">
        <v>2243</v>
      </c>
      <c r="E639" s="1" t="s">
        <v>2246</v>
      </c>
      <c r="F639" s="211" t="s">
        <v>2244</v>
      </c>
      <c r="G639" s="1" t="s">
        <v>2247</v>
      </c>
      <c r="H639" s="211" t="s">
        <v>2239</v>
      </c>
    </row>
    <row r="640" spans="1:8">
      <c r="A640" s="19">
        <v>1</v>
      </c>
      <c r="B640" s="19" t="s">
        <v>1865</v>
      </c>
      <c r="C640" s="19">
        <v>5</v>
      </c>
      <c r="D640" s="2">
        <v>133735</v>
      </c>
      <c r="E640" s="2"/>
      <c r="F640" s="2">
        <f>D640-E640</f>
        <v>133735</v>
      </c>
      <c r="G640" s="241" t="s">
        <v>2389</v>
      </c>
      <c r="H640" s="19"/>
    </row>
    <row r="641" spans="1:8">
      <c r="A641" s="19">
        <v>2</v>
      </c>
      <c r="B641" s="19" t="s">
        <v>1866</v>
      </c>
      <c r="C641" s="19">
        <v>5</v>
      </c>
      <c r="D641" s="2">
        <v>126480</v>
      </c>
      <c r="E641" s="2"/>
      <c r="F641" s="2">
        <f>F640+D641-E641</f>
        <v>260215</v>
      </c>
      <c r="G641" s="241" t="s">
        <v>2390</v>
      </c>
      <c r="H641" s="19"/>
    </row>
    <row r="642" spans="1:8">
      <c r="A642" s="19">
        <v>3</v>
      </c>
      <c r="B642" s="19" t="s">
        <v>1867</v>
      </c>
      <c r="C642" s="19">
        <v>10</v>
      </c>
      <c r="D642" s="2">
        <v>256595</v>
      </c>
      <c r="E642" s="2"/>
      <c r="F642" s="2">
        <f t="shared" ref="F642:F705" si="16">F641+D642-E642</f>
        <v>516810</v>
      </c>
      <c r="G642" s="2"/>
      <c r="H642" s="19"/>
    </row>
    <row r="643" spans="1:8">
      <c r="A643" s="19">
        <v>4</v>
      </c>
      <c r="B643" s="19" t="s">
        <v>1870</v>
      </c>
      <c r="C643" s="19">
        <v>3</v>
      </c>
      <c r="D643" s="2">
        <v>74675</v>
      </c>
      <c r="E643" s="2"/>
      <c r="F643" s="2">
        <f t="shared" si="16"/>
        <v>591485</v>
      </c>
      <c r="G643" s="2"/>
      <c r="H643" s="19"/>
    </row>
    <row r="644" spans="1:8">
      <c r="A644" s="19">
        <v>5</v>
      </c>
      <c r="B644" s="19" t="s">
        <v>1871</v>
      </c>
      <c r="C644" s="19">
        <v>16</v>
      </c>
      <c r="D644" s="2">
        <v>391375</v>
      </c>
      <c r="E644" s="2"/>
      <c r="F644" s="2">
        <f t="shared" si="16"/>
        <v>982860</v>
      </c>
      <c r="G644" s="2"/>
      <c r="H644" s="19"/>
    </row>
    <row r="645" spans="1:8">
      <c r="A645" s="19">
        <v>6</v>
      </c>
      <c r="B645" s="19" t="s">
        <v>1872</v>
      </c>
      <c r="C645" s="19">
        <v>10</v>
      </c>
      <c r="D645" s="2">
        <v>248690</v>
      </c>
      <c r="E645" s="2"/>
      <c r="F645" s="2">
        <f t="shared" si="16"/>
        <v>1231550</v>
      </c>
      <c r="G645" s="2"/>
      <c r="H645" s="19"/>
    </row>
    <row r="646" spans="1:8">
      <c r="A646" s="19">
        <v>7</v>
      </c>
      <c r="B646" s="19" t="s">
        <v>1875</v>
      </c>
      <c r="C646" s="19">
        <v>7</v>
      </c>
      <c r="D646" s="2">
        <v>176915</v>
      </c>
      <c r="E646" s="2"/>
      <c r="F646" s="2">
        <f t="shared" si="16"/>
        <v>1408465</v>
      </c>
      <c r="G646" s="2"/>
      <c r="H646" s="19"/>
    </row>
    <row r="647" spans="1:8">
      <c r="A647" s="19">
        <v>8</v>
      </c>
      <c r="B647" s="19" t="s">
        <v>1877</v>
      </c>
      <c r="C647" s="19">
        <v>1</v>
      </c>
      <c r="D647" s="2">
        <v>24625</v>
      </c>
      <c r="E647" s="2"/>
      <c r="F647" s="2">
        <f t="shared" si="16"/>
        <v>1433090</v>
      </c>
      <c r="G647" s="2"/>
      <c r="H647" s="19"/>
    </row>
    <row r="648" spans="1:8">
      <c r="A648" s="19">
        <v>9</v>
      </c>
      <c r="B648" s="19" t="s">
        <v>1886</v>
      </c>
      <c r="C648" s="19">
        <v>2</v>
      </c>
      <c r="D648" s="2"/>
      <c r="E648" s="2">
        <v>27460</v>
      </c>
      <c r="F648" s="2">
        <f t="shared" si="16"/>
        <v>1405630</v>
      </c>
      <c r="G648" s="2"/>
      <c r="H648" s="19"/>
    </row>
    <row r="649" spans="1:8">
      <c r="A649" s="19">
        <v>10</v>
      </c>
      <c r="B649" s="19" t="s">
        <v>1892</v>
      </c>
      <c r="C649" s="19">
        <v>3</v>
      </c>
      <c r="D649" s="2"/>
      <c r="E649" s="2">
        <v>40855</v>
      </c>
      <c r="F649" s="2">
        <f t="shared" si="16"/>
        <v>1364775</v>
      </c>
      <c r="G649" s="2"/>
      <c r="H649" s="19"/>
    </row>
    <row r="650" spans="1:8">
      <c r="A650" s="19">
        <v>11</v>
      </c>
      <c r="B650" s="19" t="s">
        <v>1899</v>
      </c>
      <c r="C650" s="19">
        <v>7</v>
      </c>
      <c r="D650" s="2"/>
      <c r="E650" s="2">
        <v>110715</v>
      </c>
      <c r="F650" s="2">
        <f t="shared" si="16"/>
        <v>1254060</v>
      </c>
      <c r="G650" s="2"/>
      <c r="H650" s="19"/>
    </row>
    <row r="651" spans="1:8">
      <c r="A651" s="19">
        <v>12</v>
      </c>
      <c r="B651" s="19" t="s">
        <v>1900</v>
      </c>
      <c r="C651" s="19">
        <v>7</v>
      </c>
      <c r="D651" s="2"/>
      <c r="E651" s="2">
        <v>104395</v>
      </c>
      <c r="F651" s="2">
        <f t="shared" si="16"/>
        <v>1149665</v>
      </c>
      <c r="G651" s="2"/>
      <c r="H651" s="19"/>
    </row>
    <row r="652" spans="1:8">
      <c r="A652" s="19">
        <v>13</v>
      </c>
      <c r="B652" s="19" t="s">
        <v>1901</v>
      </c>
      <c r="C652" s="19">
        <v>7</v>
      </c>
      <c r="D652" s="2"/>
      <c r="E652" s="2">
        <v>115155</v>
      </c>
      <c r="F652" s="2">
        <f t="shared" si="16"/>
        <v>1034510</v>
      </c>
      <c r="G652" s="2"/>
      <c r="H652" s="19"/>
    </row>
    <row r="653" spans="1:8">
      <c r="A653" s="19">
        <v>14</v>
      </c>
      <c r="B653" s="19" t="s">
        <v>1906</v>
      </c>
      <c r="C653" s="19">
        <v>12</v>
      </c>
      <c r="D653" s="2"/>
      <c r="E653" s="2">
        <v>183050</v>
      </c>
      <c r="F653" s="2">
        <f t="shared" si="16"/>
        <v>851460</v>
      </c>
      <c r="G653" s="2"/>
      <c r="H653" s="19"/>
    </row>
    <row r="654" spans="1:8">
      <c r="A654" s="19">
        <v>15</v>
      </c>
      <c r="B654" s="19" t="s">
        <v>1909</v>
      </c>
      <c r="C654" s="19">
        <v>3</v>
      </c>
      <c r="D654" s="2"/>
      <c r="E654" s="2">
        <v>44510</v>
      </c>
      <c r="F654" s="2">
        <f t="shared" si="16"/>
        <v>806950</v>
      </c>
      <c r="G654" s="2"/>
      <c r="H654" s="19"/>
    </row>
    <row r="655" spans="1:8">
      <c r="A655" s="19"/>
      <c r="B655" s="19" t="s">
        <v>1911</v>
      </c>
      <c r="C655" s="19">
        <v>3</v>
      </c>
      <c r="D655" s="2"/>
      <c r="E655" s="2">
        <v>54285</v>
      </c>
      <c r="F655" s="2">
        <f t="shared" si="16"/>
        <v>752665</v>
      </c>
      <c r="G655" s="2"/>
      <c r="H655" s="19"/>
    </row>
    <row r="656" spans="1:8">
      <c r="A656" s="19"/>
      <c r="B656" s="19" t="s">
        <v>1913</v>
      </c>
      <c r="C656" s="19">
        <v>6</v>
      </c>
      <c r="D656" s="2"/>
      <c r="E656" s="2">
        <v>90090</v>
      </c>
      <c r="F656" s="2">
        <f t="shared" si="16"/>
        <v>662575</v>
      </c>
      <c r="G656" s="2"/>
      <c r="H656" s="19"/>
    </row>
    <row r="657" spans="1:8">
      <c r="A657" s="19"/>
      <c r="B657" s="19" t="s">
        <v>1917</v>
      </c>
      <c r="C657" s="19">
        <v>2</v>
      </c>
      <c r="D657" s="2">
        <v>2000</v>
      </c>
      <c r="E657" s="2">
        <v>35775</v>
      </c>
      <c r="F657" s="2">
        <f t="shared" si="16"/>
        <v>628800</v>
      </c>
      <c r="G657" s="241" t="s">
        <v>2398</v>
      </c>
      <c r="H657" s="19"/>
    </row>
    <row r="658" spans="1:8">
      <c r="A658" s="19"/>
      <c r="B658" s="19" t="s">
        <v>1919</v>
      </c>
      <c r="C658" s="19">
        <v>11</v>
      </c>
      <c r="D658" s="2"/>
      <c r="E658" s="2">
        <v>169265</v>
      </c>
      <c r="F658" s="2">
        <f t="shared" si="16"/>
        <v>459535</v>
      </c>
      <c r="G658" s="2"/>
      <c r="H658" s="19"/>
    </row>
    <row r="659" spans="1:8">
      <c r="A659" s="19"/>
      <c r="B659" s="19" t="s">
        <v>1920</v>
      </c>
      <c r="C659" s="19">
        <v>12</v>
      </c>
      <c r="D659" s="2"/>
      <c r="E659" s="2">
        <v>167640</v>
      </c>
      <c r="F659" s="2">
        <f t="shared" si="16"/>
        <v>291895</v>
      </c>
      <c r="G659" s="2"/>
      <c r="H659" s="19"/>
    </row>
    <row r="660" spans="1:8">
      <c r="A660" s="19"/>
      <c r="B660" s="19" t="s">
        <v>1926</v>
      </c>
      <c r="C660" s="19">
        <v>3</v>
      </c>
      <c r="D660" s="2">
        <v>58400</v>
      </c>
      <c r="E660" s="2"/>
      <c r="F660" s="2">
        <f t="shared" si="16"/>
        <v>350295</v>
      </c>
      <c r="G660" s="241" t="s">
        <v>2391</v>
      </c>
      <c r="H660" s="19" t="s">
        <v>1928</v>
      </c>
    </row>
    <row r="661" spans="1:8">
      <c r="A661" s="19"/>
      <c r="B661" s="19" t="s">
        <v>1929</v>
      </c>
      <c r="C661" s="19">
        <v>1</v>
      </c>
      <c r="D661" s="2">
        <v>48595</v>
      </c>
      <c r="E661" s="2"/>
      <c r="F661" s="2">
        <f t="shared" si="16"/>
        <v>398890</v>
      </c>
      <c r="G661" s="2"/>
      <c r="H661" s="19" t="s">
        <v>1928</v>
      </c>
    </row>
    <row r="662" spans="1:8">
      <c r="A662" s="19"/>
      <c r="B662" s="19" t="s">
        <v>1929</v>
      </c>
      <c r="C662" s="19">
        <v>1</v>
      </c>
      <c r="D662" s="2"/>
      <c r="E662" s="2">
        <v>23000</v>
      </c>
      <c r="F662" s="2">
        <f t="shared" si="16"/>
        <v>375890</v>
      </c>
      <c r="G662" s="2"/>
      <c r="H662" s="19"/>
    </row>
    <row r="663" spans="1:8">
      <c r="A663" s="19"/>
      <c r="B663" s="19" t="s">
        <v>1932</v>
      </c>
      <c r="C663" s="19">
        <v>10</v>
      </c>
      <c r="D663" s="2"/>
      <c r="E663" s="2">
        <v>161460</v>
      </c>
      <c r="F663" s="2">
        <f t="shared" si="16"/>
        <v>214430</v>
      </c>
      <c r="G663" s="2"/>
      <c r="H663" s="19"/>
    </row>
    <row r="664" spans="1:8">
      <c r="A664" s="19">
        <v>16</v>
      </c>
      <c r="B664" s="19" t="s">
        <v>1934</v>
      </c>
      <c r="C664" s="19">
        <v>6</v>
      </c>
      <c r="D664" s="2"/>
      <c r="E664" s="2">
        <v>86175</v>
      </c>
      <c r="F664" s="2">
        <f t="shared" si="16"/>
        <v>128255</v>
      </c>
      <c r="G664" s="2"/>
      <c r="H664" s="19"/>
    </row>
    <row r="665" spans="1:8">
      <c r="A665" s="19"/>
      <c r="B665" s="19" t="s">
        <v>1936</v>
      </c>
      <c r="C665" s="19">
        <v>5</v>
      </c>
      <c r="D665" s="2"/>
      <c r="E665" s="2">
        <v>71940</v>
      </c>
      <c r="F665" s="2">
        <f t="shared" si="16"/>
        <v>56315</v>
      </c>
      <c r="G665" s="241" t="s">
        <v>2399</v>
      </c>
      <c r="H665" s="19"/>
    </row>
    <row r="666" spans="1:8">
      <c r="A666" s="19"/>
      <c r="B666" s="19" t="s">
        <v>1974</v>
      </c>
      <c r="C666" s="19">
        <v>8</v>
      </c>
      <c r="D666" s="2">
        <v>205725</v>
      </c>
      <c r="E666" s="2"/>
      <c r="F666" s="2">
        <f t="shared" si="16"/>
        <v>262040</v>
      </c>
      <c r="G666" s="17"/>
      <c r="H666" s="19"/>
    </row>
    <row r="667" spans="1:8">
      <c r="A667" s="19"/>
      <c r="B667" s="19" t="s">
        <v>1975</v>
      </c>
      <c r="C667" s="19">
        <v>9</v>
      </c>
      <c r="D667" s="2">
        <v>229920</v>
      </c>
      <c r="E667" s="2"/>
      <c r="F667" s="2">
        <f t="shared" si="16"/>
        <v>491960</v>
      </c>
      <c r="G667" s="17"/>
      <c r="H667" s="19"/>
    </row>
    <row r="668" spans="1:8">
      <c r="A668" s="19"/>
      <c r="B668" s="19" t="s">
        <v>1978</v>
      </c>
      <c r="C668" s="19">
        <v>3</v>
      </c>
      <c r="D668" s="2">
        <v>77275</v>
      </c>
      <c r="E668" s="2"/>
      <c r="F668" s="2">
        <f t="shared" si="16"/>
        <v>569235</v>
      </c>
      <c r="G668" s="2"/>
      <c r="H668" s="19"/>
    </row>
    <row r="669" spans="1:8">
      <c r="A669" s="19"/>
      <c r="B669" s="19" t="s">
        <v>1989</v>
      </c>
      <c r="C669" s="19">
        <v>1</v>
      </c>
      <c r="D669" s="2"/>
      <c r="E669" s="2">
        <v>13000</v>
      </c>
      <c r="F669" s="2">
        <f t="shared" si="16"/>
        <v>556235</v>
      </c>
      <c r="G669" s="2"/>
      <c r="H669" s="19"/>
    </row>
    <row r="670" spans="1:8">
      <c r="A670" s="19"/>
      <c r="B670" s="19" t="s">
        <v>1990</v>
      </c>
      <c r="C670" s="19">
        <v>30</v>
      </c>
      <c r="D670" s="2"/>
      <c r="E670" s="2">
        <v>425265</v>
      </c>
      <c r="F670" s="2">
        <f t="shared" si="16"/>
        <v>130970</v>
      </c>
      <c r="G670" s="2"/>
      <c r="H670" s="19"/>
    </row>
    <row r="671" spans="1:8">
      <c r="A671" s="19"/>
      <c r="B671" s="19" t="s">
        <v>1991</v>
      </c>
      <c r="C671" s="19">
        <v>6</v>
      </c>
      <c r="D671" s="2"/>
      <c r="E671" s="2">
        <v>85710</v>
      </c>
      <c r="F671" s="2">
        <f t="shared" si="16"/>
        <v>45260</v>
      </c>
      <c r="G671" s="2"/>
      <c r="H671" s="19"/>
    </row>
    <row r="672" spans="1:8">
      <c r="A672" s="19"/>
      <c r="B672" s="19" t="s">
        <v>1994</v>
      </c>
      <c r="C672" s="19">
        <v>9</v>
      </c>
      <c r="D672" s="2">
        <v>235120</v>
      </c>
      <c r="E672" s="2"/>
      <c r="F672" s="2">
        <f t="shared" si="16"/>
        <v>280380</v>
      </c>
      <c r="G672" s="17"/>
      <c r="H672" s="19"/>
    </row>
    <row r="673" spans="1:8">
      <c r="A673" s="19"/>
      <c r="B673" s="19" t="s">
        <v>1995</v>
      </c>
      <c r="C673" s="19">
        <v>2</v>
      </c>
      <c r="D673" s="2">
        <v>51555</v>
      </c>
      <c r="E673" s="2"/>
      <c r="F673" s="2">
        <f t="shared" si="16"/>
        <v>331935</v>
      </c>
      <c r="G673" s="241" t="s">
        <v>2400</v>
      </c>
      <c r="H673" s="19"/>
    </row>
    <row r="674" spans="1:8">
      <c r="A674" s="19"/>
      <c r="B674" s="19" t="s">
        <v>1996</v>
      </c>
      <c r="C674" s="19">
        <v>5</v>
      </c>
      <c r="D674" s="2">
        <v>128095</v>
      </c>
      <c r="E674" s="2"/>
      <c r="F674" s="2">
        <f t="shared" si="16"/>
        <v>460030</v>
      </c>
      <c r="G674" s="241" t="s">
        <v>2392</v>
      </c>
      <c r="H674" s="19"/>
    </row>
    <row r="675" spans="1:8">
      <c r="A675" s="19"/>
      <c r="B675" s="19" t="s">
        <v>1999</v>
      </c>
      <c r="C675" s="19">
        <v>1</v>
      </c>
      <c r="D675" s="2">
        <v>25195</v>
      </c>
      <c r="E675" s="2"/>
      <c r="F675" s="2">
        <f t="shared" si="16"/>
        <v>485225</v>
      </c>
      <c r="G675" s="17"/>
      <c r="H675" s="19"/>
    </row>
    <row r="676" spans="1:8">
      <c r="A676" s="19"/>
      <c r="B676" s="19" t="s">
        <v>2000</v>
      </c>
      <c r="C676" s="19">
        <v>1</v>
      </c>
      <c r="D676" s="2">
        <v>25720</v>
      </c>
      <c r="E676" s="2"/>
      <c r="F676" s="2">
        <f t="shared" si="16"/>
        <v>510945</v>
      </c>
      <c r="G676" s="17"/>
      <c r="H676" s="19"/>
    </row>
    <row r="677" spans="1:8">
      <c r="A677" s="19"/>
      <c r="B677" s="19" t="s">
        <v>2001</v>
      </c>
      <c r="C677" s="19">
        <v>18</v>
      </c>
      <c r="D677" s="2">
        <v>420295</v>
      </c>
      <c r="E677" s="2"/>
      <c r="F677" s="2">
        <f t="shared" si="16"/>
        <v>931240</v>
      </c>
      <c r="G677" s="2"/>
      <c r="H677" s="19"/>
    </row>
    <row r="678" spans="1:8">
      <c r="A678" s="19"/>
      <c r="B678" s="19" t="s">
        <v>2003</v>
      </c>
      <c r="C678" s="19">
        <v>8</v>
      </c>
      <c r="D678" s="2">
        <v>202380</v>
      </c>
      <c r="E678" s="2"/>
      <c r="F678" s="2">
        <f t="shared" si="16"/>
        <v>1133620</v>
      </c>
      <c r="G678" s="2"/>
      <c r="H678" s="19"/>
    </row>
    <row r="679" spans="1:8">
      <c r="A679" s="19"/>
      <c r="B679" s="19" t="s">
        <v>2004</v>
      </c>
      <c r="C679" s="19">
        <v>5</v>
      </c>
      <c r="D679" s="2">
        <v>129805</v>
      </c>
      <c r="E679" s="2"/>
      <c r="F679" s="2">
        <f t="shared" si="16"/>
        <v>1263425</v>
      </c>
      <c r="G679" s="2"/>
      <c r="H679" s="19"/>
    </row>
    <row r="680" spans="1:8">
      <c r="A680" s="19"/>
      <c r="B680" s="19" t="s">
        <v>2007</v>
      </c>
      <c r="C680" s="19">
        <v>3</v>
      </c>
      <c r="D680" s="2">
        <v>73050</v>
      </c>
      <c r="E680" s="2"/>
      <c r="F680" s="2">
        <f t="shared" si="16"/>
        <v>1336475</v>
      </c>
      <c r="G680" s="2"/>
      <c r="H680" s="19"/>
    </row>
    <row r="681" spans="1:8">
      <c r="A681" s="19"/>
      <c r="B681" s="19" t="s">
        <v>2009</v>
      </c>
      <c r="C681" s="19">
        <v>5</v>
      </c>
      <c r="D681" s="2"/>
      <c r="E681" s="2">
        <v>73785</v>
      </c>
      <c r="F681" s="2">
        <f t="shared" si="16"/>
        <v>1262690</v>
      </c>
      <c r="G681" s="2"/>
      <c r="H681" s="19"/>
    </row>
    <row r="682" spans="1:8">
      <c r="A682" s="19"/>
      <c r="B682" s="19" t="s">
        <v>2011</v>
      </c>
      <c r="C682" s="19">
        <v>11</v>
      </c>
      <c r="D682" s="2"/>
      <c r="E682" s="2">
        <v>157595</v>
      </c>
      <c r="F682" s="2">
        <f t="shared" si="16"/>
        <v>1105095</v>
      </c>
      <c r="G682" s="2"/>
      <c r="H682" s="19"/>
    </row>
    <row r="683" spans="1:8">
      <c r="A683" s="19"/>
      <c r="B683" s="19" t="s">
        <v>2013</v>
      </c>
      <c r="C683" s="19">
        <v>16</v>
      </c>
      <c r="D683" s="2"/>
      <c r="E683" s="2">
        <v>228525</v>
      </c>
      <c r="F683" s="2">
        <f t="shared" si="16"/>
        <v>876570</v>
      </c>
      <c r="G683" s="2"/>
      <c r="H683" s="19"/>
    </row>
    <row r="684" spans="1:8">
      <c r="A684" s="19"/>
      <c r="B684" s="19" t="s">
        <v>2014</v>
      </c>
      <c r="C684" s="19">
        <v>13</v>
      </c>
      <c r="D684" s="2"/>
      <c r="E684" s="2">
        <v>172575</v>
      </c>
      <c r="F684" s="2">
        <f t="shared" si="16"/>
        <v>703995</v>
      </c>
      <c r="G684" s="2"/>
      <c r="H684" s="19"/>
    </row>
    <row r="685" spans="1:8">
      <c r="A685" s="19"/>
      <c r="B685" s="19" t="s">
        <v>2015</v>
      </c>
      <c r="C685" s="19">
        <v>11</v>
      </c>
      <c r="D685" s="2"/>
      <c r="E685" s="2">
        <v>160355</v>
      </c>
      <c r="F685" s="2">
        <f t="shared" si="16"/>
        <v>543640</v>
      </c>
      <c r="G685" s="2"/>
      <c r="H685" s="19"/>
    </row>
    <row r="686" spans="1:8">
      <c r="A686" s="19"/>
      <c r="B686" s="19" t="s">
        <v>2017</v>
      </c>
      <c r="C686" s="19">
        <v>6</v>
      </c>
      <c r="D686" s="2"/>
      <c r="E686" s="2">
        <v>87770</v>
      </c>
      <c r="F686" s="2">
        <f t="shared" si="16"/>
        <v>455870</v>
      </c>
      <c r="G686" s="2"/>
      <c r="H686" s="19"/>
    </row>
    <row r="687" spans="1:8">
      <c r="A687" s="19"/>
      <c r="B687" s="19" t="s">
        <v>2018</v>
      </c>
      <c r="C687" s="19">
        <v>1</v>
      </c>
      <c r="D687" s="2"/>
      <c r="E687" s="2">
        <v>13455</v>
      </c>
      <c r="F687" s="2">
        <f t="shared" si="16"/>
        <v>442415</v>
      </c>
      <c r="G687" s="2"/>
      <c r="H687" s="19"/>
    </row>
    <row r="688" spans="1:8">
      <c r="A688" s="19"/>
      <c r="B688" s="19" t="s">
        <v>2022</v>
      </c>
      <c r="C688" s="19">
        <v>8</v>
      </c>
      <c r="D688" s="2"/>
      <c r="E688" s="2">
        <v>119320</v>
      </c>
      <c r="F688" s="2">
        <f t="shared" si="16"/>
        <v>323095</v>
      </c>
      <c r="G688" s="2"/>
      <c r="H688" s="19"/>
    </row>
    <row r="689" spans="1:8">
      <c r="A689" s="19"/>
      <c r="B689" s="19" t="s">
        <v>2023</v>
      </c>
      <c r="C689" s="19">
        <v>12</v>
      </c>
      <c r="D689" s="2"/>
      <c r="E689" s="2">
        <v>165685</v>
      </c>
      <c r="F689" s="2">
        <f t="shared" si="16"/>
        <v>157410</v>
      </c>
      <c r="G689" s="2"/>
      <c r="H689" s="19"/>
    </row>
    <row r="690" spans="1:8">
      <c r="A690" s="19"/>
      <c r="B690" s="19" t="s">
        <v>2024</v>
      </c>
      <c r="C690" s="19">
        <v>4</v>
      </c>
      <c r="D690" s="2"/>
      <c r="E690" s="2">
        <v>57860</v>
      </c>
      <c r="F690" s="2">
        <f t="shared" si="16"/>
        <v>99550</v>
      </c>
      <c r="G690" s="2"/>
      <c r="H690" s="19"/>
    </row>
    <row r="691" spans="1:8">
      <c r="A691" s="19"/>
      <c r="B691" s="19" t="s">
        <v>2019</v>
      </c>
      <c r="C691" s="19">
        <v>1</v>
      </c>
      <c r="D691" s="2"/>
      <c r="E691" s="2">
        <v>13960</v>
      </c>
      <c r="F691" s="2">
        <f t="shared" si="16"/>
        <v>85590</v>
      </c>
      <c r="G691" s="2"/>
      <c r="H691" s="19"/>
    </row>
    <row r="692" spans="1:8">
      <c r="A692" s="19"/>
      <c r="B692" s="19" t="s">
        <v>2026</v>
      </c>
      <c r="C692" s="19">
        <v>4</v>
      </c>
      <c r="D692" s="2"/>
      <c r="E692" s="2">
        <v>43225</v>
      </c>
      <c r="F692" s="2">
        <f t="shared" si="16"/>
        <v>42365</v>
      </c>
      <c r="G692" s="2"/>
      <c r="H692" s="19"/>
    </row>
    <row r="693" spans="1:8">
      <c r="A693" s="19"/>
      <c r="B693" s="19" t="s">
        <v>2029</v>
      </c>
      <c r="C693" s="19">
        <v>1</v>
      </c>
      <c r="D693" s="2"/>
      <c r="E693" s="2">
        <v>15000</v>
      </c>
      <c r="F693" s="2">
        <f t="shared" si="16"/>
        <v>27365</v>
      </c>
      <c r="G693" s="2"/>
      <c r="H693" s="19"/>
    </row>
    <row r="694" spans="1:8">
      <c r="A694" s="19"/>
      <c r="B694" s="19" t="s">
        <v>2063</v>
      </c>
      <c r="C694" s="19">
        <v>1</v>
      </c>
      <c r="D694" s="2"/>
      <c r="E694" s="5">
        <v>19290</v>
      </c>
      <c r="F694" s="2">
        <f t="shared" si="16"/>
        <v>8075</v>
      </c>
      <c r="G694" s="5"/>
      <c r="H694" s="19"/>
    </row>
    <row r="695" spans="1:8">
      <c r="A695" s="19"/>
      <c r="B695" s="19" t="s">
        <v>2074</v>
      </c>
      <c r="C695" s="19">
        <v>1</v>
      </c>
      <c r="D695" s="2"/>
      <c r="E695" s="5">
        <v>3650</v>
      </c>
      <c r="F695" s="2">
        <f t="shared" si="16"/>
        <v>4425</v>
      </c>
      <c r="G695" s="5"/>
      <c r="H695" s="19"/>
    </row>
    <row r="696" spans="1:8">
      <c r="A696" s="19"/>
      <c r="B696" s="19" t="s">
        <v>2094</v>
      </c>
      <c r="C696" s="19">
        <v>6</v>
      </c>
      <c r="D696" s="2">
        <v>146485</v>
      </c>
      <c r="E696" s="2"/>
      <c r="F696" s="2">
        <f t="shared" si="16"/>
        <v>150910</v>
      </c>
      <c r="G696" s="241" t="s">
        <v>2393</v>
      </c>
      <c r="H696" s="19"/>
    </row>
    <row r="697" spans="1:8">
      <c r="A697" s="19"/>
      <c r="B697" s="19" t="s">
        <v>2097</v>
      </c>
      <c r="C697" s="19">
        <v>8</v>
      </c>
      <c r="D697" s="2">
        <v>200180</v>
      </c>
      <c r="E697" s="2"/>
      <c r="F697" s="2">
        <f t="shared" si="16"/>
        <v>351090</v>
      </c>
      <c r="G697" s="241" t="s">
        <v>2394</v>
      </c>
      <c r="H697" s="19"/>
    </row>
    <row r="698" spans="1:8">
      <c r="A698" s="19"/>
      <c r="B698" s="19" t="s">
        <v>2103</v>
      </c>
      <c r="C698" s="19">
        <v>15</v>
      </c>
      <c r="D698" s="2">
        <v>380040</v>
      </c>
      <c r="E698" s="2"/>
      <c r="F698" s="2">
        <f t="shared" si="16"/>
        <v>731130</v>
      </c>
      <c r="G698" s="241" t="s">
        <v>2395</v>
      </c>
      <c r="H698" s="19"/>
    </row>
    <row r="699" spans="1:8">
      <c r="A699" s="19"/>
      <c r="B699" s="19" t="s">
        <v>2105</v>
      </c>
      <c r="C699" s="19">
        <v>14</v>
      </c>
      <c r="D699" s="2">
        <v>334000</v>
      </c>
      <c r="E699" s="2"/>
      <c r="F699" s="2">
        <f t="shared" si="16"/>
        <v>1065130</v>
      </c>
      <c r="G699" s="241" t="s">
        <v>2396</v>
      </c>
      <c r="H699" s="19"/>
    </row>
    <row r="700" spans="1:8">
      <c r="A700" s="19"/>
      <c r="B700" s="19" t="s">
        <v>2106</v>
      </c>
      <c r="C700" s="19">
        <v>21</v>
      </c>
      <c r="D700" s="2">
        <v>534285</v>
      </c>
      <c r="E700" s="2"/>
      <c r="F700" s="2">
        <f t="shared" si="16"/>
        <v>1599415</v>
      </c>
      <c r="G700" s="241" t="s">
        <v>2397</v>
      </c>
      <c r="H700" s="19"/>
    </row>
    <row r="701" spans="1:8">
      <c r="A701" s="19"/>
      <c r="B701" s="19" t="s">
        <v>2110</v>
      </c>
      <c r="C701" s="19">
        <v>17</v>
      </c>
      <c r="D701" s="2">
        <v>423470</v>
      </c>
      <c r="E701" s="2"/>
      <c r="F701" s="2">
        <f t="shared" si="16"/>
        <v>2022885</v>
      </c>
      <c r="G701" s="2"/>
      <c r="H701" s="19"/>
    </row>
    <row r="702" spans="1:8">
      <c r="A702" s="19"/>
      <c r="B702" s="19" t="s">
        <v>2112</v>
      </c>
      <c r="C702" s="19">
        <v>10</v>
      </c>
      <c r="D702" s="2">
        <v>234725</v>
      </c>
      <c r="E702" s="2"/>
      <c r="F702" s="2">
        <f t="shared" si="16"/>
        <v>2257610</v>
      </c>
      <c r="G702" s="2"/>
      <c r="H702" s="19"/>
    </row>
    <row r="703" spans="1:8">
      <c r="A703" s="19"/>
      <c r="B703" s="243" t="s">
        <v>2132</v>
      </c>
      <c r="C703" s="19"/>
      <c r="D703" s="2"/>
      <c r="E703" s="2">
        <v>4425</v>
      </c>
      <c r="F703" s="2">
        <f t="shared" si="16"/>
        <v>2253185</v>
      </c>
      <c r="G703" s="2"/>
      <c r="H703" s="19" t="s">
        <v>2135</v>
      </c>
    </row>
    <row r="704" spans="1:8">
      <c r="A704" s="19"/>
      <c r="B704" s="19" t="s">
        <v>2180</v>
      </c>
      <c r="C704" s="19">
        <v>15</v>
      </c>
      <c r="D704" s="2">
        <v>391160</v>
      </c>
      <c r="E704" s="2"/>
      <c r="F704" s="2">
        <f t="shared" si="16"/>
        <v>2644345</v>
      </c>
      <c r="G704" s="2"/>
      <c r="H704" s="19"/>
    </row>
    <row r="705" spans="1:8">
      <c r="A705" s="19"/>
      <c r="B705" s="19" t="s">
        <v>2182</v>
      </c>
      <c r="C705" s="19">
        <v>16</v>
      </c>
      <c r="D705" s="2">
        <v>411360</v>
      </c>
      <c r="E705" s="2"/>
      <c r="F705" s="2">
        <f t="shared" si="16"/>
        <v>3055705</v>
      </c>
      <c r="G705" s="2"/>
      <c r="H705" s="19"/>
    </row>
    <row r="706" spans="1:8">
      <c r="A706" s="19"/>
      <c r="B706" s="19" t="s">
        <v>2188</v>
      </c>
      <c r="C706" s="19">
        <v>1</v>
      </c>
      <c r="D706" s="2">
        <v>27090</v>
      </c>
      <c r="E706" s="2"/>
      <c r="F706" s="2">
        <f t="shared" ref="F706:F758" si="17">F705+D706-E706</f>
        <v>3082795</v>
      </c>
      <c r="G706" s="2"/>
      <c r="H706" s="19"/>
    </row>
    <row r="707" spans="1:8">
      <c r="A707" s="19"/>
      <c r="B707" s="19" t="s">
        <v>2191</v>
      </c>
      <c r="C707" s="19">
        <v>15</v>
      </c>
      <c r="D707" s="2">
        <v>389595</v>
      </c>
      <c r="E707" s="2"/>
      <c r="F707" s="2">
        <f t="shared" si="17"/>
        <v>3472390</v>
      </c>
      <c r="G707" s="2"/>
      <c r="H707" s="19"/>
    </row>
    <row r="708" spans="1:8">
      <c r="A708" s="19"/>
      <c r="B708" s="19" t="s">
        <v>2192</v>
      </c>
      <c r="C708" s="19">
        <v>11</v>
      </c>
      <c r="D708" s="2">
        <v>285555</v>
      </c>
      <c r="E708" s="2"/>
      <c r="F708" s="2">
        <f t="shared" si="17"/>
        <v>3757945</v>
      </c>
      <c r="G708" s="2"/>
      <c r="H708" s="19"/>
    </row>
    <row r="709" spans="1:8">
      <c r="A709" s="19"/>
      <c r="B709" s="19" t="s">
        <v>2193</v>
      </c>
      <c r="C709" s="19">
        <v>13</v>
      </c>
      <c r="D709" s="2">
        <v>316445</v>
      </c>
      <c r="E709" s="2"/>
      <c r="F709" s="2">
        <f t="shared" si="17"/>
        <v>4074390</v>
      </c>
      <c r="G709" s="2"/>
      <c r="H709" s="19"/>
    </row>
    <row r="710" spans="1:8">
      <c r="A710" s="19"/>
      <c r="B710" s="19" t="s">
        <v>2257</v>
      </c>
      <c r="C710" s="53">
        <v>4</v>
      </c>
      <c r="D710" s="2"/>
      <c r="E710" s="2">
        <v>83695</v>
      </c>
      <c r="F710" s="2">
        <f t="shared" si="17"/>
        <v>3990695</v>
      </c>
      <c r="G710" s="2"/>
      <c r="H710" s="19"/>
    </row>
    <row r="711" spans="1:8">
      <c r="A711" s="19"/>
      <c r="B711" s="19" t="s">
        <v>2258</v>
      </c>
      <c r="C711" s="53">
        <v>6</v>
      </c>
      <c r="D711" s="2"/>
      <c r="E711" s="2">
        <v>123290</v>
      </c>
      <c r="F711" s="2">
        <f t="shared" si="17"/>
        <v>3867405</v>
      </c>
      <c r="G711" s="2"/>
      <c r="H711" s="19"/>
    </row>
    <row r="712" spans="1:8">
      <c r="A712" s="19"/>
      <c r="B712" s="260" t="s">
        <v>2503</v>
      </c>
      <c r="C712" s="255">
        <v>3</v>
      </c>
      <c r="E712">
        <v>60770</v>
      </c>
      <c r="F712" s="2">
        <f t="shared" si="17"/>
        <v>3806635</v>
      </c>
      <c r="G712" s="2"/>
      <c r="H712" s="19"/>
    </row>
    <row r="713" spans="1:8">
      <c r="A713" s="19"/>
      <c r="B713" s="19" t="s">
        <v>2506</v>
      </c>
      <c r="C713" s="19">
        <v>4</v>
      </c>
      <c r="D713" s="2"/>
      <c r="E713" s="2">
        <v>82600</v>
      </c>
      <c r="F713" s="2">
        <f t="shared" si="17"/>
        <v>3724035</v>
      </c>
      <c r="G713" s="2"/>
      <c r="H713" s="19"/>
    </row>
    <row r="714" spans="1:8">
      <c r="A714" s="19"/>
      <c r="B714" s="19" t="s">
        <v>2510</v>
      </c>
      <c r="C714" s="19">
        <v>2</v>
      </c>
      <c r="D714" s="2"/>
      <c r="E714" s="2">
        <v>40000</v>
      </c>
      <c r="F714" s="2">
        <f t="shared" si="17"/>
        <v>3684035</v>
      </c>
      <c r="G714" s="2"/>
      <c r="H714" s="19"/>
    </row>
    <row r="715" spans="1:8">
      <c r="A715" s="19"/>
      <c r="B715" s="19" t="s">
        <v>2514</v>
      </c>
      <c r="C715" s="19">
        <v>8</v>
      </c>
      <c r="D715" s="2"/>
      <c r="E715" s="2">
        <v>187100</v>
      </c>
      <c r="F715" s="2">
        <f t="shared" si="17"/>
        <v>3496935</v>
      </c>
      <c r="G715" s="2"/>
      <c r="H715" s="19"/>
    </row>
    <row r="716" spans="1:8">
      <c r="A716" s="19"/>
      <c r="B716" s="19" t="s">
        <v>2516</v>
      </c>
      <c r="C716" s="19">
        <v>4</v>
      </c>
      <c r="D716" s="2"/>
      <c r="E716" s="2">
        <v>96495</v>
      </c>
      <c r="F716" s="2">
        <f t="shared" si="17"/>
        <v>3400440</v>
      </c>
      <c r="G716" s="2"/>
      <c r="H716" s="19"/>
    </row>
    <row r="717" spans="1:8">
      <c r="A717" s="19"/>
      <c r="B717" s="19" t="s">
        <v>2517</v>
      </c>
      <c r="C717" s="19">
        <v>7</v>
      </c>
      <c r="D717" s="2"/>
      <c r="E717" s="2">
        <v>138740</v>
      </c>
      <c r="F717" s="2">
        <f t="shared" si="17"/>
        <v>3261700</v>
      </c>
      <c r="G717" s="2"/>
      <c r="H717" s="19"/>
    </row>
    <row r="718" spans="1:8">
      <c r="A718" s="19"/>
      <c r="B718" s="274" t="s">
        <v>2570</v>
      </c>
      <c r="C718" s="19">
        <v>2</v>
      </c>
      <c r="D718" s="2"/>
      <c r="E718" s="2">
        <v>41065</v>
      </c>
      <c r="F718" s="2">
        <f t="shared" si="17"/>
        <v>3220635</v>
      </c>
      <c r="G718" s="2"/>
      <c r="H718" s="19"/>
    </row>
    <row r="719" spans="1:8">
      <c r="A719" s="19"/>
      <c r="B719" s="19" t="s">
        <v>2572</v>
      </c>
      <c r="C719" s="19">
        <v>4</v>
      </c>
      <c r="D719" s="2"/>
      <c r="E719" s="2">
        <v>87165</v>
      </c>
      <c r="F719" s="2">
        <f t="shared" si="17"/>
        <v>3133470</v>
      </c>
      <c r="G719" s="2"/>
      <c r="H719" s="19"/>
    </row>
    <row r="720" spans="1:8">
      <c r="A720" s="19"/>
      <c r="B720" s="283" t="s">
        <v>2575</v>
      </c>
      <c r="C720" s="19">
        <v>8</v>
      </c>
      <c r="D720" s="2"/>
      <c r="E720" s="2">
        <v>172445</v>
      </c>
      <c r="F720" s="2">
        <f t="shared" si="17"/>
        <v>2961025</v>
      </c>
      <c r="G720" s="2"/>
      <c r="H720" s="19"/>
    </row>
    <row r="721" spans="1:8">
      <c r="A721" s="19"/>
      <c r="B721" s="19" t="s">
        <v>2577</v>
      </c>
      <c r="C721" s="19">
        <v>9</v>
      </c>
      <c r="D721" s="2"/>
      <c r="E721" s="2">
        <v>162195</v>
      </c>
      <c r="F721" s="2">
        <f t="shared" si="17"/>
        <v>2798830</v>
      </c>
      <c r="G721" s="2"/>
      <c r="H721" s="19"/>
    </row>
    <row r="722" spans="1:8">
      <c r="A722" s="19"/>
      <c r="B722" s="19" t="s">
        <v>2580</v>
      </c>
      <c r="C722" s="19">
        <v>9</v>
      </c>
      <c r="D722" s="2"/>
      <c r="E722" s="2">
        <v>191270</v>
      </c>
      <c r="F722" s="2">
        <f t="shared" si="17"/>
        <v>2607560</v>
      </c>
      <c r="G722" s="2"/>
      <c r="H722" s="19"/>
    </row>
    <row r="723" spans="1:8">
      <c r="A723" s="19"/>
      <c r="B723" s="290" t="s">
        <v>2582</v>
      </c>
      <c r="C723" s="19">
        <v>2</v>
      </c>
      <c r="D723" s="2"/>
      <c r="E723" s="2">
        <v>29985</v>
      </c>
      <c r="F723" s="2">
        <f t="shared" si="17"/>
        <v>2577575</v>
      </c>
      <c r="G723" s="2"/>
      <c r="H723" s="19"/>
    </row>
    <row r="724" spans="1:8">
      <c r="A724" s="19"/>
      <c r="B724" s="295" t="s">
        <v>2585</v>
      </c>
      <c r="C724" s="19">
        <v>6</v>
      </c>
      <c r="D724" s="2"/>
      <c r="E724" s="2">
        <v>117810</v>
      </c>
      <c r="F724" s="2">
        <f t="shared" si="17"/>
        <v>2459765</v>
      </c>
      <c r="G724" s="2"/>
      <c r="H724" s="19"/>
    </row>
    <row r="725" spans="1:8">
      <c r="A725" s="19"/>
      <c r="B725" s="301" t="s">
        <v>2594</v>
      </c>
      <c r="C725" s="19">
        <v>11</v>
      </c>
      <c r="D725" s="2"/>
      <c r="E725" s="2">
        <v>203710</v>
      </c>
      <c r="F725" s="2">
        <f t="shared" si="17"/>
        <v>2256055</v>
      </c>
      <c r="G725" s="2"/>
      <c r="H725" s="19"/>
    </row>
    <row r="726" spans="1:8">
      <c r="A726" s="19"/>
      <c r="B726" s="303" t="s">
        <v>2595</v>
      </c>
      <c r="C726" s="19">
        <v>15</v>
      </c>
      <c r="D726" s="2"/>
      <c r="E726" s="2">
        <v>281695</v>
      </c>
      <c r="F726" s="2">
        <f t="shared" si="17"/>
        <v>1974360</v>
      </c>
      <c r="G726" s="2"/>
      <c r="H726" s="19"/>
    </row>
    <row r="727" spans="1:8">
      <c r="A727" s="19"/>
      <c r="B727" s="306" t="s">
        <v>2598</v>
      </c>
      <c r="C727" s="19">
        <v>2</v>
      </c>
      <c r="D727" s="2"/>
      <c r="E727" s="2">
        <v>30150</v>
      </c>
      <c r="F727" s="2">
        <f t="shared" si="17"/>
        <v>1944210</v>
      </c>
      <c r="G727" s="2"/>
      <c r="H727" s="19"/>
    </row>
    <row r="728" spans="1:8">
      <c r="A728" s="19"/>
      <c r="B728" s="308" t="s">
        <v>2601</v>
      </c>
      <c r="C728" s="19">
        <v>10</v>
      </c>
      <c r="D728" s="2"/>
      <c r="E728" s="2">
        <v>210720</v>
      </c>
      <c r="F728" s="2">
        <f t="shared" si="17"/>
        <v>1733490</v>
      </c>
      <c r="G728" s="2"/>
      <c r="H728" s="19"/>
    </row>
    <row r="729" spans="1:8">
      <c r="A729" s="19"/>
      <c r="B729" s="309" t="s">
        <v>2051</v>
      </c>
      <c r="C729" s="19">
        <v>16</v>
      </c>
      <c r="D729" s="2"/>
      <c r="E729" s="2">
        <v>279470</v>
      </c>
      <c r="F729" s="2">
        <f t="shared" si="17"/>
        <v>1454020</v>
      </c>
      <c r="G729" s="2"/>
      <c r="H729" s="19"/>
    </row>
    <row r="730" spans="1:8">
      <c r="A730" s="19"/>
      <c r="B730" s="312" t="s">
        <v>2605</v>
      </c>
      <c r="C730" s="19">
        <v>10</v>
      </c>
      <c r="D730" s="2"/>
      <c r="E730" s="2">
        <v>170535</v>
      </c>
      <c r="F730" s="2">
        <f t="shared" si="17"/>
        <v>1283485</v>
      </c>
      <c r="G730" s="2"/>
      <c r="H730" s="19"/>
    </row>
    <row r="731" spans="1:8">
      <c r="A731" s="19"/>
      <c r="B731" s="316" t="s">
        <v>2606</v>
      </c>
      <c r="C731" s="19">
        <v>18</v>
      </c>
      <c r="D731" s="2"/>
      <c r="E731" s="2">
        <v>347635</v>
      </c>
      <c r="F731" s="2">
        <f t="shared" si="17"/>
        <v>935850</v>
      </c>
      <c r="G731" s="2"/>
      <c r="H731" s="19"/>
    </row>
    <row r="732" spans="1:8">
      <c r="A732" s="19"/>
      <c r="B732" s="318" t="s">
        <v>2609</v>
      </c>
      <c r="C732" s="19">
        <v>16</v>
      </c>
      <c r="D732" s="2"/>
      <c r="E732" s="2">
        <v>319910</v>
      </c>
      <c r="F732" s="2">
        <f t="shared" si="17"/>
        <v>615940</v>
      </c>
      <c r="G732" s="2"/>
      <c r="H732" s="19"/>
    </row>
    <row r="733" spans="1:8">
      <c r="A733" s="19"/>
      <c r="B733" s="320" t="s">
        <v>2611</v>
      </c>
      <c r="C733" s="19">
        <v>15</v>
      </c>
      <c r="D733" s="2"/>
      <c r="E733" s="2">
        <v>319645</v>
      </c>
      <c r="F733" s="2">
        <f t="shared" si="17"/>
        <v>296295</v>
      </c>
      <c r="G733" s="2"/>
      <c r="H733" s="19"/>
    </row>
    <row r="734" spans="1:8">
      <c r="A734" s="19"/>
      <c r="B734" s="322" t="s">
        <v>2616</v>
      </c>
      <c r="C734" s="19">
        <v>9</v>
      </c>
      <c r="D734" s="2"/>
      <c r="E734" s="2">
        <v>151615</v>
      </c>
      <c r="F734" s="2">
        <f t="shared" si="17"/>
        <v>144680</v>
      </c>
      <c r="G734" s="2"/>
      <c r="H734" s="19"/>
    </row>
    <row r="735" spans="1:8">
      <c r="A735" s="19"/>
      <c r="B735" s="328" t="s">
        <v>2627</v>
      </c>
      <c r="C735" s="19">
        <v>4</v>
      </c>
      <c r="D735" s="2"/>
      <c r="E735" s="2">
        <v>61375</v>
      </c>
      <c r="F735" s="2">
        <f t="shared" si="17"/>
        <v>83305</v>
      </c>
      <c r="G735" s="2"/>
      <c r="H735" s="19"/>
    </row>
    <row r="736" spans="1:8">
      <c r="A736" s="19"/>
      <c r="B736" s="330" t="s">
        <v>2630</v>
      </c>
      <c r="C736" s="19">
        <v>4</v>
      </c>
      <c r="D736" s="2"/>
      <c r="E736" s="2">
        <v>62245</v>
      </c>
      <c r="F736" s="2">
        <f t="shared" si="17"/>
        <v>21060</v>
      </c>
      <c r="G736" s="2"/>
      <c r="H736" s="19"/>
    </row>
    <row r="737" spans="1:8">
      <c r="A737" s="19"/>
      <c r="B737" s="356" t="s">
        <v>2650</v>
      </c>
      <c r="C737" s="19">
        <v>1</v>
      </c>
      <c r="D737" s="2"/>
      <c r="E737" s="2">
        <v>16090</v>
      </c>
      <c r="F737" s="2">
        <f t="shared" si="17"/>
        <v>4970</v>
      </c>
      <c r="G737" s="2"/>
      <c r="H737" s="19"/>
    </row>
    <row r="738" spans="1:8">
      <c r="A738" s="19"/>
      <c r="B738" s="388" t="s">
        <v>2688</v>
      </c>
      <c r="C738" s="19">
        <v>1</v>
      </c>
      <c r="D738" s="2">
        <v>5700</v>
      </c>
      <c r="E738" s="2"/>
      <c r="F738" s="2">
        <f t="shared" si="17"/>
        <v>10670</v>
      </c>
      <c r="G738" s="2"/>
      <c r="H738" s="19" t="s">
        <v>2691</v>
      </c>
    </row>
    <row r="739" spans="1:8">
      <c r="A739" s="19"/>
      <c r="B739" s="392" t="s">
        <v>2695</v>
      </c>
      <c r="C739" s="19">
        <v>5</v>
      </c>
      <c r="D739" s="2">
        <v>113125</v>
      </c>
      <c r="E739" s="2"/>
      <c r="F739" s="2">
        <f t="shared" si="17"/>
        <v>123795</v>
      </c>
      <c r="G739" s="2"/>
      <c r="H739" s="19"/>
    </row>
    <row r="740" spans="1:8">
      <c r="A740" s="19"/>
      <c r="B740" s="392" t="s">
        <v>2695</v>
      </c>
      <c r="C740" s="19">
        <v>2</v>
      </c>
      <c r="D740" s="2"/>
      <c r="E740" s="2">
        <v>45920</v>
      </c>
      <c r="F740" s="2">
        <f t="shared" si="17"/>
        <v>77875</v>
      </c>
      <c r="G740" s="2"/>
      <c r="H740" s="19"/>
    </row>
    <row r="741" spans="1:8">
      <c r="A741" s="19"/>
      <c r="B741" s="395" t="s">
        <v>2696</v>
      </c>
      <c r="C741" s="19">
        <v>2</v>
      </c>
      <c r="D741" s="2"/>
      <c r="E741" s="2">
        <v>45280</v>
      </c>
      <c r="F741" s="2">
        <f t="shared" si="17"/>
        <v>32595</v>
      </c>
      <c r="G741" s="2"/>
      <c r="H741" s="19"/>
    </row>
    <row r="742" spans="1:8">
      <c r="A742" s="19"/>
      <c r="B742" s="397" t="s">
        <v>2698</v>
      </c>
      <c r="C742" s="19">
        <v>1</v>
      </c>
      <c r="D742" s="2"/>
      <c r="E742" s="2">
        <v>17840</v>
      </c>
      <c r="F742" s="2">
        <f t="shared" si="17"/>
        <v>14755</v>
      </c>
      <c r="G742" s="2"/>
      <c r="H742" s="19"/>
    </row>
    <row r="743" spans="1:8">
      <c r="A743" s="19"/>
      <c r="B743" s="400" t="s">
        <v>2699</v>
      </c>
      <c r="C743" s="19">
        <v>6</v>
      </c>
      <c r="D743" s="2">
        <v>135595</v>
      </c>
      <c r="E743" s="2"/>
      <c r="F743" s="2">
        <f t="shared" si="17"/>
        <v>150350</v>
      </c>
      <c r="G743" s="2"/>
      <c r="H743" s="19"/>
    </row>
    <row r="744" spans="1:8">
      <c r="A744" s="19"/>
      <c r="B744" s="402" t="s">
        <v>2702</v>
      </c>
      <c r="C744" s="19">
        <v>7</v>
      </c>
      <c r="D744" s="2">
        <v>167105</v>
      </c>
      <c r="E744" s="2"/>
      <c r="F744" s="2">
        <f t="shared" si="17"/>
        <v>317455</v>
      </c>
      <c r="G744" s="2"/>
      <c r="H744" s="19"/>
    </row>
    <row r="745" spans="1:8">
      <c r="A745" s="19"/>
      <c r="B745" s="406" t="s">
        <v>2704</v>
      </c>
      <c r="C745" s="19">
        <v>5</v>
      </c>
      <c r="D745" s="2">
        <v>10275</v>
      </c>
      <c r="E745" s="2"/>
      <c r="F745" s="2">
        <f t="shared" si="17"/>
        <v>327730</v>
      </c>
      <c r="G745" s="2"/>
      <c r="H745" s="19"/>
    </row>
    <row r="746" spans="1:8">
      <c r="A746" s="19"/>
      <c r="B746" s="406" t="s">
        <v>2704</v>
      </c>
      <c r="C746" s="19">
        <v>4</v>
      </c>
      <c r="D746" s="2"/>
      <c r="E746" s="2">
        <v>90785</v>
      </c>
      <c r="F746" s="2">
        <f t="shared" si="17"/>
        <v>236945</v>
      </c>
      <c r="G746" s="2"/>
      <c r="H746" s="19"/>
    </row>
    <row r="747" spans="1:8">
      <c r="A747" s="19"/>
      <c r="B747" s="406" t="s">
        <v>2706</v>
      </c>
      <c r="C747" s="19">
        <v>1</v>
      </c>
      <c r="D747" s="2">
        <v>21150</v>
      </c>
      <c r="E747" s="2"/>
      <c r="F747" s="2">
        <f t="shared" si="17"/>
        <v>258095</v>
      </c>
      <c r="G747" s="2"/>
      <c r="H747" s="19"/>
    </row>
    <row r="748" spans="1:8">
      <c r="A748" s="19"/>
      <c r="B748" s="406" t="s">
        <v>2711</v>
      </c>
      <c r="C748" s="19">
        <v>11</v>
      </c>
      <c r="D748" s="2">
        <v>284660</v>
      </c>
      <c r="E748" s="2"/>
      <c r="F748" s="5">
        <f t="shared" si="17"/>
        <v>542755</v>
      </c>
      <c r="G748" s="2"/>
      <c r="H748" s="19"/>
    </row>
    <row r="749" spans="1:8">
      <c r="A749" s="19"/>
      <c r="B749" s="406" t="s">
        <v>2712</v>
      </c>
      <c r="C749" s="19">
        <v>8</v>
      </c>
      <c r="D749" s="2">
        <v>189620</v>
      </c>
      <c r="E749" s="2"/>
      <c r="F749" s="2">
        <f t="shared" si="17"/>
        <v>732375</v>
      </c>
      <c r="G749" s="2"/>
      <c r="H749" s="19"/>
    </row>
    <row r="750" spans="1:8">
      <c r="A750" s="19"/>
      <c r="B750" s="411" t="s">
        <v>2713</v>
      </c>
      <c r="C750" s="19">
        <v>8</v>
      </c>
      <c r="D750" s="2"/>
      <c r="E750" s="2">
        <v>202830</v>
      </c>
      <c r="F750" s="5">
        <f t="shared" si="17"/>
        <v>529545</v>
      </c>
      <c r="G750" s="2"/>
      <c r="H750" s="19"/>
    </row>
    <row r="751" spans="1:8">
      <c r="A751" s="19"/>
      <c r="B751" s="411" t="s">
        <v>2714</v>
      </c>
      <c r="C751" s="19">
        <v>8</v>
      </c>
      <c r="D751" s="2"/>
      <c r="E751" s="2">
        <v>209655</v>
      </c>
      <c r="F751" s="5">
        <f t="shared" si="17"/>
        <v>319890</v>
      </c>
      <c r="G751" s="2"/>
      <c r="H751" s="19"/>
    </row>
    <row r="752" spans="1:8">
      <c r="A752" s="19"/>
      <c r="B752" s="412" t="s">
        <v>2715</v>
      </c>
      <c r="C752" s="19">
        <v>8</v>
      </c>
      <c r="D752" s="2"/>
      <c r="E752" s="2">
        <v>202940</v>
      </c>
      <c r="F752" s="2">
        <f t="shared" si="17"/>
        <v>116950</v>
      </c>
      <c r="G752" s="2"/>
      <c r="H752" s="19"/>
    </row>
    <row r="753" spans="1:9">
      <c r="A753" s="19"/>
      <c r="B753" s="416" t="s">
        <v>2716</v>
      </c>
      <c r="C753" s="19">
        <v>1</v>
      </c>
      <c r="D753" s="2"/>
      <c r="E753" s="2">
        <v>24510</v>
      </c>
      <c r="F753" s="2">
        <f t="shared" si="17"/>
        <v>92440</v>
      </c>
      <c r="G753" s="2"/>
      <c r="H753" s="19"/>
    </row>
    <row r="754" spans="1:9">
      <c r="A754" s="19"/>
      <c r="B754" s="426" t="s">
        <v>2721</v>
      </c>
      <c r="C754" s="19">
        <v>2</v>
      </c>
      <c r="D754" s="2"/>
      <c r="E754" s="2">
        <v>24560</v>
      </c>
      <c r="F754" s="2">
        <f t="shared" si="17"/>
        <v>67880</v>
      </c>
      <c r="G754" s="2"/>
      <c r="H754" s="19"/>
    </row>
    <row r="755" spans="1:9">
      <c r="A755" s="19"/>
      <c r="B755" s="481" t="s">
        <v>2755</v>
      </c>
      <c r="C755" s="19">
        <v>3</v>
      </c>
      <c r="D755" s="2"/>
      <c r="E755" s="2">
        <v>57885</v>
      </c>
      <c r="F755" s="2">
        <f t="shared" si="17"/>
        <v>9995</v>
      </c>
      <c r="G755" s="2"/>
      <c r="H755" s="19"/>
    </row>
    <row r="756" spans="1:9">
      <c r="A756" s="19"/>
      <c r="B756" s="484" t="s">
        <v>2760</v>
      </c>
      <c r="C756" s="19">
        <v>1</v>
      </c>
      <c r="D756" s="2"/>
      <c r="E756" s="2">
        <v>4835</v>
      </c>
      <c r="F756" s="2">
        <f t="shared" si="17"/>
        <v>5160</v>
      </c>
      <c r="G756" s="2"/>
      <c r="H756" s="19"/>
    </row>
    <row r="757" spans="1:9">
      <c r="A757" s="19"/>
      <c r="B757" s="481"/>
      <c r="C757" s="19"/>
      <c r="D757" s="2"/>
      <c r="E757" s="2"/>
      <c r="F757" s="2">
        <f t="shared" si="17"/>
        <v>5160</v>
      </c>
      <c r="G757" s="2"/>
      <c r="H757" s="19"/>
    </row>
    <row r="758" spans="1:9">
      <c r="A758" s="17"/>
      <c r="B758" s="17"/>
      <c r="C758" s="17"/>
      <c r="D758" s="18"/>
      <c r="E758" s="18"/>
      <c r="F758" s="2">
        <f t="shared" si="17"/>
        <v>5160</v>
      </c>
      <c r="G758" s="18"/>
      <c r="H758" s="17"/>
    </row>
    <row r="759" spans="1:9" ht="23.25">
      <c r="A759" s="690" t="s">
        <v>43</v>
      </c>
      <c r="B759" s="691"/>
      <c r="C759" s="29">
        <f>SUM(C640:C758)</f>
        <v>817</v>
      </c>
      <c r="D759" s="30">
        <f>SUM(D640:D758)</f>
        <v>8347840</v>
      </c>
      <c r="E759" s="30">
        <f>SUM(E640:E758)</f>
        <v>8342680</v>
      </c>
      <c r="F759" s="30">
        <f>D759-E759</f>
        <v>5160</v>
      </c>
      <c r="G759" s="30"/>
      <c r="H759" s="31"/>
      <c r="I759" t="s">
        <v>1362</v>
      </c>
    </row>
    <row r="762" spans="1:9" ht="23.25">
      <c r="A762" s="666" t="s">
        <v>0</v>
      </c>
      <c r="B762" s="666"/>
      <c r="C762" s="666"/>
      <c r="D762" s="666"/>
      <c r="E762" s="666"/>
      <c r="F762" s="666"/>
      <c r="G762" s="666"/>
      <c r="H762" s="666"/>
    </row>
    <row r="763" spans="1:9" ht="15.75">
      <c r="A763" s="672" t="s">
        <v>580</v>
      </c>
      <c r="B763" s="672"/>
      <c r="C763" s="672"/>
      <c r="D763" s="672"/>
      <c r="E763" s="672"/>
      <c r="F763" s="672"/>
      <c r="G763" s="672"/>
      <c r="H763" s="672"/>
    </row>
    <row r="764" spans="1:9">
      <c r="A764" s="667" t="s">
        <v>1660</v>
      </c>
      <c r="B764" s="667"/>
      <c r="C764" s="667"/>
      <c r="D764" s="667"/>
      <c r="E764" s="667"/>
      <c r="F764" s="667"/>
      <c r="G764" s="667"/>
      <c r="H764" s="667"/>
    </row>
    <row r="765" spans="1:9">
      <c r="A765" s="668" t="s">
        <v>2</v>
      </c>
      <c r="B765" s="668"/>
      <c r="C765" s="668"/>
      <c r="D765" s="668"/>
      <c r="E765" s="668"/>
      <c r="F765" s="668"/>
      <c r="G765" s="668"/>
      <c r="H765" s="668"/>
    </row>
    <row r="766" spans="1:9" ht="15.75">
      <c r="A766" s="1" t="s">
        <v>3</v>
      </c>
      <c r="B766" s="1" t="s">
        <v>4</v>
      </c>
      <c r="C766" s="218" t="s">
        <v>2245</v>
      </c>
      <c r="D766" s="1" t="s">
        <v>2243</v>
      </c>
      <c r="E766" s="1" t="s">
        <v>2246</v>
      </c>
      <c r="F766" s="211" t="s">
        <v>2244</v>
      </c>
      <c r="G766" s="1" t="s">
        <v>2247</v>
      </c>
      <c r="H766" s="211" t="s">
        <v>2239</v>
      </c>
    </row>
    <row r="767" spans="1:9">
      <c r="A767" s="19">
        <v>1</v>
      </c>
      <c r="B767" s="19" t="s">
        <v>1882</v>
      </c>
      <c r="C767" s="19">
        <v>3</v>
      </c>
      <c r="D767" s="2">
        <v>80630</v>
      </c>
      <c r="E767" s="2"/>
      <c r="F767" s="2">
        <f>D767-E767</f>
        <v>80630</v>
      </c>
      <c r="G767" s="241" t="s">
        <v>2388</v>
      </c>
      <c r="H767" s="19"/>
    </row>
    <row r="768" spans="1:9">
      <c r="A768" s="19">
        <v>2</v>
      </c>
      <c r="B768" s="19" t="s">
        <v>1884</v>
      </c>
      <c r="C768" s="19">
        <v>2</v>
      </c>
      <c r="D768" s="2">
        <v>53935</v>
      </c>
      <c r="E768" s="2"/>
      <c r="F768" s="2">
        <f>F767+D768-E768</f>
        <v>134565</v>
      </c>
      <c r="G768" s="2"/>
      <c r="H768" s="19"/>
    </row>
    <row r="769" spans="1:8">
      <c r="A769" s="19">
        <v>3</v>
      </c>
      <c r="B769" s="19" t="s">
        <v>1885</v>
      </c>
      <c r="C769" s="19">
        <v>11</v>
      </c>
      <c r="D769" s="2">
        <v>247280</v>
      </c>
      <c r="E769" s="2"/>
      <c r="F769" s="2">
        <f t="shared" ref="F769:F776" si="18">F768+D769-E769</f>
        <v>381845</v>
      </c>
      <c r="G769" s="2"/>
      <c r="H769" s="19"/>
    </row>
    <row r="770" spans="1:8">
      <c r="A770" s="19">
        <v>4</v>
      </c>
      <c r="B770" s="19" t="s">
        <v>1913</v>
      </c>
      <c r="C770" s="19">
        <v>2</v>
      </c>
      <c r="D770" s="2"/>
      <c r="E770" s="2">
        <v>44025</v>
      </c>
      <c r="F770" s="2">
        <f t="shared" si="18"/>
        <v>337820</v>
      </c>
      <c r="G770" s="2"/>
      <c r="H770" s="19"/>
    </row>
    <row r="771" spans="1:8">
      <c r="A771" s="19">
        <v>5</v>
      </c>
      <c r="B771" s="19" t="s">
        <v>1919</v>
      </c>
      <c r="C771" s="19">
        <v>1</v>
      </c>
      <c r="D771" s="2"/>
      <c r="E771" s="2">
        <v>26050</v>
      </c>
      <c r="F771" s="2">
        <f t="shared" si="18"/>
        <v>311770</v>
      </c>
      <c r="G771" s="2"/>
      <c r="H771" s="19"/>
    </row>
    <row r="772" spans="1:8">
      <c r="A772" s="19">
        <v>6</v>
      </c>
      <c r="B772" s="19" t="s">
        <v>1920</v>
      </c>
      <c r="C772" s="19">
        <v>2</v>
      </c>
      <c r="D772" s="2"/>
      <c r="E772" s="2">
        <v>45975</v>
      </c>
      <c r="F772" s="2">
        <f t="shared" si="18"/>
        <v>265795</v>
      </c>
      <c r="G772" s="2"/>
      <c r="H772" s="19"/>
    </row>
    <row r="773" spans="1:8">
      <c r="A773" s="19">
        <v>7</v>
      </c>
      <c r="B773" s="19" t="s">
        <v>1926</v>
      </c>
      <c r="C773" s="19">
        <v>2</v>
      </c>
      <c r="D773" s="2"/>
      <c r="E773" s="2">
        <v>40000</v>
      </c>
      <c r="F773" s="2">
        <f t="shared" si="18"/>
        <v>225795</v>
      </c>
      <c r="G773" s="2"/>
      <c r="H773" s="19"/>
    </row>
    <row r="774" spans="1:8">
      <c r="A774" s="19">
        <v>8</v>
      </c>
      <c r="B774" s="19" t="s">
        <v>1929</v>
      </c>
      <c r="C774" s="19">
        <v>1</v>
      </c>
      <c r="D774" s="2"/>
      <c r="E774" s="2">
        <v>21960</v>
      </c>
      <c r="F774" s="2">
        <f t="shared" si="18"/>
        <v>203835</v>
      </c>
      <c r="G774" s="2"/>
      <c r="H774" s="19"/>
    </row>
    <row r="775" spans="1:8">
      <c r="A775" s="19">
        <v>9</v>
      </c>
      <c r="B775" s="19" t="s">
        <v>1938</v>
      </c>
      <c r="C775" s="19">
        <v>13</v>
      </c>
      <c r="D775" s="2"/>
      <c r="E775" s="2">
        <v>192395</v>
      </c>
      <c r="F775" s="2">
        <f t="shared" si="18"/>
        <v>11440</v>
      </c>
      <c r="G775" s="2"/>
      <c r="H775" s="19"/>
    </row>
    <row r="776" spans="1:8">
      <c r="A776" s="19">
        <v>10</v>
      </c>
      <c r="B776" s="19" t="s">
        <v>1939</v>
      </c>
      <c r="C776" s="19">
        <v>1</v>
      </c>
      <c r="D776" s="2">
        <v>755</v>
      </c>
      <c r="E776" s="2">
        <v>12195</v>
      </c>
      <c r="F776" s="2">
        <f t="shared" si="18"/>
        <v>0</v>
      </c>
      <c r="G776" s="2"/>
      <c r="H776" s="19"/>
    </row>
    <row r="777" spans="1:8">
      <c r="A777" s="17"/>
      <c r="B777" s="17"/>
      <c r="C777" s="17"/>
      <c r="D777" s="18"/>
      <c r="E777" s="18"/>
      <c r="F777" s="18"/>
      <c r="G777" s="18"/>
      <c r="H777" s="17"/>
    </row>
    <row r="778" spans="1:8" ht="23.25">
      <c r="A778" s="690" t="s">
        <v>43</v>
      </c>
      <c r="B778" s="691"/>
      <c r="C778" s="29">
        <f>SUM(C767:C777)</f>
        <v>38</v>
      </c>
      <c r="D778" s="30">
        <f>SUM(D767:D777)</f>
        <v>382600</v>
      </c>
      <c r="E778" s="30">
        <f>SUM(E767:E777)</f>
        <v>382600</v>
      </c>
      <c r="F778" s="30">
        <f>D778-E778</f>
        <v>0</v>
      </c>
      <c r="G778" s="30"/>
      <c r="H778" s="31">
        <f>D778-E778</f>
        <v>0</v>
      </c>
    </row>
    <row r="781" spans="1:8" ht="23.25">
      <c r="A781" s="666" t="s">
        <v>0</v>
      </c>
      <c r="B781" s="666"/>
      <c r="C781" s="666"/>
      <c r="D781" s="666"/>
      <c r="E781" s="666"/>
      <c r="F781" s="666"/>
      <c r="G781" s="666"/>
      <c r="H781" s="666"/>
    </row>
    <row r="782" spans="1:8" ht="15.75">
      <c r="A782" s="672" t="s">
        <v>580</v>
      </c>
      <c r="B782" s="672"/>
      <c r="C782" s="672"/>
      <c r="D782" s="672"/>
      <c r="E782" s="672"/>
      <c r="F782" s="672"/>
      <c r="G782" s="672"/>
      <c r="H782" s="672"/>
    </row>
    <row r="783" spans="1:8">
      <c r="A783" s="694" t="s">
        <v>2386</v>
      </c>
      <c r="B783" s="667"/>
      <c r="C783" s="667"/>
      <c r="D783" s="667"/>
      <c r="E783" s="667"/>
      <c r="F783" s="667"/>
      <c r="G783" s="667"/>
      <c r="H783" s="667"/>
    </row>
    <row r="784" spans="1:8">
      <c r="A784" s="668" t="s">
        <v>2</v>
      </c>
      <c r="B784" s="668"/>
      <c r="C784" s="668"/>
      <c r="D784" s="668"/>
      <c r="E784" s="668"/>
      <c r="F784" s="668"/>
      <c r="G784" s="668"/>
      <c r="H784" s="668"/>
    </row>
    <row r="785" spans="1:8" ht="15.75">
      <c r="A785" s="1" t="s">
        <v>3</v>
      </c>
      <c r="B785" s="1" t="s">
        <v>4</v>
      </c>
      <c r="C785" s="218" t="s">
        <v>2245</v>
      </c>
      <c r="D785" s="1" t="s">
        <v>2243</v>
      </c>
      <c r="E785" s="1" t="s">
        <v>2246</v>
      </c>
      <c r="F785" s="211" t="s">
        <v>2244</v>
      </c>
      <c r="G785" s="1" t="s">
        <v>2247</v>
      </c>
      <c r="H785" s="211" t="s">
        <v>2239</v>
      </c>
    </row>
    <row r="786" spans="1:8">
      <c r="A786" s="19">
        <v>1</v>
      </c>
      <c r="B786" s="19" t="s">
        <v>1942</v>
      </c>
      <c r="C786" s="19">
        <v>1</v>
      </c>
      <c r="D786" s="2">
        <v>2330</v>
      </c>
      <c r="E786" s="2"/>
      <c r="F786" s="2">
        <f>D786-E786</f>
        <v>2330</v>
      </c>
      <c r="G786" s="241" t="s">
        <v>2387</v>
      </c>
      <c r="H786" s="19"/>
    </row>
    <row r="787" spans="1:8">
      <c r="A787" s="19">
        <v>2</v>
      </c>
      <c r="B787" s="19" t="s">
        <v>2029</v>
      </c>
      <c r="C787" s="19">
        <v>1</v>
      </c>
      <c r="D787" s="2"/>
      <c r="E787" s="2">
        <v>2220</v>
      </c>
      <c r="F787" s="2">
        <f>F786+D787-E787</f>
        <v>110</v>
      </c>
      <c r="G787" s="2"/>
      <c r="H787" s="19"/>
    </row>
    <row r="788" spans="1:8">
      <c r="A788" s="19">
        <v>3</v>
      </c>
      <c r="B788" s="19" t="s">
        <v>2133</v>
      </c>
      <c r="C788" s="19"/>
      <c r="D788" s="2"/>
      <c r="E788" s="2">
        <v>110</v>
      </c>
      <c r="F788" s="2">
        <f>F787+D788-E788</f>
        <v>0</v>
      </c>
      <c r="G788" s="2"/>
      <c r="H788" s="19" t="s">
        <v>1643</v>
      </c>
    </row>
    <row r="789" spans="1:8" ht="23.25">
      <c r="A789" s="690" t="s">
        <v>43</v>
      </c>
      <c r="B789" s="691"/>
      <c r="C789" s="29">
        <f>SUM(C786:C788)</f>
        <v>2</v>
      </c>
      <c r="D789" s="30">
        <f>SUM(D786:D788)</f>
        <v>2330</v>
      </c>
      <c r="E789" s="30">
        <f>SUM(E786:E788)</f>
        <v>2330</v>
      </c>
      <c r="F789" s="30">
        <f>D789-E789</f>
        <v>0</v>
      </c>
      <c r="G789" s="30"/>
      <c r="H789" s="31"/>
    </row>
    <row r="792" spans="1:8" ht="23.25">
      <c r="A792" s="666" t="s">
        <v>0</v>
      </c>
      <c r="B792" s="666"/>
      <c r="C792" s="666"/>
      <c r="D792" s="666"/>
      <c r="E792" s="666"/>
      <c r="F792" s="666"/>
      <c r="G792" s="666"/>
      <c r="H792" s="666"/>
    </row>
    <row r="793" spans="1:8" ht="15.75">
      <c r="A793" s="672" t="s">
        <v>580</v>
      </c>
      <c r="B793" s="672"/>
      <c r="C793" s="672"/>
      <c r="D793" s="672"/>
      <c r="E793" s="672"/>
      <c r="F793" s="672"/>
      <c r="G793" s="672"/>
      <c r="H793" s="672"/>
    </row>
    <row r="794" spans="1:8">
      <c r="A794" s="667" t="s">
        <v>1973</v>
      </c>
      <c r="B794" s="667"/>
      <c r="C794" s="667"/>
      <c r="D794" s="667"/>
      <c r="E794" s="667"/>
      <c r="F794" s="667"/>
      <c r="G794" s="667"/>
      <c r="H794" s="667"/>
    </row>
    <row r="795" spans="1:8">
      <c r="A795" s="668" t="s">
        <v>2</v>
      </c>
      <c r="B795" s="668"/>
      <c r="C795" s="668"/>
      <c r="D795" s="668"/>
      <c r="E795" s="668"/>
      <c r="F795" s="668"/>
      <c r="G795" s="668"/>
      <c r="H795" s="668"/>
    </row>
    <row r="796" spans="1:8" ht="15.75">
      <c r="A796" s="1" t="s">
        <v>3</v>
      </c>
      <c r="B796" s="1" t="s">
        <v>4</v>
      </c>
      <c r="C796" s="211" t="s">
        <v>2245</v>
      </c>
      <c r="D796" s="1" t="s">
        <v>2243</v>
      </c>
      <c r="E796" s="1" t="s">
        <v>2246</v>
      </c>
      <c r="F796" s="211" t="s">
        <v>2244</v>
      </c>
      <c r="G796" s="1" t="s">
        <v>2247</v>
      </c>
      <c r="H796" s="211" t="s">
        <v>2239</v>
      </c>
    </row>
    <row r="797" spans="1:8">
      <c r="A797" s="19">
        <v>1</v>
      </c>
      <c r="B797" s="19" t="s">
        <v>1971</v>
      </c>
      <c r="C797" s="19">
        <v>1</v>
      </c>
      <c r="D797" s="2">
        <v>6375</v>
      </c>
      <c r="E797" s="2"/>
      <c r="F797" s="2">
        <f>D797-E797</f>
        <v>6375</v>
      </c>
      <c r="G797" s="241" t="s">
        <v>2384</v>
      </c>
      <c r="H797" s="19"/>
    </row>
    <row r="798" spans="1:8">
      <c r="A798" s="19">
        <v>2</v>
      </c>
      <c r="B798" s="19" t="s">
        <v>1990</v>
      </c>
      <c r="C798" s="19">
        <v>4</v>
      </c>
      <c r="D798" s="2">
        <v>104090</v>
      </c>
      <c r="E798" s="2"/>
      <c r="F798" s="2">
        <f>F797+D798-E798</f>
        <v>110465</v>
      </c>
      <c r="G798" s="241" t="s">
        <v>2385</v>
      </c>
      <c r="H798" s="19"/>
    </row>
    <row r="799" spans="1:8">
      <c r="A799" s="19"/>
      <c r="B799" s="19" t="s">
        <v>1991</v>
      </c>
      <c r="C799" s="19">
        <v>6</v>
      </c>
      <c r="D799" s="2">
        <v>150090</v>
      </c>
      <c r="E799" s="2"/>
      <c r="F799" s="2">
        <f t="shared" ref="F799:F812" si="19">F798+D799-E799</f>
        <v>260555</v>
      </c>
      <c r="G799" s="2"/>
      <c r="H799" s="19"/>
    </row>
    <row r="800" spans="1:8">
      <c r="A800" s="19"/>
      <c r="B800" s="19" t="s">
        <v>1992</v>
      </c>
      <c r="C800" s="19">
        <v>7</v>
      </c>
      <c r="D800" s="2">
        <v>93965</v>
      </c>
      <c r="E800" s="2"/>
      <c r="F800" s="2">
        <f t="shared" si="19"/>
        <v>354520</v>
      </c>
      <c r="G800" s="2"/>
      <c r="H800" s="19"/>
    </row>
    <row r="801" spans="1:8">
      <c r="A801" s="19"/>
      <c r="B801" s="19" t="s">
        <v>1994</v>
      </c>
      <c r="C801" s="19">
        <v>2</v>
      </c>
      <c r="D801" s="2"/>
      <c r="E801" s="2">
        <v>27130</v>
      </c>
      <c r="F801" s="2">
        <f t="shared" si="19"/>
        <v>327390</v>
      </c>
      <c r="G801" s="2"/>
      <c r="H801" s="19"/>
    </row>
    <row r="802" spans="1:8">
      <c r="A802" s="19"/>
      <c r="B802" s="19" t="s">
        <v>1995</v>
      </c>
      <c r="C802" s="19">
        <v>1</v>
      </c>
      <c r="D802" s="2"/>
      <c r="E802" s="2">
        <v>14000</v>
      </c>
      <c r="F802" s="2">
        <f t="shared" si="19"/>
        <v>313390</v>
      </c>
      <c r="G802" s="2"/>
      <c r="H802" s="19"/>
    </row>
    <row r="803" spans="1:8">
      <c r="A803" s="19"/>
      <c r="B803" s="19" t="s">
        <v>1996</v>
      </c>
      <c r="C803" s="19">
        <v>3</v>
      </c>
      <c r="D803" s="2"/>
      <c r="E803" s="2">
        <v>42500</v>
      </c>
      <c r="F803" s="2">
        <f t="shared" si="19"/>
        <v>270890</v>
      </c>
      <c r="G803" s="2"/>
      <c r="H803" s="19"/>
    </row>
    <row r="804" spans="1:8">
      <c r="A804" s="19"/>
      <c r="B804" s="19" t="s">
        <v>2003</v>
      </c>
      <c r="C804" s="19">
        <v>2</v>
      </c>
      <c r="D804" s="2"/>
      <c r="E804" s="2">
        <v>29000</v>
      </c>
      <c r="F804" s="2">
        <f t="shared" si="19"/>
        <v>241890</v>
      </c>
      <c r="G804" s="2"/>
      <c r="H804" s="19"/>
    </row>
    <row r="805" spans="1:8">
      <c r="A805" s="19"/>
      <c r="B805" s="19" t="s">
        <v>2004</v>
      </c>
      <c r="C805" s="19">
        <v>1</v>
      </c>
      <c r="D805" s="2"/>
      <c r="E805" s="2">
        <v>14000</v>
      </c>
      <c r="F805" s="2">
        <f t="shared" si="19"/>
        <v>227890</v>
      </c>
      <c r="G805" s="2"/>
      <c r="H805" s="19"/>
    </row>
    <row r="806" spans="1:8">
      <c r="A806" s="19"/>
      <c r="B806" s="19" t="s">
        <v>2007</v>
      </c>
      <c r="C806" s="19">
        <v>2</v>
      </c>
      <c r="D806" s="2"/>
      <c r="E806" s="2">
        <v>28000</v>
      </c>
      <c r="F806" s="2">
        <f t="shared" si="19"/>
        <v>199890</v>
      </c>
      <c r="G806" s="2"/>
      <c r="H806" s="19"/>
    </row>
    <row r="807" spans="1:8">
      <c r="A807" s="19"/>
      <c r="B807" s="19" t="s">
        <v>2009</v>
      </c>
      <c r="C807" s="19">
        <v>1</v>
      </c>
      <c r="D807" s="2"/>
      <c r="E807" s="2">
        <v>14000</v>
      </c>
      <c r="F807" s="2">
        <f t="shared" si="19"/>
        <v>185890</v>
      </c>
      <c r="G807" s="2"/>
      <c r="H807" s="19"/>
    </row>
    <row r="808" spans="1:8">
      <c r="A808" s="19"/>
      <c r="B808" s="19" t="s">
        <v>2013</v>
      </c>
      <c r="C808" s="19">
        <v>1</v>
      </c>
      <c r="D808" s="2"/>
      <c r="E808" s="2">
        <v>14000</v>
      </c>
      <c r="F808" s="2">
        <f t="shared" si="19"/>
        <v>171890</v>
      </c>
      <c r="G808" s="2"/>
      <c r="H808" s="19"/>
    </row>
    <row r="809" spans="1:8">
      <c r="A809" s="19"/>
      <c r="B809" s="19" t="s">
        <v>2014</v>
      </c>
      <c r="C809" s="19">
        <v>3</v>
      </c>
      <c r="D809" s="2"/>
      <c r="E809" s="2">
        <v>42000</v>
      </c>
      <c r="F809" s="2">
        <f t="shared" si="19"/>
        <v>129890</v>
      </c>
      <c r="G809" s="2"/>
      <c r="H809" s="19"/>
    </row>
    <row r="810" spans="1:8">
      <c r="A810" s="19"/>
      <c r="B810" s="19" t="s">
        <v>2015</v>
      </c>
      <c r="C810" s="19">
        <v>1</v>
      </c>
      <c r="D810" s="2"/>
      <c r="E810" s="2">
        <v>20000</v>
      </c>
      <c r="F810" s="2">
        <f t="shared" si="19"/>
        <v>109890</v>
      </c>
      <c r="G810" s="2"/>
      <c r="H810" s="19"/>
    </row>
    <row r="811" spans="1:8">
      <c r="A811" s="19"/>
      <c r="B811" s="19" t="s">
        <v>2017</v>
      </c>
      <c r="C811" s="19">
        <v>3</v>
      </c>
      <c r="D811" s="2"/>
      <c r="E811" s="2">
        <v>42000</v>
      </c>
      <c r="F811" s="2">
        <f t="shared" si="19"/>
        <v>67890</v>
      </c>
      <c r="G811" s="2"/>
      <c r="H811" s="19"/>
    </row>
    <row r="812" spans="1:8">
      <c r="A812" s="19"/>
      <c r="B812" s="19" t="s">
        <v>2018</v>
      </c>
      <c r="C812" s="19">
        <v>6</v>
      </c>
      <c r="D812" s="2">
        <v>405</v>
      </c>
      <c r="E812" s="2">
        <v>68295</v>
      </c>
      <c r="F812" s="2">
        <f t="shared" si="19"/>
        <v>0</v>
      </c>
      <c r="G812" s="2"/>
      <c r="H812" s="19"/>
    </row>
    <row r="813" spans="1:8">
      <c r="A813" s="19"/>
      <c r="B813" s="19"/>
      <c r="C813" s="19"/>
      <c r="D813" s="2"/>
      <c r="E813" s="2"/>
      <c r="F813" s="2"/>
      <c r="G813" s="2"/>
      <c r="H813" s="19"/>
    </row>
    <row r="814" spans="1:8">
      <c r="A814" s="19">
        <v>3</v>
      </c>
      <c r="B814" s="19"/>
      <c r="C814" s="19"/>
      <c r="D814" s="2"/>
      <c r="E814" s="2"/>
      <c r="F814" s="2"/>
      <c r="G814" s="2"/>
      <c r="H814" s="19"/>
    </row>
    <row r="815" spans="1:8" ht="23.25">
      <c r="A815" s="690" t="s">
        <v>43</v>
      </c>
      <c r="B815" s="691"/>
      <c r="C815" s="29">
        <f>SUM(C797:C814)</f>
        <v>44</v>
      </c>
      <c r="D815" s="30">
        <f>SUM(D797:D814)</f>
        <v>354925</v>
      </c>
      <c r="E815" s="30">
        <f>SUM(E797:E814)</f>
        <v>354925</v>
      </c>
      <c r="F815" s="30">
        <f>D815-E815</f>
        <v>0</v>
      </c>
      <c r="G815" s="30"/>
      <c r="H815" s="31"/>
    </row>
    <row r="819" spans="1:8" ht="23.25">
      <c r="A819" s="666" t="s">
        <v>0</v>
      </c>
      <c r="B819" s="666"/>
      <c r="C819" s="666"/>
      <c r="D819" s="666"/>
      <c r="E819" s="666"/>
      <c r="F819" s="666"/>
      <c r="G819" s="666"/>
      <c r="H819" s="666"/>
    </row>
    <row r="820" spans="1:8" ht="15.75">
      <c r="A820" s="672" t="s">
        <v>580</v>
      </c>
      <c r="B820" s="672"/>
      <c r="C820" s="672"/>
      <c r="D820" s="672"/>
      <c r="E820" s="672"/>
      <c r="F820" s="672"/>
      <c r="G820" s="672"/>
      <c r="H820" s="672"/>
    </row>
    <row r="821" spans="1:8">
      <c r="A821" s="667" t="s">
        <v>1660</v>
      </c>
      <c r="B821" s="667"/>
      <c r="C821" s="667"/>
      <c r="D821" s="667"/>
      <c r="E821" s="667"/>
      <c r="F821" s="667"/>
      <c r="G821" s="667"/>
      <c r="H821" s="667"/>
    </row>
    <row r="822" spans="1:8">
      <c r="A822" s="668" t="s">
        <v>2</v>
      </c>
      <c r="B822" s="668"/>
      <c r="C822" s="668"/>
      <c r="D822" s="668"/>
      <c r="E822" s="668"/>
      <c r="F822" s="668"/>
      <c r="G822" s="668"/>
      <c r="H822" s="668"/>
    </row>
    <row r="823" spans="1:8" ht="15.75">
      <c r="A823" s="1" t="s">
        <v>3</v>
      </c>
      <c r="B823" s="1" t="s">
        <v>4</v>
      </c>
      <c r="C823" s="218" t="s">
        <v>2245</v>
      </c>
      <c r="D823" s="1" t="s">
        <v>2243</v>
      </c>
      <c r="E823" s="1" t="s">
        <v>2246</v>
      </c>
      <c r="F823" s="211" t="s">
        <v>2244</v>
      </c>
      <c r="G823" s="1" t="s">
        <v>2247</v>
      </c>
      <c r="H823" s="211" t="s">
        <v>2239</v>
      </c>
    </row>
    <row r="824" spans="1:8">
      <c r="A824" s="19">
        <v>1</v>
      </c>
      <c r="B824" s="19" t="s">
        <v>1987</v>
      </c>
      <c r="C824" s="19">
        <v>8</v>
      </c>
      <c r="D824" s="2">
        <v>216085</v>
      </c>
      <c r="E824" s="2"/>
      <c r="F824" s="2">
        <f>D824-E824</f>
        <v>216085</v>
      </c>
      <c r="G824" s="241" t="s">
        <v>2380</v>
      </c>
      <c r="H824" s="19"/>
    </row>
    <row r="825" spans="1:8">
      <c r="A825" s="19"/>
      <c r="B825" s="19" t="s">
        <v>1992</v>
      </c>
      <c r="C825" s="19">
        <v>6</v>
      </c>
      <c r="D825" s="2">
        <v>162715</v>
      </c>
      <c r="E825" s="2"/>
      <c r="F825" s="2">
        <f>F824+D825-E825</f>
        <v>378800</v>
      </c>
      <c r="G825" s="2"/>
      <c r="H825" s="19"/>
    </row>
    <row r="826" spans="1:8">
      <c r="A826" s="19"/>
      <c r="B826" s="19" t="s">
        <v>1993</v>
      </c>
      <c r="C826" s="19">
        <v>11</v>
      </c>
      <c r="D826" s="2">
        <v>300170</v>
      </c>
      <c r="E826" s="2"/>
      <c r="F826" s="2">
        <f t="shared" ref="F826:F894" si="20">F825+D826-E826</f>
        <v>678970</v>
      </c>
      <c r="G826" s="2"/>
      <c r="H826" s="19"/>
    </row>
    <row r="827" spans="1:8">
      <c r="A827" s="19"/>
      <c r="B827" s="19" t="s">
        <v>1994</v>
      </c>
      <c r="C827" s="19">
        <v>3</v>
      </c>
      <c r="D827" s="2">
        <v>61600</v>
      </c>
      <c r="E827" s="2"/>
      <c r="F827" s="2">
        <f t="shared" si="20"/>
        <v>740570</v>
      </c>
      <c r="G827" s="2"/>
      <c r="H827" s="19"/>
    </row>
    <row r="828" spans="1:8">
      <c r="A828" s="19"/>
      <c r="B828" s="19" t="s">
        <v>1995</v>
      </c>
      <c r="C828" s="19">
        <v>9</v>
      </c>
      <c r="D828" s="2"/>
      <c r="E828" s="2">
        <v>175000</v>
      </c>
      <c r="F828" s="2">
        <f t="shared" si="20"/>
        <v>565570</v>
      </c>
      <c r="G828" s="2"/>
      <c r="H828" s="19"/>
    </row>
    <row r="829" spans="1:8">
      <c r="A829" s="19"/>
      <c r="B829" s="19" t="s">
        <v>1996</v>
      </c>
      <c r="C829" s="19">
        <v>5</v>
      </c>
      <c r="D829" s="2"/>
      <c r="E829" s="2">
        <v>82190</v>
      </c>
      <c r="F829" s="2">
        <f t="shared" si="20"/>
        <v>483380</v>
      </c>
      <c r="G829" s="2"/>
      <c r="H829" s="19"/>
    </row>
    <row r="830" spans="1:8">
      <c r="A830" s="19"/>
      <c r="B830" s="19" t="s">
        <v>1999</v>
      </c>
      <c r="C830" s="19">
        <v>2</v>
      </c>
      <c r="D830" s="2"/>
      <c r="E830" s="2">
        <v>54000</v>
      </c>
      <c r="F830" s="2">
        <f t="shared" si="20"/>
        <v>429380</v>
      </c>
      <c r="G830" s="2"/>
      <c r="H830" s="19"/>
    </row>
    <row r="831" spans="1:8">
      <c r="A831" s="19">
        <v>2</v>
      </c>
      <c r="B831" s="19" t="s">
        <v>2003</v>
      </c>
      <c r="C831" s="19">
        <v>8</v>
      </c>
      <c r="D831" s="2"/>
      <c r="E831" s="2">
        <v>161240</v>
      </c>
      <c r="F831" s="2">
        <f t="shared" si="20"/>
        <v>268140</v>
      </c>
      <c r="G831" s="2"/>
      <c r="H831" s="19"/>
    </row>
    <row r="832" spans="1:8">
      <c r="A832" s="19"/>
      <c r="B832" s="19" t="s">
        <v>2004</v>
      </c>
      <c r="C832" s="19">
        <v>1</v>
      </c>
      <c r="D832" s="2"/>
      <c r="E832" s="2">
        <v>27165</v>
      </c>
      <c r="F832" s="2">
        <f t="shared" si="20"/>
        <v>240975</v>
      </c>
      <c r="G832" s="2"/>
      <c r="H832" s="19"/>
    </row>
    <row r="833" spans="1:8">
      <c r="A833" s="19"/>
      <c r="B833" s="19" t="s">
        <v>2007</v>
      </c>
      <c r="C833" s="19">
        <v>6</v>
      </c>
      <c r="D833" s="2"/>
      <c r="E833" s="2">
        <v>117735</v>
      </c>
      <c r="F833" s="2">
        <f t="shared" si="20"/>
        <v>123240</v>
      </c>
      <c r="G833" s="2"/>
      <c r="H833" s="19"/>
    </row>
    <row r="834" spans="1:8">
      <c r="A834" s="19"/>
      <c r="B834" s="19" t="s">
        <v>2009</v>
      </c>
      <c r="C834" s="19">
        <v>3</v>
      </c>
      <c r="D834" s="2"/>
      <c r="E834" s="2">
        <v>70835</v>
      </c>
      <c r="F834" s="2">
        <f t="shared" si="20"/>
        <v>52405</v>
      </c>
      <c r="G834" s="2"/>
      <c r="H834" s="19"/>
    </row>
    <row r="835" spans="1:8">
      <c r="A835" s="19"/>
      <c r="B835" s="19" t="s">
        <v>2011</v>
      </c>
      <c r="C835" s="19">
        <v>2</v>
      </c>
      <c r="D835" s="2"/>
      <c r="E835" s="2">
        <v>36000</v>
      </c>
      <c r="F835" s="2">
        <f t="shared" si="20"/>
        <v>16405</v>
      </c>
      <c r="G835" s="2"/>
      <c r="H835" s="19"/>
    </row>
    <row r="836" spans="1:8">
      <c r="A836" s="19"/>
      <c r="B836" s="19" t="s">
        <v>2013</v>
      </c>
      <c r="C836" s="19">
        <v>1</v>
      </c>
      <c r="D836" s="2"/>
      <c r="E836" s="2">
        <v>16250</v>
      </c>
      <c r="F836" s="2">
        <f t="shared" si="20"/>
        <v>155</v>
      </c>
      <c r="G836" s="2"/>
      <c r="H836" s="19" t="s">
        <v>2117</v>
      </c>
    </row>
    <row r="837" spans="1:8">
      <c r="A837" s="19"/>
      <c r="B837" s="19"/>
      <c r="C837" s="19"/>
      <c r="D837" s="2"/>
      <c r="E837" s="2">
        <v>155</v>
      </c>
      <c r="F837" s="2">
        <f t="shared" si="20"/>
        <v>0</v>
      </c>
      <c r="G837" s="2" t="s">
        <v>1643</v>
      </c>
      <c r="H837" s="19"/>
    </row>
    <row r="838" spans="1:8">
      <c r="A838" s="19"/>
      <c r="B838" s="19" t="s">
        <v>2081</v>
      </c>
      <c r="C838" s="19">
        <v>2</v>
      </c>
      <c r="D838" s="2">
        <v>53025</v>
      </c>
      <c r="E838" s="2"/>
      <c r="F838" s="2">
        <f t="shared" si="20"/>
        <v>53025</v>
      </c>
      <c r="G838" s="241" t="s">
        <v>2381</v>
      </c>
      <c r="H838" s="19"/>
    </row>
    <row r="839" spans="1:8">
      <c r="A839" s="19"/>
      <c r="B839" s="19" t="s">
        <v>2083</v>
      </c>
      <c r="C839" s="19">
        <v>2</v>
      </c>
      <c r="D839" s="2">
        <v>53150</v>
      </c>
      <c r="E839" s="2"/>
      <c r="F839" s="2">
        <f t="shared" si="20"/>
        <v>106175</v>
      </c>
      <c r="G839" s="241" t="s">
        <v>2382</v>
      </c>
      <c r="H839" s="19"/>
    </row>
    <row r="840" spans="1:8">
      <c r="A840" s="19"/>
      <c r="B840" s="19" t="s">
        <v>2085</v>
      </c>
      <c r="C840" s="19">
        <v>13</v>
      </c>
      <c r="D840" s="2">
        <v>343465</v>
      </c>
      <c r="E840" s="2"/>
      <c r="F840" s="2">
        <f t="shared" si="20"/>
        <v>449640</v>
      </c>
      <c r="G840" s="241" t="s">
        <v>2383</v>
      </c>
      <c r="H840" s="19"/>
    </row>
    <row r="841" spans="1:8">
      <c r="A841" s="19"/>
      <c r="B841" s="19" t="s">
        <v>2086</v>
      </c>
      <c r="C841" s="19">
        <v>23</v>
      </c>
      <c r="D841" s="2">
        <v>611985</v>
      </c>
      <c r="E841" s="2"/>
      <c r="F841" s="2">
        <f t="shared" si="20"/>
        <v>1061625</v>
      </c>
      <c r="G841" s="2"/>
      <c r="H841" s="19"/>
    </row>
    <row r="842" spans="1:8">
      <c r="A842" s="19"/>
      <c r="B842" s="19" t="s">
        <v>2087</v>
      </c>
      <c r="C842" s="19">
        <v>20</v>
      </c>
      <c r="D842" s="2">
        <v>527910</v>
      </c>
      <c r="E842" s="2"/>
      <c r="F842" s="2">
        <f t="shared" si="20"/>
        <v>1589535</v>
      </c>
      <c r="G842" s="2"/>
      <c r="H842" s="19"/>
    </row>
    <row r="843" spans="1:8">
      <c r="A843" s="19"/>
      <c r="B843" s="19" t="s">
        <v>2091</v>
      </c>
      <c r="C843" s="19">
        <v>20</v>
      </c>
      <c r="D843" s="2">
        <v>536390</v>
      </c>
      <c r="E843" s="2"/>
      <c r="F843" s="2">
        <f t="shared" si="20"/>
        <v>2125925</v>
      </c>
      <c r="G843" s="2"/>
      <c r="H843" s="19"/>
    </row>
    <row r="844" spans="1:8">
      <c r="A844" s="19"/>
      <c r="B844" s="19" t="s">
        <v>2094</v>
      </c>
      <c r="C844" s="19">
        <v>16</v>
      </c>
      <c r="D844" s="2">
        <v>428875</v>
      </c>
      <c r="E844" s="2"/>
      <c r="F844" s="2">
        <f t="shared" si="20"/>
        <v>2554800</v>
      </c>
      <c r="G844" s="2"/>
      <c r="H844" s="19"/>
    </row>
    <row r="845" spans="1:8">
      <c r="A845" s="19"/>
      <c r="B845" s="19" t="s">
        <v>2097</v>
      </c>
      <c r="C845" s="19">
        <v>13</v>
      </c>
      <c r="D845" s="2">
        <v>348025</v>
      </c>
      <c r="E845" s="2"/>
      <c r="F845" s="2">
        <f t="shared" si="20"/>
        <v>2902825</v>
      </c>
      <c r="G845" s="2"/>
      <c r="H845" s="19"/>
    </row>
    <row r="846" spans="1:8">
      <c r="A846" s="19"/>
      <c r="B846" s="19" t="s">
        <v>2103</v>
      </c>
      <c r="C846" s="19">
        <v>4</v>
      </c>
      <c r="D846" s="2">
        <v>106525</v>
      </c>
      <c r="E846" s="2"/>
      <c r="F846" s="2">
        <f t="shared" si="20"/>
        <v>3009350</v>
      </c>
      <c r="G846" s="2"/>
      <c r="H846" s="19"/>
    </row>
    <row r="847" spans="1:8">
      <c r="A847" s="19"/>
      <c r="B847" s="19" t="s">
        <v>2105</v>
      </c>
      <c r="C847" s="19">
        <v>2</v>
      </c>
      <c r="D847" s="2">
        <v>37680</v>
      </c>
      <c r="E847" s="2"/>
      <c r="F847" s="2">
        <f t="shared" si="20"/>
        <v>3047030</v>
      </c>
      <c r="G847" s="2"/>
      <c r="H847" s="19"/>
    </row>
    <row r="848" spans="1:8">
      <c r="A848" s="19"/>
      <c r="B848" s="19" t="s">
        <v>2106</v>
      </c>
      <c r="C848" s="19">
        <v>1</v>
      </c>
      <c r="D848" s="2"/>
      <c r="E848" s="2">
        <v>15020</v>
      </c>
      <c r="F848" s="2">
        <f t="shared" si="20"/>
        <v>3032010</v>
      </c>
      <c r="G848" s="2"/>
      <c r="H848" s="19"/>
    </row>
    <row r="849" spans="1:8">
      <c r="A849" s="19"/>
      <c r="B849" s="19" t="s">
        <v>2180</v>
      </c>
      <c r="C849" s="19">
        <v>1</v>
      </c>
      <c r="D849" s="2"/>
      <c r="E849" s="2">
        <v>6460</v>
      </c>
      <c r="F849" s="2">
        <f t="shared" si="20"/>
        <v>3025550</v>
      </c>
      <c r="G849" s="2"/>
      <c r="H849" s="19"/>
    </row>
    <row r="850" spans="1:8">
      <c r="A850" s="19"/>
      <c r="B850" s="19" t="s">
        <v>2182</v>
      </c>
      <c r="C850" s="19">
        <v>6</v>
      </c>
      <c r="D850" s="2"/>
      <c r="E850" s="2">
        <v>78315</v>
      </c>
      <c r="F850" s="2">
        <f t="shared" si="20"/>
        <v>2947235</v>
      </c>
      <c r="G850" s="2"/>
      <c r="H850" s="19"/>
    </row>
    <row r="851" spans="1:8">
      <c r="A851" s="19"/>
      <c r="B851" s="19" t="s">
        <v>2183</v>
      </c>
      <c r="C851" s="19">
        <v>1</v>
      </c>
      <c r="D851" s="2"/>
      <c r="E851" s="2">
        <v>13900</v>
      </c>
      <c r="F851" s="2">
        <f t="shared" si="20"/>
        <v>2933335</v>
      </c>
      <c r="G851" s="2"/>
      <c r="H851" s="19"/>
    </row>
    <row r="852" spans="1:8">
      <c r="A852" s="19"/>
      <c r="B852" s="19" t="s">
        <v>2194</v>
      </c>
      <c r="C852" s="19">
        <v>1</v>
      </c>
      <c r="D852" s="2"/>
      <c r="E852" s="2">
        <v>13500</v>
      </c>
      <c r="F852" s="2">
        <f t="shared" si="20"/>
        <v>2919835</v>
      </c>
      <c r="G852" s="2"/>
      <c r="H852" s="19"/>
    </row>
    <row r="853" spans="1:8">
      <c r="A853" s="19"/>
      <c r="B853" s="19" t="s">
        <v>2518</v>
      </c>
      <c r="C853" s="19">
        <v>3</v>
      </c>
      <c r="D853" s="2">
        <v>80675</v>
      </c>
      <c r="E853" s="2"/>
      <c r="F853" s="2">
        <f t="shared" si="20"/>
        <v>3000510</v>
      </c>
      <c r="G853" s="2" t="s">
        <v>2519</v>
      </c>
      <c r="H853" s="19"/>
    </row>
    <row r="854" spans="1:8">
      <c r="A854" s="19"/>
      <c r="B854" s="268" t="s">
        <v>2567</v>
      </c>
      <c r="C854" s="19">
        <v>8</v>
      </c>
      <c r="D854" s="2">
        <v>219840</v>
      </c>
      <c r="E854" s="2"/>
      <c r="F854" s="2">
        <f t="shared" si="20"/>
        <v>3220350</v>
      </c>
      <c r="G854" s="269" t="s">
        <v>2519</v>
      </c>
      <c r="H854" s="19"/>
    </row>
    <row r="855" spans="1:8">
      <c r="A855" s="19"/>
      <c r="B855" s="274" t="s">
        <v>2570</v>
      </c>
      <c r="C855" s="19">
        <v>11</v>
      </c>
      <c r="D855" s="2">
        <v>304385</v>
      </c>
      <c r="E855" s="2"/>
      <c r="F855" s="2">
        <f t="shared" si="20"/>
        <v>3524735</v>
      </c>
      <c r="G855" s="275" t="s">
        <v>2519</v>
      </c>
      <c r="H855" s="19"/>
    </row>
    <row r="856" spans="1:8">
      <c r="A856" s="19"/>
      <c r="B856" s="19" t="s">
        <v>2572</v>
      </c>
      <c r="C856" s="19">
        <v>14</v>
      </c>
      <c r="D856" s="2">
        <v>386515</v>
      </c>
      <c r="E856" s="2"/>
      <c r="F856" s="2">
        <f t="shared" si="20"/>
        <v>3911250</v>
      </c>
      <c r="G856" s="2" t="s">
        <v>2519</v>
      </c>
      <c r="H856" s="19"/>
    </row>
    <row r="857" spans="1:8">
      <c r="A857" s="19"/>
      <c r="B857" s="19" t="s">
        <v>2575</v>
      </c>
      <c r="C857" s="19">
        <v>9</v>
      </c>
      <c r="D857" s="2">
        <v>227975</v>
      </c>
      <c r="E857" s="2"/>
      <c r="F857" s="2">
        <f t="shared" si="20"/>
        <v>4139225</v>
      </c>
      <c r="G857" s="2" t="s">
        <v>2519</v>
      </c>
      <c r="H857" s="19"/>
    </row>
    <row r="858" spans="1:8">
      <c r="A858" s="19"/>
      <c r="B858" s="290" t="s">
        <v>2582</v>
      </c>
      <c r="C858" s="19">
        <v>5</v>
      </c>
      <c r="D858" s="2"/>
      <c r="E858" s="2">
        <v>113410</v>
      </c>
      <c r="F858" s="2">
        <f t="shared" si="20"/>
        <v>4025815</v>
      </c>
      <c r="G858" s="2"/>
      <c r="H858" s="19"/>
    </row>
    <row r="859" spans="1:8">
      <c r="A859" s="19"/>
      <c r="B859" s="295" t="s">
        <v>2585</v>
      </c>
      <c r="C859" s="19">
        <v>3</v>
      </c>
      <c r="D859" s="2"/>
      <c r="E859" s="2">
        <v>69925</v>
      </c>
      <c r="F859" s="2">
        <f t="shared" si="20"/>
        <v>3955890</v>
      </c>
      <c r="G859" s="2"/>
      <c r="H859" s="19"/>
    </row>
    <row r="860" spans="1:8">
      <c r="A860" s="19"/>
      <c r="B860" s="301" t="s">
        <v>2588</v>
      </c>
      <c r="C860" s="19">
        <v>2</v>
      </c>
      <c r="D860" s="2"/>
      <c r="E860" s="2">
        <v>46835</v>
      </c>
      <c r="F860" s="2">
        <f t="shared" si="20"/>
        <v>3909055</v>
      </c>
      <c r="G860" s="2"/>
      <c r="H860" s="19"/>
    </row>
    <row r="861" spans="1:8">
      <c r="A861" s="19"/>
      <c r="B861" s="303" t="s">
        <v>2595</v>
      </c>
      <c r="C861" s="19">
        <v>5</v>
      </c>
      <c r="D861" s="2"/>
      <c r="E861" s="2">
        <v>106230</v>
      </c>
      <c r="F861" s="2">
        <f t="shared" si="20"/>
        <v>3802825</v>
      </c>
      <c r="G861" s="2"/>
      <c r="H861" s="19"/>
    </row>
    <row r="862" spans="1:8">
      <c r="A862" s="19"/>
      <c r="B862" s="306" t="s">
        <v>2598</v>
      </c>
      <c r="C862" s="19">
        <v>7</v>
      </c>
      <c r="D862" s="2"/>
      <c r="E862" s="2">
        <v>130355</v>
      </c>
      <c r="F862" s="2">
        <f t="shared" si="20"/>
        <v>3672470</v>
      </c>
      <c r="G862" s="2"/>
      <c r="H862" s="19"/>
    </row>
    <row r="863" spans="1:8">
      <c r="A863" s="19"/>
      <c r="B863" s="308" t="s">
        <v>2601</v>
      </c>
      <c r="C863" s="19">
        <v>10</v>
      </c>
      <c r="D863" s="2"/>
      <c r="E863" s="2">
        <v>173015</v>
      </c>
      <c r="F863" s="2">
        <f t="shared" si="20"/>
        <v>3499455</v>
      </c>
      <c r="G863" s="2"/>
      <c r="H863" s="19"/>
    </row>
    <row r="864" spans="1:8">
      <c r="A864" s="19"/>
      <c r="B864" s="309" t="s">
        <v>2051</v>
      </c>
      <c r="C864" s="19">
        <v>4</v>
      </c>
      <c r="D864" s="2"/>
      <c r="E864" s="2">
        <v>74550</v>
      </c>
      <c r="F864" s="2">
        <f t="shared" si="20"/>
        <v>3424905</v>
      </c>
      <c r="G864" s="2"/>
      <c r="H864" s="19"/>
    </row>
    <row r="865" spans="1:8">
      <c r="A865" s="19"/>
      <c r="B865" s="312" t="s">
        <v>2605</v>
      </c>
      <c r="C865" s="19">
        <v>2</v>
      </c>
      <c r="D865" s="2"/>
      <c r="E865" s="2">
        <v>44220</v>
      </c>
      <c r="F865" s="2">
        <f t="shared" si="20"/>
        <v>3380685</v>
      </c>
      <c r="G865" s="2"/>
      <c r="H865" s="19"/>
    </row>
    <row r="866" spans="1:8">
      <c r="A866" s="19"/>
      <c r="B866" s="316" t="s">
        <v>2606</v>
      </c>
      <c r="C866" s="19">
        <v>9</v>
      </c>
      <c r="D866" s="2"/>
      <c r="E866" s="2">
        <v>176330</v>
      </c>
      <c r="F866" s="2">
        <f t="shared" si="20"/>
        <v>3204355</v>
      </c>
      <c r="G866" s="2"/>
      <c r="H866" s="19"/>
    </row>
    <row r="867" spans="1:8">
      <c r="A867" s="19"/>
      <c r="B867" s="320" t="s">
        <v>2609</v>
      </c>
      <c r="C867" s="19">
        <v>8</v>
      </c>
      <c r="D867" s="2"/>
      <c r="E867" s="2">
        <v>195010</v>
      </c>
      <c r="F867" s="2">
        <f t="shared" si="20"/>
        <v>3009345</v>
      </c>
      <c r="G867" s="2"/>
      <c r="H867" s="19"/>
    </row>
    <row r="868" spans="1:8">
      <c r="A868" s="19"/>
      <c r="B868" s="320" t="s">
        <v>2611</v>
      </c>
      <c r="C868" s="19">
        <v>6</v>
      </c>
      <c r="D868" s="2"/>
      <c r="E868" s="2">
        <v>148715</v>
      </c>
      <c r="F868" s="2">
        <f t="shared" si="20"/>
        <v>2860630</v>
      </c>
      <c r="G868" s="2"/>
      <c r="H868" s="19"/>
    </row>
    <row r="869" spans="1:8">
      <c r="A869" s="19"/>
      <c r="B869" s="322" t="s">
        <v>2616</v>
      </c>
      <c r="C869" s="19">
        <v>10</v>
      </c>
      <c r="D869" s="2"/>
      <c r="E869" s="2">
        <v>209175</v>
      </c>
      <c r="F869" s="2">
        <f t="shared" si="20"/>
        <v>2651455</v>
      </c>
      <c r="G869" s="2"/>
      <c r="H869" s="19"/>
    </row>
    <row r="870" spans="1:8">
      <c r="A870" s="19"/>
      <c r="B870" s="324" t="s">
        <v>2619</v>
      </c>
      <c r="C870" s="19">
        <v>12</v>
      </c>
      <c r="D870" s="2"/>
      <c r="E870" s="2">
        <v>224085</v>
      </c>
      <c r="F870" s="2">
        <f t="shared" si="20"/>
        <v>2427370</v>
      </c>
      <c r="G870" s="2"/>
      <c r="H870" s="19"/>
    </row>
    <row r="871" spans="1:8">
      <c r="A871" s="19"/>
      <c r="B871" s="326" t="s">
        <v>2624</v>
      </c>
      <c r="C871" s="19">
        <v>7</v>
      </c>
      <c r="D871" s="2"/>
      <c r="E871" s="2">
        <v>143360</v>
      </c>
      <c r="F871" s="2">
        <f t="shared" si="20"/>
        <v>2284010</v>
      </c>
      <c r="G871" s="2"/>
      <c r="H871" s="19"/>
    </row>
    <row r="872" spans="1:8">
      <c r="A872" s="19"/>
      <c r="B872" s="328" t="s">
        <v>2627</v>
      </c>
      <c r="C872" s="19">
        <v>4</v>
      </c>
      <c r="D872" s="2"/>
      <c r="E872" s="2">
        <v>84545</v>
      </c>
      <c r="F872" s="2">
        <f t="shared" si="20"/>
        <v>2199465</v>
      </c>
      <c r="G872" s="2"/>
      <c r="H872" s="19"/>
    </row>
    <row r="873" spans="1:8">
      <c r="A873" s="19"/>
      <c r="B873" s="330" t="s">
        <v>2630</v>
      </c>
      <c r="C873" s="19">
        <v>4</v>
      </c>
      <c r="D873" s="2"/>
      <c r="E873" s="2">
        <v>80445</v>
      </c>
      <c r="F873" s="2">
        <f t="shared" si="20"/>
        <v>2119020</v>
      </c>
      <c r="G873" s="2"/>
      <c r="H873" s="19"/>
    </row>
    <row r="874" spans="1:8">
      <c r="A874" s="19"/>
      <c r="B874" s="332" t="s">
        <v>2633</v>
      </c>
      <c r="C874" s="19">
        <v>3</v>
      </c>
      <c r="D874" s="2"/>
      <c r="E874" s="2">
        <v>63095</v>
      </c>
      <c r="F874" s="2">
        <f t="shared" si="20"/>
        <v>2055925</v>
      </c>
      <c r="G874" s="2"/>
      <c r="H874" s="19"/>
    </row>
    <row r="875" spans="1:8">
      <c r="A875" s="19"/>
      <c r="B875" s="334" t="s">
        <v>2635</v>
      </c>
      <c r="C875" s="19">
        <v>18</v>
      </c>
      <c r="D875" s="2"/>
      <c r="E875" s="2">
        <v>324345</v>
      </c>
      <c r="F875" s="2">
        <f t="shared" si="20"/>
        <v>1731580</v>
      </c>
      <c r="G875" s="2"/>
      <c r="H875" s="19"/>
    </row>
    <row r="876" spans="1:8">
      <c r="A876" s="19"/>
      <c r="B876" s="336" t="s">
        <v>2637</v>
      </c>
      <c r="C876" s="19">
        <v>5</v>
      </c>
      <c r="D876" s="2"/>
      <c r="E876" s="2">
        <v>99740</v>
      </c>
      <c r="F876" s="2">
        <f t="shared" si="20"/>
        <v>1631840</v>
      </c>
      <c r="G876" s="2"/>
      <c r="H876" s="19"/>
    </row>
    <row r="877" spans="1:8">
      <c r="A877" s="19"/>
      <c r="B877" s="338" t="s">
        <v>2638</v>
      </c>
      <c r="C877" s="19">
        <v>9</v>
      </c>
      <c r="D877" s="2"/>
      <c r="E877" s="2">
        <v>204460</v>
      </c>
      <c r="F877" s="2">
        <f t="shared" si="20"/>
        <v>1427380</v>
      </c>
      <c r="G877" s="2"/>
      <c r="H877" s="19"/>
    </row>
    <row r="878" spans="1:8">
      <c r="A878" s="19"/>
      <c r="B878" s="339" t="s">
        <v>2639</v>
      </c>
      <c r="C878" s="19">
        <v>6</v>
      </c>
      <c r="D878" s="2"/>
      <c r="E878" s="2">
        <v>119950</v>
      </c>
      <c r="F878" s="2">
        <f t="shared" si="20"/>
        <v>1307430</v>
      </c>
      <c r="G878" s="2"/>
      <c r="H878" s="19"/>
    </row>
    <row r="879" spans="1:8">
      <c r="A879" s="19"/>
      <c r="B879" s="343" t="s">
        <v>2642</v>
      </c>
      <c r="C879" s="19">
        <v>9</v>
      </c>
      <c r="D879" s="2"/>
      <c r="E879" s="2">
        <v>183965</v>
      </c>
      <c r="F879" s="2">
        <f t="shared" si="20"/>
        <v>1123465</v>
      </c>
      <c r="G879" s="2"/>
      <c r="H879" s="19"/>
    </row>
    <row r="880" spans="1:8">
      <c r="A880" s="19"/>
      <c r="B880" s="345" t="s">
        <v>2644</v>
      </c>
      <c r="C880" s="19">
        <v>6</v>
      </c>
      <c r="D880" s="2"/>
      <c r="E880" s="2">
        <v>129595</v>
      </c>
      <c r="F880" s="2">
        <f t="shared" si="20"/>
        <v>993870</v>
      </c>
      <c r="G880" s="2"/>
      <c r="H880" s="19"/>
    </row>
    <row r="881" spans="1:8">
      <c r="A881" s="19"/>
      <c r="B881" s="349" t="s">
        <v>2645</v>
      </c>
      <c r="C881" s="19">
        <v>4</v>
      </c>
      <c r="D881" s="2"/>
      <c r="E881" s="2">
        <v>73445</v>
      </c>
      <c r="F881" s="2">
        <f t="shared" si="20"/>
        <v>920425</v>
      </c>
      <c r="G881" s="2"/>
      <c r="H881" s="19"/>
    </row>
    <row r="882" spans="1:8">
      <c r="A882" s="19"/>
      <c r="B882" s="351" t="s">
        <v>2647</v>
      </c>
      <c r="C882" s="19">
        <v>5</v>
      </c>
      <c r="D882" s="2"/>
      <c r="E882" s="2">
        <v>95900</v>
      </c>
      <c r="F882" s="2">
        <f t="shared" si="20"/>
        <v>824525</v>
      </c>
      <c r="G882" s="2"/>
      <c r="H882" s="19"/>
    </row>
    <row r="883" spans="1:8">
      <c r="A883" s="19"/>
      <c r="B883" s="19" t="s">
        <v>2648</v>
      </c>
      <c r="C883" s="19">
        <v>5</v>
      </c>
      <c r="D883" s="2"/>
      <c r="E883" s="2">
        <v>78850</v>
      </c>
      <c r="F883" s="2">
        <f t="shared" si="20"/>
        <v>745675</v>
      </c>
      <c r="G883" s="2"/>
      <c r="H883" s="19"/>
    </row>
    <row r="884" spans="1:8">
      <c r="A884" s="19"/>
      <c r="B884" s="19" t="s">
        <v>2649</v>
      </c>
      <c r="C884" s="19">
        <v>2</v>
      </c>
      <c r="D884" s="2"/>
      <c r="E884" s="2">
        <v>52810</v>
      </c>
      <c r="F884" s="2">
        <f t="shared" si="20"/>
        <v>692865</v>
      </c>
      <c r="G884" s="2"/>
      <c r="H884" s="19"/>
    </row>
    <row r="885" spans="1:8">
      <c r="A885" s="19"/>
      <c r="B885" s="19" t="s">
        <v>2650</v>
      </c>
      <c r="C885" s="19">
        <v>4</v>
      </c>
      <c r="D885" s="2"/>
      <c r="E885" s="2">
        <v>106455</v>
      </c>
      <c r="F885" s="2">
        <f t="shared" si="20"/>
        <v>586410</v>
      </c>
      <c r="G885" s="2"/>
      <c r="H885" s="19"/>
    </row>
    <row r="886" spans="1:8">
      <c r="A886" s="19"/>
      <c r="B886" s="19" t="s">
        <v>2651</v>
      </c>
      <c r="C886" s="19">
        <v>1</v>
      </c>
      <c r="D886" s="2">
        <v>14810</v>
      </c>
      <c r="E886" s="2"/>
      <c r="F886" s="2">
        <f t="shared" si="20"/>
        <v>601220</v>
      </c>
      <c r="G886" s="2"/>
      <c r="H886" s="19"/>
    </row>
    <row r="887" spans="1:8">
      <c r="A887" s="19"/>
      <c r="B887" s="19" t="s">
        <v>2653</v>
      </c>
      <c r="C887" s="19">
        <v>4</v>
      </c>
      <c r="D887" s="2"/>
      <c r="E887" s="2">
        <v>81460</v>
      </c>
      <c r="F887" s="2">
        <f t="shared" si="20"/>
        <v>519760</v>
      </c>
      <c r="G887" s="2"/>
      <c r="H887" s="19"/>
    </row>
    <row r="888" spans="1:8">
      <c r="A888" s="19"/>
      <c r="B888" s="19" t="s">
        <v>2655</v>
      </c>
      <c r="C888" s="19">
        <v>5</v>
      </c>
      <c r="D888" s="2"/>
      <c r="E888" s="2">
        <v>108590</v>
      </c>
      <c r="F888" s="2">
        <f t="shared" si="20"/>
        <v>411170</v>
      </c>
      <c r="G888" s="2"/>
      <c r="H888" s="19"/>
    </row>
    <row r="889" spans="1:8">
      <c r="A889" s="19"/>
      <c r="B889" s="19" t="s">
        <v>2596</v>
      </c>
      <c r="C889" s="19">
        <v>5</v>
      </c>
      <c r="D889" s="2"/>
      <c r="E889" s="2">
        <v>116730</v>
      </c>
      <c r="F889" s="2">
        <f t="shared" si="20"/>
        <v>294440</v>
      </c>
      <c r="G889" s="2"/>
      <c r="H889" s="19"/>
    </row>
    <row r="890" spans="1:8">
      <c r="A890" s="19"/>
      <c r="B890" s="19" t="s">
        <v>2657</v>
      </c>
      <c r="C890" s="19">
        <v>2</v>
      </c>
      <c r="D890" s="2">
        <v>51840</v>
      </c>
      <c r="E890" s="2"/>
      <c r="F890" s="2">
        <f t="shared" si="20"/>
        <v>346280</v>
      </c>
      <c r="G890" s="2"/>
      <c r="H890" s="19"/>
    </row>
    <row r="891" spans="1:8">
      <c r="A891" s="19"/>
      <c r="B891" s="19" t="s">
        <v>2657</v>
      </c>
      <c r="C891" s="19">
        <v>1</v>
      </c>
      <c r="D891" s="2"/>
      <c r="E891" s="2">
        <v>9400</v>
      </c>
      <c r="F891" s="2">
        <f t="shared" si="20"/>
        <v>336880</v>
      </c>
      <c r="G891" s="2"/>
      <c r="H891" s="19"/>
    </row>
    <row r="892" spans="1:8">
      <c r="A892" s="19"/>
      <c r="B892" s="19" t="s">
        <v>2658</v>
      </c>
      <c r="C892" s="19">
        <v>11</v>
      </c>
      <c r="D892" s="2">
        <v>295020</v>
      </c>
      <c r="E892" s="2"/>
      <c r="F892" s="2">
        <f t="shared" si="20"/>
        <v>631900</v>
      </c>
      <c r="G892" s="2"/>
      <c r="H892" s="19"/>
    </row>
    <row r="893" spans="1:8">
      <c r="A893" s="19"/>
      <c r="B893" s="19" t="s">
        <v>2658</v>
      </c>
      <c r="C893" s="19">
        <v>1</v>
      </c>
      <c r="D893" s="2"/>
      <c r="E893" s="2">
        <v>10355</v>
      </c>
      <c r="F893" s="2">
        <f t="shared" si="20"/>
        <v>621545</v>
      </c>
      <c r="G893" s="2"/>
      <c r="H893" s="19"/>
    </row>
    <row r="894" spans="1:8">
      <c r="A894" s="19"/>
      <c r="B894" s="19" t="s">
        <v>2661</v>
      </c>
      <c r="C894" s="19">
        <v>4</v>
      </c>
      <c r="D894" s="2"/>
      <c r="E894" s="2">
        <v>109505</v>
      </c>
      <c r="F894" s="2">
        <f t="shared" si="20"/>
        <v>512040</v>
      </c>
      <c r="G894" s="2"/>
      <c r="H894" s="19"/>
    </row>
    <row r="895" spans="1:8">
      <c r="A895" s="19"/>
      <c r="B895" s="19" t="s">
        <v>2662</v>
      </c>
      <c r="C895" s="19">
        <v>4</v>
      </c>
      <c r="D895" s="2">
        <v>100540</v>
      </c>
      <c r="E895" s="2"/>
      <c r="F895" s="2">
        <f t="shared" ref="F895:F958" si="21">F894+D895-E895</f>
        <v>612580</v>
      </c>
      <c r="G895" s="2"/>
      <c r="H895" s="19"/>
    </row>
    <row r="896" spans="1:8">
      <c r="A896" s="19"/>
      <c r="B896" s="19" t="s">
        <v>2662</v>
      </c>
      <c r="C896" s="19">
        <v>5</v>
      </c>
      <c r="D896" s="2"/>
      <c r="E896" s="2">
        <v>127940</v>
      </c>
      <c r="F896" s="2">
        <f t="shared" si="21"/>
        <v>484640</v>
      </c>
      <c r="G896" s="2"/>
      <c r="H896" s="19"/>
    </row>
    <row r="897" spans="1:8">
      <c r="A897" s="19"/>
      <c r="B897" s="19" t="s">
        <v>2663</v>
      </c>
      <c r="C897" s="19">
        <v>3</v>
      </c>
      <c r="D897" s="2">
        <v>82715</v>
      </c>
      <c r="E897" s="2"/>
      <c r="F897" s="2">
        <f t="shared" si="21"/>
        <v>567355</v>
      </c>
      <c r="G897" s="2"/>
      <c r="H897" s="19"/>
    </row>
    <row r="898" spans="1:8">
      <c r="A898" s="19"/>
      <c r="B898" s="19" t="s">
        <v>2663</v>
      </c>
      <c r="C898" s="19">
        <v>2</v>
      </c>
      <c r="D898" s="2"/>
      <c r="E898" s="2">
        <v>47525</v>
      </c>
      <c r="F898" s="2">
        <f t="shared" si="21"/>
        <v>519830</v>
      </c>
      <c r="G898" s="2"/>
      <c r="H898" s="19"/>
    </row>
    <row r="899" spans="1:8">
      <c r="A899" s="19"/>
      <c r="B899" s="19" t="s">
        <v>2665</v>
      </c>
      <c r="C899" s="19">
        <v>7</v>
      </c>
      <c r="D899" s="2">
        <v>192150</v>
      </c>
      <c r="E899" s="2"/>
      <c r="F899" s="2">
        <f t="shared" si="21"/>
        <v>711980</v>
      </c>
      <c r="G899" s="2"/>
      <c r="H899" s="19"/>
    </row>
    <row r="900" spans="1:8">
      <c r="A900" s="19"/>
      <c r="B900" s="19" t="s">
        <v>2665</v>
      </c>
      <c r="C900" s="19">
        <v>3</v>
      </c>
      <c r="D900" s="2"/>
      <c r="E900" s="2">
        <v>78975</v>
      </c>
      <c r="F900" s="2">
        <f t="shared" si="21"/>
        <v>633005</v>
      </c>
      <c r="G900" s="2"/>
      <c r="H900" s="19"/>
    </row>
    <row r="901" spans="1:8">
      <c r="A901" s="19"/>
      <c r="B901" s="19" t="s">
        <v>2667</v>
      </c>
      <c r="C901" s="19">
        <v>5</v>
      </c>
      <c r="D901" s="2">
        <v>136075</v>
      </c>
      <c r="E901" s="2"/>
      <c r="F901" s="2">
        <f t="shared" si="21"/>
        <v>769080</v>
      </c>
      <c r="G901" s="2"/>
      <c r="H901" s="19"/>
    </row>
    <row r="902" spans="1:8">
      <c r="A902" s="19"/>
      <c r="B902" s="19" t="s">
        <v>2667</v>
      </c>
      <c r="C902" s="19">
        <v>3</v>
      </c>
      <c r="D902" s="2"/>
      <c r="E902" s="2">
        <v>68800</v>
      </c>
      <c r="F902" s="2">
        <f t="shared" si="21"/>
        <v>700280</v>
      </c>
      <c r="G902" s="2"/>
      <c r="H902" s="19"/>
    </row>
    <row r="903" spans="1:8">
      <c r="A903" s="19"/>
      <c r="B903" s="19" t="s">
        <v>2669</v>
      </c>
      <c r="C903" s="19">
        <v>4</v>
      </c>
      <c r="D903" s="2">
        <v>108770</v>
      </c>
      <c r="E903" s="2"/>
      <c r="F903" s="2">
        <f t="shared" si="21"/>
        <v>809050</v>
      </c>
      <c r="G903" s="2"/>
      <c r="H903" s="19"/>
    </row>
    <row r="904" spans="1:8">
      <c r="A904" s="19"/>
      <c r="B904" s="19" t="s">
        <v>2669</v>
      </c>
      <c r="C904" s="19">
        <v>4</v>
      </c>
      <c r="D904" s="2"/>
      <c r="E904" s="2">
        <v>102030</v>
      </c>
      <c r="F904" s="2">
        <f t="shared" si="21"/>
        <v>707020</v>
      </c>
      <c r="G904" s="2"/>
      <c r="H904" s="19"/>
    </row>
    <row r="905" spans="1:8">
      <c r="A905" s="19"/>
      <c r="B905" s="19" t="s">
        <v>2671</v>
      </c>
      <c r="C905" s="19">
        <v>4</v>
      </c>
      <c r="D905" s="2">
        <v>108320</v>
      </c>
      <c r="E905" s="2"/>
      <c r="F905" s="2">
        <f t="shared" si="21"/>
        <v>815340</v>
      </c>
      <c r="G905" s="2"/>
      <c r="H905" s="19"/>
    </row>
    <row r="906" spans="1:8">
      <c r="A906" s="19"/>
      <c r="B906" s="19" t="s">
        <v>2671</v>
      </c>
      <c r="C906" s="19">
        <v>6</v>
      </c>
      <c r="D906" s="2"/>
      <c r="E906" s="2">
        <v>141115</v>
      </c>
      <c r="F906" s="2">
        <f t="shared" si="21"/>
        <v>674225</v>
      </c>
      <c r="G906" s="2"/>
      <c r="H906" s="19"/>
    </row>
    <row r="907" spans="1:8">
      <c r="A907" s="19"/>
      <c r="B907" s="19" t="s">
        <v>2672</v>
      </c>
      <c r="C907" s="19">
        <v>6</v>
      </c>
      <c r="D907" s="2">
        <v>165745</v>
      </c>
      <c r="E907" s="2"/>
      <c r="F907" s="2">
        <f t="shared" si="21"/>
        <v>839970</v>
      </c>
      <c r="G907" s="2"/>
      <c r="H907" s="19"/>
    </row>
    <row r="908" spans="1:8">
      <c r="A908" s="19"/>
      <c r="B908" s="19" t="s">
        <v>2672</v>
      </c>
      <c r="C908" s="19">
        <v>4</v>
      </c>
      <c r="D908" s="2"/>
      <c r="E908" s="2">
        <v>110030</v>
      </c>
      <c r="F908" s="2">
        <f t="shared" si="21"/>
        <v>729940</v>
      </c>
      <c r="G908" s="2"/>
      <c r="H908" s="19"/>
    </row>
    <row r="909" spans="1:8">
      <c r="A909" s="19"/>
      <c r="B909" s="19" t="s">
        <v>2674</v>
      </c>
      <c r="C909" s="19">
        <v>5</v>
      </c>
      <c r="D909" s="2">
        <v>105830</v>
      </c>
      <c r="E909" s="2"/>
      <c r="F909" s="2">
        <f t="shared" si="21"/>
        <v>835770</v>
      </c>
      <c r="G909" s="2"/>
      <c r="H909" s="19"/>
    </row>
    <row r="910" spans="1:8">
      <c r="A910" s="19"/>
      <c r="B910" s="19" t="s">
        <v>2674</v>
      </c>
      <c r="C910" s="19">
        <v>1</v>
      </c>
      <c r="D910" s="2"/>
      <c r="E910" s="2">
        <v>27000</v>
      </c>
      <c r="F910" s="2">
        <f t="shared" si="21"/>
        <v>808770</v>
      </c>
      <c r="G910" s="2"/>
      <c r="H910" s="19"/>
    </row>
    <row r="911" spans="1:8">
      <c r="A911" s="19"/>
      <c r="B911" s="19" t="s">
        <v>2675</v>
      </c>
      <c r="C911" s="19">
        <v>8</v>
      </c>
      <c r="D911" s="2">
        <v>213495</v>
      </c>
      <c r="E911" s="2"/>
      <c r="F911" s="2">
        <f t="shared" si="21"/>
        <v>1022265</v>
      </c>
      <c r="G911" s="2"/>
      <c r="H911" s="19"/>
    </row>
    <row r="912" spans="1:8">
      <c r="A912" s="19"/>
      <c r="B912" s="19" t="s">
        <v>2675</v>
      </c>
      <c r="C912" s="19">
        <v>1</v>
      </c>
      <c r="D912" s="2"/>
      <c r="E912" s="2">
        <v>27725</v>
      </c>
      <c r="F912" s="2">
        <f t="shared" si="21"/>
        <v>994540</v>
      </c>
      <c r="G912" s="2"/>
      <c r="H912" s="19"/>
    </row>
    <row r="913" spans="1:8">
      <c r="A913" s="19"/>
      <c r="B913" s="19" t="s">
        <v>2676</v>
      </c>
      <c r="C913" s="19">
        <v>1</v>
      </c>
      <c r="D913" s="2">
        <v>26365</v>
      </c>
      <c r="E913" s="2"/>
      <c r="F913" s="2">
        <f t="shared" si="21"/>
        <v>1020905</v>
      </c>
      <c r="G913" s="2"/>
      <c r="H913" s="19"/>
    </row>
    <row r="914" spans="1:8">
      <c r="A914" s="19"/>
      <c r="B914" s="19" t="s">
        <v>2676</v>
      </c>
      <c r="C914" s="19">
        <v>6</v>
      </c>
      <c r="D914" s="2"/>
      <c r="E914" s="2">
        <v>129420</v>
      </c>
      <c r="F914" s="2">
        <f t="shared" si="21"/>
        <v>891485</v>
      </c>
      <c r="G914" s="2"/>
      <c r="H914" s="19"/>
    </row>
    <row r="915" spans="1:8">
      <c r="A915" s="19"/>
      <c r="B915" s="19" t="s">
        <v>2678</v>
      </c>
      <c r="C915" s="19">
        <v>16</v>
      </c>
      <c r="D915" s="2">
        <v>439365</v>
      </c>
      <c r="E915" s="2"/>
      <c r="F915" s="2">
        <f t="shared" si="21"/>
        <v>1330850</v>
      </c>
      <c r="G915" s="2"/>
      <c r="H915" s="19"/>
    </row>
    <row r="916" spans="1:8">
      <c r="A916" s="19"/>
      <c r="B916" s="19" t="s">
        <v>2678</v>
      </c>
      <c r="C916" s="19">
        <v>1</v>
      </c>
      <c r="D916" s="2"/>
      <c r="E916" s="2">
        <v>17975</v>
      </c>
      <c r="F916" s="2">
        <f t="shared" si="21"/>
        <v>1312875</v>
      </c>
      <c r="G916" s="2"/>
      <c r="H916" s="19"/>
    </row>
    <row r="917" spans="1:8">
      <c r="A917" s="19"/>
      <c r="B917" s="19" t="s">
        <v>2680</v>
      </c>
      <c r="C917" s="19">
        <v>16</v>
      </c>
      <c r="D917" s="2">
        <v>431300</v>
      </c>
      <c r="E917" s="2"/>
      <c r="F917" s="2">
        <f t="shared" si="21"/>
        <v>1744175</v>
      </c>
      <c r="G917" s="2"/>
      <c r="H917" s="19"/>
    </row>
    <row r="918" spans="1:8">
      <c r="A918" s="19"/>
      <c r="B918" s="19" t="s">
        <v>2680</v>
      </c>
      <c r="C918" s="19">
        <v>1</v>
      </c>
      <c r="D918" s="2"/>
      <c r="E918" s="2">
        <v>20135</v>
      </c>
      <c r="F918" s="2">
        <f t="shared" si="21"/>
        <v>1724040</v>
      </c>
      <c r="G918" s="2"/>
      <c r="H918" s="19"/>
    </row>
    <row r="919" spans="1:8">
      <c r="A919" s="19"/>
      <c r="B919" s="19" t="s">
        <v>2681</v>
      </c>
      <c r="C919" s="19">
        <v>3</v>
      </c>
      <c r="D919" s="2">
        <v>80620</v>
      </c>
      <c r="E919" s="2"/>
      <c r="F919" s="2">
        <f t="shared" si="21"/>
        <v>1804660</v>
      </c>
      <c r="G919" s="2"/>
      <c r="H919" s="19"/>
    </row>
    <row r="920" spans="1:8">
      <c r="A920" s="19"/>
      <c r="B920" s="19" t="s">
        <v>2681</v>
      </c>
      <c r="C920" s="19">
        <v>6</v>
      </c>
      <c r="D920" s="2"/>
      <c r="E920" s="2">
        <v>92825</v>
      </c>
      <c r="F920" s="2">
        <f t="shared" si="21"/>
        <v>1711835</v>
      </c>
      <c r="G920" s="2"/>
      <c r="H920" s="19"/>
    </row>
    <row r="921" spans="1:8">
      <c r="A921" s="19"/>
      <c r="B921" s="19" t="s">
        <v>2682</v>
      </c>
      <c r="C921" s="19">
        <v>6</v>
      </c>
      <c r="D921" s="2">
        <v>163270</v>
      </c>
      <c r="E921" s="2"/>
      <c r="F921" s="2">
        <f t="shared" si="21"/>
        <v>1875105</v>
      </c>
      <c r="G921" s="2"/>
      <c r="H921" s="19"/>
    </row>
    <row r="922" spans="1:8">
      <c r="A922" s="19"/>
      <c r="B922" s="19" t="s">
        <v>2682</v>
      </c>
      <c r="C922" s="19">
        <v>7</v>
      </c>
      <c r="D922" s="2"/>
      <c r="E922" s="2">
        <v>108675</v>
      </c>
      <c r="F922" s="2">
        <f t="shared" si="21"/>
        <v>1766430</v>
      </c>
      <c r="G922" s="2"/>
      <c r="H922" s="19"/>
    </row>
    <row r="923" spans="1:8">
      <c r="A923" s="19"/>
      <c r="B923" s="19" t="s">
        <v>2683</v>
      </c>
      <c r="C923" s="19">
        <v>3</v>
      </c>
      <c r="D923" s="2">
        <v>81690</v>
      </c>
      <c r="E923" s="2"/>
      <c r="F923" s="2">
        <f t="shared" si="21"/>
        <v>1848120</v>
      </c>
      <c r="G923" s="2"/>
      <c r="H923" s="19"/>
    </row>
    <row r="924" spans="1:8">
      <c r="A924" s="19"/>
      <c r="B924" s="19" t="s">
        <v>2684</v>
      </c>
      <c r="C924" s="19">
        <v>12</v>
      </c>
      <c r="D924" s="2">
        <v>320930</v>
      </c>
      <c r="E924" s="2"/>
      <c r="F924" s="2">
        <f t="shared" si="21"/>
        <v>2169050</v>
      </c>
      <c r="G924" s="2"/>
      <c r="H924" s="19"/>
    </row>
    <row r="925" spans="1:8">
      <c r="A925" s="19"/>
      <c r="B925" s="19" t="s">
        <v>2684</v>
      </c>
      <c r="C925" s="19">
        <v>3</v>
      </c>
      <c r="D925" s="2"/>
      <c r="E925" s="2">
        <v>52475</v>
      </c>
      <c r="F925" s="2">
        <f t="shared" si="21"/>
        <v>2116575</v>
      </c>
      <c r="G925" s="2"/>
      <c r="H925" s="19"/>
    </row>
    <row r="926" spans="1:8">
      <c r="A926" s="19"/>
      <c r="B926" s="19" t="s">
        <v>2685</v>
      </c>
      <c r="C926" s="19">
        <v>3</v>
      </c>
      <c r="D926" s="2">
        <v>0</v>
      </c>
      <c r="E926" s="2">
        <v>47550</v>
      </c>
      <c r="F926" s="2">
        <f t="shared" si="21"/>
        <v>2069025</v>
      </c>
      <c r="G926" s="2"/>
      <c r="H926" s="19"/>
    </row>
    <row r="927" spans="1:8">
      <c r="A927" s="19"/>
      <c r="B927" s="19" t="s">
        <v>2687</v>
      </c>
      <c r="C927" s="19">
        <v>1</v>
      </c>
      <c r="D927" s="2"/>
      <c r="E927" s="2">
        <v>20200</v>
      </c>
      <c r="F927" s="2">
        <f t="shared" si="21"/>
        <v>2048825</v>
      </c>
      <c r="G927" s="2"/>
      <c r="H927" s="19"/>
    </row>
    <row r="928" spans="1:8">
      <c r="A928" s="19"/>
      <c r="B928" s="19" t="s">
        <v>2688</v>
      </c>
      <c r="C928" s="19">
        <v>3</v>
      </c>
      <c r="D928" s="2"/>
      <c r="E928" s="2">
        <v>76385</v>
      </c>
      <c r="F928" s="2">
        <f t="shared" si="21"/>
        <v>1972440</v>
      </c>
      <c r="G928" s="2"/>
      <c r="H928" s="19"/>
    </row>
    <row r="929" spans="1:8">
      <c r="A929" s="19"/>
      <c r="B929" s="19" t="s">
        <v>2692</v>
      </c>
      <c r="C929" s="19">
        <v>1</v>
      </c>
      <c r="D929" s="2"/>
      <c r="E929" s="2">
        <v>28270</v>
      </c>
      <c r="F929" s="2">
        <f t="shared" si="21"/>
        <v>1944170</v>
      </c>
      <c r="G929" s="2"/>
      <c r="H929" s="19"/>
    </row>
    <row r="930" spans="1:8">
      <c r="A930" s="19"/>
      <c r="B930" s="19" t="s">
        <v>2694</v>
      </c>
      <c r="C930" s="19">
        <v>6</v>
      </c>
      <c r="D930" s="2"/>
      <c r="E930" s="2">
        <v>114155</v>
      </c>
      <c r="F930" s="2">
        <f t="shared" si="21"/>
        <v>1830015</v>
      </c>
      <c r="G930" s="2"/>
      <c r="H930" s="19"/>
    </row>
    <row r="931" spans="1:8">
      <c r="A931" s="19"/>
      <c r="B931" s="19" t="s">
        <v>2695</v>
      </c>
      <c r="C931" s="19">
        <v>2</v>
      </c>
      <c r="D931" s="2"/>
      <c r="E931" s="2">
        <v>30090</v>
      </c>
      <c r="F931" s="2">
        <f t="shared" si="21"/>
        <v>1799925</v>
      </c>
      <c r="G931" s="2"/>
      <c r="H931" s="19"/>
    </row>
    <row r="932" spans="1:8">
      <c r="A932" s="19"/>
      <c r="B932" s="19" t="s">
        <v>2698</v>
      </c>
      <c r="C932" s="19">
        <v>13</v>
      </c>
      <c r="D932" s="2">
        <v>347390</v>
      </c>
      <c r="E932" s="2"/>
      <c r="F932" s="2">
        <f t="shared" si="21"/>
        <v>2147315</v>
      </c>
      <c r="G932" s="2"/>
      <c r="H932" s="19"/>
    </row>
    <row r="933" spans="1:8">
      <c r="A933" s="19"/>
      <c r="B933" s="19" t="s">
        <v>2699</v>
      </c>
      <c r="C933" s="19">
        <v>20</v>
      </c>
      <c r="D933" s="2">
        <v>535710</v>
      </c>
      <c r="E933" s="2"/>
      <c r="F933" s="2">
        <f t="shared" si="21"/>
        <v>2683025</v>
      </c>
      <c r="G933" s="2"/>
      <c r="H933" s="19"/>
    </row>
    <row r="934" spans="1:8">
      <c r="A934" s="19"/>
      <c r="B934" s="19" t="s">
        <v>2702</v>
      </c>
      <c r="C934" s="19">
        <f>16+1</f>
        <v>17</v>
      </c>
      <c r="D934" s="5">
        <f>421945+20820</f>
        <v>442765</v>
      </c>
      <c r="E934" s="2"/>
      <c r="F934" s="2">
        <f t="shared" si="21"/>
        <v>3125790</v>
      </c>
      <c r="G934" s="2"/>
      <c r="H934" s="19"/>
    </row>
    <row r="935" spans="1:8">
      <c r="A935" s="19"/>
      <c r="B935" s="19" t="s">
        <v>2705</v>
      </c>
      <c r="C935" s="19">
        <v>10</v>
      </c>
      <c r="D935" s="2">
        <v>268990</v>
      </c>
      <c r="E935" s="2"/>
      <c r="F935" s="2">
        <f t="shared" si="21"/>
        <v>3394780</v>
      </c>
      <c r="G935" s="2"/>
      <c r="H935" s="19"/>
    </row>
    <row r="936" spans="1:8">
      <c r="A936" s="19"/>
      <c r="B936" s="19" t="s">
        <v>2706</v>
      </c>
      <c r="C936" s="19">
        <v>9</v>
      </c>
      <c r="D936" s="2">
        <v>237760</v>
      </c>
      <c r="E936" s="2"/>
      <c r="F936" s="2">
        <f t="shared" si="21"/>
        <v>3632540</v>
      </c>
      <c r="G936" s="2"/>
      <c r="H936" s="19"/>
    </row>
    <row r="937" spans="1:8">
      <c r="A937" s="19"/>
      <c r="B937" s="19" t="s">
        <v>2708</v>
      </c>
      <c r="C937" s="19">
        <v>23</v>
      </c>
      <c r="D937" s="2">
        <v>604570</v>
      </c>
      <c r="E937" s="2"/>
      <c r="F937" s="2">
        <f t="shared" si="21"/>
        <v>4237110</v>
      </c>
      <c r="G937" s="2"/>
      <c r="H937" s="19"/>
    </row>
    <row r="938" spans="1:8">
      <c r="A938" s="19"/>
      <c r="B938" s="19" t="s">
        <v>2711</v>
      </c>
      <c r="C938" s="19">
        <v>22</v>
      </c>
      <c r="D938" s="5">
        <f>579115+9000</f>
        <v>588115</v>
      </c>
      <c r="E938" s="2"/>
      <c r="F938" s="2">
        <f t="shared" si="21"/>
        <v>4825225</v>
      </c>
      <c r="G938" s="2"/>
      <c r="H938" s="19"/>
    </row>
    <row r="939" spans="1:8">
      <c r="A939" s="19"/>
      <c r="B939" s="19" t="s">
        <v>2712</v>
      </c>
      <c r="C939" s="19">
        <v>8</v>
      </c>
      <c r="D939" s="2">
        <v>214260</v>
      </c>
      <c r="E939" s="2"/>
      <c r="F939" s="2">
        <f t="shared" si="21"/>
        <v>5039485</v>
      </c>
      <c r="G939" s="2"/>
      <c r="H939" s="19"/>
    </row>
    <row r="940" spans="1:8">
      <c r="A940" s="19"/>
      <c r="B940" s="19" t="s">
        <v>2713</v>
      </c>
      <c r="C940" s="19">
        <v>17</v>
      </c>
      <c r="D940" s="2">
        <v>426860</v>
      </c>
      <c r="E940" s="2"/>
      <c r="F940" s="2">
        <f t="shared" si="21"/>
        <v>5466345</v>
      </c>
      <c r="G940" s="2"/>
      <c r="H940" s="19"/>
    </row>
    <row r="941" spans="1:8">
      <c r="A941" s="19"/>
      <c r="B941" s="411" t="s">
        <v>2714</v>
      </c>
      <c r="C941" s="19">
        <v>10</v>
      </c>
      <c r="D941" s="2">
        <v>248190</v>
      </c>
      <c r="E941" s="2"/>
      <c r="F941" s="2">
        <f t="shared" si="21"/>
        <v>5714535</v>
      </c>
      <c r="G941" s="2"/>
      <c r="H941" s="19"/>
    </row>
    <row r="942" spans="1:8">
      <c r="A942" s="19"/>
      <c r="B942" s="19" t="s">
        <v>2715</v>
      </c>
      <c r="C942" s="19">
        <v>14</v>
      </c>
      <c r="D942" s="2">
        <v>385305</v>
      </c>
      <c r="E942" s="2"/>
      <c r="F942" s="2">
        <f t="shared" si="21"/>
        <v>6099840</v>
      </c>
      <c r="G942" s="2"/>
      <c r="H942" s="19"/>
    </row>
    <row r="943" spans="1:8">
      <c r="A943" s="19"/>
      <c r="B943" s="19" t="s">
        <v>2715</v>
      </c>
      <c r="C943" s="19">
        <v>1</v>
      </c>
      <c r="D943" s="2"/>
      <c r="E943" s="2">
        <v>28040</v>
      </c>
      <c r="F943" s="2">
        <f t="shared" si="21"/>
        <v>6071800</v>
      </c>
      <c r="G943" s="2"/>
      <c r="H943" s="19"/>
    </row>
    <row r="944" spans="1:8">
      <c r="A944" s="19"/>
      <c r="B944" s="19" t="s">
        <v>2716</v>
      </c>
      <c r="C944" s="19">
        <v>20</v>
      </c>
      <c r="D944" s="2">
        <v>546085</v>
      </c>
      <c r="E944" s="2"/>
      <c r="F944" s="2">
        <f t="shared" si="21"/>
        <v>6617885</v>
      </c>
      <c r="G944" s="2"/>
      <c r="H944" s="19"/>
    </row>
    <row r="945" spans="1:8">
      <c r="A945" s="19"/>
      <c r="B945" s="19" t="s">
        <v>2718</v>
      </c>
      <c r="C945" s="19">
        <v>9</v>
      </c>
      <c r="D945" s="2">
        <v>234150</v>
      </c>
      <c r="E945" s="2"/>
      <c r="F945" s="2">
        <f t="shared" si="21"/>
        <v>6852035</v>
      </c>
      <c r="G945" s="2"/>
      <c r="H945" s="19"/>
    </row>
    <row r="946" spans="1:8">
      <c r="A946" s="19"/>
      <c r="B946" s="19" t="s">
        <v>2719</v>
      </c>
      <c r="C946" s="19">
        <v>4</v>
      </c>
      <c r="D946" s="2">
        <v>111975</v>
      </c>
      <c r="E946" s="2"/>
      <c r="F946" s="2">
        <f t="shared" si="21"/>
        <v>6964010</v>
      </c>
      <c r="G946" s="2"/>
      <c r="H946" s="19"/>
    </row>
    <row r="947" spans="1:8">
      <c r="A947" s="19"/>
      <c r="B947" s="19" t="s">
        <v>2720</v>
      </c>
      <c r="C947" s="19">
        <v>5</v>
      </c>
      <c r="D947" s="2">
        <v>136860</v>
      </c>
      <c r="E947" s="2"/>
      <c r="F947" s="2">
        <f t="shared" si="21"/>
        <v>7100870</v>
      </c>
      <c r="G947" s="2"/>
      <c r="H947" s="19"/>
    </row>
    <row r="948" spans="1:8">
      <c r="A948" s="19"/>
      <c r="B948" s="19" t="s">
        <v>2721</v>
      </c>
      <c r="C948" s="19">
        <v>2</v>
      </c>
      <c r="D948" s="2">
        <v>56525</v>
      </c>
      <c r="E948" s="2"/>
      <c r="F948" s="2">
        <f t="shared" si="21"/>
        <v>7157395</v>
      </c>
      <c r="G948" s="2"/>
      <c r="H948" s="19"/>
    </row>
    <row r="949" spans="1:8">
      <c r="A949" s="19"/>
      <c r="B949" s="19" t="s">
        <v>2721</v>
      </c>
      <c r="C949" s="19">
        <v>1</v>
      </c>
      <c r="D949" s="2"/>
      <c r="E949" s="2">
        <v>10170</v>
      </c>
      <c r="F949" s="2">
        <f t="shared" si="21"/>
        <v>7147225</v>
      </c>
      <c r="G949" s="2"/>
      <c r="H949" s="19"/>
    </row>
    <row r="950" spans="1:8">
      <c r="A950" s="19"/>
      <c r="B950" s="433" t="s">
        <v>2722</v>
      </c>
      <c r="C950" s="19">
        <v>6</v>
      </c>
      <c r="D950" s="2"/>
      <c r="E950" s="2">
        <v>117015</v>
      </c>
      <c r="F950" s="2">
        <f t="shared" si="21"/>
        <v>7030210</v>
      </c>
      <c r="G950" s="2"/>
      <c r="H950" s="19"/>
    </row>
    <row r="951" spans="1:8">
      <c r="A951" s="19"/>
      <c r="B951" s="19" t="s">
        <v>2723</v>
      </c>
      <c r="C951" s="19">
        <v>10</v>
      </c>
      <c r="D951" s="2"/>
      <c r="E951" s="2">
        <v>221255</v>
      </c>
      <c r="F951" s="2">
        <f t="shared" si="21"/>
        <v>6808955</v>
      </c>
      <c r="G951" s="2"/>
      <c r="H951" s="19"/>
    </row>
    <row r="952" spans="1:8">
      <c r="A952" s="19"/>
      <c r="B952" s="19" t="s">
        <v>2724</v>
      </c>
      <c r="C952" s="19">
        <v>9</v>
      </c>
      <c r="D952" s="2">
        <v>252615</v>
      </c>
      <c r="E952" s="2"/>
      <c r="F952" s="2">
        <f t="shared" si="21"/>
        <v>7061570</v>
      </c>
      <c r="G952" s="2"/>
      <c r="H952" s="19"/>
    </row>
    <row r="953" spans="1:8">
      <c r="A953" s="19"/>
      <c r="B953" s="19" t="s">
        <v>2737</v>
      </c>
      <c r="C953" s="19">
        <v>7</v>
      </c>
      <c r="D953" s="2">
        <v>192300</v>
      </c>
      <c r="E953" s="2"/>
      <c r="F953" s="2">
        <f t="shared" si="21"/>
        <v>7253870</v>
      </c>
      <c r="G953" s="2"/>
      <c r="H953" s="19"/>
    </row>
    <row r="954" spans="1:8">
      <c r="A954" s="19"/>
      <c r="B954" s="19" t="s">
        <v>2737</v>
      </c>
      <c r="C954" s="19">
        <v>11</v>
      </c>
      <c r="D954" s="2"/>
      <c r="E954" s="2">
        <v>268860</v>
      </c>
      <c r="F954" s="2">
        <f t="shared" si="21"/>
        <v>6985010</v>
      </c>
      <c r="G954" s="2"/>
      <c r="H954" s="19"/>
    </row>
    <row r="955" spans="1:8">
      <c r="A955" s="19"/>
      <c r="B955" s="19" t="s">
        <v>2738</v>
      </c>
      <c r="C955" s="19">
        <v>4</v>
      </c>
      <c r="D955" s="2">
        <v>108235</v>
      </c>
      <c r="E955" s="2"/>
      <c r="F955" s="2">
        <f t="shared" si="21"/>
        <v>7093245</v>
      </c>
      <c r="G955" s="2"/>
      <c r="H955" s="19"/>
    </row>
    <row r="956" spans="1:8">
      <c r="A956" s="19"/>
      <c r="B956" s="19" t="s">
        <v>2738</v>
      </c>
      <c r="C956" s="19">
        <v>1</v>
      </c>
      <c r="D956" s="2"/>
      <c r="E956" s="2">
        <v>27820</v>
      </c>
      <c r="F956" s="2">
        <f t="shared" si="21"/>
        <v>7065425</v>
      </c>
      <c r="G956" s="2"/>
      <c r="H956" s="19"/>
    </row>
    <row r="957" spans="1:8">
      <c r="A957" s="19"/>
      <c r="B957" s="19" t="s">
        <v>2739</v>
      </c>
      <c r="C957" s="19">
        <v>6</v>
      </c>
      <c r="D957" s="2">
        <v>162025</v>
      </c>
      <c r="E957" s="2"/>
      <c r="F957" s="2">
        <f t="shared" si="21"/>
        <v>7227450</v>
      </c>
      <c r="G957" s="2"/>
      <c r="H957" s="19"/>
    </row>
    <row r="958" spans="1:8">
      <c r="A958" s="19"/>
      <c r="B958" s="19" t="s">
        <v>2741</v>
      </c>
      <c r="C958" s="19">
        <v>2</v>
      </c>
      <c r="D958" s="2">
        <v>55560</v>
      </c>
      <c r="E958" s="2"/>
      <c r="F958" s="2">
        <f t="shared" si="21"/>
        <v>7283010</v>
      </c>
      <c r="G958" s="2"/>
      <c r="H958" s="19"/>
    </row>
    <row r="959" spans="1:8">
      <c r="A959" s="19"/>
      <c r="B959" s="19" t="s">
        <v>2741</v>
      </c>
      <c r="C959" s="19">
        <v>6</v>
      </c>
      <c r="D959" s="2"/>
      <c r="E959" s="5">
        <v>153630</v>
      </c>
      <c r="F959" s="2">
        <f t="shared" ref="F959:F1003" si="22">F958+D959-E959</f>
        <v>7129380</v>
      </c>
      <c r="G959" s="2"/>
      <c r="H959" s="19"/>
    </row>
    <row r="960" spans="1:8">
      <c r="A960" s="19"/>
      <c r="B960" s="19" t="s">
        <v>2742</v>
      </c>
      <c r="C960" s="19">
        <v>2</v>
      </c>
      <c r="D960" s="2">
        <v>54365</v>
      </c>
      <c r="E960" s="2"/>
      <c r="F960" s="2">
        <f t="shared" si="22"/>
        <v>7183745</v>
      </c>
      <c r="G960" s="2"/>
      <c r="H960" s="19"/>
    </row>
    <row r="961" spans="1:8">
      <c r="A961" s="19"/>
      <c r="B961" s="19" t="s">
        <v>2742</v>
      </c>
      <c r="C961" s="19">
        <v>1</v>
      </c>
      <c r="D961" s="2"/>
      <c r="E961" s="2">
        <v>20740</v>
      </c>
      <c r="F961" s="2">
        <f t="shared" si="22"/>
        <v>7163005</v>
      </c>
      <c r="G961" s="2"/>
      <c r="H961" s="19"/>
    </row>
    <row r="962" spans="1:8">
      <c r="A962" s="19"/>
      <c r="B962" s="19" t="s">
        <v>2744</v>
      </c>
      <c r="C962" s="19">
        <v>3</v>
      </c>
      <c r="D962" s="2">
        <v>84480</v>
      </c>
      <c r="E962" s="2"/>
      <c r="F962" s="2">
        <f t="shared" si="22"/>
        <v>7247485</v>
      </c>
      <c r="G962" s="2"/>
      <c r="H962" s="19"/>
    </row>
    <row r="963" spans="1:8">
      <c r="A963" s="19"/>
      <c r="B963" s="19" t="s">
        <v>2744</v>
      </c>
      <c r="C963" s="19">
        <v>1</v>
      </c>
      <c r="D963" s="2"/>
      <c r="E963" s="2">
        <v>27735</v>
      </c>
      <c r="F963" s="2">
        <f t="shared" si="22"/>
        <v>7219750</v>
      </c>
      <c r="G963" s="2"/>
      <c r="H963" s="19"/>
    </row>
    <row r="964" spans="1:8">
      <c r="A964" s="19"/>
      <c r="B964" s="19" t="s">
        <v>2746</v>
      </c>
      <c r="C964" s="19">
        <v>5</v>
      </c>
      <c r="D964" s="2"/>
      <c r="E964" s="2">
        <v>117010</v>
      </c>
      <c r="F964" s="2">
        <f t="shared" si="22"/>
        <v>7102740</v>
      </c>
      <c r="G964" s="2"/>
      <c r="H964" s="19"/>
    </row>
    <row r="965" spans="1:8">
      <c r="A965" s="19"/>
      <c r="B965" s="19" t="s">
        <v>2748</v>
      </c>
      <c r="C965" s="19">
        <v>4</v>
      </c>
      <c r="D965" s="2">
        <v>106905</v>
      </c>
      <c r="E965" s="2"/>
      <c r="F965" s="2">
        <f t="shared" si="22"/>
        <v>7209645</v>
      </c>
      <c r="G965" s="2"/>
      <c r="H965" s="19"/>
    </row>
    <row r="966" spans="1:8">
      <c r="A966" s="19"/>
      <c r="B966" s="19" t="s">
        <v>2748</v>
      </c>
      <c r="C966" s="19">
        <v>2</v>
      </c>
      <c r="D966" s="2"/>
      <c r="E966" s="2">
        <v>54720</v>
      </c>
      <c r="F966" s="2">
        <f t="shared" si="22"/>
        <v>7154925</v>
      </c>
      <c r="G966" s="2"/>
      <c r="H966" s="19"/>
    </row>
    <row r="967" spans="1:8">
      <c r="A967" s="19"/>
      <c r="B967" s="19" t="s">
        <v>2753</v>
      </c>
      <c r="C967" s="19">
        <v>7</v>
      </c>
      <c r="D967" s="2"/>
      <c r="E967" s="2">
        <v>144740</v>
      </c>
      <c r="F967" s="2">
        <f t="shared" si="22"/>
        <v>7010185</v>
      </c>
      <c r="G967" s="2"/>
      <c r="H967" s="19"/>
    </row>
    <row r="968" spans="1:8">
      <c r="A968" s="19"/>
      <c r="B968" s="19" t="s">
        <v>2755</v>
      </c>
      <c r="C968" s="19">
        <v>5</v>
      </c>
      <c r="D968" s="2"/>
      <c r="E968" s="2">
        <v>116520</v>
      </c>
      <c r="F968" s="2">
        <f t="shared" si="22"/>
        <v>6893665</v>
      </c>
      <c r="G968" s="2"/>
      <c r="H968" s="19"/>
    </row>
    <row r="969" spans="1:8">
      <c r="A969" s="19"/>
      <c r="B969" s="19" t="s">
        <v>2757</v>
      </c>
      <c r="C969" s="19">
        <v>7</v>
      </c>
      <c r="D969" s="2"/>
      <c r="E969" s="2">
        <v>124770</v>
      </c>
      <c r="F969" s="2">
        <f t="shared" si="22"/>
        <v>6768895</v>
      </c>
      <c r="G969" s="2"/>
      <c r="H969" s="19"/>
    </row>
    <row r="970" spans="1:8">
      <c r="A970" s="19"/>
      <c r="B970" s="19" t="s">
        <v>2760</v>
      </c>
      <c r="C970" s="19">
        <v>6</v>
      </c>
      <c r="D970" s="2"/>
      <c r="E970" s="2">
        <v>94860</v>
      </c>
      <c r="F970" s="2">
        <f t="shared" si="22"/>
        <v>6674035</v>
      </c>
      <c r="G970" s="2"/>
      <c r="H970" s="19"/>
    </row>
    <row r="971" spans="1:8">
      <c r="A971" s="19"/>
      <c r="B971" s="19" t="s">
        <v>2761</v>
      </c>
      <c r="C971" s="19">
        <v>14</v>
      </c>
      <c r="D971" s="2"/>
      <c r="E971" s="2">
        <v>230190</v>
      </c>
      <c r="F971" s="2">
        <f t="shared" si="22"/>
        <v>6443845</v>
      </c>
      <c r="G971" s="2"/>
      <c r="H971" s="19"/>
    </row>
    <row r="972" spans="1:8">
      <c r="A972" s="19"/>
      <c r="B972" s="19" t="s">
        <v>2763</v>
      </c>
      <c r="C972" s="19">
        <v>11</v>
      </c>
      <c r="D972" s="2"/>
      <c r="E972" s="2">
        <v>193220</v>
      </c>
      <c r="F972" s="2">
        <f t="shared" si="22"/>
        <v>6250625</v>
      </c>
      <c r="G972" s="2"/>
      <c r="H972" s="19"/>
    </row>
    <row r="973" spans="1:8">
      <c r="A973" s="19"/>
      <c r="B973" s="19" t="s">
        <v>2766</v>
      </c>
      <c r="C973" s="19">
        <v>13</v>
      </c>
      <c r="D973" s="2"/>
      <c r="E973" s="2">
        <v>196970</v>
      </c>
      <c r="F973" s="2">
        <f t="shared" si="22"/>
        <v>6053655</v>
      </c>
      <c r="G973" s="2"/>
      <c r="H973" s="19"/>
    </row>
    <row r="974" spans="1:8">
      <c r="A974" s="19"/>
      <c r="B974" s="19" t="s">
        <v>2768</v>
      </c>
      <c r="C974" s="19">
        <v>6</v>
      </c>
      <c r="D974" s="2"/>
      <c r="E974" s="2">
        <v>114885</v>
      </c>
      <c r="F974" s="2">
        <f t="shared" si="22"/>
        <v>5938770</v>
      </c>
      <c r="G974" s="2"/>
      <c r="H974" s="19"/>
    </row>
    <row r="975" spans="1:8">
      <c r="A975" s="19"/>
      <c r="B975" s="19" t="s">
        <v>2771</v>
      </c>
      <c r="C975" s="19">
        <v>9</v>
      </c>
      <c r="D975" s="2"/>
      <c r="E975" s="2">
        <v>199845</v>
      </c>
      <c r="F975" s="2">
        <f t="shared" si="22"/>
        <v>5738925</v>
      </c>
      <c r="G975" s="2"/>
      <c r="H975" s="19"/>
    </row>
    <row r="976" spans="1:8">
      <c r="A976" s="19"/>
      <c r="B976" s="19" t="s">
        <v>2773</v>
      </c>
      <c r="C976" s="19">
        <v>8</v>
      </c>
      <c r="D976" s="2"/>
      <c r="E976" s="2">
        <v>138835</v>
      </c>
      <c r="F976" s="2">
        <f t="shared" si="22"/>
        <v>5600090</v>
      </c>
      <c r="G976" s="2"/>
      <c r="H976" s="19"/>
    </row>
    <row r="977" spans="1:8">
      <c r="A977" s="19"/>
      <c r="B977" s="19" t="s">
        <v>2774</v>
      </c>
      <c r="C977" s="19">
        <v>6</v>
      </c>
      <c r="D977" s="2"/>
      <c r="E977" s="2">
        <v>145560</v>
      </c>
      <c r="F977" s="2">
        <f t="shared" si="22"/>
        <v>5454530</v>
      </c>
      <c r="G977" s="2"/>
      <c r="H977" s="19"/>
    </row>
    <row r="978" spans="1:8">
      <c r="A978" s="19"/>
      <c r="B978" s="19" t="s">
        <v>2775</v>
      </c>
      <c r="C978" s="19">
        <v>6</v>
      </c>
      <c r="D978" s="2"/>
      <c r="E978" s="2">
        <v>125585</v>
      </c>
      <c r="F978" s="2">
        <f t="shared" si="22"/>
        <v>5328945</v>
      </c>
      <c r="G978" s="2"/>
      <c r="H978" s="19"/>
    </row>
    <row r="979" spans="1:8">
      <c r="A979" s="19"/>
      <c r="B979" s="19" t="s">
        <v>2779</v>
      </c>
      <c r="C979" s="19">
        <v>7</v>
      </c>
      <c r="D979" s="2"/>
      <c r="E979" s="2">
        <v>142670</v>
      </c>
      <c r="F979" s="2">
        <f t="shared" si="22"/>
        <v>5186275</v>
      </c>
      <c r="G979" s="2"/>
      <c r="H979" s="19"/>
    </row>
    <row r="980" spans="1:8">
      <c r="A980" s="19"/>
      <c r="B980" s="19" t="s">
        <v>2780</v>
      </c>
      <c r="C980" s="19">
        <v>10</v>
      </c>
      <c r="D980" s="2"/>
      <c r="E980" s="2">
        <v>175175</v>
      </c>
      <c r="F980" s="2">
        <f t="shared" si="22"/>
        <v>5011100</v>
      </c>
      <c r="G980" s="2"/>
      <c r="H980" s="19"/>
    </row>
    <row r="981" spans="1:8">
      <c r="A981" s="19"/>
      <c r="B981" s="501" t="s">
        <v>2781</v>
      </c>
      <c r="C981" s="19">
        <v>11</v>
      </c>
      <c r="D981" s="2"/>
      <c r="E981" s="2">
        <v>226400</v>
      </c>
      <c r="F981" s="2">
        <f t="shared" si="22"/>
        <v>4784700</v>
      </c>
      <c r="G981" s="2"/>
      <c r="H981" s="19"/>
    </row>
    <row r="982" spans="1:8">
      <c r="A982" s="19"/>
      <c r="B982" s="19" t="s">
        <v>2787</v>
      </c>
      <c r="C982" s="19">
        <v>9</v>
      </c>
      <c r="D982" s="2"/>
      <c r="E982" s="2">
        <v>226960</v>
      </c>
      <c r="F982" s="2">
        <f t="shared" si="22"/>
        <v>4557740</v>
      </c>
      <c r="G982" s="2"/>
      <c r="H982" s="19"/>
    </row>
    <row r="983" spans="1:8">
      <c r="A983" s="19"/>
      <c r="B983" s="19" t="s">
        <v>2788</v>
      </c>
      <c r="C983" s="19">
        <v>4</v>
      </c>
      <c r="D983" s="2"/>
      <c r="E983" s="2">
        <v>78090</v>
      </c>
      <c r="F983" s="2">
        <f t="shared" si="22"/>
        <v>4479650</v>
      </c>
      <c r="G983" s="2"/>
      <c r="H983" s="19"/>
    </row>
    <row r="984" spans="1:8">
      <c r="A984" s="19"/>
      <c r="B984" s="19" t="s">
        <v>2791</v>
      </c>
      <c r="C984" s="19">
        <v>10</v>
      </c>
      <c r="D984" s="2"/>
      <c r="E984" s="2">
        <v>208265</v>
      </c>
      <c r="F984" s="2">
        <f t="shared" si="22"/>
        <v>4271385</v>
      </c>
      <c r="G984" s="2"/>
      <c r="H984" s="19"/>
    </row>
    <row r="985" spans="1:8">
      <c r="A985" s="19"/>
      <c r="B985" s="19" t="s">
        <v>2793</v>
      </c>
      <c r="C985" s="19">
        <v>7</v>
      </c>
      <c r="D985" s="2"/>
      <c r="E985" s="2">
        <v>153880</v>
      </c>
      <c r="F985" s="2">
        <f t="shared" si="22"/>
        <v>4117505</v>
      </c>
      <c r="G985" s="2"/>
      <c r="H985" s="19"/>
    </row>
    <row r="986" spans="1:8">
      <c r="A986" s="19"/>
      <c r="B986" s="19" t="s">
        <v>2794</v>
      </c>
      <c r="C986" s="19">
        <v>9</v>
      </c>
      <c r="D986" s="2"/>
      <c r="E986" s="2">
        <v>212110</v>
      </c>
      <c r="F986" s="2">
        <f t="shared" si="22"/>
        <v>3905395</v>
      </c>
      <c r="G986" s="2"/>
      <c r="H986" s="19"/>
    </row>
    <row r="987" spans="1:8">
      <c r="A987" s="19"/>
      <c r="B987" s="19" t="s">
        <v>2796</v>
      </c>
      <c r="C987" s="19">
        <v>11</v>
      </c>
      <c r="D987" s="2"/>
      <c r="E987" s="2">
        <v>183550</v>
      </c>
      <c r="F987" s="2">
        <f t="shared" si="22"/>
        <v>3721845</v>
      </c>
      <c r="G987" s="2"/>
      <c r="H987" s="19"/>
    </row>
    <row r="988" spans="1:8">
      <c r="A988" s="19"/>
      <c r="B988" s="19" t="s">
        <v>2798</v>
      </c>
      <c r="C988" s="19">
        <v>31</v>
      </c>
      <c r="D988" s="2"/>
      <c r="E988" s="2">
        <v>298040</v>
      </c>
      <c r="F988" s="2">
        <f t="shared" si="22"/>
        <v>3423805</v>
      </c>
      <c r="G988" s="2"/>
      <c r="H988" s="19"/>
    </row>
    <row r="989" spans="1:8">
      <c r="A989" s="19"/>
      <c r="B989" s="19" t="s">
        <v>2800</v>
      </c>
      <c r="C989" s="19">
        <v>10</v>
      </c>
      <c r="D989" s="2"/>
      <c r="E989" s="2">
        <v>180045</v>
      </c>
      <c r="F989" s="2">
        <f t="shared" si="22"/>
        <v>3243760</v>
      </c>
      <c r="G989" s="2"/>
      <c r="H989" s="19"/>
    </row>
    <row r="990" spans="1:8">
      <c r="A990" s="19"/>
      <c r="B990" s="19" t="s">
        <v>2801</v>
      </c>
      <c r="C990" s="19">
        <v>8</v>
      </c>
      <c r="D990" s="2"/>
      <c r="E990" s="2">
        <v>172280</v>
      </c>
      <c r="F990" s="2">
        <f t="shared" si="22"/>
        <v>3071480</v>
      </c>
      <c r="G990" s="2"/>
      <c r="H990" s="19"/>
    </row>
    <row r="991" spans="1:8">
      <c r="A991" s="19"/>
      <c r="B991" s="19" t="s">
        <v>2802</v>
      </c>
      <c r="C991" s="19">
        <v>6</v>
      </c>
      <c r="D991" s="2"/>
      <c r="E991" s="2">
        <v>125645</v>
      </c>
      <c r="F991" s="2">
        <f t="shared" si="22"/>
        <v>2945835</v>
      </c>
      <c r="G991" s="2"/>
      <c r="H991" s="19"/>
    </row>
    <row r="992" spans="1:8">
      <c r="A992" s="19"/>
      <c r="B992" s="19" t="s">
        <v>2804</v>
      </c>
      <c r="C992" s="19">
        <v>13</v>
      </c>
      <c r="D992" s="2"/>
      <c r="E992" s="2">
        <v>259790</v>
      </c>
      <c r="F992" s="2">
        <f t="shared" si="22"/>
        <v>2686045</v>
      </c>
      <c r="G992" s="2"/>
      <c r="H992" s="19"/>
    </row>
    <row r="993" spans="1:8">
      <c r="A993" s="19"/>
      <c r="B993" s="19" t="s">
        <v>2805</v>
      </c>
      <c r="C993" s="19">
        <v>17</v>
      </c>
      <c r="D993" s="2"/>
      <c r="E993" s="2">
        <v>344575</v>
      </c>
      <c r="F993" s="2">
        <f t="shared" si="22"/>
        <v>2341470</v>
      </c>
      <c r="G993" s="2"/>
      <c r="H993" s="19"/>
    </row>
    <row r="994" spans="1:8">
      <c r="A994" s="19"/>
      <c r="B994" s="19" t="s">
        <v>2806</v>
      </c>
      <c r="C994" s="19">
        <v>18</v>
      </c>
      <c r="D994" s="2"/>
      <c r="E994" s="2">
        <v>324720</v>
      </c>
      <c r="F994" s="2">
        <f t="shared" si="22"/>
        <v>2016750</v>
      </c>
      <c r="G994" s="2"/>
      <c r="H994" s="19"/>
    </row>
    <row r="995" spans="1:8">
      <c r="A995" s="19"/>
      <c r="B995" s="19" t="s">
        <v>2809</v>
      </c>
      <c r="C995" s="19">
        <v>14</v>
      </c>
      <c r="D995" s="2"/>
      <c r="E995" s="5">
        <v>329050</v>
      </c>
      <c r="F995" s="2">
        <f t="shared" si="22"/>
        <v>1687700</v>
      </c>
      <c r="G995" s="2"/>
      <c r="H995" s="19"/>
    </row>
    <row r="996" spans="1:8">
      <c r="A996" s="19"/>
      <c r="B996" s="19" t="s">
        <v>2808</v>
      </c>
      <c r="C996" s="19">
        <v>12</v>
      </c>
      <c r="D996" s="2"/>
      <c r="E996" s="2">
        <v>254590</v>
      </c>
      <c r="F996" s="2">
        <f t="shared" si="22"/>
        <v>1433110</v>
      </c>
      <c r="G996" s="2"/>
      <c r="H996" s="19"/>
    </row>
    <row r="997" spans="1:8">
      <c r="A997" s="19"/>
      <c r="B997" s="19" t="s">
        <v>2814</v>
      </c>
      <c r="C997" s="19">
        <v>8</v>
      </c>
      <c r="D997" s="2"/>
      <c r="E997" s="2">
        <v>146225</v>
      </c>
      <c r="F997" s="2">
        <f t="shared" si="22"/>
        <v>1286885</v>
      </c>
      <c r="G997" s="2"/>
      <c r="H997" s="19"/>
    </row>
    <row r="998" spans="1:8">
      <c r="A998" s="19"/>
      <c r="B998" s="19" t="s">
        <v>2816</v>
      </c>
      <c r="C998" s="19">
        <v>6</v>
      </c>
      <c r="D998" s="2"/>
      <c r="E998" s="2">
        <v>123445</v>
      </c>
      <c r="F998" s="2">
        <f t="shared" si="22"/>
        <v>1163440</v>
      </c>
      <c r="G998" s="2"/>
      <c r="H998" s="19"/>
    </row>
    <row r="999" spans="1:8">
      <c r="A999" s="19"/>
      <c r="B999" s="19" t="s">
        <v>2818</v>
      </c>
      <c r="C999" s="19">
        <v>12</v>
      </c>
      <c r="D999" s="2"/>
      <c r="E999" s="2">
        <v>224275</v>
      </c>
      <c r="F999" s="2">
        <f t="shared" si="22"/>
        <v>939165</v>
      </c>
      <c r="G999" s="2"/>
      <c r="H999" s="19"/>
    </row>
    <row r="1000" spans="1:8">
      <c r="A1000" s="19"/>
      <c r="B1000" s="19" t="s">
        <v>2820</v>
      </c>
      <c r="C1000" s="19">
        <v>14</v>
      </c>
      <c r="D1000" s="2"/>
      <c r="E1000" s="2">
        <v>253240</v>
      </c>
      <c r="F1000" s="2">
        <f t="shared" si="22"/>
        <v>685925</v>
      </c>
      <c r="G1000" s="2"/>
      <c r="H1000" s="19"/>
    </row>
    <row r="1001" spans="1:8">
      <c r="A1001" s="19"/>
      <c r="B1001" s="19" t="s">
        <v>2821</v>
      </c>
      <c r="C1001" s="19">
        <v>15</v>
      </c>
      <c r="D1001" s="2"/>
      <c r="E1001" s="2">
        <v>322355</v>
      </c>
      <c r="F1001" s="2">
        <f t="shared" si="22"/>
        <v>363570</v>
      </c>
      <c r="G1001" s="2"/>
      <c r="H1001" s="19"/>
    </row>
    <row r="1002" spans="1:8">
      <c r="A1002" s="19"/>
      <c r="B1002" s="19" t="s">
        <v>2822</v>
      </c>
      <c r="C1002" s="19">
        <v>21</v>
      </c>
      <c r="D1002" s="2">
        <v>16640</v>
      </c>
      <c r="E1002" s="2">
        <v>380210</v>
      </c>
      <c r="F1002" s="2">
        <f t="shared" si="22"/>
        <v>0</v>
      </c>
      <c r="G1002" s="2"/>
      <c r="H1002" s="19"/>
    </row>
    <row r="1003" spans="1:8">
      <c r="A1003" s="19">
        <v>3</v>
      </c>
      <c r="B1003" s="19"/>
      <c r="C1003" s="19"/>
      <c r="D1003" s="2"/>
      <c r="E1003" s="2"/>
      <c r="F1003" s="2">
        <f t="shared" si="22"/>
        <v>0</v>
      </c>
      <c r="G1003" s="2"/>
      <c r="H1003" s="19"/>
    </row>
    <row r="1004" spans="1:8" ht="23.25">
      <c r="A1004" s="690" t="s">
        <v>43</v>
      </c>
      <c r="B1004" s="691"/>
      <c r="C1004" s="29">
        <f>SUM(C824:C1003)</f>
        <v>1281</v>
      </c>
      <c r="D1004" s="30">
        <f>SUM(D824:D1003)</f>
        <v>14544475</v>
      </c>
      <c r="E1004" s="30">
        <f>SUM(E824:E1003)</f>
        <v>14544475</v>
      </c>
      <c r="F1004" s="30">
        <f>D1004-E1004</f>
        <v>0</v>
      </c>
      <c r="G1004" s="30"/>
      <c r="H1004" s="31"/>
    </row>
    <row r="1007" spans="1:8" ht="23.25">
      <c r="A1007" s="666" t="s">
        <v>0</v>
      </c>
      <c r="B1007" s="666"/>
      <c r="C1007" s="666"/>
      <c r="D1007" s="666"/>
      <c r="E1007" s="666"/>
      <c r="F1007" s="666"/>
      <c r="G1007" s="666"/>
      <c r="H1007" s="666"/>
    </row>
    <row r="1008" spans="1:8" ht="15.75">
      <c r="A1008" s="672" t="s">
        <v>580</v>
      </c>
      <c r="B1008" s="672"/>
      <c r="C1008" s="672"/>
      <c r="D1008" s="672"/>
      <c r="E1008" s="672"/>
      <c r="F1008" s="672"/>
      <c r="G1008" s="672"/>
      <c r="H1008" s="672"/>
    </row>
    <row r="1009" spans="1:8">
      <c r="A1009" s="667" t="s">
        <v>2008</v>
      </c>
      <c r="B1009" s="667"/>
      <c r="C1009" s="667"/>
      <c r="D1009" s="667"/>
      <c r="E1009" s="667"/>
      <c r="F1009" s="667"/>
      <c r="G1009" s="667"/>
      <c r="H1009" s="667"/>
    </row>
    <row r="1010" spans="1:8">
      <c r="A1010" s="668" t="s">
        <v>2</v>
      </c>
      <c r="B1010" s="668"/>
      <c r="C1010" s="668"/>
      <c r="D1010" s="668"/>
      <c r="E1010" s="668"/>
      <c r="F1010" s="668"/>
      <c r="G1010" s="668"/>
      <c r="H1010" s="668"/>
    </row>
    <row r="1011" spans="1:8" ht="15.75">
      <c r="A1011" s="1" t="s">
        <v>3</v>
      </c>
      <c r="B1011" s="1" t="s">
        <v>4</v>
      </c>
      <c r="C1011" s="211" t="s">
        <v>2245</v>
      </c>
      <c r="D1011" s="1" t="s">
        <v>2243</v>
      </c>
      <c r="E1011" s="1" t="s">
        <v>2246</v>
      </c>
      <c r="F1011" s="211" t="s">
        <v>2244</v>
      </c>
      <c r="G1011" s="1" t="s">
        <v>2247</v>
      </c>
      <c r="H1011" s="211" t="s">
        <v>2239</v>
      </c>
    </row>
    <row r="1012" spans="1:8">
      <c r="A1012" s="19">
        <v>1</v>
      </c>
      <c r="B1012" s="19" t="s">
        <v>2030</v>
      </c>
      <c r="C1012" s="19">
        <v>19</v>
      </c>
      <c r="D1012" s="2">
        <v>490135</v>
      </c>
      <c r="E1012" s="2"/>
      <c r="F1012" s="2">
        <f>D1012-E1012</f>
        <v>490135</v>
      </c>
      <c r="G1012" s="241" t="s">
        <v>2377</v>
      </c>
      <c r="H1012" s="19"/>
    </row>
    <row r="1013" spans="1:8">
      <c r="A1013" s="19"/>
      <c r="B1013" s="19" t="s">
        <v>2047</v>
      </c>
      <c r="C1013" s="19">
        <v>1</v>
      </c>
      <c r="D1013" s="2">
        <v>4065</v>
      </c>
      <c r="E1013" s="2"/>
      <c r="F1013" s="2">
        <f>F1012+D1013-E1013</f>
        <v>494200</v>
      </c>
      <c r="G1013" s="241" t="s">
        <v>2378</v>
      </c>
      <c r="H1013" s="19"/>
    </row>
    <row r="1014" spans="1:8">
      <c r="A1014" s="19"/>
      <c r="B1014" s="19" t="s">
        <v>2065</v>
      </c>
      <c r="C1014" s="19">
        <v>6</v>
      </c>
      <c r="D1014" s="2"/>
      <c r="E1014" s="5">
        <v>103555</v>
      </c>
      <c r="F1014" s="2">
        <f t="shared" ref="F1014:F1017" si="23">F1013+D1014-E1014</f>
        <v>390645</v>
      </c>
      <c r="G1014" s="242" t="s">
        <v>2379</v>
      </c>
      <c r="H1014" s="19"/>
    </row>
    <row r="1015" spans="1:8">
      <c r="A1015" s="19">
        <v>2</v>
      </c>
      <c r="B1015" s="19" t="s">
        <v>2067</v>
      </c>
      <c r="C1015" s="19">
        <v>13</v>
      </c>
      <c r="D1015" s="2"/>
      <c r="E1015" s="5">
        <v>231685</v>
      </c>
      <c r="F1015" s="2">
        <f t="shared" si="23"/>
        <v>158960</v>
      </c>
      <c r="G1015" s="5"/>
      <c r="H1015" s="19"/>
    </row>
    <row r="1016" spans="1:8">
      <c r="A1016" s="19"/>
      <c r="B1016" s="19" t="s">
        <v>2071</v>
      </c>
      <c r="C1016" s="19">
        <v>2</v>
      </c>
      <c r="D1016" s="2"/>
      <c r="E1016" s="5">
        <v>53675</v>
      </c>
      <c r="F1016" s="2">
        <f t="shared" si="23"/>
        <v>105285</v>
      </c>
      <c r="G1016" s="5"/>
      <c r="H1016" s="19"/>
    </row>
    <row r="1017" spans="1:8">
      <c r="A1017" s="19"/>
      <c r="B1017" s="19" t="s">
        <v>2073</v>
      </c>
      <c r="C1017" s="19">
        <v>5</v>
      </c>
      <c r="D1017" s="2"/>
      <c r="E1017" s="5">
        <v>105210</v>
      </c>
      <c r="F1017" s="2">
        <f t="shared" si="23"/>
        <v>75</v>
      </c>
      <c r="G1017" s="5"/>
      <c r="H1017" s="19"/>
    </row>
    <row r="1018" spans="1:8">
      <c r="A1018" s="19">
        <v>3</v>
      </c>
      <c r="B1018" s="19" t="s">
        <v>2133</v>
      </c>
      <c r="C1018" s="19"/>
      <c r="D1018" s="2"/>
      <c r="E1018" s="2">
        <v>75</v>
      </c>
      <c r="F1018" s="2"/>
      <c r="G1018" s="2"/>
      <c r="H1018" s="19" t="s">
        <v>1643</v>
      </c>
    </row>
    <row r="1019" spans="1:8" ht="23.25">
      <c r="A1019" s="690" t="s">
        <v>43</v>
      </c>
      <c r="B1019" s="691"/>
      <c r="C1019" s="29">
        <f>SUM(C1012:C1018)</f>
        <v>46</v>
      </c>
      <c r="D1019" s="30">
        <f>SUM(D1012:D1018)</f>
        <v>494200</v>
      </c>
      <c r="E1019" s="30">
        <f>SUM(E1012:E1018)</f>
        <v>494200</v>
      </c>
      <c r="F1019" s="30">
        <f>D1019-E1019</f>
        <v>0</v>
      </c>
      <c r="G1019" s="30"/>
      <c r="H1019" s="31"/>
    </row>
    <row r="1022" spans="1:8" ht="23.25">
      <c r="A1022" s="666" t="s">
        <v>0</v>
      </c>
      <c r="B1022" s="666"/>
      <c r="C1022" s="666"/>
      <c r="D1022" s="666"/>
      <c r="E1022" s="666"/>
      <c r="F1022" s="666"/>
      <c r="G1022" s="666"/>
      <c r="H1022" s="666"/>
    </row>
    <row r="1023" spans="1:8" ht="15.75">
      <c r="A1023" s="672" t="s">
        <v>580</v>
      </c>
      <c r="B1023" s="672"/>
      <c r="C1023" s="672"/>
      <c r="D1023" s="672"/>
      <c r="E1023" s="672"/>
      <c r="F1023" s="672"/>
      <c r="G1023" s="672"/>
      <c r="H1023" s="672"/>
    </row>
    <row r="1024" spans="1:8">
      <c r="A1024" s="667" t="s">
        <v>2048</v>
      </c>
      <c r="B1024" s="667"/>
      <c r="C1024" s="667"/>
      <c r="D1024" s="667"/>
      <c r="E1024" s="667"/>
      <c r="F1024" s="667"/>
      <c r="G1024" s="667"/>
      <c r="H1024" s="667"/>
    </row>
    <row r="1025" spans="1:8">
      <c r="A1025" s="668" t="s">
        <v>2</v>
      </c>
      <c r="B1025" s="668"/>
      <c r="C1025" s="668"/>
      <c r="D1025" s="668"/>
      <c r="E1025" s="668"/>
      <c r="F1025" s="668"/>
      <c r="G1025" s="668"/>
      <c r="H1025" s="668"/>
    </row>
    <row r="1026" spans="1:8" ht="15.75">
      <c r="A1026" s="1" t="s">
        <v>3</v>
      </c>
      <c r="B1026" s="1" t="s">
        <v>4</v>
      </c>
      <c r="C1026" s="218" t="s">
        <v>2245</v>
      </c>
      <c r="D1026" s="1" t="s">
        <v>2243</v>
      </c>
      <c r="E1026" s="1" t="s">
        <v>2246</v>
      </c>
      <c r="F1026" s="219" t="s">
        <v>2244</v>
      </c>
      <c r="G1026" s="1" t="s">
        <v>2247</v>
      </c>
      <c r="H1026" s="211" t="s">
        <v>2239</v>
      </c>
    </row>
    <row r="1027" spans="1:8">
      <c r="A1027" s="19">
        <v>1</v>
      </c>
      <c r="B1027" s="19" t="s">
        <v>2047</v>
      </c>
      <c r="C1027" s="19">
        <v>8</v>
      </c>
      <c r="D1027" s="2">
        <v>221290</v>
      </c>
      <c r="E1027" s="2"/>
      <c r="F1027" s="2">
        <f>D1027-E1027</f>
        <v>221290</v>
      </c>
      <c r="G1027" s="241" t="s">
        <v>2373</v>
      </c>
      <c r="H1027" s="19"/>
    </row>
    <row r="1028" spans="1:8">
      <c r="A1028" s="19"/>
      <c r="B1028" s="19" t="s">
        <v>2050</v>
      </c>
      <c r="C1028" s="19">
        <v>21</v>
      </c>
      <c r="D1028" s="2">
        <v>577295</v>
      </c>
      <c r="E1028" s="2"/>
      <c r="F1028" s="2">
        <f>F1027+D1028-E1028</f>
        <v>798585</v>
      </c>
      <c r="G1028" s="241" t="s">
        <v>2374</v>
      </c>
      <c r="H1028" s="19"/>
    </row>
    <row r="1029" spans="1:8">
      <c r="A1029" s="19"/>
      <c r="B1029" s="19" t="s">
        <v>2054</v>
      </c>
      <c r="C1029" s="19">
        <v>18</v>
      </c>
      <c r="D1029" s="2">
        <v>503370</v>
      </c>
      <c r="E1029" s="2"/>
      <c r="F1029" s="2">
        <f t="shared" ref="F1029:F1086" si="24">F1028+D1029-E1029</f>
        <v>1301955</v>
      </c>
      <c r="G1029" s="241" t="s">
        <v>2375</v>
      </c>
      <c r="H1029" s="19"/>
    </row>
    <row r="1030" spans="1:8">
      <c r="A1030" s="19">
        <v>2</v>
      </c>
      <c r="B1030" s="19" t="s">
        <v>2058</v>
      </c>
      <c r="C1030" s="19">
        <v>17</v>
      </c>
      <c r="D1030" s="2">
        <v>448880</v>
      </c>
      <c r="E1030" s="2"/>
      <c r="F1030" s="2">
        <f t="shared" si="24"/>
        <v>1750835</v>
      </c>
      <c r="G1030" s="241" t="s">
        <v>2376</v>
      </c>
      <c r="H1030" s="19"/>
    </row>
    <row r="1031" spans="1:8">
      <c r="A1031" s="19"/>
      <c r="B1031" s="19" t="s">
        <v>2060</v>
      </c>
      <c r="C1031" s="19">
        <v>19</v>
      </c>
      <c r="D1031" s="2">
        <v>535770</v>
      </c>
      <c r="E1031" s="2"/>
      <c r="F1031" s="2">
        <f t="shared" si="24"/>
        <v>2286605</v>
      </c>
      <c r="G1031" s="2"/>
      <c r="H1031" s="19"/>
    </row>
    <row r="1032" spans="1:8">
      <c r="A1032" s="19"/>
      <c r="B1032" s="19" t="s">
        <v>2063</v>
      </c>
      <c r="C1032" s="19">
        <v>20</v>
      </c>
      <c r="D1032" s="2">
        <v>560655</v>
      </c>
      <c r="E1032" s="2"/>
      <c r="F1032" s="2">
        <f t="shared" si="24"/>
        <v>2847260</v>
      </c>
      <c r="G1032" s="2"/>
      <c r="H1032" s="19"/>
    </row>
    <row r="1033" spans="1:8">
      <c r="A1033" s="19"/>
      <c r="B1033" s="19" t="s">
        <v>2065</v>
      </c>
      <c r="C1033" s="19">
        <v>20</v>
      </c>
      <c r="D1033" s="2">
        <v>539455</v>
      </c>
      <c r="E1033" s="2"/>
      <c r="F1033" s="2">
        <f t="shared" si="24"/>
        <v>3386715</v>
      </c>
      <c r="G1033" s="2"/>
      <c r="H1033" s="19"/>
    </row>
    <row r="1034" spans="1:8">
      <c r="A1034" s="19"/>
      <c r="B1034" s="19" t="s">
        <v>2067</v>
      </c>
      <c r="C1034" s="19">
        <v>20</v>
      </c>
      <c r="D1034" s="2">
        <v>545535</v>
      </c>
      <c r="E1034" s="2"/>
      <c r="F1034" s="2">
        <f t="shared" si="24"/>
        <v>3932250</v>
      </c>
      <c r="G1034" s="2"/>
      <c r="H1034" s="19"/>
    </row>
    <row r="1035" spans="1:8">
      <c r="A1035" s="19"/>
      <c r="B1035" s="19" t="s">
        <v>2069</v>
      </c>
      <c r="C1035" s="19">
        <v>19</v>
      </c>
      <c r="D1035" s="2">
        <v>520960</v>
      </c>
      <c r="E1035" s="2"/>
      <c r="F1035" s="2">
        <f t="shared" si="24"/>
        <v>4453210</v>
      </c>
      <c r="G1035" s="2"/>
      <c r="H1035" s="19"/>
    </row>
    <row r="1036" spans="1:8">
      <c r="A1036" s="19"/>
      <c r="B1036" s="19" t="s">
        <v>2071</v>
      </c>
      <c r="C1036" s="19">
        <v>19</v>
      </c>
      <c r="D1036" s="2">
        <v>497935</v>
      </c>
      <c r="E1036" s="2"/>
      <c r="F1036" s="2">
        <f t="shared" si="24"/>
        <v>4951145</v>
      </c>
      <c r="G1036" s="2"/>
      <c r="H1036" s="19"/>
    </row>
    <row r="1037" spans="1:8">
      <c r="A1037" s="19"/>
      <c r="B1037" s="19" t="s">
        <v>2073</v>
      </c>
      <c r="C1037" s="19">
        <v>6</v>
      </c>
      <c r="D1037" s="2">
        <v>164665</v>
      </c>
      <c r="E1037" s="2"/>
      <c r="F1037" s="2">
        <f t="shared" si="24"/>
        <v>5115810</v>
      </c>
      <c r="G1037" s="2"/>
      <c r="H1037" s="19"/>
    </row>
    <row r="1038" spans="1:8">
      <c r="A1038" s="19"/>
      <c r="B1038" s="19" t="s">
        <v>2074</v>
      </c>
      <c r="C1038" s="19">
        <v>14</v>
      </c>
      <c r="D1038" s="2">
        <v>391570</v>
      </c>
      <c r="E1038" s="2"/>
      <c r="F1038" s="2">
        <f t="shared" si="24"/>
        <v>5507380</v>
      </c>
      <c r="G1038" s="2"/>
      <c r="H1038" s="19"/>
    </row>
    <row r="1039" spans="1:8">
      <c r="A1039" s="19"/>
      <c r="B1039" s="19" t="s">
        <v>2075</v>
      </c>
      <c r="C1039" s="19">
        <v>4</v>
      </c>
      <c r="D1039" s="2">
        <v>110335</v>
      </c>
      <c r="E1039" s="2"/>
      <c r="F1039" s="2">
        <f t="shared" si="24"/>
        <v>5617715</v>
      </c>
      <c r="G1039" s="2"/>
      <c r="H1039" s="19"/>
    </row>
    <row r="1040" spans="1:8">
      <c r="A1040" s="19"/>
      <c r="B1040" s="19" t="s">
        <v>2124</v>
      </c>
      <c r="C1040" s="19">
        <v>3</v>
      </c>
      <c r="D1040" s="2"/>
      <c r="E1040" s="2">
        <v>84000</v>
      </c>
      <c r="F1040" s="2">
        <f t="shared" si="24"/>
        <v>5533715</v>
      </c>
      <c r="G1040" s="2"/>
      <c r="H1040" s="19"/>
    </row>
    <row r="1041" spans="1:8">
      <c r="A1041" s="19"/>
      <c r="B1041" s="19" t="s">
        <v>2127</v>
      </c>
      <c r="C1041" s="19">
        <v>1</v>
      </c>
      <c r="D1041" s="2"/>
      <c r="E1041" s="2">
        <v>13500</v>
      </c>
      <c r="F1041" s="2">
        <f t="shared" si="24"/>
        <v>5520215</v>
      </c>
      <c r="G1041" s="2"/>
      <c r="H1041" s="19"/>
    </row>
    <row r="1042" spans="1:8">
      <c r="A1042" s="19"/>
      <c r="B1042" s="19" t="s">
        <v>2130</v>
      </c>
      <c r="C1042" s="19">
        <v>5</v>
      </c>
      <c r="D1042" s="2"/>
      <c r="E1042" s="2">
        <v>140000</v>
      </c>
      <c r="F1042" s="2">
        <f t="shared" si="24"/>
        <v>5380215</v>
      </c>
      <c r="G1042" s="2"/>
      <c r="H1042" s="19"/>
    </row>
    <row r="1043" spans="1:8">
      <c r="A1043" s="19"/>
      <c r="B1043" s="19" t="s">
        <v>2132</v>
      </c>
      <c r="C1043" s="19">
        <v>1</v>
      </c>
      <c r="D1043" s="2"/>
      <c r="E1043" s="2">
        <v>28000</v>
      </c>
      <c r="F1043" s="2">
        <f t="shared" si="24"/>
        <v>5352215</v>
      </c>
      <c r="G1043" s="2"/>
      <c r="H1043" s="19"/>
    </row>
    <row r="1044" spans="1:8">
      <c r="A1044" s="19"/>
      <c r="B1044" s="19" t="s">
        <v>2133</v>
      </c>
      <c r="C1044" s="19">
        <v>2</v>
      </c>
      <c r="D1044" s="2"/>
      <c r="E1044" s="2">
        <v>56000</v>
      </c>
      <c r="F1044" s="2">
        <f t="shared" si="24"/>
        <v>5296215</v>
      </c>
      <c r="G1044" s="2"/>
      <c r="H1044" s="19"/>
    </row>
    <row r="1045" spans="1:8">
      <c r="A1045" s="19"/>
      <c r="B1045" s="19" t="s">
        <v>2139</v>
      </c>
      <c r="C1045" s="19">
        <v>1</v>
      </c>
      <c r="D1045" s="2"/>
      <c r="E1045" s="2">
        <v>13500</v>
      </c>
      <c r="F1045" s="2">
        <f t="shared" si="24"/>
        <v>5282715</v>
      </c>
      <c r="G1045" s="2"/>
      <c r="H1045" s="19"/>
    </row>
    <row r="1046" spans="1:8">
      <c r="A1046" s="19"/>
      <c r="B1046" s="19" t="s">
        <v>2154</v>
      </c>
      <c r="C1046" s="19">
        <v>2</v>
      </c>
      <c r="D1046" s="2"/>
      <c r="E1046" s="2">
        <v>56000</v>
      </c>
      <c r="F1046" s="2">
        <f t="shared" si="24"/>
        <v>5226715</v>
      </c>
      <c r="G1046" s="2"/>
      <c r="H1046" s="19"/>
    </row>
    <row r="1047" spans="1:8">
      <c r="A1047" s="19"/>
      <c r="B1047" s="19" t="s">
        <v>2156</v>
      </c>
      <c r="C1047" s="19">
        <v>2</v>
      </c>
      <c r="D1047" s="2"/>
      <c r="E1047" s="2">
        <v>56000</v>
      </c>
      <c r="F1047" s="2">
        <f t="shared" si="24"/>
        <v>5170715</v>
      </c>
      <c r="G1047" s="2"/>
      <c r="H1047" s="19"/>
    </row>
    <row r="1048" spans="1:8">
      <c r="A1048" s="19"/>
      <c r="B1048" s="19" t="s">
        <v>2179</v>
      </c>
      <c r="C1048" s="19">
        <v>4</v>
      </c>
      <c r="D1048" s="2"/>
      <c r="E1048" s="2">
        <v>82500</v>
      </c>
      <c r="F1048" s="2">
        <f t="shared" si="24"/>
        <v>5088215</v>
      </c>
      <c r="G1048" s="2"/>
      <c r="H1048" s="19"/>
    </row>
    <row r="1049" spans="1:8">
      <c r="A1049" s="19"/>
      <c r="B1049" s="19" t="s">
        <v>2180</v>
      </c>
      <c r="C1049" s="19">
        <v>2</v>
      </c>
      <c r="D1049" s="2"/>
      <c r="E1049" s="2">
        <v>56000</v>
      </c>
      <c r="F1049" s="2">
        <f t="shared" si="24"/>
        <v>5032215</v>
      </c>
      <c r="G1049" s="2"/>
      <c r="H1049" s="19"/>
    </row>
    <row r="1050" spans="1:8">
      <c r="A1050" s="19"/>
      <c r="B1050" s="19" t="s">
        <v>2182</v>
      </c>
      <c r="C1050" s="19">
        <v>3</v>
      </c>
      <c r="D1050" s="2"/>
      <c r="E1050" s="2">
        <v>84000</v>
      </c>
      <c r="F1050" s="2">
        <f t="shared" si="24"/>
        <v>4948215</v>
      </c>
      <c r="G1050" s="2"/>
      <c r="H1050" s="19"/>
    </row>
    <row r="1051" spans="1:8">
      <c r="A1051" s="19"/>
      <c r="B1051" s="19" t="s">
        <v>2183</v>
      </c>
      <c r="C1051" s="19">
        <v>1</v>
      </c>
      <c r="D1051" s="2"/>
      <c r="E1051" s="2">
        <v>13500</v>
      </c>
      <c r="F1051" s="2">
        <f t="shared" si="24"/>
        <v>4934715</v>
      </c>
      <c r="G1051" s="2"/>
      <c r="H1051" s="19"/>
    </row>
    <row r="1052" spans="1:8">
      <c r="A1052" s="19"/>
      <c r="B1052" s="19" t="s">
        <v>2188</v>
      </c>
      <c r="C1052" s="19">
        <v>8</v>
      </c>
      <c r="D1052" s="2"/>
      <c r="E1052" s="2">
        <v>186940</v>
      </c>
      <c r="F1052" s="2">
        <f t="shared" si="24"/>
        <v>4747775</v>
      </c>
      <c r="G1052" s="2"/>
      <c r="H1052" s="19"/>
    </row>
    <row r="1053" spans="1:8">
      <c r="A1053" s="19"/>
      <c r="B1053" s="19" t="s">
        <v>2189</v>
      </c>
      <c r="C1053" s="19">
        <v>8</v>
      </c>
      <c r="D1053" s="2"/>
      <c r="E1053" s="2">
        <v>168040</v>
      </c>
      <c r="F1053" s="2">
        <f t="shared" si="24"/>
        <v>4579735</v>
      </c>
      <c r="G1053" s="2"/>
      <c r="H1053" s="19"/>
    </row>
    <row r="1054" spans="1:8">
      <c r="A1054" s="19"/>
      <c r="B1054" s="19" t="s">
        <v>2190</v>
      </c>
      <c r="C1054" s="19">
        <v>12</v>
      </c>
      <c r="D1054" s="2"/>
      <c r="E1054" s="2">
        <v>268745</v>
      </c>
      <c r="F1054" s="2">
        <f t="shared" si="24"/>
        <v>4310990</v>
      </c>
      <c r="G1054" s="2"/>
      <c r="H1054" s="19"/>
    </row>
    <row r="1055" spans="1:8">
      <c r="A1055" s="19"/>
      <c r="B1055" s="19" t="s">
        <v>2191</v>
      </c>
      <c r="C1055" s="19">
        <v>18</v>
      </c>
      <c r="D1055" s="2"/>
      <c r="E1055" s="2">
        <v>334225</v>
      </c>
      <c r="F1055" s="2">
        <f t="shared" si="24"/>
        <v>3976765</v>
      </c>
      <c r="G1055" s="2"/>
      <c r="H1055" s="19"/>
    </row>
    <row r="1056" spans="1:8">
      <c r="A1056" s="19"/>
      <c r="B1056" s="19" t="s">
        <v>2192</v>
      </c>
      <c r="C1056" s="19">
        <v>3</v>
      </c>
      <c r="D1056" s="2"/>
      <c r="E1056" s="2">
        <v>56950</v>
      </c>
      <c r="F1056" s="2">
        <f t="shared" si="24"/>
        <v>3919815</v>
      </c>
      <c r="G1056" s="2"/>
      <c r="H1056" s="19"/>
    </row>
    <row r="1057" spans="1:8">
      <c r="A1057" s="19"/>
      <c r="B1057" s="19" t="s">
        <v>2193</v>
      </c>
      <c r="C1057" s="19">
        <v>8</v>
      </c>
      <c r="D1057" s="2"/>
      <c r="E1057" s="2">
        <v>165415</v>
      </c>
      <c r="F1057" s="2">
        <f t="shared" si="24"/>
        <v>3754400</v>
      </c>
      <c r="G1057" s="2"/>
      <c r="H1057" s="19"/>
    </row>
    <row r="1058" spans="1:8">
      <c r="A1058" s="19"/>
      <c r="B1058" s="19" t="s">
        <v>2194</v>
      </c>
      <c r="C1058" s="19">
        <v>8</v>
      </c>
      <c r="D1058" s="2"/>
      <c r="E1058" s="2">
        <v>174180</v>
      </c>
      <c r="F1058" s="2">
        <f t="shared" si="24"/>
        <v>3580220</v>
      </c>
      <c r="G1058" s="2"/>
      <c r="H1058" s="19"/>
    </row>
    <row r="1059" spans="1:8">
      <c r="A1059" s="19"/>
      <c r="B1059" s="19" t="s">
        <v>2195</v>
      </c>
      <c r="C1059" s="19">
        <v>8</v>
      </c>
      <c r="D1059" s="2"/>
      <c r="E1059" s="2">
        <v>184800</v>
      </c>
      <c r="F1059" s="2">
        <f t="shared" si="24"/>
        <v>3395420</v>
      </c>
      <c r="G1059" s="2"/>
      <c r="H1059" s="19"/>
    </row>
    <row r="1060" spans="1:8">
      <c r="A1060" s="19"/>
      <c r="B1060" s="19" t="s">
        <v>2196</v>
      </c>
      <c r="C1060" s="19">
        <v>3</v>
      </c>
      <c r="D1060" s="2"/>
      <c r="E1060" s="2">
        <v>81000</v>
      </c>
      <c r="F1060" s="2">
        <f t="shared" si="24"/>
        <v>3314420</v>
      </c>
      <c r="G1060" s="2"/>
      <c r="H1060" s="19"/>
    </row>
    <row r="1061" spans="1:8">
      <c r="A1061" s="19"/>
      <c r="B1061" s="19" t="s">
        <v>2197</v>
      </c>
      <c r="C1061" s="19">
        <v>5</v>
      </c>
      <c r="D1061" s="2"/>
      <c r="E1061" s="2">
        <v>112275</v>
      </c>
      <c r="F1061" s="2">
        <f t="shared" si="24"/>
        <v>3202145</v>
      </c>
      <c r="G1061" s="2"/>
      <c r="H1061" s="19"/>
    </row>
    <row r="1062" spans="1:8">
      <c r="A1062" s="19"/>
      <c r="B1062" s="19" t="s">
        <v>2200</v>
      </c>
      <c r="C1062" s="19">
        <v>6</v>
      </c>
      <c r="D1062" s="2"/>
      <c r="E1062" s="2">
        <v>150145</v>
      </c>
      <c r="F1062" s="2">
        <f t="shared" si="24"/>
        <v>3052000</v>
      </c>
      <c r="G1062" s="2"/>
      <c r="H1062" s="19"/>
    </row>
    <row r="1063" spans="1:8">
      <c r="A1063" s="19"/>
      <c r="B1063" s="19" t="s">
        <v>2201</v>
      </c>
      <c r="C1063" s="19">
        <v>5</v>
      </c>
      <c r="D1063" s="2"/>
      <c r="E1063" s="2">
        <v>130475</v>
      </c>
      <c r="F1063" s="2">
        <f t="shared" si="24"/>
        <v>2921525</v>
      </c>
      <c r="G1063" s="2"/>
      <c r="H1063" s="19"/>
    </row>
    <row r="1064" spans="1:8">
      <c r="A1064" s="19"/>
      <c r="B1064" s="19" t="s">
        <v>2207</v>
      </c>
      <c r="C1064" s="19">
        <v>10</v>
      </c>
      <c r="D1064" s="2"/>
      <c r="E1064" s="2">
        <v>183850</v>
      </c>
      <c r="F1064" s="2">
        <f t="shared" si="24"/>
        <v>2737675</v>
      </c>
      <c r="G1064" s="2"/>
      <c r="H1064" s="19"/>
    </row>
    <row r="1065" spans="1:8">
      <c r="A1065" s="19"/>
      <c r="B1065" s="19" t="s">
        <v>2208</v>
      </c>
      <c r="C1065" s="19">
        <v>5</v>
      </c>
      <c r="D1065" s="2"/>
      <c r="E1065" s="2">
        <v>119655</v>
      </c>
      <c r="F1065" s="2">
        <f t="shared" si="24"/>
        <v>2618020</v>
      </c>
      <c r="G1065" s="2"/>
      <c r="H1065" s="19"/>
    </row>
    <row r="1066" spans="1:8">
      <c r="A1066" s="19"/>
      <c r="B1066" s="19" t="s">
        <v>2209</v>
      </c>
      <c r="C1066" s="19">
        <v>12</v>
      </c>
      <c r="D1066" s="2"/>
      <c r="E1066" s="2">
        <v>185945</v>
      </c>
      <c r="F1066" s="2">
        <f t="shared" si="24"/>
        <v>2432075</v>
      </c>
      <c r="G1066" s="2"/>
      <c r="H1066" s="19"/>
    </row>
    <row r="1067" spans="1:8">
      <c r="A1067" s="19"/>
      <c r="B1067" s="19" t="s">
        <v>2212</v>
      </c>
      <c r="C1067" s="19">
        <v>13</v>
      </c>
      <c r="D1067" s="2"/>
      <c r="E1067" s="2">
        <v>296020</v>
      </c>
      <c r="F1067" s="2">
        <f t="shared" si="24"/>
        <v>2136055</v>
      </c>
      <c r="G1067" s="2"/>
      <c r="H1067" s="19"/>
    </row>
    <row r="1068" spans="1:8">
      <c r="A1068" s="19"/>
      <c r="B1068" s="19" t="s">
        <v>2214</v>
      </c>
      <c r="C1068" s="19">
        <v>1</v>
      </c>
      <c r="D1068" s="2"/>
      <c r="E1068" s="2">
        <v>20000</v>
      </c>
      <c r="F1068" s="2">
        <f t="shared" si="24"/>
        <v>2116055</v>
      </c>
      <c r="G1068" s="2"/>
      <c r="H1068" s="19"/>
    </row>
    <row r="1069" spans="1:8">
      <c r="A1069" s="19"/>
      <c r="B1069" s="19" t="s">
        <v>2215</v>
      </c>
      <c r="C1069" s="19">
        <v>2</v>
      </c>
      <c r="D1069" s="2"/>
      <c r="E1069" s="2">
        <v>45000</v>
      </c>
      <c r="F1069" s="2">
        <f t="shared" si="24"/>
        <v>2071055</v>
      </c>
      <c r="G1069" s="2"/>
      <c r="H1069" s="19"/>
    </row>
    <row r="1070" spans="1:8">
      <c r="A1070" s="19"/>
      <c r="B1070" s="19" t="s">
        <v>2216</v>
      </c>
      <c r="C1070" s="19">
        <v>1</v>
      </c>
      <c r="D1070" s="2"/>
      <c r="E1070" s="2">
        <v>9585</v>
      </c>
      <c r="F1070" s="2">
        <f t="shared" si="24"/>
        <v>2061470</v>
      </c>
      <c r="G1070" s="2"/>
      <c r="H1070" s="19"/>
    </row>
    <row r="1071" spans="1:8">
      <c r="A1071" s="19"/>
      <c r="B1071" s="19" t="s">
        <v>2217</v>
      </c>
      <c r="C1071" s="19">
        <v>6</v>
      </c>
      <c r="D1071" s="2"/>
      <c r="E1071" s="2">
        <v>106065</v>
      </c>
      <c r="F1071" s="2">
        <f t="shared" si="24"/>
        <v>1955405</v>
      </c>
      <c r="G1071" s="2"/>
      <c r="H1071" s="19"/>
    </row>
    <row r="1072" spans="1:8">
      <c r="A1072" s="19"/>
      <c r="B1072" s="19" t="s">
        <v>2218</v>
      </c>
      <c r="C1072" s="19">
        <v>1</v>
      </c>
      <c r="D1072" s="2"/>
      <c r="E1072" s="2">
        <v>19730</v>
      </c>
      <c r="F1072" s="2">
        <f t="shared" si="24"/>
        <v>1935675</v>
      </c>
      <c r="G1072" s="2"/>
      <c r="H1072" s="19"/>
    </row>
    <row r="1073" spans="1:8">
      <c r="A1073" s="19"/>
      <c r="B1073" s="19" t="s">
        <v>2220</v>
      </c>
      <c r="C1073" s="19">
        <v>13</v>
      </c>
      <c r="D1073" s="2"/>
      <c r="E1073" s="2">
        <v>278840</v>
      </c>
      <c r="F1073" s="2">
        <f t="shared" si="24"/>
        <v>1656835</v>
      </c>
      <c r="G1073" s="2"/>
      <c r="H1073" s="19"/>
    </row>
    <row r="1074" spans="1:8">
      <c r="A1074" s="19"/>
      <c r="B1074" s="19" t="s">
        <v>2221</v>
      </c>
      <c r="C1074" s="19">
        <v>9</v>
      </c>
      <c r="D1074" s="2"/>
      <c r="E1074" s="2">
        <v>215760</v>
      </c>
      <c r="F1074" s="2">
        <f t="shared" si="24"/>
        <v>1441075</v>
      </c>
      <c r="G1074" s="2"/>
      <c r="H1074" s="19"/>
    </row>
    <row r="1075" spans="1:8">
      <c r="A1075" s="19"/>
      <c r="B1075" s="19" t="s">
        <v>2222</v>
      </c>
      <c r="C1075" s="19">
        <v>2</v>
      </c>
      <c r="D1075" s="2"/>
      <c r="E1075" s="2">
        <v>44405</v>
      </c>
      <c r="F1075" s="2">
        <f t="shared" si="24"/>
        <v>1396670</v>
      </c>
      <c r="G1075" s="2"/>
      <c r="H1075" s="19"/>
    </row>
    <row r="1076" spans="1:8">
      <c r="A1076" s="19"/>
      <c r="B1076" s="19" t="s">
        <v>2223</v>
      </c>
      <c r="C1076" s="19">
        <v>3</v>
      </c>
      <c r="D1076" s="2"/>
      <c r="E1076" s="2">
        <v>81160</v>
      </c>
      <c r="F1076" s="2">
        <f t="shared" si="24"/>
        <v>1315510</v>
      </c>
      <c r="G1076" s="2"/>
      <c r="H1076" s="19"/>
    </row>
    <row r="1077" spans="1:8">
      <c r="A1077" s="19"/>
      <c r="B1077" s="19" t="s">
        <v>2225</v>
      </c>
      <c r="C1077" s="19">
        <v>2</v>
      </c>
      <c r="D1077" s="2"/>
      <c r="E1077" s="2">
        <v>45845</v>
      </c>
      <c r="F1077" s="2">
        <f t="shared" si="24"/>
        <v>1269665</v>
      </c>
      <c r="G1077" s="2"/>
      <c r="H1077" s="19"/>
    </row>
    <row r="1078" spans="1:8">
      <c r="A1078" s="19"/>
      <c r="B1078" s="19" t="s">
        <v>2234</v>
      </c>
      <c r="C1078" s="19">
        <v>5</v>
      </c>
      <c r="D1078" s="2"/>
      <c r="E1078" s="2">
        <v>113425</v>
      </c>
      <c r="F1078" s="2">
        <f t="shared" si="24"/>
        <v>1156240</v>
      </c>
      <c r="G1078" s="2"/>
      <c r="H1078" s="19"/>
    </row>
    <row r="1079" spans="1:8">
      <c r="A1079" s="19"/>
      <c r="B1079" s="19" t="s">
        <v>2235</v>
      </c>
      <c r="C1079" s="19">
        <v>7</v>
      </c>
      <c r="D1079" s="2"/>
      <c r="E1079" s="2">
        <v>175970</v>
      </c>
      <c r="F1079" s="2">
        <f t="shared" si="24"/>
        <v>980270</v>
      </c>
      <c r="G1079" s="2"/>
      <c r="H1079" s="19"/>
    </row>
    <row r="1080" spans="1:8">
      <c r="A1080" s="19"/>
      <c r="B1080" s="19" t="s">
        <v>2236</v>
      </c>
      <c r="C1080" s="19">
        <v>5</v>
      </c>
      <c r="D1080" s="2"/>
      <c r="E1080" s="2">
        <v>122500</v>
      </c>
      <c r="F1080" s="2">
        <f t="shared" si="24"/>
        <v>857770</v>
      </c>
      <c r="G1080" s="2"/>
      <c r="H1080" s="19"/>
    </row>
    <row r="1081" spans="1:8">
      <c r="A1081" s="19"/>
      <c r="B1081" s="19" t="s">
        <v>2238</v>
      </c>
      <c r="C1081" s="53">
        <v>2</v>
      </c>
      <c r="D1081" s="2"/>
      <c r="E1081" s="2">
        <v>39525</v>
      </c>
      <c r="F1081" s="2">
        <f t="shared" si="24"/>
        <v>818245</v>
      </c>
      <c r="G1081" s="2"/>
      <c r="H1081" s="19"/>
    </row>
    <row r="1082" spans="1:8">
      <c r="A1082" s="19"/>
      <c r="B1082" s="19" t="s">
        <v>2257</v>
      </c>
      <c r="C1082" s="53">
        <v>9</v>
      </c>
      <c r="D1082" s="2"/>
      <c r="E1082" s="2">
        <v>243340</v>
      </c>
      <c r="F1082" s="2">
        <f t="shared" si="24"/>
        <v>574905</v>
      </c>
      <c r="G1082" s="2"/>
      <c r="H1082" s="19"/>
    </row>
    <row r="1083" spans="1:8">
      <c r="A1083" s="19"/>
      <c r="B1083" s="19" t="s">
        <v>2258</v>
      </c>
      <c r="C1083" s="53">
        <v>6</v>
      </c>
      <c r="D1083" s="2"/>
      <c r="E1083" s="2">
        <v>136475</v>
      </c>
      <c r="F1083" s="2">
        <f t="shared" si="24"/>
        <v>438430</v>
      </c>
      <c r="G1083" s="2"/>
      <c r="H1083" s="19"/>
    </row>
    <row r="1084" spans="1:8">
      <c r="A1084" s="19"/>
      <c r="B1084" s="19" t="s">
        <v>2361</v>
      </c>
      <c r="C1084" s="19">
        <v>15</v>
      </c>
      <c r="D1084" s="2"/>
      <c r="E1084" s="2">
        <v>372865</v>
      </c>
      <c r="F1084" s="2">
        <f t="shared" si="24"/>
        <v>65565</v>
      </c>
      <c r="G1084" s="2"/>
      <c r="H1084" s="19"/>
    </row>
    <row r="1085" spans="1:8">
      <c r="A1085" s="19"/>
      <c r="B1085" s="19" t="s">
        <v>2363</v>
      </c>
      <c r="C1085" s="53">
        <v>4</v>
      </c>
      <c r="D1085" s="2">
        <v>13705</v>
      </c>
      <c r="E1085" s="2">
        <v>79270</v>
      </c>
      <c r="F1085" s="2">
        <f t="shared" si="24"/>
        <v>0</v>
      </c>
      <c r="G1085" s="2" t="s">
        <v>2211</v>
      </c>
      <c r="H1085" s="19"/>
    </row>
    <row r="1086" spans="1:8">
      <c r="A1086" s="19">
        <v>3</v>
      </c>
      <c r="B1086" s="19"/>
      <c r="C1086" s="19"/>
      <c r="D1086" s="2"/>
      <c r="E1086" s="2"/>
      <c r="F1086" s="2">
        <f t="shared" si="24"/>
        <v>0</v>
      </c>
      <c r="G1086" s="2"/>
      <c r="H1086" s="19"/>
    </row>
    <row r="1087" spans="1:8" ht="23.25">
      <c r="A1087" s="690" t="s">
        <v>43</v>
      </c>
      <c r="B1087" s="691"/>
      <c r="C1087" s="29">
        <f>SUM(C1027:C1086)</f>
        <v>457</v>
      </c>
      <c r="D1087" s="30">
        <f>SUM(D1027:D1086)</f>
        <v>5631420</v>
      </c>
      <c r="E1087" s="30">
        <f>SUM(E1027:E1086)</f>
        <v>5631420</v>
      </c>
      <c r="F1087" s="30">
        <f>D1087-E1087</f>
        <v>0</v>
      </c>
      <c r="G1087" s="30"/>
      <c r="H1087" s="31"/>
    </row>
    <row r="1090" spans="1:8" ht="23.25">
      <c r="A1090" s="666" t="s">
        <v>0</v>
      </c>
      <c r="B1090" s="666"/>
      <c r="C1090" s="666"/>
      <c r="D1090" s="666"/>
      <c r="E1090" s="666"/>
      <c r="F1090" s="666"/>
      <c r="G1090" s="666"/>
      <c r="H1090" s="666"/>
    </row>
    <row r="1091" spans="1:8" ht="15.75">
      <c r="A1091" s="672" t="s">
        <v>580</v>
      </c>
      <c r="B1091" s="672"/>
      <c r="C1091" s="672"/>
      <c r="D1091" s="672"/>
      <c r="E1091" s="672"/>
      <c r="F1091" s="672"/>
      <c r="G1091" s="672"/>
      <c r="H1091" s="672"/>
    </row>
    <row r="1092" spans="1:8">
      <c r="A1092" s="667" t="s">
        <v>2686</v>
      </c>
      <c r="B1092" s="667"/>
      <c r="C1092" s="667"/>
      <c r="D1092" s="667"/>
      <c r="E1092" s="667"/>
      <c r="F1092" s="667"/>
      <c r="G1092" s="667"/>
      <c r="H1092" s="667"/>
    </row>
    <row r="1093" spans="1:8">
      <c r="A1093" s="668" t="s">
        <v>2</v>
      </c>
      <c r="B1093" s="668"/>
      <c r="C1093" s="668"/>
      <c r="D1093" s="668"/>
      <c r="E1093" s="668"/>
      <c r="F1093" s="668"/>
      <c r="G1093" s="668"/>
      <c r="H1093" s="668"/>
    </row>
    <row r="1094" spans="1:8" ht="15.75">
      <c r="A1094" s="1" t="s">
        <v>3</v>
      </c>
      <c r="B1094" s="1" t="s">
        <v>4</v>
      </c>
      <c r="C1094" s="211" t="s">
        <v>2245</v>
      </c>
      <c r="D1094" s="1" t="s">
        <v>2243</v>
      </c>
      <c r="E1094" s="1" t="s">
        <v>2246</v>
      </c>
      <c r="F1094" s="211" t="s">
        <v>2244</v>
      </c>
      <c r="G1094" s="1" t="s">
        <v>2247</v>
      </c>
      <c r="H1094" s="211" t="s">
        <v>2239</v>
      </c>
    </row>
    <row r="1095" spans="1:8">
      <c r="A1095" s="19">
        <v>1</v>
      </c>
      <c r="B1095" s="19" t="s">
        <v>2685</v>
      </c>
      <c r="C1095" s="19">
        <v>10</v>
      </c>
      <c r="D1095" s="2">
        <v>274845</v>
      </c>
      <c r="E1095" s="2"/>
      <c r="F1095" s="2">
        <f>D1095-E1095</f>
        <v>274845</v>
      </c>
      <c r="G1095" s="241"/>
      <c r="H1095" s="19"/>
    </row>
    <row r="1096" spans="1:8">
      <c r="A1096" s="19"/>
      <c r="B1096" s="19" t="s">
        <v>2687</v>
      </c>
      <c r="C1096" s="19">
        <v>20</v>
      </c>
      <c r="D1096" s="2">
        <v>556685</v>
      </c>
      <c r="E1096" s="2"/>
      <c r="F1096" s="2">
        <f t="shared" ref="F1096:F1165" si="25">F1095+D1096-E1096</f>
        <v>831530</v>
      </c>
      <c r="G1096" s="241"/>
      <c r="H1096" s="19"/>
    </row>
    <row r="1097" spans="1:8">
      <c r="A1097" s="19"/>
      <c r="B1097" s="19" t="s">
        <v>2688</v>
      </c>
      <c r="C1097" s="19">
        <v>13</v>
      </c>
      <c r="D1097" s="2">
        <v>329690</v>
      </c>
      <c r="E1097" s="5"/>
      <c r="F1097" s="2">
        <f t="shared" si="25"/>
        <v>1161220</v>
      </c>
      <c r="G1097" s="242"/>
      <c r="H1097" s="19"/>
    </row>
    <row r="1098" spans="1:8">
      <c r="A1098" s="19">
        <v>2</v>
      </c>
      <c r="B1098" s="19" t="s">
        <v>2692</v>
      </c>
      <c r="C1098" s="19">
        <v>9</v>
      </c>
      <c r="D1098" s="2">
        <v>252465</v>
      </c>
      <c r="E1098" s="5"/>
      <c r="F1098" s="2">
        <f t="shared" si="25"/>
        <v>1413685</v>
      </c>
      <c r="G1098" s="5"/>
      <c r="H1098" s="19"/>
    </row>
    <row r="1099" spans="1:8">
      <c r="A1099" s="19"/>
      <c r="B1099" s="19" t="s">
        <v>2695</v>
      </c>
      <c r="C1099" s="19">
        <v>8</v>
      </c>
      <c r="D1099" s="2">
        <v>222545</v>
      </c>
      <c r="E1099" s="5"/>
      <c r="F1099" s="2">
        <f t="shared" si="25"/>
        <v>1636230</v>
      </c>
      <c r="G1099" s="5"/>
      <c r="H1099" s="19"/>
    </row>
    <row r="1100" spans="1:8">
      <c r="A1100" s="19"/>
      <c r="B1100" s="19" t="s">
        <v>2696</v>
      </c>
      <c r="C1100" s="19">
        <v>9</v>
      </c>
      <c r="D1100" s="2">
        <v>249585</v>
      </c>
      <c r="E1100" s="5"/>
      <c r="F1100" s="2">
        <f t="shared" si="25"/>
        <v>1885815</v>
      </c>
      <c r="G1100" s="5"/>
      <c r="H1100" s="19"/>
    </row>
    <row r="1101" spans="1:8">
      <c r="A1101" s="19"/>
      <c r="B1101" s="19" t="s">
        <v>2698</v>
      </c>
      <c r="C1101" s="19">
        <v>8</v>
      </c>
      <c r="D1101" s="2">
        <v>225215</v>
      </c>
      <c r="E1101" s="5"/>
      <c r="F1101" s="2">
        <f t="shared" si="25"/>
        <v>2111030</v>
      </c>
      <c r="G1101" s="5"/>
      <c r="H1101" s="19"/>
    </row>
    <row r="1102" spans="1:8">
      <c r="A1102" s="19"/>
      <c r="B1102" s="19" t="s">
        <v>2702</v>
      </c>
      <c r="C1102" s="19">
        <v>2</v>
      </c>
      <c r="D1102" s="2">
        <v>56490</v>
      </c>
      <c r="E1102" s="5"/>
      <c r="F1102" s="2">
        <f t="shared" si="25"/>
        <v>2167520</v>
      </c>
      <c r="G1102" s="5"/>
      <c r="H1102" s="19"/>
    </row>
    <row r="1103" spans="1:8">
      <c r="A1103" s="19"/>
      <c r="B1103" s="19" t="s">
        <v>2704</v>
      </c>
      <c r="C1103" s="19">
        <v>6</v>
      </c>
      <c r="D1103" s="2">
        <v>154825</v>
      </c>
      <c r="E1103" s="5"/>
      <c r="F1103" s="2">
        <f t="shared" si="25"/>
        <v>2322345</v>
      </c>
      <c r="G1103" s="5"/>
      <c r="H1103" s="19"/>
    </row>
    <row r="1104" spans="1:8">
      <c r="A1104" s="19"/>
      <c r="B1104" s="19" t="s">
        <v>2706</v>
      </c>
      <c r="C1104" s="19">
        <v>9</v>
      </c>
      <c r="D1104" s="2">
        <v>252725</v>
      </c>
      <c r="E1104" s="5"/>
      <c r="F1104" s="2">
        <f t="shared" si="25"/>
        <v>2575070</v>
      </c>
      <c r="G1104" s="5"/>
      <c r="H1104" s="19"/>
    </row>
    <row r="1105" spans="1:8">
      <c r="A1105" s="19"/>
      <c r="B1105" s="19" t="s">
        <v>2708</v>
      </c>
      <c r="C1105" s="19">
        <v>9</v>
      </c>
      <c r="D1105" s="2">
        <v>252930</v>
      </c>
      <c r="E1105" s="5"/>
      <c r="F1105" s="2">
        <f t="shared" si="25"/>
        <v>2828000</v>
      </c>
      <c r="G1105" s="5"/>
      <c r="H1105" s="19"/>
    </row>
    <row r="1106" spans="1:8">
      <c r="A1106" s="19"/>
      <c r="B1106" s="19" t="s">
        <v>2723</v>
      </c>
      <c r="C1106" s="47">
        <v>2</v>
      </c>
      <c r="D1106" s="50">
        <v>55235</v>
      </c>
      <c r="E1106" s="5"/>
      <c r="F1106" s="2">
        <f t="shared" si="25"/>
        <v>2883235</v>
      </c>
      <c r="G1106" s="5"/>
      <c r="H1106" s="19"/>
    </row>
    <row r="1107" spans="1:8">
      <c r="A1107" s="19"/>
      <c r="B1107" s="47" t="s">
        <v>2735</v>
      </c>
      <c r="C1107" s="47">
        <v>1</v>
      </c>
      <c r="D1107" s="50">
        <v>3215</v>
      </c>
      <c r="E1107" s="5"/>
      <c r="F1107" s="2">
        <f t="shared" si="25"/>
        <v>2886450</v>
      </c>
      <c r="G1107" s="5"/>
      <c r="H1107" s="19"/>
    </row>
    <row r="1108" spans="1:8">
      <c r="A1108" s="19"/>
      <c r="B1108" s="47" t="s">
        <v>2793</v>
      </c>
      <c r="C1108" s="47">
        <v>9</v>
      </c>
      <c r="D1108" s="50">
        <v>248660</v>
      </c>
      <c r="E1108" s="5"/>
      <c r="F1108" s="2">
        <f t="shared" si="25"/>
        <v>3135110</v>
      </c>
      <c r="G1108" s="5"/>
      <c r="H1108" s="19"/>
    </row>
    <row r="1109" spans="1:8">
      <c r="A1109" s="19"/>
      <c r="B1109" s="47" t="s">
        <v>2794</v>
      </c>
      <c r="C1109" s="47">
        <v>8</v>
      </c>
      <c r="D1109" s="50">
        <v>219570</v>
      </c>
      <c r="E1109" s="5"/>
      <c r="F1109" s="2">
        <f t="shared" si="25"/>
        <v>3354680</v>
      </c>
      <c r="G1109" s="5"/>
      <c r="H1109" s="19"/>
    </row>
    <row r="1110" spans="1:8">
      <c r="A1110" s="19"/>
      <c r="B1110" s="47" t="s">
        <v>2796</v>
      </c>
      <c r="C1110" s="47">
        <v>5</v>
      </c>
      <c r="D1110" s="50">
        <v>138915</v>
      </c>
      <c r="E1110" s="5"/>
      <c r="F1110" s="2">
        <f t="shared" si="25"/>
        <v>3493595</v>
      </c>
      <c r="G1110" s="5"/>
      <c r="H1110" s="19"/>
    </row>
    <row r="1111" spans="1:8">
      <c r="A1111" s="19"/>
      <c r="B1111" s="47" t="s">
        <v>2798</v>
      </c>
      <c r="C1111" s="47">
        <v>4</v>
      </c>
      <c r="D1111" s="50">
        <v>110295</v>
      </c>
      <c r="E1111" s="5"/>
      <c r="F1111" s="2">
        <f t="shared" si="25"/>
        <v>3603890</v>
      </c>
      <c r="G1111" s="5"/>
      <c r="H1111" s="19"/>
    </row>
    <row r="1112" spans="1:8">
      <c r="A1112" s="19"/>
      <c r="B1112" s="47" t="s">
        <v>2800</v>
      </c>
      <c r="C1112" s="47">
        <v>5</v>
      </c>
      <c r="D1112" s="50">
        <v>138325</v>
      </c>
      <c r="E1112" s="5"/>
      <c r="F1112" s="2">
        <f t="shared" si="25"/>
        <v>3742215</v>
      </c>
      <c r="G1112" s="5"/>
      <c r="H1112" s="19"/>
    </row>
    <row r="1113" spans="1:8">
      <c r="A1113" s="19"/>
      <c r="B1113" s="47" t="s">
        <v>2801</v>
      </c>
      <c r="C1113" s="47">
        <v>2</v>
      </c>
      <c r="D1113" s="50">
        <v>54875</v>
      </c>
      <c r="E1113" s="5"/>
      <c r="F1113" s="2">
        <f t="shared" si="25"/>
        <v>3797090</v>
      </c>
      <c r="G1113" s="5"/>
      <c r="H1113" s="19"/>
    </row>
    <row r="1114" spans="1:8">
      <c r="A1114" s="19"/>
      <c r="B1114" s="47" t="s">
        <v>2805</v>
      </c>
      <c r="C1114" s="47">
        <v>7</v>
      </c>
      <c r="D1114" s="50">
        <v>196155</v>
      </c>
      <c r="E1114" s="5"/>
      <c r="F1114" s="2">
        <f t="shared" si="25"/>
        <v>3993245</v>
      </c>
      <c r="G1114" s="5"/>
      <c r="H1114" s="19"/>
    </row>
    <row r="1115" spans="1:8">
      <c r="A1115" s="19"/>
      <c r="B1115" s="47" t="s">
        <v>2806</v>
      </c>
      <c r="C1115" s="47">
        <v>4</v>
      </c>
      <c r="D1115" s="50">
        <v>88755</v>
      </c>
      <c r="E1115" s="5"/>
      <c r="F1115" s="2">
        <f t="shared" si="25"/>
        <v>4082000</v>
      </c>
      <c r="G1115" s="5"/>
      <c r="H1115" s="19"/>
    </row>
    <row r="1116" spans="1:8">
      <c r="A1116" s="19"/>
      <c r="B1116" s="47" t="s">
        <v>2818</v>
      </c>
      <c r="C1116" s="47">
        <v>4</v>
      </c>
      <c r="D1116" s="50">
        <v>110740</v>
      </c>
      <c r="E1116" s="5"/>
      <c r="F1116" s="2">
        <f t="shared" si="25"/>
        <v>4192740</v>
      </c>
      <c r="G1116" s="5"/>
      <c r="H1116" s="19"/>
    </row>
    <row r="1117" spans="1:8">
      <c r="A1117" s="19"/>
      <c r="B1117" s="47" t="s">
        <v>2820</v>
      </c>
      <c r="C1117" s="47">
        <v>11</v>
      </c>
      <c r="D1117" s="50">
        <v>301580</v>
      </c>
      <c r="E1117" s="5"/>
      <c r="F1117" s="2">
        <f t="shared" si="25"/>
        <v>4494320</v>
      </c>
      <c r="G1117" s="5"/>
      <c r="H1117" s="19"/>
    </row>
    <row r="1118" spans="1:8">
      <c r="A1118" s="19"/>
      <c r="B1118" s="47" t="s">
        <v>2821</v>
      </c>
      <c r="C1118" s="47">
        <v>5</v>
      </c>
      <c r="D1118" s="50">
        <v>138300</v>
      </c>
      <c r="E1118" s="5"/>
      <c r="F1118" s="2">
        <f t="shared" si="25"/>
        <v>4632620</v>
      </c>
      <c r="G1118" s="5"/>
      <c r="H1118" s="19"/>
    </row>
    <row r="1119" spans="1:8">
      <c r="A1119" s="19"/>
      <c r="B1119" s="47" t="s">
        <v>2826</v>
      </c>
      <c r="C1119" s="47">
        <v>9</v>
      </c>
      <c r="D1119" s="50">
        <v>254965</v>
      </c>
      <c r="E1119" s="5"/>
      <c r="F1119" s="2">
        <f t="shared" si="25"/>
        <v>4887585</v>
      </c>
      <c r="G1119" s="5"/>
      <c r="H1119" s="19"/>
    </row>
    <row r="1120" spans="1:8">
      <c r="A1120" s="19"/>
      <c r="B1120" s="47" t="s">
        <v>2673</v>
      </c>
      <c r="C1120" s="47">
        <v>21</v>
      </c>
      <c r="D1120" s="50">
        <v>570345</v>
      </c>
      <c r="E1120" s="5"/>
      <c r="F1120" s="2">
        <f t="shared" si="25"/>
        <v>5457930</v>
      </c>
      <c r="G1120" s="5"/>
      <c r="H1120" s="19"/>
    </row>
    <row r="1121" spans="1:8">
      <c r="A1121" s="19"/>
      <c r="B1121" s="47" t="s">
        <v>2827</v>
      </c>
      <c r="C1121" s="47">
        <v>3</v>
      </c>
      <c r="D1121" s="50">
        <v>82600</v>
      </c>
      <c r="E1121" s="5"/>
      <c r="F1121" s="2">
        <f t="shared" si="25"/>
        <v>5540530</v>
      </c>
      <c r="G1121" s="5"/>
      <c r="H1121" s="19"/>
    </row>
    <row r="1122" spans="1:8">
      <c r="A1122" s="19"/>
      <c r="B1122" s="47" t="s">
        <v>2828</v>
      </c>
      <c r="C1122" s="47">
        <v>13</v>
      </c>
      <c r="D1122" s="50">
        <v>359610</v>
      </c>
      <c r="E1122" s="5"/>
      <c r="F1122" s="2">
        <f t="shared" si="25"/>
        <v>5900140</v>
      </c>
      <c r="G1122" s="5"/>
      <c r="H1122" s="19"/>
    </row>
    <row r="1123" spans="1:8">
      <c r="A1123" s="19"/>
      <c r="B1123" s="47" t="s">
        <v>2829</v>
      </c>
      <c r="C1123" s="47">
        <v>16</v>
      </c>
      <c r="D1123" s="50">
        <v>430220</v>
      </c>
      <c r="E1123" s="5"/>
      <c r="F1123" s="2">
        <f t="shared" si="25"/>
        <v>6330360</v>
      </c>
      <c r="G1123" s="5"/>
      <c r="H1123" s="19"/>
    </row>
    <row r="1124" spans="1:8">
      <c r="A1124" s="19"/>
      <c r="B1124" s="47" t="s">
        <v>2830</v>
      </c>
      <c r="C1124" s="47">
        <v>10</v>
      </c>
      <c r="D1124" s="50">
        <v>275325</v>
      </c>
      <c r="E1124" s="5"/>
      <c r="F1124" s="2">
        <f t="shared" si="25"/>
        <v>6605685</v>
      </c>
      <c r="G1124" s="5"/>
      <c r="H1124" s="19"/>
    </row>
    <row r="1125" spans="1:8">
      <c r="A1125" s="19"/>
      <c r="B1125" s="47" t="s">
        <v>2834</v>
      </c>
      <c r="C1125" s="47">
        <v>13</v>
      </c>
      <c r="D1125" s="50">
        <v>360575</v>
      </c>
      <c r="E1125" s="5"/>
      <c r="F1125" s="2">
        <f t="shared" si="25"/>
        <v>6966260</v>
      </c>
      <c r="G1125" s="5"/>
      <c r="H1125" s="19"/>
    </row>
    <row r="1126" spans="1:8">
      <c r="A1126" s="19"/>
      <c r="B1126" s="47" t="s">
        <v>2836</v>
      </c>
      <c r="C1126" s="47">
        <v>14</v>
      </c>
      <c r="D1126" s="50">
        <v>383255</v>
      </c>
      <c r="E1126" s="5"/>
      <c r="F1126" s="2">
        <f t="shared" si="25"/>
        <v>7349515</v>
      </c>
      <c r="G1126" s="5"/>
      <c r="H1126" s="19"/>
    </row>
    <row r="1127" spans="1:8">
      <c r="A1127" s="19"/>
      <c r="B1127" s="47" t="s">
        <v>2838</v>
      </c>
      <c r="C1127" s="47">
        <v>7</v>
      </c>
      <c r="D1127" s="50">
        <v>185640</v>
      </c>
      <c r="E1127" s="5"/>
      <c r="F1127" s="2">
        <f t="shared" si="25"/>
        <v>7535155</v>
      </c>
      <c r="G1127" s="5"/>
      <c r="H1127" s="19"/>
    </row>
    <row r="1128" spans="1:8">
      <c r="A1128" s="19"/>
      <c r="B1128" s="47" t="s">
        <v>2839</v>
      </c>
      <c r="C1128" s="47">
        <v>8</v>
      </c>
      <c r="D1128" s="50">
        <v>212280</v>
      </c>
      <c r="E1128" s="5"/>
      <c r="F1128" s="2">
        <f t="shared" si="25"/>
        <v>7747435</v>
      </c>
      <c r="G1128" s="5"/>
      <c r="H1128" s="19"/>
    </row>
    <row r="1129" spans="1:8">
      <c r="A1129" s="19"/>
      <c r="B1129" s="47" t="s">
        <v>2841</v>
      </c>
      <c r="C1129" s="47">
        <v>10</v>
      </c>
      <c r="D1129" s="50">
        <v>263495</v>
      </c>
      <c r="E1129" s="5"/>
      <c r="F1129" s="2">
        <f t="shared" si="25"/>
        <v>8010930</v>
      </c>
      <c r="G1129" s="5"/>
      <c r="H1129" s="19"/>
    </row>
    <row r="1130" spans="1:8">
      <c r="A1130" s="19"/>
      <c r="B1130" s="47" t="s">
        <v>2844</v>
      </c>
      <c r="C1130" s="47">
        <v>5</v>
      </c>
      <c r="D1130" s="50">
        <v>123830</v>
      </c>
      <c r="E1130" s="5"/>
      <c r="F1130" s="2">
        <f t="shared" si="25"/>
        <v>8134760</v>
      </c>
      <c r="G1130" s="5"/>
      <c r="H1130" s="19"/>
    </row>
    <row r="1131" spans="1:8">
      <c r="A1131" s="19"/>
      <c r="B1131" s="47" t="s">
        <v>2846</v>
      </c>
      <c r="C1131" s="47">
        <v>1</v>
      </c>
      <c r="D1131" s="50">
        <v>27625</v>
      </c>
      <c r="E1131" s="5"/>
      <c r="F1131" s="2">
        <f t="shared" si="25"/>
        <v>8162385</v>
      </c>
      <c r="G1131" s="5"/>
      <c r="H1131" s="19"/>
    </row>
    <row r="1132" spans="1:8">
      <c r="A1132" s="19"/>
      <c r="B1132" s="47" t="s">
        <v>2854</v>
      </c>
      <c r="C1132" s="47">
        <v>3</v>
      </c>
      <c r="D1132" s="50">
        <v>83310</v>
      </c>
      <c r="E1132" s="5"/>
      <c r="F1132" s="2">
        <f t="shared" si="25"/>
        <v>8245695</v>
      </c>
      <c r="G1132" s="5"/>
      <c r="H1132" s="19"/>
    </row>
    <row r="1133" spans="1:8">
      <c r="A1133" s="19"/>
      <c r="B1133" s="47" t="s">
        <v>2855</v>
      </c>
      <c r="C1133" s="47">
        <v>7</v>
      </c>
      <c r="D1133" s="50">
        <v>192170</v>
      </c>
      <c r="E1133" s="5"/>
      <c r="F1133" s="2">
        <f t="shared" si="25"/>
        <v>8437865</v>
      </c>
      <c r="G1133" s="5"/>
      <c r="H1133" s="19"/>
    </row>
    <row r="1134" spans="1:8">
      <c r="A1134" s="19"/>
      <c r="B1134" s="47" t="s">
        <v>2857</v>
      </c>
      <c r="C1134" s="47">
        <v>9</v>
      </c>
      <c r="D1134" s="50">
        <v>250130</v>
      </c>
      <c r="E1134" s="5"/>
      <c r="F1134" s="2">
        <f t="shared" si="25"/>
        <v>8687995</v>
      </c>
      <c r="G1134" s="5"/>
      <c r="H1134" s="19"/>
    </row>
    <row r="1135" spans="1:8">
      <c r="A1135" s="19"/>
      <c r="B1135" s="47" t="s">
        <v>2859</v>
      </c>
      <c r="C1135" s="47">
        <v>9</v>
      </c>
      <c r="D1135" s="50">
        <v>245615</v>
      </c>
      <c r="E1135" s="5"/>
      <c r="F1135" s="2">
        <f t="shared" si="25"/>
        <v>8933610</v>
      </c>
      <c r="G1135" s="5"/>
      <c r="H1135" s="19"/>
    </row>
    <row r="1136" spans="1:8">
      <c r="A1136" s="19"/>
      <c r="B1136" s="47" t="s">
        <v>2860</v>
      </c>
      <c r="C1136" s="47">
        <v>10</v>
      </c>
      <c r="D1136" s="50">
        <v>278225</v>
      </c>
      <c r="E1136" s="5"/>
      <c r="F1136" s="2">
        <f t="shared" si="25"/>
        <v>9211835</v>
      </c>
      <c r="G1136" s="5"/>
      <c r="H1136" s="19"/>
    </row>
    <row r="1137" spans="1:8">
      <c r="A1137" s="19"/>
      <c r="B1137" s="47" t="s">
        <v>2861</v>
      </c>
      <c r="C1137" s="47">
        <v>8</v>
      </c>
      <c r="D1137" s="50">
        <v>222665</v>
      </c>
      <c r="E1137" s="5"/>
      <c r="F1137" s="2">
        <f t="shared" si="25"/>
        <v>9434500</v>
      </c>
      <c r="G1137" s="5"/>
      <c r="H1137" s="19"/>
    </row>
    <row r="1138" spans="1:8">
      <c r="A1138" s="19"/>
      <c r="B1138" s="47" t="s">
        <v>2862</v>
      </c>
      <c r="C1138" s="47">
        <v>3</v>
      </c>
      <c r="D1138" s="50">
        <v>63635</v>
      </c>
      <c r="E1138" s="5"/>
      <c r="F1138" s="2">
        <f t="shared" si="25"/>
        <v>9498135</v>
      </c>
      <c r="G1138" s="5"/>
      <c r="H1138" s="19"/>
    </row>
    <row r="1139" spans="1:8">
      <c r="A1139" s="19"/>
      <c r="B1139" s="47" t="s">
        <v>2902</v>
      </c>
      <c r="C1139" s="47">
        <v>3</v>
      </c>
      <c r="D1139" s="50"/>
      <c r="E1139" s="5">
        <v>43890</v>
      </c>
      <c r="F1139" s="2">
        <f t="shared" si="25"/>
        <v>9454245</v>
      </c>
      <c r="G1139" s="5"/>
      <c r="H1139" s="19"/>
    </row>
    <row r="1140" spans="1:8">
      <c r="A1140" s="19"/>
      <c r="B1140" s="47" t="s">
        <v>2903</v>
      </c>
      <c r="C1140" s="47">
        <v>10</v>
      </c>
      <c r="D1140" s="50"/>
      <c r="E1140" s="5">
        <v>147640</v>
      </c>
      <c r="F1140" s="2">
        <f t="shared" si="25"/>
        <v>9306605</v>
      </c>
      <c r="G1140" s="5"/>
      <c r="H1140" s="19"/>
    </row>
    <row r="1141" spans="1:8">
      <c r="A1141" s="19"/>
      <c r="B1141" s="47" t="s">
        <v>2904</v>
      </c>
      <c r="C1141" s="47">
        <v>2</v>
      </c>
      <c r="D1141" s="50"/>
      <c r="E1141" s="5">
        <v>43995</v>
      </c>
      <c r="F1141" s="2">
        <f t="shared" si="25"/>
        <v>9262610</v>
      </c>
      <c r="G1141" s="5"/>
      <c r="H1141" s="19"/>
    </row>
    <row r="1142" spans="1:8">
      <c r="A1142" s="19"/>
      <c r="B1142" s="47" t="s">
        <v>2906</v>
      </c>
      <c r="C1142" s="47">
        <v>4</v>
      </c>
      <c r="D1142" s="50"/>
      <c r="E1142" s="5">
        <v>60900</v>
      </c>
      <c r="F1142" s="2">
        <f t="shared" si="25"/>
        <v>9201710</v>
      </c>
      <c r="G1142" s="5"/>
      <c r="H1142" s="19"/>
    </row>
    <row r="1143" spans="1:8">
      <c r="A1143" s="19"/>
      <c r="B1143" s="47" t="s">
        <v>2907</v>
      </c>
      <c r="C1143" s="47">
        <v>7</v>
      </c>
      <c r="D1143" s="50"/>
      <c r="E1143" s="5">
        <v>117635</v>
      </c>
      <c r="F1143" s="2">
        <f t="shared" si="25"/>
        <v>9084075</v>
      </c>
      <c r="G1143" s="5"/>
      <c r="H1143" s="19"/>
    </row>
    <row r="1144" spans="1:8">
      <c r="A1144" s="19"/>
      <c r="B1144" s="47" t="s">
        <v>2927</v>
      </c>
      <c r="C1144" s="47">
        <v>2</v>
      </c>
      <c r="D1144" s="50"/>
      <c r="E1144" s="5">
        <v>30690</v>
      </c>
      <c r="F1144" s="2">
        <f t="shared" si="25"/>
        <v>9053385</v>
      </c>
      <c r="G1144" s="5"/>
      <c r="H1144" s="19"/>
    </row>
    <row r="1145" spans="1:8">
      <c r="A1145" s="19"/>
      <c r="B1145" s="47" t="s">
        <v>2928</v>
      </c>
      <c r="C1145" s="47">
        <v>1</v>
      </c>
      <c r="D1145" s="50"/>
      <c r="E1145" s="5">
        <v>14125</v>
      </c>
      <c r="F1145" s="2">
        <f t="shared" si="25"/>
        <v>9039260</v>
      </c>
      <c r="G1145" s="5"/>
      <c r="H1145" s="19"/>
    </row>
    <row r="1146" spans="1:8">
      <c r="A1146" s="19"/>
      <c r="B1146" s="47" t="s">
        <v>2949</v>
      </c>
      <c r="C1146" s="47">
        <v>1</v>
      </c>
      <c r="D1146" s="50"/>
      <c r="E1146" s="5">
        <v>14095</v>
      </c>
      <c r="F1146" s="2">
        <f t="shared" si="25"/>
        <v>9025165</v>
      </c>
      <c r="G1146" s="5"/>
      <c r="H1146" s="19"/>
    </row>
    <row r="1147" spans="1:8">
      <c r="A1147" s="19"/>
      <c r="B1147" s="47" t="s">
        <v>2951</v>
      </c>
      <c r="C1147" s="47">
        <v>7</v>
      </c>
      <c r="D1147" s="50"/>
      <c r="E1147" s="5">
        <v>101045</v>
      </c>
      <c r="F1147" s="2">
        <f t="shared" si="25"/>
        <v>8924120</v>
      </c>
      <c r="G1147" s="5"/>
      <c r="H1147" s="19"/>
    </row>
    <row r="1148" spans="1:8">
      <c r="A1148" s="19"/>
      <c r="B1148" s="47" t="s">
        <v>2953</v>
      </c>
      <c r="C1148" s="47">
        <v>8</v>
      </c>
      <c r="D1148" s="50"/>
      <c r="E1148" s="5">
        <v>119870</v>
      </c>
      <c r="F1148" s="2">
        <f t="shared" si="25"/>
        <v>8804250</v>
      </c>
      <c r="G1148" s="5"/>
      <c r="H1148" s="19"/>
    </row>
    <row r="1149" spans="1:8">
      <c r="A1149" s="19"/>
      <c r="B1149" s="641" t="s">
        <v>2954</v>
      </c>
      <c r="C1149" s="47">
        <v>9</v>
      </c>
      <c r="D1149" s="50"/>
      <c r="E1149" s="5">
        <v>123985</v>
      </c>
      <c r="F1149" s="2">
        <f t="shared" si="25"/>
        <v>8680265</v>
      </c>
      <c r="G1149" s="5"/>
      <c r="H1149" s="19"/>
    </row>
    <row r="1150" spans="1:8">
      <c r="A1150" s="19"/>
      <c r="B1150" s="47" t="s">
        <v>2956</v>
      </c>
      <c r="C1150" s="47">
        <v>10</v>
      </c>
      <c r="D1150" s="50"/>
      <c r="E1150" s="5">
        <v>152150</v>
      </c>
      <c r="F1150" s="2">
        <f t="shared" si="25"/>
        <v>8528115</v>
      </c>
      <c r="G1150" s="5"/>
      <c r="H1150" s="19"/>
    </row>
    <row r="1151" spans="1:8">
      <c r="A1151" s="19"/>
      <c r="B1151" s="47" t="s">
        <v>2957</v>
      </c>
      <c r="C1151" s="47">
        <v>12</v>
      </c>
      <c r="D1151" s="50"/>
      <c r="E1151" s="5">
        <v>256950</v>
      </c>
      <c r="F1151" s="2">
        <f t="shared" si="25"/>
        <v>8271165</v>
      </c>
      <c r="G1151" s="5"/>
      <c r="H1151" s="19"/>
    </row>
    <row r="1152" spans="1:8">
      <c r="A1152" s="19"/>
      <c r="B1152" s="47" t="s">
        <v>2958</v>
      </c>
      <c r="C1152" s="47">
        <v>21</v>
      </c>
      <c r="D1152" s="50"/>
      <c r="E1152" s="5">
        <v>410025</v>
      </c>
      <c r="F1152" s="2">
        <f t="shared" si="25"/>
        <v>7861140</v>
      </c>
      <c r="G1152" s="5"/>
      <c r="H1152" s="19"/>
    </row>
    <row r="1153" spans="1:8">
      <c r="A1153" s="19"/>
      <c r="B1153" s="47" t="s">
        <v>2968</v>
      </c>
      <c r="C1153" s="47">
        <v>1</v>
      </c>
      <c r="D1153" s="50"/>
      <c r="E1153" s="5">
        <v>14650</v>
      </c>
      <c r="F1153" s="2">
        <f t="shared" si="25"/>
        <v>7846490</v>
      </c>
      <c r="G1153" s="5"/>
      <c r="H1153" s="19"/>
    </row>
    <row r="1154" spans="1:8">
      <c r="A1154" s="19"/>
      <c r="B1154" s="47" t="s">
        <v>2970</v>
      </c>
      <c r="C1154" s="47">
        <v>9</v>
      </c>
      <c r="D1154" s="50"/>
      <c r="E1154" s="5">
        <v>132755</v>
      </c>
      <c r="F1154" s="2">
        <f t="shared" si="25"/>
        <v>7713735</v>
      </c>
      <c r="G1154" s="5"/>
      <c r="H1154" s="19"/>
    </row>
    <row r="1155" spans="1:8">
      <c r="A1155" s="19"/>
      <c r="B1155" s="47" t="s">
        <v>2971</v>
      </c>
      <c r="C1155" s="47">
        <v>7</v>
      </c>
      <c r="D1155" s="50"/>
      <c r="E1155" s="5">
        <v>102485</v>
      </c>
      <c r="F1155" s="2">
        <f t="shared" si="25"/>
        <v>7611250</v>
      </c>
      <c r="G1155" s="5"/>
      <c r="H1155" s="19"/>
    </row>
    <row r="1156" spans="1:8">
      <c r="A1156" s="19"/>
      <c r="B1156" s="47" t="s">
        <v>2972</v>
      </c>
      <c r="C1156" s="47">
        <v>5</v>
      </c>
      <c r="D1156" s="50"/>
      <c r="E1156" s="5">
        <v>73660</v>
      </c>
      <c r="F1156" s="2">
        <f t="shared" si="25"/>
        <v>7537590</v>
      </c>
      <c r="G1156" s="5"/>
      <c r="H1156" s="19"/>
    </row>
    <row r="1157" spans="1:8">
      <c r="A1157" s="19"/>
      <c r="B1157" s="47" t="s">
        <v>2973</v>
      </c>
      <c r="C1157" s="47">
        <v>4</v>
      </c>
      <c r="D1157" s="50"/>
      <c r="E1157" s="5">
        <v>71425</v>
      </c>
      <c r="F1157" s="2">
        <f t="shared" si="25"/>
        <v>7466165</v>
      </c>
      <c r="G1157" s="5"/>
      <c r="H1157" s="19"/>
    </row>
    <row r="1158" spans="1:8">
      <c r="A1158" s="19"/>
      <c r="B1158" s="47" t="s">
        <v>2974</v>
      </c>
      <c r="C1158" s="47">
        <v>3</v>
      </c>
      <c r="D1158" s="50"/>
      <c r="E1158" s="5">
        <v>46050</v>
      </c>
      <c r="F1158" s="2">
        <f t="shared" si="25"/>
        <v>7420115</v>
      </c>
      <c r="G1158" s="5"/>
      <c r="H1158" s="19"/>
    </row>
    <row r="1159" spans="1:8">
      <c r="A1159" s="19"/>
      <c r="B1159" s="47" t="s">
        <v>2975</v>
      </c>
      <c r="C1159" s="47">
        <v>1</v>
      </c>
      <c r="D1159" s="50"/>
      <c r="E1159" s="5">
        <v>16025</v>
      </c>
      <c r="F1159" s="2">
        <f t="shared" si="25"/>
        <v>7404090</v>
      </c>
      <c r="G1159" s="5"/>
      <c r="H1159" s="19"/>
    </row>
    <row r="1160" spans="1:8">
      <c r="A1160" s="19"/>
      <c r="B1160" s="47" t="s">
        <v>2980</v>
      </c>
      <c r="C1160" s="47">
        <v>3</v>
      </c>
      <c r="D1160" s="50"/>
      <c r="E1160" s="5">
        <v>43335</v>
      </c>
      <c r="F1160" s="2">
        <f t="shared" si="25"/>
        <v>7360755</v>
      </c>
      <c r="G1160" s="5"/>
      <c r="H1160" s="19"/>
    </row>
    <row r="1161" spans="1:8">
      <c r="A1161" s="19"/>
      <c r="B1161" s="47"/>
      <c r="C1161" s="47"/>
      <c r="D1161" s="50"/>
      <c r="E1161" s="5"/>
      <c r="F1161" s="2">
        <f t="shared" si="25"/>
        <v>7360755</v>
      </c>
      <c r="G1161" s="5"/>
      <c r="H1161" s="19"/>
    </row>
    <row r="1162" spans="1:8">
      <c r="A1162" s="19"/>
      <c r="B1162" s="47"/>
      <c r="C1162" s="47"/>
      <c r="D1162" s="50"/>
      <c r="E1162" s="5"/>
      <c r="F1162" s="2">
        <f t="shared" si="25"/>
        <v>7360755</v>
      </c>
      <c r="G1162" s="5"/>
      <c r="H1162" s="19"/>
    </row>
    <row r="1163" spans="1:8">
      <c r="A1163" s="19"/>
      <c r="B1163" s="47"/>
      <c r="C1163" s="47"/>
      <c r="D1163" s="50"/>
      <c r="E1163" s="5"/>
      <c r="F1163" s="2">
        <f t="shared" si="25"/>
        <v>7360755</v>
      </c>
      <c r="G1163" s="5"/>
      <c r="H1163" s="19"/>
    </row>
    <row r="1164" spans="1:8">
      <c r="A1164" s="19"/>
      <c r="B1164" s="47"/>
      <c r="C1164" s="47"/>
      <c r="D1164" s="50"/>
      <c r="E1164" s="5"/>
      <c r="F1164" s="2">
        <f t="shared" si="25"/>
        <v>7360755</v>
      </c>
      <c r="G1164" s="5"/>
      <c r="H1164" s="19"/>
    </row>
    <row r="1165" spans="1:8">
      <c r="A1165" s="19">
        <v>3</v>
      </c>
      <c r="B1165" s="19"/>
      <c r="C1165" s="19"/>
      <c r="D1165" s="2"/>
      <c r="E1165" s="2"/>
      <c r="F1165" s="2">
        <f t="shared" si="25"/>
        <v>7360755</v>
      </c>
      <c r="G1165" s="2"/>
      <c r="H1165" s="19"/>
    </row>
    <row r="1166" spans="1:8" ht="23.25">
      <c r="A1166" s="690" t="s">
        <v>43</v>
      </c>
      <c r="B1166" s="691"/>
      <c r="C1166" s="29">
        <f>SUM(C1095:C1165)</f>
        <v>479</v>
      </c>
      <c r="D1166" s="30">
        <f>SUM(D1095:D1165)</f>
        <v>9498135</v>
      </c>
      <c r="E1166" s="30">
        <f>SUM(E1095:E1165)</f>
        <v>2137380</v>
      </c>
      <c r="F1166" s="30">
        <f>D1166-E1166</f>
        <v>7360755</v>
      </c>
      <c r="G1166" s="30"/>
      <c r="H1166" s="31"/>
    </row>
    <row r="1169" spans="1:8" ht="23.25">
      <c r="A1169" s="666" t="s">
        <v>0</v>
      </c>
      <c r="B1169" s="666"/>
      <c r="C1169" s="666"/>
      <c r="D1169" s="666"/>
      <c r="E1169" s="666"/>
      <c r="F1169" s="666"/>
      <c r="G1169" s="666"/>
      <c r="H1169" s="666"/>
    </row>
    <row r="1170" spans="1:8" ht="15.75">
      <c r="A1170" s="672" t="s">
        <v>580</v>
      </c>
      <c r="B1170" s="672"/>
      <c r="C1170" s="672"/>
      <c r="D1170" s="672"/>
      <c r="E1170" s="672"/>
      <c r="F1170" s="672"/>
      <c r="G1170" s="672"/>
      <c r="H1170" s="672"/>
    </row>
    <row r="1171" spans="1:8">
      <c r="A1171" s="667" t="s">
        <v>2693</v>
      </c>
      <c r="B1171" s="667"/>
      <c r="C1171" s="667"/>
      <c r="D1171" s="667"/>
      <c r="E1171" s="667"/>
      <c r="F1171" s="667"/>
      <c r="G1171" s="667"/>
      <c r="H1171" s="667"/>
    </row>
    <row r="1172" spans="1:8">
      <c r="A1172" s="668" t="s">
        <v>2</v>
      </c>
      <c r="B1172" s="668"/>
      <c r="C1172" s="668"/>
      <c r="D1172" s="668"/>
      <c r="E1172" s="668"/>
      <c r="F1172" s="668"/>
      <c r="G1172" s="668"/>
      <c r="H1172" s="668"/>
    </row>
    <row r="1173" spans="1:8" ht="15.75">
      <c r="A1173" s="1" t="s">
        <v>3</v>
      </c>
      <c r="B1173" s="1" t="s">
        <v>4</v>
      </c>
      <c r="C1173" s="211" t="s">
        <v>2245</v>
      </c>
      <c r="D1173" s="1" t="s">
        <v>2243</v>
      </c>
      <c r="E1173" s="1" t="s">
        <v>2246</v>
      </c>
      <c r="F1173" s="211" t="s">
        <v>2244</v>
      </c>
      <c r="G1173" s="1" t="s">
        <v>2247</v>
      </c>
      <c r="H1173" s="211" t="s">
        <v>2239</v>
      </c>
    </row>
    <row r="1174" spans="1:8">
      <c r="A1174" s="19">
        <v>1</v>
      </c>
      <c r="B1174" s="19" t="s">
        <v>2692</v>
      </c>
      <c r="C1174" s="19">
        <v>9</v>
      </c>
      <c r="D1174" s="2">
        <v>211730</v>
      </c>
      <c r="E1174" s="2"/>
      <c r="F1174" s="2">
        <f>D1174-E1174</f>
        <v>211730</v>
      </c>
      <c r="G1174" s="241"/>
      <c r="H1174" s="19"/>
    </row>
    <row r="1175" spans="1:8">
      <c r="A1175" s="19"/>
      <c r="B1175" s="19" t="s">
        <v>2695</v>
      </c>
      <c r="C1175" s="19">
        <v>23</v>
      </c>
      <c r="D1175" s="2">
        <v>545535</v>
      </c>
      <c r="E1175" s="2"/>
      <c r="F1175" s="2">
        <f>F1174+D1175-E1175</f>
        <v>757265</v>
      </c>
      <c r="G1175" s="241"/>
      <c r="H1175" s="19"/>
    </row>
    <row r="1176" spans="1:8">
      <c r="A1176" s="19"/>
      <c r="B1176" s="19" t="s">
        <v>2696</v>
      </c>
      <c r="C1176" s="19">
        <v>19</v>
      </c>
      <c r="D1176" s="2">
        <v>450300</v>
      </c>
      <c r="E1176" s="5"/>
      <c r="F1176" s="2">
        <f t="shared" ref="F1176:F1191" si="26">F1175+D1176-E1176</f>
        <v>1207565</v>
      </c>
      <c r="G1176" s="242"/>
      <c r="H1176" s="19"/>
    </row>
    <row r="1177" spans="1:8">
      <c r="A1177" s="19">
        <v>2</v>
      </c>
      <c r="B1177" s="19" t="s">
        <v>2698</v>
      </c>
      <c r="C1177" s="19">
        <v>1</v>
      </c>
      <c r="D1177" s="2">
        <v>19535</v>
      </c>
      <c r="E1177" s="5"/>
      <c r="F1177" s="2">
        <f t="shared" si="26"/>
        <v>1227100</v>
      </c>
      <c r="G1177" s="5"/>
      <c r="H1177" s="19"/>
    </row>
    <row r="1178" spans="1:8">
      <c r="A1178" s="19"/>
      <c r="B1178" s="19" t="s">
        <v>2738</v>
      </c>
      <c r="C1178" s="19">
        <v>6</v>
      </c>
      <c r="D1178" s="2"/>
      <c r="E1178" s="5">
        <v>124035</v>
      </c>
      <c r="F1178" s="2">
        <f t="shared" si="26"/>
        <v>1103065</v>
      </c>
      <c r="G1178" s="5"/>
      <c r="H1178" s="19"/>
    </row>
    <row r="1179" spans="1:8">
      <c r="A1179" s="19"/>
      <c r="B1179" s="19" t="s">
        <v>2739</v>
      </c>
      <c r="C1179" s="19">
        <v>8</v>
      </c>
      <c r="D1179" s="2"/>
      <c r="E1179" s="5">
        <v>149995</v>
      </c>
      <c r="F1179" s="2">
        <f t="shared" si="26"/>
        <v>953070</v>
      </c>
      <c r="G1179" s="5"/>
      <c r="H1179" s="19"/>
    </row>
    <row r="1180" spans="1:8">
      <c r="A1180" s="19"/>
      <c r="B1180" s="19" t="s">
        <v>2741</v>
      </c>
      <c r="C1180" s="19">
        <v>7</v>
      </c>
      <c r="D1180" s="2"/>
      <c r="E1180" s="5">
        <v>146555</v>
      </c>
      <c r="F1180" s="2">
        <f t="shared" si="26"/>
        <v>806515</v>
      </c>
      <c r="G1180" s="5"/>
      <c r="H1180" s="19"/>
    </row>
    <row r="1181" spans="1:8">
      <c r="A1181" s="19"/>
      <c r="B1181" s="19" t="s">
        <v>2742</v>
      </c>
      <c r="C1181" s="19">
        <v>10</v>
      </c>
      <c r="D1181" s="2"/>
      <c r="E1181" s="5">
        <v>193300</v>
      </c>
      <c r="F1181" s="2">
        <f t="shared" si="26"/>
        <v>613215</v>
      </c>
      <c r="G1181" s="5"/>
      <c r="H1181" s="19"/>
    </row>
    <row r="1182" spans="1:8">
      <c r="A1182" s="19"/>
      <c r="B1182" s="19" t="s">
        <v>2744</v>
      </c>
      <c r="C1182" s="19">
        <v>7</v>
      </c>
      <c r="D1182" s="2"/>
      <c r="E1182" s="5">
        <v>121045</v>
      </c>
      <c r="F1182" s="2">
        <f t="shared" si="26"/>
        <v>492170</v>
      </c>
      <c r="G1182" s="5"/>
      <c r="H1182" s="19"/>
    </row>
    <row r="1183" spans="1:8">
      <c r="A1183" s="19"/>
      <c r="B1183" s="19" t="s">
        <v>2746</v>
      </c>
      <c r="C1183" s="19">
        <v>7</v>
      </c>
      <c r="D1183" s="2"/>
      <c r="E1183" s="5">
        <v>149785</v>
      </c>
      <c r="F1183" s="2">
        <f t="shared" si="26"/>
        <v>342385</v>
      </c>
      <c r="G1183" s="5"/>
      <c r="H1183" s="19"/>
    </row>
    <row r="1184" spans="1:8">
      <c r="A1184" s="19"/>
      <c r="B1184" s="19" t="s">
        <v>2753</v>
      </c>
      <c r="C1184" s="19">
        <v>5</v>
      </c>
      <c r="D1184" s="2"/>
      <c r="E1184" s="5">
        <v>98950</v>
      </c>
      <c r="F1184" s="2">
        <f t="shared" si="26"/>
        <v>243435</v>
      </c>
      <c r="G1184" s="5"/>
      <c r="H1184" s="19"/>
    </row>
    <row r="1185" spans="1:8">
      <c r="A1185" s="19"/>
      <c r="B1185" s="19" t="s">
        <v>2755</v>
      </c>
      <c r="C1185" s="19">
        <v>3</v>
      </c>
      <c r="D1185" s="2"/>
      <c r="E1185" s="5">
        <v>57060</v>
      </c>
      <c r="F1185" s="2">
        <f t="shared" si="26"/>
        <v>186375</v>
      </c>
      <c r="G1185" s="5"/>
      <c r="H1185" s="19"/>
    </row>
    <row r="1186" spans="1:8">
      <c r="A1186" s="19"/>
      <c r="B1186" s="19" t="s">
        <v>2761</v>
      </c>
      <c r="C1186" s="19">
        <v>1</v>
      </c>
      <c r="D1186" s="2"/>
      <c r="E1186" s="5">
        <v>22525</v>
      </c>
      <c r="F1186" s="2">
        <f t="shared" si="26"/>
        <v>163850</v>
      </c>
      <c r="G1186" s="5"/>
      <c r="H1186" s="19"/>
    </row>
    <row r="1187" spans="1:8">
      <c r="A1187" s="19"/>
      <c r="B1187" s="19" t="s">
        <v>2779</v>
      </c>
      <c r="C1187" s="19">
        <v>2</v>
      </c>
      <c r="D1187" s="2"/>
      <c r="E1187" s="5">
        <v>56770</v>
      </c>
      <c r="F1187" s="2">
        <f t="shared" si="26"/>
        <v>107080</v>
      </c>
      <c r="G1187" s="5"/>
      <c r="H1187" s="19"/>
    </row>
    <row r="1188" spans="1:8">
      <c r="A1188" s="19"/>
      <c r="B1188" s="19" t="s">
        <v>2788</v>
      </c>
      <c r="C1188" s="19">
        <v>2</v>
      </c>
      <c r="D1188" s="2"/>
      <c r="E1188" s="5">
        <v>55655</v>
      </c>
      <c r="F1188" s="2">
        <f t="shared" si="26"/>
        <v>51425</v>
      </c>
      <c r="G1188" s="5"/>
      <c r="H1188" s="19"/>
    </row>
    <row r="1189" spans="1:8">
      <c r="A1189" s="19"/>
      <c r="B1189" s="19" t="s">
        <v>2796</v>
      </c>
      <c r="C1189" s="19">
        <v>3</v>
      </c>
      <c r="D1189" s="2">
        <v>6635</v>
      </c>
      <c r="E1189" s="5">
        <v>58060</v>
      </c>
      <c r="F1189" s="2">
        <f t="shared" si="26"/>
        <v>0</v>
      </c>
      <c r="G1189" s="5"/>
      <c r="H1189" s="19"/>
    </row>
    <row r="1190" spans="1:8">
      <c r="A1190" s="19"/>
      <c r="B1190" s="19" t="s">
        <v>2802</v>
      </c>
      <c r="C1190" s="19">
        <v>1</v>
      </c>
      <c r="D1190" s="2">
        <v>625</v>
      </c>
      <c r="E1190" s="5">
        <v>625</v>
      </c>
      <c r="F1190" s="2">
        <f t="shared" si="26"/>
        <v>0</v>
      </c>
      <c r="G1190" s="5"/>
      <c r="H1190" s="19"/>
    </row>
    <row r="1191" spans="1:8">
      <c r="A1191" s="19">
        <v>3</v>
      </c>
      <c r="B1191" s="19"/>
      <c r="C1191" s="19"/>
      <c r="D1191" s="2"/>
      <c r="E1191" s="2"/>
      <c r="F1191" s="2">
        <f t="shared" si="26"/>
        <v>0</v>
      </c>
      <c r="G1191" s="2"/>
      <c r="H1191" s="19"/>
    </row>
    <row r="1192" spans="1:8" ht="23.25">
      <c r="A1192" s="690" t="s">
        <v>43</v>
      </c>
      <c r="B1192" s="691"/>
      <c r="C1192" s="29">
        <f>SUM(C1174:C1191)</f>
        <v>114</v>
      </c>
      <c r="D1192" s="30">
        <f>SUM(D1174:D1191)</f>
        <v>1234360</v>
      </c>
      <c r="E1192" s="30">
        <f>SUM(E1174:E1191)</f>
        <v>1234360</v>
      </c>
      <c r="F1192" s="30">
        <f>D1192-E1192</f>
        <v>0</v>
      </c>
      <c r="G1192" s="30"/>
      <c r="H1192" s="31"/>
    </row>
    <row r="1195" spans="1:8" ht="23.25">
      <c r="A1195" s="666" t="s">
        <v>0</v>
      </c>
      <c r="B1195" s="666"/>
      <c r="C1195" s="666"/>
      <c r="D1195" s="666"/>
      <c r="E1195" s="666"/>
      <c r="F1195" s="666"/>
      <c r="G1195" s="666"/>
      <c r="H1195" s="666"/>
    </row>
    <row r="1196" spans="1:8" ht="15.75">
      <c r="A1196" s="672" t="s">
        <v>580</v>
      </c>
      <c r="B1196" s="672"/>
      <c r="C1196" s="672"/>
      <c r="D1196" s="672"/>
      <c r="E1196" s="672"/>
      <c r="F1196" s="672"/>
      <c r="G1196" s="672"/>
      <c r="H1196" s="672"/>
    </row>
    <row r="1197" spans="1:8">
      <c r="A1197" s="667" t="s">
        <v>2253</v>
      </c>
      <c r="B1197" s="667"/>
      <c r="C1197" s="667"/>
      <c r="D1197" s="667"/>
      <c r="E1197" s="667"/>
      <c r="F1197" s="667"/>
      <c r="G1197" s="667"/>
      <c r="H1197" s="667"/>
    </row>
    <row r="1198" spans="1:8">
      <c r="A1198" s="668" t="s">
        <v>2</v>
      </c>
      <c r="B1198" s="668"/>
      <c r="C1198" s="668"/>
      <c r="D1198" s="668"/>
      <c r="E1198" s="668"/>
      <c r="F1198" s="668"/>
      <c r="G1198" s="668"/>
      <c r="H1198" s="668"/>
    </row>
    <row r="1199" spans="1:8" ht="15.75">
      <c r="A1199" s="1" t="s">
        <v>3</v>
      </c>
      <c r="B1199" s="1" t="s">
        <v>4</v>
      </c>
      <c r="C1199" s="211" t="s">
        <v>2245</v>
      </c>
      <c r="D1199" s="1" t="s">
        <v>2243</v>
      </c>
      <c r="E1199" s="1" t="s">
        <v>2246</v>
      </c>
      <c r="F1199" s="211" t="s">
        <v>2244</v>
      </c>
      <c r="G1199" s="1" t="s">
        <v>2247</v>
      </c>
      <c r="H1199" s="211" t="s">
        <v>2239</v>
      </c>
    </row>
    <row r="1200" spans="1:8">
      <c r="A1200" s="19">
        <v>1</v>
      </c>
      <c r="B1200" s="19" t="s">
        <v>2724</v>
      </c>
      <c r="C1200" s="19">
        <v>12</v>
      </c>
      <c r="D1200" s="2">
        <v>322895</v>
      </c>
      <c r="E1200" s="2"/>
      <c r="F1200" s="2">
        <f>D1200-E1200</f>
        <v>322895</v>
      </c>
      <c r="G1200" s="241"/>
      <c r="H1200" s="19"/>
    </row>
    <row r="1201" spans="1:8">
      <c r="A1201" s="19"/>
      <c r="B1201" s="19" t="s">
        <v>2744</v>
      </c>
      <c r="C1201" s="19">
        <v>1</v>
      </c>
      <c r="D1201" s="2"/>
      <c r="E1201" s="2">
        <v>20000</v>
      </c>
      <c r="F1201" s="2">
        <f>F1200+D1201-E1201</f>
        <v>302895</v>
      </c>
      <c r="G1201" s="241"/>
      <c r="H1201" s="19"/>
    </row>
    <row r="1202" spans="1:8">
      <c r="A1202" s="19"/>
      <c r="B1202" s="19" t="s">
        <v>2753</v>
      </c>
      <c r="C1202" s="19">
        <v>1</v>
      </c>
      <c r="D1202" s="2"/>
      <c r="E1202" s="5">
        <v>20000</v>
      </c>
      <c r="F1202" s="2">
        <f t="shared" ref="F1202:F1209" si="27">F1201+D1202-E1202</f>
        <v>282895</v>
      </c>
      <c r="G1202" s="242"/>
      <c r="H1202" s="19"/>
    </row>
    <row r="1203" spans="1:8">
      <c r="A1203" s="19">
        <v>2</v>
      </c>
      <c r="B1203" s="19" t="s">
        <v>2755</v>
      </c>
      <c r="C1203" s="19">
        <v>2</v>
      </c>
      <c r="D1203" s="2"/>
      <c r="E1203" s="5">
        <v>56000</v>
      </c>
      <c r="F1203" s="2">
        <f t="shared" si="27"/>
        <v>226895</v>
      </c>
      <c r="G1203" s="5"/>
      <c r="H1203" s="19"/>
    </row>
    <row r="1204" spans="1:8">
      <c r="A1204" s="19"/>
      <c r="B1204" s="19" t="s">
        <v>2757</v>
      </c>
      <c r="C1204" s="19">
        <v>1</v>
      </c>
      <c r="D1204" s="2"/>
      <c r="E1204" s="5">
        <v>28000</v>
      </c>
      <c r="F1204" s="2">
        <f t="shared" si="27"/>
        <v>198895</v>
      </c>
      <c r="G1204" s="5"/>
      <c r="H1204" s="19"/>
    </row>
    <row r="1205" spans="1:8">
      <c r="A1205" s="19"/>
      <c r="B1205" s="19" t="s">
        <v>2761</v>
      </c>
      <c r="C1205" s="19">
        <v>1</v>
      </c>
      <c r="D1205" s="2"/>
      <c r="E1205" s="5">
        <v>18375</v>
      </c>
      <c r="F1205" s="2">
        <f t="shared" si="27"/>
        <v>180520</v>
      </c>
      <c r="G1205" s="5"/>
      <c r="H1205" s="19"/>
    </row>
    <row r="1206" spans="1:8">
      <c r="A1206" s="19"/>
      <c r="B1206" s="19" t="s">
        <v>2763</v>
      </c>
      <c r="C1206" s="19">
        <v>3</v>
      </c>
      <c r="D1206" s="2"/>
      <c r="E1206" s="5">
        <v>61625</v>
      </c>
      <c r="F1206" s="2">
        <f t="shared" si="27"/>
        <v>118895</v>
      </c>
      <c r="G1206" s="5"/>
      <c r="H1206" s="19"/>
    </row>
    <row r="1207" spans="1:8">
      <c r="A1207" s="19"/>
      <c r="B1207" s="19" t="s">
        <v>2768</v>
      </c>
      <c r="C1207" s="19">
        <v>2</v>
      </c>
      <c r="D1207" s="2"/>
      <c r="E1207" s="5">
        <v>34480</v>
      </c>
      <c r="F1207" s="2">
        <f t="shared" si="27"/>
        <v>84415</v>
      </c>
      <c r="G1207" s="5"/>
      <c r="H1207" s="19"/>
    </row>
    <row r="1208" spans="1:8">
      <c r="A1208" s="19"/>
      <c r="B1208" s="19" t="s">
        <v>2771</v>
      </c>
      <c r="C1208" s="19">
        <v>4</v>
      </c>
      <c r="D1208" s="2">
        <v>710</v>
      </c>
      <c r="E1208" s="5">
        <v>85125</v>
      </c>
      <c r="F1208" s="2">
        <f t="shared" si="27"/>
        <v>0</v>
      </c>
      <c r="G1208" s="5"/>
      <c r="H1208" s="19"/>
    </row>
    <row r="1209" spans="1:8">
      <c r="A1209" s="19">
        <v>3</v>
      </c>
      <c r="B1209" s="19"/>
      <c r="C1209" s="19"/>
      <c r="D1209" s="2"/>
      <c r="E1209" s="2"/>
      <c r="F1209" s="2">
        <f t="shared" si="27"/>
        <v>0</v>
      </c>
      <c r="G1209" s="2"/>
      <c r="H1209" s="19"/>
    </row>
    <row r="1210" spans="1:8" ht="23.25">
      <c r="A1210" s="690" t="s">
        <v>43</v>
      </c>
      <c r="B1210" s="691"/>
      <c r="C1210" s="29">
        <f>SUM(C1200:C1209)</f>
        <v>27</v>
      </c>
      <c r="D1210" s="30">
        <f>SUM(D1200:D1209)</f>
        <v>323605</v>
      </c>
      <c r="E1210" s="30">
        <f>SUM(E1200:E1209)</f>
        <v>323605</v>
      </c>
      <c r="F1210" s="30">
        <f>D1210-E1210</f>
        <v>0</v>
      </c>
      <c r="G1210" s="30"/>
      <c r="H1210" s="31"/>
    </row>
    <row r="1213" spans="1:8" ht="23.25">
      <c r="A1213" s="666" t="s">
        <v>0</v>
      </c>
      <c r="B1213" s="666"/>
      <c r="C1213" s="666"/>
      <c r="D1213" s="666"/>
      <c r="E1213" s="666"/>
      <c r="F1213" s="666"/>
      <c r="G1213" s="666"/>
      <c r="H1213" s="666"/>
    </row>
    <row r="1214" spans="1:8" ht="15.75">
      <c r="A1214" s="672" t="s">
        <v>580</v>
      </c>
      <c r="B1214" s="672"/>
      <c r="C1214" s="672"/>
      <c r="D1214" s="672"/>
      <c r="E1214" s="672"/>
      <c r="F1214" s="672"/>
      <c r="G1214" s="672"/>
      <c r="H1214" s="672"/>
    </row>
    <row r="1215" spans="1:8">
      <c r="A1215" s="667" t="s">
        <v>2253</v>
      </c>
      <c r="B1215" s="667"/>
      <c r="C1215" s="667"/>
      <c r="D1215" s="667"/>
      <c r="E1215" s="667"/>
      <c r="F1215" s="667"/>
      <c r="G1215" s="667"/>
      <c r="H1215" s="667"/>
    </row>
    <row r="1216" spans="1:8">
      <c r="A1216" s="668" t="s">
        <v>2</v>
      </c>
      <c r="B1216" s="668"/>
      <c r="C1216" s="668"/>
      <c r="D1216" s="668"/>
      <c r="E1216" s="668"/>
      <c r="F1216" s="668"/>
      <c r="G1216" s="668"/>
      <c r="H1216" s="668"/>
    </row>
    <row r="1217" spans="1:8" ht="15.75">
      <c r="A1217" s="1" t="s">
        <v>3</v>
      </c>
      <c r="B1217" s="1" t="s">
        <v>4</v>
      </c>
      <c r="C1217" s="211" t="s">
        <v>2245</v>
      </c>
      <c r="D1217" s="1" t="s">
        <v>2243</v>
      </c>
      <c r="E1217" s="1" t="s">
        <v>2246</v>
      </c>
      <c r="F1217" s="211" t="s">
        <v>2244</v>
      </c>
      <c r="G1217" s="1" t="s">
        <v>2247</v>
      </c>
      <c r="H1217" s="211" t="s">
        <v>2239</v>
      </c>
    </row>
    <row r="1218" spans="1:8">
      <c r="A1218" s="19">
        <v>1</v>
      </c>
      <c r="B1218" s="19" t="s">
        <v>2796</v>
      </c>
      <c r="C1218" s="19">
        <v>13</v>
      </c>
      <c r="D1218" s="2">
        <v>360570</v>
      </c>
      <c r="E1218" s="2"/>
      <c r="F1218" s="2">
        <f>D1218-E1218</f>
        <v>360570</v>
      </c>
      <c r="G1218" s="241"/>
      <c r="H1218" s="19"/>
    </row>
    <row r="1219" spans="1:8">
      <c r="A1219" s="19"/>
      <c r="B1219" s="19" t="s">
        <v>2798</v>
      </c>
      <c r="C1219" s="19">
        <v>11</v>
      </c>
      <c r="D1219" s="2">
        <v>304220</v>
      </c>
      <c r="E1219" s="2"/>
      <c r="F1219" s="2">
        <f>F1218+D1219-E1219</f>
        <v>664790</v>
      </c>
      <c r="G1219" s="241"/>
      <c r="H1219" s="19"/>
    </row>
    <row r="1220" spans="1:8">
      <c r="A1220" s="19"/>
      <c r="B1220" s="19" t="s">
        <v>2800</v>
      </c>
      <c r="C1220" s="19">
        <v>9</v>
      </c>
      <c r="D1220" s="2">
        <v>248410</v>
      </c>
      <c r="E1220" s="5"/>
      <c r="F1220" s="2">
        <f t="shared" ref="F1220:F1227" si="28">F1219+D1220-E1220</f>
        <v>913200</v>
      </c>
      <c r="G1220" s="242"/>
      <c r="H1220" s="19"/>
    </row>
    <row r="1221" spans="1:8">
      <c r="A1221" s="19">
        <v>2</v>
      </c>
      <c r="B1221" s="19" t="s">
        <v>2801</v>
      </c>
      <c r="C1221" s="19">
        <v>7</v>
      </c>
      <c r="D1221" s="2">
        <v>194390</v>
      </c>
      <c r="E1221" s="5"/>
      <c r="F1221" s="2">
        <f t="shared" si="28"/>
        <v>1107590</v>
      </c>
      <c r="G1221" s="5"/>
      <c r="H1221" s="19"/>
    </row>
    <row r="1222" spans="1:8">
      <c r="A1222" s="19"/>
      <c r="B1222" s="19" t="s">
        <v>2805</v>
      </c>
      <c r="C1222" s="19">
        <v>2</v>
      </c>
      <c r="D1222" s="2">
        <v>34980</v>
      </c>
      <c r="E1222" s="5"/>
      <c r="F1222" s="2">
        <f t="shared" si="28"/>
        <v>1142570</v>
      </c>
      <c r="G1222" s="5"/>
      <c r="H1222" s="19"/>
    </row>
    <row r="1223" spans="1:8">
      <c r="A1223" s="19"/>
      <c r="B1223" s="19"/>
      <c r="C1223" s="19"/>
      <c r="D1223" s="2"/>
      <c r="E1223" s="5"/>
      <c r="F1223" s="2">
        <f t="shared" si="28"/>
        <v>1142570</v>
      </c>
      <c r="G1223" s="5"/>
      <c r="H1223" s="19"/>
    </row>
    <row r="1224" spans="1:8">
      <c r="A1224" s="19"/>
      <c r="B1224" s="19"/>
      <c r="C1224" s="19"/>
      <c r="D1224" s="2"/>
      <c r="E1224" s="5"/>
      <c r="F1224" s="2">
        <f t="shared" si="28"/>
        <v>1142570</v>
      </c>
      <c r="G1224" s="5"/>
      <c r="H1224" s="19"/>
    </row>
    <row r="1225" spans="1:8">
      <c r="A1225" s="19"/>
      <c r="B1225" s="19"/>
      <c r="C1225" s="19"/>
      <c r="D1225" s="2"/>
      <c r="E1225" s="5"/>
      <c r="F1225" s="2">
        <f t="shared" si="28"/>
        <v>1142570</v>
      </c>
      <c r="G1225" s="5"/>
      <c r="H1225" s="19"/>
    </row>
    <row r="1226" spans="1:8">
      <c r="A1226" s="19"/>
      <c r="B1226" s="19"/>
      <c r="C1226" s="19"/>
      <c r="D1226" s="2"/>
      <c r="E1226" s="5"/>
      <c r="F1226" s="2">
        <f t="shared" si="28"/>
        <v>1142570</v>
      </c>
      <c r="G1226" s="5"/>
      <c r="H1226" s="19"/>
    </row>
    <row r="1227" spans="1:8">
      <c r="A1227" s="19">
        <v>3</v>
      </c>
      <c r="B1227" s="19"/>
      <c r="C1227" s="19"/>
      <c r="D1227" s="2"/>
      <c r="E1227" s="2"/>
      <c r="F1227" s="2">
        <f t="shared" si="28"/>
        <v>1142570</v>
      </c>
      <c r="G1227" s="2"/>
      <c r="H1227" s="19"/>
    </row>
    <row r="1228" spans="1:8" ht="23.25">
      <c r="A1228" s="690" t="s">
        <v>43</v>
      </c>
      <c r="B1228" s="691"/>
      <c r="C1228" s="29">
        <f>SUM(C1218:C1227)</f>
        <v>42</v>
      </c>
      <c r="D1228" s="30">
        <f>SUM(D1218:D1227)</f>
        <v>1142570</v>
      </c>
      <c r="E1228" s="30">
        <f>SUM(E1218:E1227)</f>
        <v>0</v>
      </c>
      <c r="F1228" s="30">
        <f>D1228-E1228</f>
        <v>1142570</v>
      </c>
      <c r="G1228" s="30"/>
      <c r="H1228" s="31"/>
    </row>
    <row r="1231" spans="1:8" ht="23.25">
      <c r="A1231" s="666" t="s">
        <v>0</v>
      </c>
      <c r="B1231" s="666"/>
      <c r="C1231" s="666"/>
      <c r="D1231" s="666"/>
      <c r="E1231" s="666"/>
      <c r="F1231" s="666"/>
      <c r="G1231" s="666"/>
      <c r="H1231" s="666"/>
    </row>
    <row r="1232" spans="1:8" ht="15.75">
      <c r="A1232" s="672" t="s">
        <v>580</v>
      </c>
      <c r="B1232" s="672"/>
      <c r="C1232" s="672"/>
      <c r="D1232" s="672"/>
      <c r="E1232" s="672"/>
      <c r="F1232" s="672"/>
      <c r="G1232" s="672"/>
      <c r="H1232" s="672"/>
    </row>
    <row r="1233" spans="1:8">
      <c r="A1233" s="667" t="s">
        <v>1935</v>
      </c>
      <c r="B1233" s="667"/>
      <c r="C1233" s="667"/>
      <c r="D1233" s="667"/>
      <c r="E1233" s="667"/>
      <c r="F1233" s="667"/>
      <c r="G1233" s="667"/>
      <c r="H1233" s="667"/>
    </row>
    <row r="1234" spans="1:8">
      <c r="A1234" s="668" t="s">
        <v>2</v>
      </c>
      <c r="B1234" s="668"/>
      <c r="C1234" s="668"/>
      <c r="D1234" s="668"/>
      <c r="E1234" s="668"/>
      <c r="F1234" s="668"/>
      <c r="G1234" s="668"/>
      <c r="H1234" s="668"/>
    </row>
    <row r="1235" spans="1:8" ht="15.75">
      <c r="A1235" s="1" t="s">
        <v>3</v>
      </c>
      <c r="B1235" s="1" t="s">
        <v>4</v>
      </c>
      <c r="C1235" s="211" t="s">
        <v>2245</v>
      </c>
      <c r="D1235" s="1" t="s">
        <v>2243</v>
      </c>
      <c r="E1235" s="1" t="s">
        <v>2246</v>
      </c>
      <c r="F1235" s="211" t="s">
        <v>2244</v>
      </c>
      <c r="G1235" s="1" t="s">
        <v>2247</v>
      </c>
      <c r="H1235" s="211" t="s">
        <v>2239</v>
      </c>
    </row>
    <row r="1236" spans="1:8">
      <c r="A1236" s="19">
        <v>1</v>
      </c>
      <c r="B1236" s="19" t="s">
        <v>2806</v>
      </c>
      <c r="C1236" s="19">
        <v>2</v>
      </c>
      <c r="D1236" s="2">
        <v>45750</v>
      </c>
      <c r="E1236" s="2"/>
      <c r="F1236" s="2">
        <f>D1236-E1236</f>
        <v>45750</v>
      </c>
      <c r="G1236" s="514" t="s">
        <v>2807</v>
      </c>
      <c r="H1236" s="19"/>
    </row>
    <row r="1237" spans="1:8">
      <c r="A1237" s="19"/>
      <c r="B1237" s="19" t="s">
        <v>2809</v>
      </c>
      <c r="C1237" s="19">
        <v>2</v>
      </c>
      <c r="D1237" s="2">
        <v>110</v>
      </c>
      <c r="E1237" s="2">
        <v>45860</v>
      </c>
      <c r="F1237" s="2">
        <f>F1236+D1237-E1237</f>
        <v>0</v>
      </c>
      <c r="G1237" s="516" t="s">
        <v>2211</v>
      </c>
      <c r="H1237" s="19"/>
    </row>
    <row r="1238" spans="1:8">
      <c r="A1238" s="19"/>
      <c r="B1238" s="19"/>
      <c r="C1238" s="19"/>
      <c r="D1238" s="2"/>
      <c r="E1238" s="5"/>
      <c r="F1238" s="2">
        <f t="shared" ref="F1238:F1245" si="29">F1237+D1238-E1238</f>
        <v>0</v>
      </c>
      <c r="G1238" s="242"/>
      <c r="H1238" s="19"/>
    </row>
    <row r="1239" spans="1:8">
      <c r="A1239" s="19">
        <v>2</v>
      </c>
      <c r="B1239" s="19"/>
      <c r="C1239" s="19"/>
      <c r="D1239" s="2"/>
      <c r="E1239" s="5"/>
      <c r="F1239" s="2">
        <f t="shared" si="29"/>
        <v>0</v>
      </c>
      <c r="G1239" s="5"/>
      <c r="H1239" s="19"/>
    </row>
    <row r="1240" spans="1:8">
      <c r="A1240" s="19"/>
      <c r="B1240" s="19"/>
      <c r="C1240" s="19"/>
      <c r="D1240" s="2"/>
      <c r="E1240" s="5"/>
      <c r="F1240" s="2">
        <f t="shared" si="29"/>
        <v>0</v>
      </c>
      <c r="G1240" s="5"/>
      <c r="H1240" s="19"/>
    </row>
    <row r="1241" spans="1:8">
      <c r="A1241" s="19"/>
      <c r="B1241" s="19"/>
      <c r="C1241" s="19"/>
      <c r="D1241" s="2"/>
      <c r="E1241" s="5"/>
      <c r="F1241" s="2">
        <f t="shared" si="29"/>
        <v>0</v>
      </c>
      <c r="G1241" s="5"/>
      <c r="H1241" s="19"/>
    </row>
    <row r="1242" spans="1:8">
      <c r="A1242" s="19"/>
      <c r="B1242" s="19"/>
      <c r="C1242" s="19"/>
      <c r="D1242" s="2"/>
      <c r="E1242" s="5"/>
      <c r="F1242" s="2">
        <f t="shared" si="29"/>
        <v>0</v>
      </c>
      <c r="G1242" s="5"/>
      <c r="H1242" s="19"/>
    </row>
    <row r="1243" spans="1:8">
      <c r="A1243" s="19"/>
      <c r="B1243" s="19"/>
      <c r="C1243" s="19"/>
      <c r="D1243" s="2"/>
      <c r="E1243" s="5"/>
      <c r="F1243" s="2">
        <f t="shared" si="29"/>
        <v>0</v>
      </c>
      <c r="G1243" s="5"/>
      <c r="H1243" s="19"/>
    </row>
    <row r="1244" spans="1:8">
      <c r="A1244" s="19"/>
      <c r="B1244" s="19"/>
      <c r="C1244" s="19"/>
      <c r="D1244" s="2"/>
      <c r="E1244" s="5"/>
      <c r="F1244" s="2">
        <f t="shared" si="29"/>
        <v>0</v>
      </c>
      <c r="G1244" s="5"/>
      <c r="H1244" s="19"/>
    </row>
    <row r="1245" spans="1:8">
      <c r="A1245" s="19">
        <v>3</v>
      </c>
      <c r="B1245" s="19"/>
      <c r="C1245" s="19"/>
      <c r="D1245" s="2"/>
      <c r="E1245" s="2"/>
      <c r="F1245" s="2">
        <f t="shared" si="29"/>
        <v>0</v>
      </c>
      <c r="G1245" s="2"/>
      <c r="H1245" s="19"/>
    </row>
    <row r="1246" spans="1:8" ht="23.25">
      <c r="A1246" s="690" t="s">
        <v>43</v>
      </c>
      <c r="B1246" s="691"/>
      <c r="C1246" s="29">
        <f>SUM(C1236:C1245)</f>
        <v>4</v>
      </c>
      <c r="D1246" s="30">
        <f>SUM(D1236:D1245)</f>
        <v>45860</v>
      </c>
      <c r="E1246" s="30">
        <f>SUM(E1236:E1245)</f>
        <v>45860</v>
      </c>
      <c r="F1246" s="30">
        <f>D1246-E1246</f>
        <v>0</v>
      </c>
      <c r="G1246" s="30"/>
      <c r="H1246" s="31"/>
    </row>
    <row r="1249" spans="1:8" ht="23.25">
      <c r="A1249" s="666" t="s">
        <v>0</v>
      </c>
      <c r="B1249" s="666"/>
      <c r="C1249" s="666"/>
      <c r="D1249" s="666"/>
      <c r="E1249" s="666"/>
      <c r="F1249" s="666"/>
      <c r="G1249" s="666"/>
      <c r="H1249" s="666"/>
    </row>
    <row r="1250" spans="1:8" ht="15.75">
      <c r="A1250" s="672" t="s">
        <v>580</v>
      </c>
      <c r="B1250" s="672"/>
      <c r="C1250" s="672"/>
      <c r="D1250" s="672"/>
      <c r="E1250" s="672"/>
      <c r="F1250" s="672"/>
      <c r="G1250" s="672"/>
      <c r="H1250" s="672"/>
    </row>
    <row r="1251" spans="1:8">
      <c r="A1251" s="694" t="s">
        <v>2386</v>
      </c>
      <c r="B1251" s="694"/>
      <c r="C1251" s="694"/>
      <c r="D1251" s="694"/>
      <c r="E1251" s="694"/>
      <c r="F1251" s="694"/>
      <c r="G1251" s="694"/>
      <c r="H1251" s="694"/>
    </row>
    <row r="1252" spans="1:8">
      <c r="A1252" s="668" t="s">
        <v>2</v>
      </c>
      <c r="B1252" s="668"/>
      <c r="C1252" s="668"/>
      <c r="D1252" s="668"/>
      <c r="E1252" s="668"/>
      <c r="F1252" s="668"/>
      <c r="G1252" s="668"/>
      <c r="H1252" s="668"/>
    </row>
    <row r="1253" spans="1:8" ht="15.75">
      <c r="A1253" s="1" t="s">
        <v>3</v>
      </c>
      <c r="B1253" s="1" t="s">
        <v>4</v>
      </c>
      <c r="C1253" s="218" t="s">
        <v>2245</v>
      </c>
      <c r="D1253" s="1" t="s">
        <v>2243</v>
      </c>
      <c r="E1253" s="1" t="s">
        <v>2246</v>
      </c>
      <c r="F1253" s="211" t="s">
        <v>2244</v>
      </c>
      <c r="G1253" s="1" t="s">
        <v>2247</v>
      </c>
      <c r="H1253" s="211" t="s">
        <v>2239</v>
      </c>
    </row>
    <row r="1254" spans="1:8">
      <c r="A1254" s="19">
        <v>1</v>
      </c>
      <c r="B1254" s="19" t="s">
        <v>2865</v>
      </c>
      <c r="C1254" s="19">
        <v>9</v>
      </c>
      <c r="D1254" s="2">
        <v>229425</v>
      </c>
      <c r="E1254" s="2"/>
      <c r="F1254" s="2">
        <f>D1254-E1254</f>
        <v>229425</v>
      </c>
      <c r="G1254" s="241"/>
      <c r="H1254" s="19"/>
    </row>
    <row r="1255" spans="1:8">
      <c r="A1255" s="19"/>
      <c r="B1255" s="19" t="s">
        <v>2866</v>
      </c>
      <c r="C1255" s="19">
        <v>20</v>
      </c>
      <c r="D1255" s="2">
        <v>490230</v>
      </c>
      <c r="E1255" s="2"/>
      <c r="F1255" s="2">
        <f>F1254+D1255-E1255</f>
        <v>719655</v>
      </c>
      <c r="G1255" s="241"/>
      <c r="H1255" s="19"/>
    </row>
    <row r="1256" spans="1:8">
      <c r="A1256" s="19"/>
      <c r="B1256" s="19" t="s">
        <v>2868</v>
      </c>
      <c r="C1256" s="19">
        <v>10</v>
      </c>
      <c r="D1256" s="2">
        <v>252175</v>
      </c>
      <c r="E1256" s="2"/>
      <c r="F1256" s="2">
        <f t="shared" ref="F1256:F1274" si="30">F1255+D1256-E1256</f>
        <v>971830</v>
      </c>
      <c r="G1256" s="241"/>
      <c r="H1256" s="19"/>
    </row>
    <row r="1257" spans="1:8">
      <c r="A1257" s="19"/>
      <c r="B1257" s="19" t="s">
        <v>2899</v>
      </c>
      <c r="C1257" s="19">
        <v>4</v>
      </c>
      <c r="D1257" s="2"/>
      <c r="E1257" s="2">
        <v>86495</v>
      </c>
      <c r="F1257" s="2">
        <f t="shared" si="30"/>
        <v>885335</v>
      </c>
      <c r="G1257" s="241"/>
      <c r="H1257" s="19"/>
    </row>
    <row r="1258" spans="1:8">
      <c r="A1258" s="19"/>
      <c r="B1258" s="19" t="s">
        <v>2900</v>
      </c>
      <c r="C1258" s="19">
        <v>1</v>
      </c>
      <c r="D1258" s="2"/>
      <c r="E1258" s="2">
        <v>27825</v>
      </c>
      <c r="F1258" s="2">
        <f t="shared" si="30"/>
        <v>857510</v>
      </c>
      <c r="G1258" s="241"/>
      <c r="H1258" s="19"/>
    </row>
    <row r="1259" spans="1:8">
      <c r="A1259" s="19"/>
      <c r="B1259" s="19" t="s">
        <v>2901</v>
      </c>
      <c r="C1259" s="19">
        <v>3</v>
      </c>
      <c r="D1259" s="2"/>
      <c r="E1259" s="2">
        <v>67300</v>
      </c>
      <c r="F1259" s="2">
        <f t="shared" si="30"/>
        <v>790210</v>
      </c>
      <c r="G1259" s="241"/>
      <c r="H1259" s="19"/>
    </row>
    <row r="1260" spans="1:8">
      <c r="A1260" s="19"/>
      <c r="B1260" s="19" t="s">
        <v>2902</v>
      </c>
      <c r="C1260" s="19">
        <v>4</v>
      </c>
      <c r="D1260" s="2"/>
      <c r="E1260" s="2">
        <v>91075</v>
      </c>
      <c r="F1260" s="2">
        <f t="shared" si="30"/>
        <v>699135</v>
      </c>
      <c r="G1260" s="241"/>
      <c r="H1260" s="19"/>
    </row>
    <row r="1261" spans="1:8">
      <c r="A1261" s="19"/>
      <c r="B1261" s="19" t="s">
        <v>2903</v>
      </c>
      <c r="C1261" s="19">
        <v>3</v>
      </c>
      <c r="D1261" s="2"/>
      <c r="E1261" s="2">
        <v>82415</v>
      </c>
      <c r="F1261" s="2">
        <f t="shared" si="30"/>
        <v>616720</v>
      </c>
      <c r="G1261" s="241"/>
      <c r="H1261" s="19"/>
    </row>
    <row r="1262" spans="1:8">
      <c r="A1262" s="19"/>
      <c r="B1262" s="19" t="s">
        <v>2904</v>
      </c>
      <c r="C1262" s="19">
        <v>2</v>
      </c>
      <c r="D1262" s="2"/>
      <c r="E1262" s="2">
        <v>48150</v>
      </c>
      <c r="F1262" s="2">
        <f t="shared" si="30"/>
        <v>568570</v>
      </c>
      <c r="G1262" s="241"/>
      <c r="H1262" s="19"/>
    </row>
    <row r="1263" spans="1:8">
      <c r="A1263" s="19"/>
      <c r="B1263" s="19" t="s">
        <v>2906</v>
      </c>
      <c r="C1263" s="19">
        <v>4</v>
      </c>
      <c r="D1263" s="2"/>
      <c r="E1263" s="2">
        <v>81495</v>
      </c>
      <c r="F1263" s="2">
        <f t="shared" si="30"/>
        <v>487075</v>
      </c>
      <c r="G1263" s="241"/>
      <c r="H1263" s="19"/>
    </row>
    <row r="1264" spans="1:8">
      <c r="A1264" s="19"/>
      <c r="B1264" s="19" t="s">
        <v>2907</v>
      </c>
      <c r="C1264" s="19">
        <v>3</v>
      </c>
      <c r="D1264" s="2"/>
      <c r="E1264" s="2">
        <v>71865</v>
      </c>
      <c r="F1264" s="2">
        <f t="shared" si="30"/>
        <v>415210</v>
      </c>
      <c r="G1264" s="241"/>
      <c r="H1264" s="19"/>
    </row>
    <row r="1265" spans="1:8">
      <c r="A1265" s="19"/>
      <c r="B1265" s="19" t="s">
        <v>2908</v>
      </c>
      <c r="C1265" s="19">
        <v>2</v>
      </c>
      <c r="D1265" s="2"/>
      <c r="E1265" s="2">
        <v>42760</v>
      </c>
      <c r="F1265" s="2">
        <f t="shared" si="30"/>
        <v>372450</v>
      </c>
      <c r="G1265" s="241"/>
      <c r="H1265" s="19"/>
    </row>
    <row r="1266" spans="1:8">
      <c r="A1266" s="19"/>
      <c r="B1266" s="19" t="s">
        <v>2910</v>
      </c>
      <c r="C1266" s="19">
        <v>3</v>
      </c>
      <c r="D1266" s="2"/>
      <c r="E1266" s="2">
        <v>66875</v>
      </c>
      <c r="F1266" s="2">
        <f t="shared" si="30"/>
        <v>305575</v>
      </c>
      <c r="G1266" s="241"/>
      <c r="H1266" s="19"/>
    </row>
    <row r="1267" spans="1:8">
      <c r="A1267" s="19"/>
      <c r="B1267" s="19" t="s">
        <v>2927</v>
      </c>
      <c r="C1267" s="19">
        <v>3</v>
      </c>
      <c r="D1267" s="2"/>
      <c r="E1267" s="2">
        <v>77745</v>
      </c>
      <c r="F1267" s="2">
        <f t="shared" si="30"/>
        <v>227830</v>
      </c>
      <c r="G1267" s="241"/>
      <c r="H1267" s="19"/>
    </row>
    <row r="1268" spans="1:8">
      <c r="A1268" s="19"/>
      <c r="B1268" s="19" t="s">
        <v>2928</v>
      </c>
      <c r="C1268" s="19">
        <v>14</v>
      </c>
      <c r="D1268" s="2"/>
      <c r="E1268" s="2">
        <v>226605</v>
      </c>
      <c r="F1268" s="2">
        <f t="shared" si="30"/>
        <v>1225</v>
      </c>
      <c r="G1268" s="241"/>
      <c r="H1268" s="19"/>
    </row>
    <row r="1269" spans="1:8">
      <c r="A1269" s="19"/>
      <c r="B1269" s="19"/>
      <c r="C1269" s="19"/>
      <c r="D1269" s="2"/>
      <c r="E1269" s="2"/>
      <c r="F1269" s="2">
        <f t="shared" si="30"/>
        <v>1225</v>
      </c>
      <c r="G1269" s="241"/>
      <c r="H1269" s="19"/>
    </row>
    <row r="1270" spans="1:8">
      <c r="A1270" s="19"/>
      <c r="B1270" s="19"/>
      <c r="C1270" s="19"/>
      <c r="D1270" s="2"/>
      <c r="E1270" s="2"/>
      <c r="F1270" s="2">
        <f t="shared" si="30"/>
        <v>1225</v>
      </c>
      <c r="G1270" s="241"/>
      <c r="H1270" s="19"/>
    </row>
    <row r="1271" spans="1:8">
      <c r="A1271" s="19"/>
      <c r="B1271" s="19"/>
      <c r="C1271" s="19"/>
      <c r="D1271" s="2"/>
      <c r="E1271" s="2"/>
      <c r="F1271" s="2">
        <f t="shared" si="30"/>
        <v>1225</v>
      </c>
      <c r="G1271" s="241"/>
      <c r="H1271" s="19"/>
    </row>
    <row r="1272" spans="1:8">
      <c r="A1272" s="19"/>
      <c r="B1272" s="19"/>
      <c r="C1272" s="19"/>
      <c r="D1272" s="2"/>
      <c r="E1272" s="2"/>
      <c r="F1272" s="2">
        <f t="shared" si="30"/>
        <v>1225</v>
      </c>
      <c r="G1272" s="241"/>
      <c r="H1272" s="19"/>
    </row>
    <row r="1273" spans="1:8">
      <c r="A1273" s="19">
        <v>2</v>
      </c>
      <c r="B1273" s="19"/>
      <c r="C1273" s="19"/>
      <c r="D1273" s="2"/>
      <c r="E1273" s="2"/>
      <c r="F1273" s="2">
        <f t="shared" si="30"/>
        <v>1225</v>
      </c>
      <c r="G1273" s="2"/>
      <c r="H1273" s="19"/>
    </row>
    <row r="1274" spans="1:8">
      <c r="A1274" s="19">
        <v>3</v>
      </c>
      <c r="B1274" s="19"/>
      <c r="C1274" s="19"/>
      <c r="D1274" s="2"/>
      <c r="E1274" s="2"/>
      <c r="F1274" s="2">
        <f t="shared" si="30"/>
        <v>1225</v>
      </c>
      <c r="G1274" s="2"/>
      <c r="H1274" s="19"/>
    </row>
    <row r="1275" spans="1:8" ht="23.25">
      <c r="A1275" s="690" t="s">
        <v>43</v>
      </c>
      <c r="B1275" s="691"/>
      <c r="C1275" s="29">
        <f>SUM(C1254:C1274)</f>
        <v>85</v>
      </c>
      <c r="D1275" s="30">
        <f>SUM(D1254:D1274)</f>
        <v>971830</v>
      </c>
      <c r="E1275" s="30">
        <f>SUM(E1254:E1274)</f>
        <v>970605</v>
      </c>
      <c r="F1275" s="30">
        <f>D1275-E1275</f>
        <v>1225</v>
      </c>
      <c r="G1275" s="30"/>
      <c r="H1275" s="31"/>
    </row>
    <row r="1279" spans="1:8" ht="23.25">
      <c r="A1279" s="666" t="s">
        <v>0</v>
      </c>
      <c r="B1279" s="666"/>
      <c r="C1279" s="666"/>
      <c r="D1279" s="666"/>
      <c r="E1279" s="666"/>
      <c r="F1279" s="666"/>
      <c r="G1279" s="666"/>
      <c r="H1279" s="666"/>
    </row>
    <row r="1280" spans="1:8" ht="15.75">
      <c r="A1280" s="672" t="s">
        <v>580</v>
      </c>
      <c r="B1280" s="672"/>
      <c r="C1280" s="672"/>
      <c r="D1280" s="672"/>
      <c r="E1280" s="672"/>
      <c r="F1280" s="672"/>
      <c r="G1280" s="672"/>
      <c r="H1280" s="672"/>
    </row>
    <row r="1281" spans="1:8">
      <c r="A1281" s="667" t="s">
        <v>1935</v>
      </c>
      <c r="B1281" s="667"/>
      <c r="C1281" s="667"/>
      <c r="D1281" s="667"/>
      <c r="E1281" s="667"/>
      <c r="F1281" s="667"/>
      <c r="G1281" s="667"/>
      <c r="H1281" s="667"/>
    </row>
    <row r="1282" spans="1:8">
      <c r="A1282" s="668" t="s">
        <v>2</v>
      </c>
      <c r="B1282" s="668"/>
      <c r="C1282" s="668"/>
      <c r="D1282" s="668"/>
      <c r="E1282" s="668"/>
      <c r="F1282" s="668"/>
      <c r="G1282" s="668"/>
      <c r="H1282" s="668"/>
    </row>
    <row r="1283" spans="1:8" ht="15.75">
      <c r="A1283" s="1" t="s">
        <v>3</v>
      </c>
      <c r="B1283" s="1" t="s">
        <v>4</v>
      </c>
      <c r="C1283" s="211" t="s">
        <v>2245</v>
      </c>
      <c r="D1283" s="1" t="s">
        <v>2243</v>
      </c>
      <c r="E1283" s="1" t="s">
        <v>2246</v>
      </c>
      <c r="F1283" s="211" t="s">
        <v>2244</v>
      </c>
      <c r="G1283" s="1" t="s">
        <v>2247</v>
      </c>
      <c r="H1283" s="211" t="s">
        <v>2239</v>
      </c>
    </row>
    <row r="1284" spans="1:8">
      <c r="A1284" s="19">
        <v>1</v>
      </c>
      <c r="B1284" s="19" t="s">
        <v>2938</v>
      </c>
      <c r="C1284" s="19">
        <v>5</v>
      </c>
      <c r="D1284" s="2">
        <v>138390</v>
      </c>
      <c r="E1284" s="2"/>
      <c r="F1284" s="2">
        <f>D1284-E1284</f>
        <v>138390</v>
      </c>
      <c r="G1284" s="514"/>
      <c r="H1284" s="19"/>
    </row>
    <row r="1285" spans="1:8">
      <c r="A1285" s="19"/>
      <c r="B1285" s="19" t="s">
        <v>2943</v>
      </c>
      <c r="C1285" s="19">
        <v>4</v>
      </c>
      <c r="D1285" s="2">
        <v>109940</v>
      </c>
      <c r="E1285" s="2"/>
      <c r="F1285" s="2">
        <f>F1284+D1285-E1285</f>
        <v>248330</v>
      </c>
      <c r="G1285" s="516"/>
      <c r="H1285" s="19"/>
    </row>
    <row r="1286" spans="1:8">
      <c r="A1286" s="19"/>
      <c r="B1286" s="19" t="s">
        <v>2944</v>
      </c>
      <c r="C1286" s="19">
        <v>6</v>
      </c>
      <c r="D1286" s="2">
        <v>164555</v>
      </c>
      <c r="E1286" s="5"/>
      <c r="F1286" s="2">
        <f t="shared" ref="F1286:F1299" si="31">F1285+D1286-E1286</f>
        <v>412885</v>
      </c>
      <c r="G1286" s="242"/>
      <c r="H1286" s="19"/>
    </row>
    <row r="1287" spans="1:8">
      <c r="A1287" s="19">
        <v>2</v>
      </c>
      <c r="B1287" s="19" t="s">
        <v>2945</v>
      </c>
      <c r="C1287" s="19">
        <v>6</v>
      </c>
      <c r="D1287" s="2">
        <v>165610</v>
      </c>
      <c r="E1287" s="5"/>
      <c r="F1287" s="2">
        <f t="shared" si="31"/>
        <v>578495</v>
      </c>
      <c r="G1287" s="5"/>
      <c r="H1287" s="19"/>
    </row>
    <row r="1288" spans="1:8">
      <c r="A1288" s="19"/>
      <c r="B1288" s="19" t="s">
        <v>2947</v>
      </c>
      <c r="C1288" s="19">
        <v>6</v>
      </c>
      <c r="D1288" s="2">
        <v>164665</v>
      </c>
      <c r="E1288" s="5"/>
      <c r="F1288" s="2">
        <f t="shared" si="31"/>
        <v>743160</v>
      </c>
      <c r="G1288" s="5"/>
      <c r="H1288" s="19"/>
    </row>
    <row r="1289" spans="1:8">
      <c r="A1289" s="19"/>
      <c r="B1289" s="19" t="s">
        <v>2949</v>
      </c>
      <c r="C1289" s="19">
        <v>11</v>
      </c>
      <c r="D1289" s="2">
        <v>295950</v>
      </c>
      <c r="E1289" s="5"/>
      <c r="F1289" s="2">
        <f t="shared" si="31"/>
        <v>1039110</v>
      </c>
      <c r="G1289" s="5"/>
      <c r="H1289" s="19"/>
    </row>
    <row r="1290" spans="1:8">
      <c r="A1290" s="19"/>
      <c r="B1290" s="19" t="s">
        <v>2950</v>
      </c>
      <c r="C1290" s="19">
        <v>6</v>
      </c>
      <c r="D1290" s="2">
        <v>163130</v>
      </c>
      <c r="E1290" s="5"/>
      <c r="F1290" s="2">
        <f t="shared" si="31"/>
        <v>1202240</v>
      </c>
      <c r="G1290" s="5"/>
      <c r="H1290" s="19"/>
    </row>
    <row r="1291" spans="1:8">
      <c r="A1291" s="19"/>
      <c r="B1291" s="19" t="s">
        <v>2951</v>
      </c>
      <c r="C1291" s="19">
        <v>14</v>
      </c>
      <c r="D1291" s="2">
        <v>306915</v>
      </c>
      <c r="E1291" s="5"/>
      <c r="F1291" s="2">
        <f t="shared" si="31"/>
        <v>1509155</v>
      </c>
      <c r="G1291" s="5"/>
      <c r="H1291" s="19"/>
    </row>
    <row r="1292" spans="1:8">
      <c r="A1292" s="19"/>
      <c r="B1292" s="19" t="s">
        <v>2953</v>
      </c>
      <c r="C1292" s="19">
        <v>18</v>
      </c>
      <c r="D1292" s="2">
        <v>387775</v>
      </c>
      <c r="E1292" s="5"/>
      <c r="F1292" s="2">
        <f t="shared" si="31"/>
        <v>1896930</v>
      </c>
      <c r="G1292" s="5"/>
      <c r="H1292" s="19"/>
    </row>
    <row r="1293" spans="1:8">
      <c r="A1293" s="19"/>
      <c r="B1293" s="640" t="s">
        <v>2954</v>
      </c>
      <c r="C1293" s="19">
        <v>15</v>
      </c>
      <c r="D1293" s="2">
        <v>352910</v>
      </c>
      <c r="E1293" s="5"/>
      <c r="F1293" s="2">
        <f t="shared" si="31"/>
        <v>2249840</v>
      </c>
      <c r="G1293" s="5"/>
      <c r="H1293" s="19"/>
    </row>
    <row r="1294" spans="1:8">
      <c r="A1294" s="19"/>
      <c r="B1294" s="19" t="s">
        <v>2955</v>
      </c>
      <c r="C1294" s="19">
        <v>8</v>
      </c>
      <c r="D1294" s="2">
        <v>202705</v>
      </c>
      <c r="E1294" s="5"/>
      <c r="F1294" s="2">
        <f t="shared" si="31"/>
        <v>2452545</v>
      </c>
      <c r="G1294" s="5"/>
      <c r="H1294" s="19"/>
    </row>
    <row r="1295" spans="1:8">
      <c r="A1295" s="19"/>
      <c r="B1295" s="19"/>
      <c r="C1295" s="19"/>
      <c r="D1295" s="2"/>
      <c r="E1295" s="5"/>
      <c r="F1295" s="2">
        <f t="shared" si="31"/>
        <v>2452545</v>
      </c>
      <c r="G1295" s="5"/>
      <c r="H1295" s="19"/>
    </row>
    <row r="1296" spans="1:8">
      <c r="A1296" s="19"/>
      <c r="B1296" s="19"/>
      <c r="C1296" s="19"/>
      <c r="D1296" s="2"/>
      <c r="E1296" s="5"/>
      <c r="F1296" s="2">
        <f t="shared" si="31"/>
        <v>2452545</v>
      </c>
      <c r="G1296" s="5"/>
      <c r="H1296" s="19"/>
    </row>
    <row r="1297" spans="1:8">
      <c r="A1297" s="19"/>
      <c r="B1297" s="19"/>
      <c r="C1297" s="19"/>
      <c r="D1297" s="2"/>
      <c r="E1297" s="5"/>
      <c r="F1297" s="2">
        <f t="shared" si="31"/>
        <v>2452545</v>
      </c>
      <c r="G1297" s="5"/>
      <c r="H1297" s="19"/>
    </row>
    <row r="1298" spans="1:8">
      <c r="A1298" s="19"/>
      <c r="B1298" s="19"/>
      <c r="C1298" s="19"/>
      <c r="D1298" s="2"/>
      <c r="E1298" s="5"/>
      <c r="F1298" s="2">
        <f t="shared" si="31"/>
        <v>2452545</v>
      </c>
      <c r="G1298" s="5"/>
      <c r="H1298" s="19"/>
    </row>
    <row r="1299" spans="1:8">
      <c r="A1299" s="19">
        <v>3</v>
      </c>
      <c r="B1299" s="19"/>
      <c r="C1299" s="19"/>
      <c r="D1299" s="2"/>
      <c r="E1299" s="2"/>
      <c r="F1299" s="2">
        <f t="shared" si="31"/>
        <v>2452545</v>
      </c>
      <c r="G1299" s="2"/>
      <c r="H1299" s="19"/>
    </row>
    <row r="1300" spans="1:8" ht="23.25">
      <c r="A1300" s="690" t="s">
        <v>43</v>
      </c>
      <c r="B1300" s="691"/>
      <c r="C1300" s="29">
        <f>SUM(C1284:C1299)</f>
        <v>99</v>
      </c>
      <c r="D1300" s="30">
        <f>SUM(D1284:D1299)</f>
        <v>2452545</v>
      </c>
      <c r="E1300" s="30">
        <f>SUM(E1284:E1299)</f>
        <v>0</v>
      </c>
      <c r="F1300" s="30">
        <f>D1300-E1300</f>
        <v>2452545</v>
      </c>
      <c r="G1300" s="30"/>
      <c r="H1300" s="31"/>
    </row>
    <row r="1303" spans="1:8" ht="23.25">
      <c r="A1303" s="666" t="s">
        <v>0</v>
      </c>
      <c r="B1303" s="666"/>
      <c r="C1303" s="666"/>
      <c r="D1303" s="666"/>
      <c r="E1303" s="666"/>
      <c r="F1303" s="666"/>
      <c r="G1303" s="666"/>
      <c r="H1303" s="666"/>
    </row>
    <row r="1304" spans="1:8" ht="15.75">
      <c r="A1304" s="672" t="s">
        <v>580</v>
      </c>
      <c r="B1304" s="672"/>
      <c r="C1304" s="672"/>
      <c r="D1304" s="672"/>
      <c r="E1304" s="672"/>
      <c r="F1304" s="672"/>
      <c r="G1304" s="672"/>
      <c r="H1304" s="672"/>
    </row>
    <row r="1305" spans="1:8">
      <c r="A1305" s="667" t="s">
        <v>2008</v>
      </c>
      <c r="B1305" s="667"/>
      <c r="C1305" s="667"/>
      <c r="D1305" s="667"/>
      <c r="E1305" s="667"/>
      <c r="F1305" s="667"/>
      <c r="G1305" s="667"/>
      <c r="H1305" s="667"/>
    </row>
    <row r="1306" spans="1:8">
      <c r="A1306" s="668" t="s">
        <v>2</v>
      </c>
      <c r="B1306" s="668"/>
      <c r="C1306" s="668"/>
      <c r="D1306" s="668"/>
      <c r="E1306" s="668"/>
      <c r="F1306" s="668"/>
      <c r="G1306" s="668"/>
      <c r="H1306" s="668"/>
    </row>
    <row r="1307" spans="1:8" ht="15.75">
      <c r="A1307" s="1" t="s">
        <v>3</v>
      </c>
      <c r="B1307" s="1" t="s">
        <v>4</v>
      </c>
      <c r="C1307" s="211" t="s">
        <v>2245</v>
      </c>
      <c r="D1307" s="1" t="s">
        <v>2243</v>
      </c>
      <c r="E1307" s="1" t="s">
        <v>2246</v>
      </c>
      <c r="F1307" s="211" t="s">
        <v>2244</v>
      </c>
      <c r="G1307" s="1" t="s">
        <v>2247</v>
      </c>
      <c r="H1307" s="211" t="s">
        <v>2239</v>
      </c>
    </row>
    <row r="1308" spans="1:8">
      <c r="A1308" s="19">
        <v>1</v>
      </c>
      <c r="B1308" s="19" t="s">
        <v>2966</v>
      </c>
      <c r="C1308" s="19">
        <v>1</v>
      </c>
      <c r="D1308" s="2">
        <v>2000</v>
      </c>
      <c r="E1308" s="2"/>
      <c r="F1308" s="2">
        <f>D1308-E1308</f>
        <v>2000</v>
      </c>
      <c r="G1308" s="657" t="s">
        <v>1928</v>
      </c>
      <c r="H1308" s="19"/>
    </row>
    <row r="1309" spans="1:8">
      <c r="A1309" s="19"/>
      <c r="B1309" s="19"/>
      <c r="C1309" s="19"/>
      <c r="D1309" s="2"/>
      <c r="E1309" s="2"/>
      <c r="F1309" s="2">
        <f>F1308+D1309-E1309</f>
        <v>2000</v>
      </c>
      <c r="G1309" s="516"/>
      <c r="H1309" s="19"/>
    </row>
    <row r="1310" spans="1:8">
      <c r="A1310" s="19"/>
      <c r="B1310" s="19"/>
      <c r="C1310" s="19"/>
      <c r="D1310" s="2"/>
      <c r="E1310" s="5"/>
      <c r="F1310" s="2">
        <f t="shared" ref="F1310:F1317" si="32">F1309+D1310-E1310</f>
        <v>2000</v>
      </c>
      <c r="G1310" s="242"/>
      <c r="H1310" s="19"/>
    </row>
    <row r="1311" spans="1:8">
      <c r="A1311" s="19">
        <v>2</v>
      </c>
      <c r="B1311" s="19"/>
      <c r="C1311" s="19"/>
      <c r="D1311" s="2"/>
      <c r="E1311" s="5"/>
      <c r="F1311" s="2">
        <f t="shared" si="32"/>
        <v>2000</v>
      </c>
      <c r="G1311" s="5"/>
      <c r="H1311" s="19"/>
    </row>
    <row r="1312" spans="1:8">
      <c r="A1312" s="19"/>
      <c r="B1312" s="19"/>
      <c r="C1312" s="19"/>
      <c r="D1312" s="2"/>
      <c r="E1312" s="5"/>
      <c r="F1312" s="2">
        <f t="shared" si="32"/>
        <v>2000</v>
      </c>
      <c r="G1312" s="5"/>
      <c r="H1312" s="19"/>
    </row>
    <row r="1313" spans="1:8">
      <c r="A1313" s="19"/>
      <c r="B1313" s="19"/>
      <c r="C1313" s="19"/>
      <c r="D1313" s="2"/>
      <c r="E1313" s="5"/>
      <c r="F1313" s="2">
        <f t="shared" si="32"/>
        <v>2000</v>
      </c>
      <c r="G1313" s="5"/>
      <c r="H1313" s="19"/>
    </row>
    <row r="1314" spans="1:8">
      <c r="A1314" s="19"/>
      <c r="B1314" s="19"/>
      <c r="C1314" s="19"/>
      <c r="D1314" s="2"/>
      <c r="E1314" s="5"/>
      <c r="F1314" s="2">
        <f t="shared" si="32"/>
        <v>2000</v>
      </c>
      <c r="G1314" s="5"/>
      <c r="H1314" s="19"/>
    </row>
    <row r="1315" spans="1:8">
      <c r="A1315" s="19"/>
      <c r="B1315" s="19"/>
      <c r="C1315" s="19"/>
      <c r="D1315" s="2"/>
      <c r="E1315" s="5"/>
      <c r="F1315" s="2">
        <f t="shared" si="32"/>
        <v>2000</v>
      </c>
      <c r="G1315" s="5"/>
      <c r="H1315" s="19"/>
    </row>
    <row r="1316" spans="1:8">
      <c r="A1316" s="19"/>
      <c r="B1316" s="19"/>
      <c r="C1316" s="19"/>
      <c r="D1316" s="2"/>
      <c r="E1316" s="5"/>
      <c r="F1316" s="2">
        <f t="shared" si="32"/>
        <v>2000</v>
      </c>
      <c r="G1316" s="5"/>
      <c r="H1316" s="19"/>
    </row>
    <row r="1317" spans="1:8">
      <c r="A1317" s="19">
        <v>3</v>
      </c>
      <c r="B1317" s="19"/>
      <c r="C1317" s="19"/>
      <c r="D1317" s="2"/>
      <c r="E1317" s="2"/>
      <c r="F1317" s="2">
        <f t="shared" si="32"/>
        <v>2000</v>
      </c>
      <c r="G1317" s="2"/>
      <c r="H1317" s="19"/>
    </row>
    <row r="1318" spans="1:8" ht="23.25">
      <c r="A1318" s="690" t="s">
        <v>43</v>
      </c>
      <c r="B1318" s="691"/>
      <c r="C1318" s="29">
        <f>SUM(C1308:C1317)</f>
        <v>1</v>
      </c>
      <c r="D1318" s="30">
        <f>SUM(D1308:D1317)</f>
        <v>2000</v>
      </c>
      <c r="E1318" s="30">
        <f>SUM(E1308:E1317)</f>
        <v>0</v>
      </c>
      <c r="F1318" s="30">
        <f>D1318-E1318</f>
        <v>2000</v>
      </c>
      <c r="G1318" s="30"/>
      <c r="H1318" s="31"/>
    </row>
  </sheetData>
  <mergeCells count="145">
    <mergeCell ref="A447:H447"/>
    <mergeCell ref="A448:H448"/>
    <mergeCell ref="A307:H307"/>
    <mergeCell ref="A474:H474"/>
    <mergeCell ref="A1010:H1010"/>
    <mergeCell ref="A1019:B1019"/>
    <mergeCell ref="A1024:H1024"/>
    <mergeCell ref="A1025:H1025"/>
    <mergeCell ref="A1:H1"/>
    <mergeCell ref="A2:H2"/>
    <mergeCell ref="A3:H3"/>
    <mergeCell ref="A4:H4"/>
    <mergeCell ref="A27:B27"/>
    <mergeCell ref="A32:H32"/>
    <mergeCell ref="A33:H33"/>
    <mergeCell ref="A34:H34"/>
    <mergeCell ref="A35:H35"/>
    <mergeCell ref="A101:B101"/>
    <mergeCell ref="A475:H475"/>
    <mergeCell ref="A501:B501"/>
    <mergeCell ref="A417:B417"/>
    <mergeCell ref="A265:H265"/>
    <mergeCell ref="A266:H266"/>
    <mergeCell ref="A267:H267"/>
    <mergeCell ref="A305:H305"/>
    <mergeCell ref="A306:H306"/>
    <mergeCell ref="A107:H107"/>
    <mergeCell ref="A108:H108"/>
    <mergeCell ref="A109:H109"/>
    <mergeCell ref="A110:H110"/>
    <mergeCell ref="A149:B149"/>
    <mergeCell ref="A181:H181"/>
    <mergeCell ref="A182:H182"/>
    <mergeCell ref="A183:H183"/>
    <mergeCell ref="A184:H184"/>
    <mergeCell ref="A268:H268"/>
    <mergeCell ref="A300:B300"/>
    <mergeCell ref="A259:B259"/>
    <mergeCell ref="A155:H155"/>
    <mergeCell ref="A156:H156"/>
    <mergeCell ref="A157:H157"/>
    <mergeCell ref="A158:H158"/>
    <mergeCell ref="A176:B176"/>
    <mergeCell ref="A304:H304"/>
    <mergeCell ref="A449:H449"/>
    <mergeCell ref="A550:H550"/>
    <mergeCell ref="A551:H551"/>
    <mergeCell ref="A552:H552"/>
    <mergeCell ref="A597:B597"/>
    <mergeCell ref="A549:H549"/>
    <mergeCell ref="A450:H450"/>
    <mergeCell ref="A465:B465"/>
    <mergeCell ref="A422:H422"/>
    <mergeCell ref="A423:H423"/>
    <mergeCell ref="A424:H424"/>
    <mergeCell ref="A425:H425"/>
    <mergeCell ref="A443:B443"/>
    <mergeCell ref="A508:H508"/>
    <mergeCell ref="A509:H509"/>
    <mergeCell ref="A533:H533"/>
    <mergeCell ref="A534:H534"/>
    <mergeCell ref="A535:H535"/>
    <mergeCell ref="A536:H536"/>
    <mergeCell ref="A544:B544"/>
    <mergeCell ref="A510:H510"/>
    <mergeCell ref="A511:H511"/>
    <mergeCell ref="A530:B530"/>
    <mergeCell ref="A472:H472"/>
    <mergeCell ref="A473:H473"/>
    <mergeCell ref="A1231:H1231"/>
    <mergeCell ref="A601:H601"/>
    <mergeCell ref="A602:H602"/>
    <mergeCell ref="A603:H603"/>
    <mergeCell ref="A604:H604"/>
    <mergeCell ref="A631:B631"/>
    <mergeCell ref="A1215:H1215"/>
    <mergeCell ref="A1216:H1216"/>
    <mergeCell ref="A1228:B1228"/>
    <mergeCell ref="A1195:H1195"/>
    <mergeCell ref="A1196:H1196"/>
    <mergeCell ref="A1197:H1197"/>
    <mergeCell ref="A1198:H1198"/>
    <mergeCell ref="A1210:B1210"/>
    <mergeCell ref="A794:H794"/>
    <mergeCell ref="A795:H795"/>
    <mergeCell ref="A815:B815"/>
    <mergeCell ref="A1004:B1004"/>
    <mergeCell ref="A1007:H1007"/>
    <mergeCell ref="A1213:H1213"/>
    <mergeCell ref="A1214:H1214"/>
    <mergeCell ref="A1171:H1171"/>
    <mergeCell ref="A1172:H1172"/>
    <mergeCell ref="A635:H635"/>
    <mergeCell ref="A636:H636"/>
    <mergeCell ref="A637:H637"/>
    <mergeCell ref="A638:H638"/>
    <mergeCell ref="A759:B759"/>
    <mergeCell ref="A1090:H1090"/>
    <mergeCell ref="A1091:H1091"/>
    <mergeCell ref="A1092:H1092"/>
    <mergeCell ref="A1093:H1093"/>
    <mergeCell ref="A762:H762"/>
    <mergeCell ref="A763:H763"/>
    <mergeCell ref="A764:H764"/>
    <mergeCell ref="A765:H765"/>
    <mergeCell ref="A778:B778"/>
    <mergeCell ref="A781:H781"/>
    <mergeCell ref="A782:H782"/>
    <mergeCell ref="A783:H783"/>
    <mergeCell ref="A784:H784"/>
    <mergeCell ref="A789:B789"/>
    <mergeCell ref="A819:H819"/>
    <mergeCell ref="A820:H820"/>
    <mergeCell ref="A821:H821"/>
    <mergeCell ref="A822:H822"/>
    <mergeCell ref="A1022:H1022"/>
    <mergeCell ref="A1023:H1023"/>
    <mergeCell ref="A792:H792"/>
    <mergeCell ref="A793:H793"/>
    <mergeCell ref="A1008:H1008"/>
    <mergeCell ref="A1009:H1009"/>
    <mergeCell ref="A1087:B1087"/>
    <mergeCell ref="A1249:H1249"/>
    <mergeCell ref="A1250:H1250"/>
    <mergeCell ref="A1251:H1251"/>
    <mergeCell ref="A1166:B1166"/>
    <mergeCell ref="A1252:H1252"/>
    <mergeCell ref="A1275:B1275"/>
    <mergeCell ref="A1232:H1232"/>
    <mergeCell ref="A1233:H1233"/>
    <mergeCell ref="A1234:H1234"/>
    <mergeCell ref="A1246:B1246"/>
    <mergeCell ref="A1192:B1192"/>
    <mergeCell ref="A1169:H1169"/>
    <mergeCell ref="A1170:H1170"/>
    <mergeCell ref="A1303:H1303"/>
    <mergeCell ref="A1304:H1304"/>
    <mergeCell ref="A1305:H1305"/>
    <mergeCell ref="A1306:H1306"/>
    <mergeCell ref="A1318:B1318"/>
    <mergeCell ref="A1279:H1279"/>
    <mergeCell ref="A1280:H1280"/>
    <mergeCell ref="A1281:H1281"/>
    <mergeCell ref="A1282:H1282"/>
    <mergeCell ref="A1300:B1300"/>
  </mergeCells>
  <pageMargins left="0.7" right="0.7" top="0.75" bottom="0.75" header="0.3" footer="0.3"/>
  <pageSetup scale="8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818"/>
  <sheetViews>
    <sheetView topLeftCell="A502" workbookViewId="0">
      <selection activeCell="B522" sqref="B522"/>
    </sheetView>
  </sheetViews>
  <sheetFormatPr defaultColWidth="9" defaultRowHeight="15"/>
  <cols>
    <col min="2" max="2" width="14.28515625" customWidth="1"/>
    <col min="3" max="3" width="17.28515625" customWidth="1"/>
    <col min="4" max="4" width="21" customWidth="1"/>
    <col min="5" max="5" width="23.140625" customWidth="1"/>
    <col min="6" max="6" width="19.5703125" customWidth="1"/>
    <col min="7" max="7" width="22" customWidth="1"/>
    <col min="8" max="8" width="19" customWidth="1"/>
    <col min="9" max="9" width="14.28515625" customWidth="1"/>
  </cols>
  <sheetData>
    <row r="1" spans="1:8" ht="23.25">
      <c r="A1" s="666" t="s">
        <v>0</v>
      </c>
      <c r="B1" s="666"/>
      <c r="C1" s="666"/>
      <c r="D1" s="666"/>
      <c r="E1" s="666"/>
      <c r="F1" s="666"/>
      <c r="G1" s="666"/>
      <c r="H1" s="666"/>
    </row>
    <row r="2" spans="1:8" ht="15.75">
      <c r="A2" s="672" t="s">
        <v>1910</v>
      </c>
      <c r="B2" s="672"/>
      <c r="C2" s="672"/>
      <c r="D2" s="672"/>
      <c r="E2" s="672"/>
      <c r="F2" s="672"/>
      <c r="G2" s="672"/>
      <c r="H2" s="672"/>
    </row>
    <row r="3" spans="1:8">
      <c r="A3" s="694" t="s">
        <v>2455</v>
      </c>
      <c r="B3" s="667"/>
      <c r="C3" s="667"/>
      <c r="D3" s="667"/>
      <c r="E3" s="667"/>
      <c r="F3" s="667"/>
      <c r="G3" s="667"/>
      <c r="H3" s="667"/>
    </row>
    <row r="4" spans="1:8">
      <c r="A4" s="668" t="s">
        <v>45</v>
      </c>
      <c r="B4" s="668"/>
      <c r="C4" s="668"/>
      <c r="D4" s="668"/>
      <c r="E4" s="668"/>
      <c r="F4" s="668"/>
      <c r="G4" s="668"/>
      <c r="H4" s="668"/>
    </row>
    <row r="5" spans="1:8" ht="15.75">
      <c r="A5" s="1" t="s">
        <v>3</v>
      </c>
      <c r="B5" s="1" t="s">
        <v>4</v>
      </c>
      <c r="C5" s="218" t="s">
        <v>2245</v>
      </c>
      <c r="D5" s="1" t="s">
        <v>2243</v>
      </c>
      <c r="E5" s="1" t="s">
        <v>2246</v>
      </c>
      <c r="F5" s="211" t="s">
        <v>2244</v>
      </c>
      <c r="G5" s="1" t="s">
        <v>2247</v>
      </c>
      <c r="H5" s="211" t="s">
        <v>2239</v>
      </c>
    </row>
    <row r="6" spans="1:8">
      <c r="A6" s="19">
        <v>1</v>
      </c>
      <c r="B6" s="19" t="s">
        <v>47</v>
      </c>
      <c r="C6" s="19">
        <v>28</v>
      </c>
      <c r="D6" s="20">
        <v>768190</v>
      </c>
      <c r="E6" s="20"/>
      <c r="F6" s="20">
        <f>D6-E6</f>
        <v>768190</v>
      </c>
      <c r="G6" s="247" t="s">
        <v>2454</v>
      </c>
      <c r="H6" s="21"/>
    </row>
    <row r="7" spans="1:8">
      <c r="A7" s="19">
        <v>2</v>
      </c>
      <c r="B7" s="19" t="s">
        <v>48</v>
      </c>
      <c r="C7" s="19">
        <v>38</v>
      </c>
      <c r="D7" s="20">
        <v>1020755</v>
      </c>
      <c r="E7" s="20"/>
      <c r="F7" s="20">
        <f>F6+D7-E7</f>
        <v>1788945</v>
      </c>
      <c r="G7" s="20"/>
      <c r="H7" s="21"/>
    </row>
    <row r="8" spans="1:8">
      <c r="A8" s="19">
        <v>3</v>
      </c>
      <c r="B8" s="19" t="s">
        <v>49</v>
      </c>
      <c r="C8" s="19">
        <v>27</v>
      </c>
      <c r="D8" s="20">
        <v>729370</v>
      </c>
      <c r="E8" s="20"/>
      <c r="F8" s="20">
        <f t="shared" ref="F8:F63" si="0">F7+D8-E8</f>
        <v>2518315</v>
      </c>
      <c r="G8" s="20"/>
      <c r="H8" s="19"/>
    </row>
    <row r="9" spans="1:8">
      <c r="A9" s="19">
        <v>4</v>
      </c>
      <c r="B9" s="19" t="s">
        <v>50</v>
      </c>
      <c r="C9" s="19">
        <v>32</v>
      </c>
      <c r="D9" s="20">
        <v>820310</v>
      </c>
      <c r="E9" s="20"/>
      <c r="F9" s="20">
        <f t="shared" si="0"/>
        <v>3338625</v>
      </c>
      <c r="G9" s="20"/>
      <c r="H9" s="19"/>
    </row>
    <row r="10" spans="1:8">
      <c r="A10" s="19">
        <v>5</v>
      </c>
      <c r="B10" s="19" t="s">
        <v>51</v>
      </c>
      <c r="C10" s="19">
        <v>29</v>
      </c>
      <c r="D10" s="20">
        <v>768020</v>
      </c>
      <c r="E10" s="20"/>
      <c r="F10" s="20">
        <f t="shared" si="0"/>
        <v>4106645</v>
      </c>
      <c r="G10" s="20"/>
      <c r="H10" s="19"/>
    </row>
    <row r="11" spans="1:8">
      <c r="A11" s="19">
        <v>6</v>
      </c>
      <c r="B11" s="19" t="s">
        <v>52</v>
      </c>
      <c r="C11" s="19">
        <v>28</v>
      </c>
      <c r="D11" s="20">
        <v>732560</v>
      </c>
      <c r="E11" s="20"/>
      <c r="F11" s="20">
        <f t="shared" si="0"/>
        <v>4839205</v>
      </c>
      <c r="G11" s="20"/>
      <c r="H11" s="19"/>
    </row>
    <row r="12" spans="1:8">
      <c r="A12" s="19">
        <v>7</v>
      </c>
      <c r="B12" s="19" t="s">
        <v>53</v>
      </c>
      <c r="C12" s="19">
        <v>22</v>
      </c>
      <c r="D12" s="25">
        <v>602415</v>
      </c>
      <c r="E12" s="20"/>
      <c r="F12" s="20">
        <f t="shared" si="0"/>
        <v>5441620</v>
      </c>
      <c r="G12" s="20"/>
      <c r="H12" s="19"/>
    </row>
    <row r="13" spans="1:8">
      <c r="A13" s="19">
        <v>8</v>
      </c>
      <c r="B13" s="19" t="s">
        <v>54</v>
      </c>
      <c r="C13" s="19">
        <v>14</v>
      </c>
      <c r="D13" s="25">
        <v>386375</v>
      </c>
      <c r="E13" s="25"/>
      <c r="F13" s="20">
        <f t="shared" si="0"/>
        <v>5827995</v>
      </c>
      <c r="G13" s="25"/>
      <c r="H13" s="19"/>
    </row>
    <row r="14" spans="1:8">
      <c r="A14" s="19">
        <v>9</v>
      </c>
      <c r="B14" s="19" t="s">
        <v>55</v>
      </c>
      <c r="C14" s="19">
        <v>23</v>
      </c>
      <c r="D14" s="25">
        <v>615965</v>
      </c>
      <c r="E14" s="25"/>
      <c r="F14" s="20">
        <f t="shared" si="0"/>
        <v>6443960</v>
      </c>
      <c r="G14" s="25"/>
      <c r="H14" s="19"/>
    </row>
    <row r="15" spans="1:8">
      <c r="A15" s="19">
        <v>10</v>
      </c>
      <c r="B15" s="19" t="s">
        <v>56</v>
      </c>
      <c r="C15" s="19">
        <v>32</v>
      </c>
      <c r="D15" s="25">
        <v>877375</v>
      </c>
      <c r="E15" s="25"/>
      <c r="F15" s="20">
        <f t="shared" si="0"/>
        <v>7321335</v>
      </c>
      <c r="G15" s="25"/>
      <c r="H15" s="19"/>
    </row>
    <row r="16" spans="1:8">
      <c r="A16" s="19">
        <v>11</v>
      </c>
      <c r="B16" s="19" t="s">
        <v>57</v>
      </c>
      <c r="C16" s="19">
        <v>10</v>
      </c>
      <c r="D16" s="25">
        <v>270720</v>
      </c>
      <c r="E16" s="25"/>
      <c r="F16" s="20">
        <f t="shared" si="0"/>
        <v>7592055</v>
      </c>
      <c r="G16" s="25"/>
      <c r="H16" s="19"/>
    </row>
    <row r="17" spans="1:8">
      <c r="A17" s="19">
        <v>12</v>
      </c>
      <c r="B17" s="19" t="s">
        <v>58</v>
      </c>
      <c r="C17" s="19">
        <v>31</v>
      </c>
      <c r="D17" s="25">
        <v>805170</v>
      </c>
      <c r="E17" s="25"/>
      <c r="F17" s="20">
        <f t="shared" si="0"/>
        <v>8397225</v>
      </c>
      <c r="G17" s="25"/>
      <c r="H17" s="19"/>
    </row>
    <row r="18" spans="1:8">
      <c r="A18" s="19">
        <v>13</v>
      </c>
      <c r="B18" s="19" t="s">
        <v>59</v>
      </c>
      <c r="C18" s="19">
        <v>41</v>
      </c>
      <c r="D18" s="25">
        <v>1105785</v>
      </c>
      <c r="E18" s="25"/>
      <c r="F18" s="20">
        <f t="shared" si="0"/>
        <v>9503010</v>
      </c>
      <c r="G18" s="25"/>
      <c r="H18" s="19"/>
    </row>
    <row r="19" spans="1:8">
      <c r="A19" s="19">
        <v>14</v>
      </c>
      <c r="B19" s="19" t="s">
        <v>60</v>
      </c>
      <c r="C19" s="19">
        <v>33</v>
      </c>
      <c r="D19" s="25">
        <v>889210</v>
      </c>
      <c r="E19" s="25"/>
      <c r="F19" s="20">
        <f t="shared" si="0"/>
        <v>10392220</v>
      </c>
      <c r="G19" s="25"/>
      <c r="H19" s="19"/>
    </row>
    <row r="20" spans="1:8">
      <c r="A20" s="19">
        <v>15</v>
      </c>
      <c r="B20" s="19" t="s">
        <v>61</v>
      </c>
      <c r="C20" s="19">
        <v>35</v>
      </c>
      <c r="D20" s="25">
        <v>905560</v>
      </c>
      <c r="E20" s="25"/>
      <c r="F20" s="20">
        <f t="shared" si="0"/>
        <v>11297780</v>
      </c>
      <c r="G20" s="25"/>
      <c r="H20" s="19"/>
    </row>
    <row r="21" spans="1:8">
      <c r="A21" s="19">
        <v>16</v>
      </c>
      <c r="B21" s="19" t="s">
        <v>62</v>
      </c>
      <c r="C21" s="19">
        <v>32</v>
      </c>
      <c r="D21" s="25">
        <v>846890</v>
      </c>
      <c r="E21" s="25"/>
      <c r="F21" s="20">
        <f t="shared" si="0"/>
        <v>12144670</v>
      </c>
      <c r="G21" s="25"/>
      <c r="H21" s="19"/>
    </row>
    <row r="22" spans="1:8">
      <c r="A22" s="19">
        <v>17</v>
      </c>
      <c r="B22" s="19" t="s">
        <v>63</v>
      </c>
      <c r="C22" s="19">
        <v>7</v>
      </c>
      <c r="D22" s="25">
        <v>159580</v>
      </c>
      <c r="E22" s="25"/>
      <c r="F22" s="20">
        <f t="shared" si="0"/>
        <v>12304250</v>
      </c>
      <c r="G22" s="25"/>
      <c r="H22" s="19"/>
    </row>
    <row r="23" spans="1:8">
      <c r="A23" s="19">
        <v>18</v>
      </c>
      <c r="B23" s="19" t="s">
        <v>64</v>
      </c>
      <c r="C23" s="19">
        <v>2</v>
      </c>
      <c r="D23" s="25"/>
      <c r="E23" s="26">
        <v>51895</v>
      </c>
      <c r="F23" s="20">
        <f t="shared" si="0"/>
        <v>12252355</v>
      </c>
      <c r="G23" s="26"/>
      <c r="H23" s="19"/>
    </row>
    <row r="24" spans="1:8">
      <c r="A24" s="19">
        <v>19</v>
      </c>
      <c r="B24" s="19" t="s">
        <v>65</v>
      </c>
      <c r="C24" s="19">
        <v>2</v>
      </c>
      <c r="D24" s="25"/>
      <c r="E24" s="26">
        <v>54140</v>
      </c>
      <c r="F24" s="20">
        <f t="shared" si="0"/>
        <v>12198215</v>
      </c>
      <c r="G24" s="26"/>
      <c r="H24" s="19"/>
    </row>
    <row r="25" spans="1:8">
      <c r="A25" s="19">
        <v>20</v>
      </c>
      <c r="B25" s="19" t="s">
        <v>66</v>
      </c>
      <c r="C25" s="19">
        <v>1</v>
      </c>
      <c r="D25" s="25"/>
      <c r="E25" s="26">
        <v>25500</v>
      </c>
      <c r="F25" s="20">
        <f t="shared" si="0"/>
        <v>12172715</v>
      </c>
      <c r="G25" s="26"/>
      <c r="H25" s="19"/>
    </row>
    <row r="26" spans="1:8">
      <c r="A26" s="19"/>
      <c r="B26" s="19" t="s">
        <v>67</v>
      </c>
      <c r="C26" s="19">
        <v>2</v>
      </c>
      <c r="D26" s="25"/>
      <c r="E26" s="26">
        <v>55390</v>
      </c>
      <c r="F26" s="20">
        <f t="shared" si="0"/>
        <v>12117325</v>
      </c>
      <c r="G26" s="26"/>
      <c r="H26" s="19"/>
    </row>
    <row r="27" spans="1:8">
      <c r="A27" s="19">
        <v>21</v>
      </c>
      <c r="B27" s="19" t="s">
        <v>68</v>
      </c>
      <c r="C27" s="19">
        <v>1</v>
      </c>
      <c r="D27" s="25"/>
      <c r="E27" s="26">
        <v>19625</v>
      </c>
      <c r="F27" s="20">
        <f t="shared" si="0"/>
        <v>12097700</v>
      </c>
      <c r="G27" s="26"/>
      <c r="H27" s="19"/>
    </row>
    <row r="28" spans="1:8">
      <c r="A28" s="19"/>
      <c r="B28" s="19" t="s">
        <v>69</v>
      </c>
      <c r="C28" s="19">
        <v>6</v>
      </c>
      <c r="D28" s="25"/>
      <c r="E28" s="26">
        <v>95030</v>
      </c>
      <c r="F28" s="20">
        <f t="shared" si="0"/>
        <v>12002670</v>
      </c>
      <c r="G28" s="26"/>
      <c r="H28" s="19"/>
    </row>
    <row r="29" spans="1:8">
      <c r="A29" s="19"/>
      <c r="B29" s="19" t="s">
        <v>70</v>
      </c>
      <c r="C29" s="19">
        <v>31</v>
      </c>
      <c r="D29" s="25"/>
      <c r="E29" s="26">
        <v>535240</v>
      </c>
      <c r="F29" s="20">
        <f t="shared" si="0"/>
        <v>11467430</v>
      </c>
      <c r="G29" s="26"/>
      <c r="H29" s="19"/>
    </row>
    <row r="30" spans="1:8">
      <c r="A30" s="19"/>
      <c r="B30" s="19" t="s">
        <v>71</v>
      </c>
      <c r="C30" s="19">
        <v>6</v>
      </c>
      <c r="D30" s="25"/>
      <c r="E30" s="26">
        <v>96945</v>
      </c>
      <c r="F30" s="20">
        <f t="shared" si="0"/>
        <v>11370485</v>
      </c>
      <c r="G30" s="26"/>
      <c r="H30" s="19"/>
    </row>
    <row r="31" spans="1:8">
      <c r="A31" s="19"/>
      <c r="B31" s="19" t="s">
        <v>72</v>
      </c>
      <c r="C31" s="19">
        <v>16</v>
      </c>
      <c r="D31" s="25"/>
      <c r="E31" s="26">
        <v>229980</v>
      </c>
      <c r="F31" s="20">
        <f t="shared" si="0"/>
        <v>11140505</v>
      </c>
      <c r="G31" s="26"/>
      <c r="H31" s="19"/>
    </row>
    <row r="32" spans="1:8">
      <c r="A32" s="19"/>
      <c r="B32" s="19" t="s">
        <v>73</v>
      </c>
      <c r="C32" s="19">
        <v>5</v>
      </c>
      <c r="D32" s="25"/>
      <c r="E32" s="26">
        <v>76055</v>
      </c>
      <c r="F32" s="20">
        <f t="shared" si="0"/>
        <v>11064450</v>
      </c>
      <c r="G32" s="26"/>
      <c r="H32" s="19"/>
    </row>
    <row r="33" spans="1:8">
      <c r="A33" s="19"/>
      <c r="B33" s="19" t="s">
        <v>74</v>
      </c>
      <c r="C33" s="19">
        <v>3</v>
      </c>
      <c r="D33" s="25"/>
      <c r="E33" s="26">
        <v>42685</v>
      </c>
      <c r="F33" s="20">
        <f t="shared" si="0"/>
        <v>11021765</v>
      </c>
      <c r="G33" s="26"/>
      <c r="H33" s="19"/>
    </row>
    <row r="34" spans="1:8">
      <c r="A34" s="19"/>
      <c r="B34" s="19" t="s">
        <v>75</v>
      </c>
      <c r="C34" s="19">
        <v>16</v>
      </c>
      <c r="D34" s="25"/>
      <c r="E34" s="26">
        <v>240515</v>
      </c>
      <c r="F34" s="20">
        <f t="shared" si="0"/>
        <v>10781250</v>
      </c>
      <c r="G34" s="26"/>
      <c r="H34" s="19"/>
    </row>
    <row r="35" spans="1:8">
      <c r="A35" s="19"/>
      <c r="B35" s="19" t="s">
        <v>76</v>
      </c>
      <c r="C35" s="19">
        <v>10</v>
      </c>
      <c r="D35" s="25"/>
      <c r="E35" s="26">
        <v>155830</v>
      </c>
      <c r="F35" s="20">
        <f t="shared" si="0"/>
        <v>10625420</v>
      </c>
      <c r="G35" s="26"/>
      <c r="H35" s="19"/>
    </row>
    <row r="36" spans="1:8">
      <c r="A36" s="19"/>
      <c r="B36" s="19" t="s">
        <v>77</v>
      </c>
      <c r="C36" s="19">
        <v>9</v>
      </c>
      <c r="D36" s="25"/>
      <c r="E36" s="26">
        <v>220220</v>
      </c>
      <c r="F36" s="20">
        <f t="shared" si="0"/>
        <v>10405200</v>
      </c>
      <c r="G36" s="26"/>
      <c r="H36" s="19"/>
    </row>
    <row r="37" spans="1:8">
      <c r="A37" s="19"/>
      <c r="B37" s="19" t="s">
        <v>78</v>
      </c>
      <c r="C37" s="19">
        <v>9</v>
      </c>
      <c r="D37" s="25"/>
      <c r="E37" s="26">
        <v>156230</v>
      </c>
      <c r="F37" s="20">
        <f t="shared" si="0"/>
        <v>10248970</v>
      </c>
      <c r="G37" s="26"/>
      <c r="H37" s="19"/>
    </row>
    <row r="38" spans="1:8">
      <c r="A38" s="19"/>
      <c r="B38" s="19" t="s">
        <v>79</v>
      </c>
      <c r="C38" s="19">
        <v>19</v>
      </c>
      <c r="D38" s="25"/>
      <c r="E38" s="26">
        <v>362630</v>
      </c>
      <c r="F38" s="20">
        <f t="shared" si="0"/>
        <v>9886340</v>
      </c>
      <c r="G38" s="26"/>
      <c r="H38" s="19"/>
    </row>
    <row r="39" spans="1:8">
      <c r="A39" s="19"/>
      <c r="B39" s="19" t="s">
        <v>80</v>
      </c>
      <c r="C39" s="19">
        <v>13</v>
      </c>
      <c r="D39" s="25"/>
      <c r="E39" s="26">
        <v>291310</v>
      </c>
      <c r="F39" s="20">
        <f t="shared" si="0"/>
        <v>9595030</v>
      </c>
      <c r="G39" s="26"/>
      <c r="H39" s="19"/>
    </row>
    <row r="40" spans="1:8">
      <c r="A40" s="19"/>
      <c r="B40" s="19" t="s">
        <v>81</v>
      </c>
      <c r="C40" s="19">
        <v>3</v>
      </c>
      <c r="D40" s="25"/>
      <c r="E40" s="26">
        <v>63000</v>
      </c>
      <c r="F40" s="20">
        <f t="shared" si="0"/>
        <v>9532030</v>
      </c>
      <c r="G40" s="26"/>
      <c r="H40" s="19"/>
    </row>
    <row r="41" spans="1:8">
      <c r="A41" s="19"/>
      <c r="B41" s="19" t="s">
        <v>82</v>
      </c>
      <c r="C41" s="19">
        <v>8</v>
      </c>
      <c r="D41" s="25"/>
      <c r="E41" s="26">
        <v>187010</v>
      </c>
      <c r="F41" s="20">
        <f t="shared" si="0"/>
        <v>9345020</v>
      </c>
      <c r="G41" s="26"/>
      <c r="H41" s="19"/>
    </row>
    <row r="42" spans="1:8">
      <c r="A42" s="19"/>
      <c r="B42" s="19" t="s">
        <v>83</v>
      </c>
      <c r="C42" s="19">
        <v>4</v>
      </c>
      <c r="D42" s="25"/>
      <c r="E42" s="26">
        <v>87000</v>
      </c>
      <c r="F42" s="20">
        <f t="shared" si="0"/>
        <v>9258020</v>
      </c>
      <c r="G42" s="26"/>
      <c r="H42" s="19"/>
    </row>
    <row r="43" spans="1:8">
      <c r="A43" s="19"/>
      <c r="B43" s="19" t="s">
        <v>84</v>
      </c>
      <c r="C43" s="19">
        <v>11</v>
      </c>
      <c r="D43" s="25"/>
      <c r="E43" s="26">
        <v>200825</v>
      </c>
      <c r="F43" s="20">
        <f t="shared" si="0"/>
        <v>9057195</v>
      </c>
      <c r="G43" s="26"/>
      <c r="H43" s="19"/>
    </row>
    <row r="44" spans="1:8">
      <c r="A44" s="19"/>
      <c r="B44" s="19" t="s">
        <v>85</v>
      </c>
      <c r="C44" s="19">
        <v>9</v>
      </c>
      <c r="D44" s="25"/>
      <c r="E44" s="26">
        <v>193925</v>
      </c>
      <c r="F44" s="20">
        <f t="shared" si="0"/>
        <v>8863270</v>
      </c>
      <c r="G44" s="26"/>
      <c r="H44" s="19"/>
    </row>
    <row r="45" spans="1:8">
      <c r="A45" s="19"/>
      <c r="B45" s="19" t="s">
        <v>86</v>
      </c>
      <c r="C45" s="19">
        <v>11</v>
      </c>
      <c r="D45" s="25"/>
      <c r="E45" s="26">
        <v>241160</v>
      </c>
      <c r="F45" s="20">
        <f t="shared" si="0"/>
        <v>8622110</v>
      </c>
      <c r="G45" s="26"/>
      <c r="H45" s="19"/>
    </row>
    <row r="46" spans="1:8">
      <c r="A46" s="19"/>
      <c r="B46" s="19" t="s">
        <v>1862</v>
      </c>
      <c r="C46" s="19">
        <v>10</v>
      </c>
      <c r="D46" s="25"/>
      <c r="E46" s="26">
        <v>225835</v>
      </c>
      <c r="F46" s="20">
        <f t="shared" si="0"/>
        <v>8396275</v>
      </c>
      <c r="G46" s="26"/>
      <c r="H46" s="19"/>
    </row>
    <row r="47" spans="1:8">
      <c r="A47" s="19"/>
      <c r="B47" s="19" t="s">
        <v>1863</v>
      </c>
      <c r="C47" s="19">
        <v>15</v>
      </c>
      <c r="D47" s="25"/>
      <c r="E47" s="26">
        <v>345605</v>
      </c>
      <c r="F47" s="20">
        <f t="shared" si="0"/>
        <v>8050670</v>
      </c>
      <c r="G47" s="26"/>
      <c r="H47" s="19"/>
    </row>
    <row r="48" spans="1:8">
      <c r="A48" s="19"/>
      <c r="B48" s="19" t="s">
        <v>1865</v>
      </c>
      <c r="C48" s="19">
        <v>15</v>
      </c>
      <c r="D48" s="25"/>
      <c r="E48" s="25">
        <v>295815</v>
      </c>
      <c r="F48" s="20">
        <f t="shared" si="0"/>
        <v>7754855</v>
      </c>
      <c r="G48" s="25"/>
      <c r="H48" s="19"/>
    </row>
    <row r="49" spans="1:8">
      <c r="A49" s="19"/>
      <c r="B49" s="19" t="s">
        <v>1866</v>
      </c>
      <c r="C49" s="19">
        <v>11</v>
      </c>
      <c r="D49" s="25"/>
      <c r="E49" s="25">
        <v>200655</v>
      </c>
      <c r="F49" s="20">
        <f t="shared" si="0"/>
        <v>7554200</v>
      </c>
      <c r="G49" s="25"/>
      <c r="H49" s="19"/>
    </row>
    <row r="50" spans="1:8">
      <c r="A50" s="19"/>
      <c r="B50" s="19" t="s">
        <v>1867</v>
      </c>
      <c r="C50" s="19">
        <v>21</v>
      </c>
      <c r="D50" s="25"/>
      <c r="E50" s="25">
        <v>387255</v>
      </c>
      <c r="F50" s="20">
        <f t="shared" si="0"/>
        <v>7166945</v>
      </c>
      <c r="G50" s="25"/>
      <c r="H50" s="19"/>
    </row>
    <row r="51" spans="1:8">
      <c r="A51" s="19"/>
      <c r="B51" s="19" t="s">
        <v>1868</v>
      </c>
      <c r="C51" s="19">
        <v>15</v>
      </c>
      <c r="D51" s="25"/>
      <c r="E51" s="25">
        <v>281955</v>
      </c>
      <c r="F51" s="20">
        <f t="shared" si="0"/>
        <v>6884990</v>
      </c>
      <c r="G51" s="25"/>
      <c r="H51" s="19"/>
    </row>
    <row r="52" spans="1:8">
      <c r="A52" s="19"/>
      <c r="B52" s="19" t="s">
        <v>1870</v>
      </c>
      <c r="C52" s="19">
        <v>25</v>
      </c>
      <c r="D52" s="25"/>
      <c r="E52" s="25">
        <v>458190</v>
      </c>
      <c r="F52" s="20">
        <f t="shared" si="0"/>
        <v>6426800</v>
      </c>
      <c r="G52" s="25"/>
      <c r="H52" s="19"/>
    </row>
    <row r="53" spans="1:8">
      <c r="A53" s="19"/>
      <c r="B53" s="19" t="s">
        <v>1871</v>
      </c>
      <c r="C53" s="19">
        <v>26</v>
      </c>
      <c r="D53" s="25"/>
      <c r="E53" s="25">
        <v>471740</v>
      </c>
      <c r="F53" s="20">
        <f t="shared" si="0"/>
        <v>5955060</v>
      </c>
      <c r="G53" s="25"/>
      <c r="H53" s="19"/>
    </row>
    <row r="54" spans="1:8">
      <c r="A54" s="19"/>
      <c r="B54" s="19" t="s">
        <v>1872</v>
      </c>
      <c r="C54" s="19">
        <v>27</v>
      </c>
      <c r="D54" s="25"/>
      <c r="E54" s="25">
        <v>501100</v>
      </c>
      <c r="F54" s="20">
        <f t="shared" si="0"/>
        <v>5453960</v>
      </c>
      <c r="G54" s="25"/>
      <c r="H54" s="19"/>
    </row>
    <row r="55" spans="1:8">
      <c r="A55" s="19"/>
      <c r="B55" s="19" t="s">
        <v>1875</v>
      </c>
      <c r="C55" s="19">
        <v>31</v>
      </c>
      <c r="D55" s="25"/>
      <c r="E55" s="25">
        <v>595125</v>
      </c>
      <c r="F55" s="20">
        <f t="shared" si="0"/>
        <v>4858835</v>
      </c>
      <c r="G55" s="25"/>
      <c r="H55" s="19"/>
    </row>
    <row r="56" spans="1:8">
      <c r="A56" s="19"/>
      <c r="B56" s="19" t="s">
        <v>1877</v>
      </c>
      <c r="C56" s="19">
        <v>39</v>
      </c>
      <c r="D56" s="25"/>
      <c r="E56" s="25">
        <v>743925</v>
      </c>
      <c r="F56" s="20">
        <f t="shared" si="0"/>
        <v>4114910</v>
      </c>
      <c r="G56" s="25"/>
      <c r="H56" s="19"/>
    </row>
    <row r="57" spans="1:8">
      <c r="A57" s="19"/>
      <c r="B57" s="19" t="s">
        <v>1879</v>
      </c>
      <c r="C57" s="19">
        <v>52</v>
      </c>
      <c r="D57" s="25"/>
      <c r="E57" s="25">
        <v>1000695</v>
      </c>
      <c r="F57" s="20">
        <f t="shared" si="0"/>
        <v>3114215</v>
      </c>
      <c r="G57" s="25"/>
      <c r="H57" s="19"/>
    </row>
    <row r="58" spans="1:8">
      <c r="A58" s="19"/>
      <c r="B58" s="19" t="s">
        <v>1881</v>
      </c>
      <c r="C58" s="19">
        <v>42</v>
      </c>
      <c r="D58" s="25"/>
      <c r="E58" s="25">
        <v>976650</v>
      </c>
      <c r="F58" s="20">
        <f t="shared" si="0"/>
        <v>2137565</v>
      </c>
      <c r="G58" s="25"/>
      <c r="H58" s="19"/>
    </row>
    <row r="59" spans="1:8">
      <c r="A59" s="19"/>
      <c r="B59" s="19" t="s">
        <v>1882</v>
      </c>
      <c r="C59" s="19">
        <v>25</v>
      </c>
      <c r="D59" s="25"/>
      <c r="E59" s="25">
        <v>546535</v>
      </c>
      <c r="F59" s="20">
        <f t="shared" si="0"/>
        <v>1591030</v>
      </c>
      <c r="G59" s="25"/>
      <c r="H59" s="19"/>
    </row>
    <row r="60" spans="1:8">
      <c r="A60" s="19"/>
      <c r="B60" s="19" t="s">
        <v>1884</v>
      </c>
      <c r="C60" s="19">
        <v>26</v>
      </c>
      <c r="D60" s="25"/>
      <c r="E60" s="25">
        <v>537045</v>
      </c>
      <c r="F60" s="20">
        <f t="shared" si="0"/>
        <v>1053985</v>
      </c>
      <c r="G60" s="25"/>
      <c r="H60" s="19"/>
    </row>
    <row r="61" spans="1:8">
      <c r="A61" s="19"/>
      <c r="B61" s="19" t="s">
        <v>1885</v>
      </c>
      <c r="C61" s="19">
        <v>21</v>
      </c>
      <c r="D61" s="25"/>
      <c r="E61" s="25">
        <v>445515</v>
      </c>
      <c r="F61" s="20">
        <f t="shared" si="0"/>
        <v>608470</v>
      </c>
      <c r="G61" s="25"/>
      <c r="H61" s="19"/>
    </row>
    <row r="62" spans="1:8">
      <c r="A62" s="19"/>
      <c r="B62" s="19" t="s">
        <v>1886</v>
      </c>
      <c r="C62" s="19">
        <v>21</v>
      </c>
      <c r="D62" s="25"/>
      <c r="E62" s="25">
        <v>482965</v>
      </c>
      <c r="F62" s="20">
        <f t="shared" si="0"/>
        <v>125505</v>
      </c>
      <c r="G62" s="25"/>
      <c r="H62" s="19"/>
    </row>
    <row r="63" spans="1:8">
      <c r="A63" s="19"/>
      <c r="B63" s="19" t="s">
        <v>1888</v>
      </c>
      <c r="C63" s="19">
        <v>7</v>
      </c>
      <c r="D63" s="25">
        <v>27865</v>
      </c>
      <c r="E63" s="25">
        <v>153370</v>
      </c>
      <c r="F63" s="20">
        <f t="shared" si="0"/>
        <v>0</v>
      </c>
      <c r="G63" s="25"/>
      <c r="H63" s="19" t="s">
        <v>2157</v>
      </c>
    </row>
    <row r="64" spans="1:8">
      <c r="A64" s="19"/>
      <c r="B64" s="19"/>
      <c r="C64" s="19"/>
      <c r="D64" s="25"/>
      <c r="E64" s="25"/>
      <c r="F64" s="25"/>
      <c r="G64" s="25"/>
      <c r="H64" s="19"/>
    </row>
    <row r="65" spans="1:9">
      <c r="A65" s="19">
        <v>22</v>
      </c>
      <c r="B65" s="19"/>
      <c r="C65" s="19"/>
      <c r="D65" s="25"/>
      <c r="E65" s="25"/>
      <c r="F65" s="25"/>
      <c r="G65" s="25"/>
      <c r="H65" s="19"/>
    </row>
    <row r="66" spans="1:9">
      <c r="A66" s="19">
        <v>23</v>
      </c>
      <c r="B66" s="19"/>
      <c r="C66" s="19"/>
      <c r="D66" s="25"/>
      <c r="E66" s="25"/>
      <c r="F66" s="25"/>
      <c r="G66" s="25"/>
      <c r="H66" s="19"/>
    </row>
    <row r="67" spans="1:9" ht="26.25">
      <c r="A67" s="673" t="s">
        <v>43</v>
      </c>
      <c r="B67" s="674"/>
      <c r="C67" s="29">
        <f>SUM(C6:C66)</f>
        <v>1088</v>
      </c>
      <c r="D67" s="30">
        <f>SUM(D6:D66)</f>
        <v>12332115</v>
      </c>
      <c r="E67" s="30">
        <f>SUM(E6:E66)</f>
        <v>12332115</v>
      </c>
      <c r="F67" s="30">
        <f>D67-E67</f>
        <v>0</v>
      </c>
      <c r="G67" s="30"/>
      <c r="H67" s="30"/>
      <c r="I67" t="s">
        <v>2117</v>
      </c>
    </row>
    <row r="71" spans="1:9" ht="23.25">
      <c r="A71" s="666" t="s">
        <v>0</v>
      </c>
      <c r="B71" s="666"/>
      <c r="C71" s="666"/>
      <c r="D71" s="666"/>
      <c r="E71" s="666"/>
      <c r="F71" s="666"/>
      <c r="G71" s="666"/>
      <c r="H71" s="666"/>
    </row>
    <row r="72" spans="1:9" ht="15.75">
      <c r="A72" s="672" t="s">
        <v>1910</v>
      </c>
      <c r="B72" s="672"/>
      <c r="C72" s="672"/>
      <c r="D72" s="672"/>
      <c r="E72" s="672"/>
      <c r="F72" s="672"/>
      <c r="G72" s="672"/>
      <c r="H72" s="672"/>
    </row>
    <row r="73" spans="1:9">
      <c r="A73" s="667" t="s">
        <v>1874</v>
      </c>
      <c r="B73" s="667"/>
      <c r="C73" s="667"/>
      <c r="D73" s="667"/>
      <c r="E73" s="667"/>
      <c r="F73" s="667"/>
      <c r="G73" s="667"/>
      <c r="H73" s="667"/>
    </row>
    <row r="74" spans="1:9">
      <c r="A74" s="668" t="s">
        <v>45</v>
      </c>
      <c r="B74" s="668"/>
      <c r="C74" s="668"/>
      <c r="D74" s="668"/>
      <c r="E74" s="668"/>
      <c r="F74" s="668"/>
      <c r="G74" s="668"/>
      <c r="H74" s="668"/>
    </row>
    <row r="75" spans="1:9" ht="15.75">
      <c r="A75" s="1" t="s">
        <v>3</v>
      </c>
      <c r="B75" s="1" t="s">
        <v>4</v>
      </c>
      <c r="C75" s="218" t="s">
        <v>2245</v>
      </c>
      <c r="D75" s="1" t="s">
        <v>2243</v>
      </c>
      <c r="E75" s="1" t="s">
        <v>2246</v>
      </c>
      <c r="F75" s="211" t="s">
        <v>2244</v>
      </c>
      <c r="G75" s="1" t="s">
        <v>2247</v>
      </c>
      <c r="H75" s="211" t="s">
        <v>2239</v>
      </c>
    </row>
    <row r="76" spans="1:9">
      <c r="A76" s="19">
        <v>1</v>
      </c>
      <c r="B76" s="21" t="s">
        <v>1872</v>
      </c>
      <c r="C76" s="21">
        <v>18</v>
      </c>
      <c r="D76" s="20">
        <v>491610</v>
      </c>
      <c r="E76" s="20"/>
      <c r="F76" s="20">
        <f>D76-E76</f>
        <v>491610</v>
      </c>
      <c r="G76" s="247" t="s">
        <v>2447</v>
      </c>
      <c r="H76" s="21"/>
    </row>
    <row r="77" spans="1:9">
      <c r="A77" s="19">
        <v>2</v>
      </c>
      <c r="B77" s="21" t="s">
        <v>1875</v>
      </c>
      <c r="C77" s="21">
        <v>25</v>
      </c>
      <c r="D77" s="20">
        <v>687890</v>
      </c>
      <c r="E77" s="20"/>
      <c r="F77" s="20">
        <f>F76+D77-E77</f>
        <v>1179500</v>
      </c>
      <c r="G77" s="247" t="s">
        <v>2448</v>
      </c>
      <c r="H77" s="21"/>
    </row>
    <row r="78" spans="1:9">
      <c r="A78" s="19"/>
      <c r="B78" s="21" t="s">
        <v>1877</v>
      </c>
      <c r="C78" s="21">
        <v>20</v>
      </c>
      <c r="D78" s="20">
        <v>521460</v>
      </c>
      <c r="E78" s="20"/>
      <c r="F78" s="20">
        <f t="shared" ref="F78:F141" si="1">F77+D78-E78</f>
        <v>1700960</v>
      </c>
      <c r="G78" s="247" t="s">
        <v>2449</v>
      </c>
      <c r="H78" s="21"/>
    </row>
    <row r="79" spans="1:9">
      <c r="A79" s="19">
        <v>3</v>
      </c>
      <c r="B79" s="21" t="s">
        <v>1879</v>
      </c>
      <c r="C79" s="21">
        <v>13</v>
      </c>
      <c r="D79" s="20">
        <v>336505</v>
      </c>
      <c r="E79" s="20"/>
      <c r="F79" s="20">
        <f t="shared" si="1"/>
        <v>2037465</v>
      </c>
      <c r="G79" s="247" t="s">
        <v>2450</v>
      </c>
      <c r="H79" s="19"/>
    </row>
    <row r="80" spans="1:9">
      <c r="A80" s="19">
        <v>4</v>
      </c>
      <c r="B80" s="21" t="s">
        <v>1881</v>
      </c>
      <c r="C80" s="21">
        <v>7</v>
      </c>
      <c r="D80" s="20">
        <v>188745</v>
      </c>
      <c r="E80" s="20"/>
      <c r="F80" s="20">
        <f t="shared" si="1"/>
        <v>2226210</v>
      </c>
      <c r="G80" s="247" t="s">
        <v>2451</v>
      </c>
      <c r="H80" s="19"/>
    </row>
    <row r="81" spans="1:8">
      <c r="A81" s="19">
        <v>5</v>
      </c>
      <c r="B81" s="21" t="s">
        <v>1882</v>
      </c>
      <c r="C81" s="21">
        <v>26</v>
      </c>
      <c r="D81" s="20">
        <v>648910</v>
      </c>
      <c r="E81" s="20"/>
      <c r="F81" s="20">
        <f t="shared" si="1"/>
        <v>2875120</v>
      </c>
      <c r="G81" s="20"/>
      <c r="H81" s="19"/>
    </row>
    <row r="82" spans="1:8">
      <c r="A82" s="19">
        <v>6</v>
      </c>
      <c r="B82" s="21" t="s">
        <v>1884</v>
      </c>
      <c r="C82" s="21">
        <v>26</v>
      </c>
      <c r="D82" s="20">
        <v>706780</v>
      </c>
      <c r="E82" s="20"/>
      <c r="F82" s="20">
        <f t="shared" si="1"/>
        <v>3581900</v>
      </c>
      <c r="G82" s="20"/>
      <c r="H82" s="19"/>
    </row>
    <row r="83" spans="1:8">
      <c r="A83" s="19">
        <v>7</v>
      </c>
      <c r="B83" s="21" t="s">
        <v>1885</v>
      </c>
      <c r="C83" s="21">
        <v>5</v>
      </c>
      <c r="D83" s="20">
        <f>404300</f>
        <v>404300</v>
      </c>
      <c r="E83" s="20"/>
      <c r="F83" s="20">
        <f t="shared" si="1"/>
        <v>3986200</v>
      </c>
      <c r="G83" s="20"/>
      <c r="H83" s="19"/>
    </row>
    <row r="84" spans="1:8">
      <c r="A84" s="19">
        <v>8</v>
      </c>
      <c r="B84" s="19" t="s">
        <v>1886</v>
      </c>
      <c r="C84" s="19">
        <v>6</v>
      </c>
      <c r="D84" s="20">
        <v>161955</v>
      </c>
      <c r="E84" s="20"/>
      <c r="F84" s="20">
        <f t="shared" si="1"/>
        <v>4148155</v>
      </c>
      <c r="G84" s="20"/>
      <c r="H84" s="19"/>
    </row>
    <row r="85" spans="1:8">
      <c r="A85" s="19">
        <v>9</v>
      </c>
      <c r="B85" s="21" t="s">
        <v>2026</v>
      </c>
      <c r="C85" s="21">
        <v>4</v>
      </c>
      <c r="D85" s="20"/>
      <c r="E85" s="20">
        <v>100725</v>
      </c>
      <c r="F85" s="20">
        <f t="shared" si="1"/>
        <v>4047430</v>
      </c>
      <c r="G85" s="20"/>
      <c r="H85" s="19"/>
    </row>
    <row r="86" spans="1:8">
      <c r="A86" s="19">
        <v>10</v>
      </c>
      <c r="B86" s="21" t="s">
        <v>2028</v>
      </c>
      <c r="C86" s="21">
        <v>9</v>
      </c>
      <c r="D86" s="20"/>
      <c r="E86" s="20">
        <v>204640</v>
      </c>
      <c r="F86" s="20">
        <f t="shared" si="1"/>
        <v>3842790</v>
      </c>
      <c r="G86" s="20"/>
      <c r="H86" s="19"/>
    </row>
    <row r="87" spans="1:8">
      <c r="A87" s="19">
        <v>11</v>
      </c>
      <c r="B87" s="21" t="s">
        <v>2029</v>
      </c>
      <c r="C87" s="21">
        <v>15</v>
      </c>
      <c r="D87" s="20"/>
      <c r="E87" s="20">
        <v>351730</v>
      </c>
      <c r="F87" s="20">
        <f t="shared" si="1"/>
        <v>3491060</v>
      </c>
      <c r="G87" s="20"/>
      <c r="H87" s="19"/>
    </row>
    <row r="88" spans="1:8">
      <c r="A88" s="19">
        <v>12</v>
      </c>
      <c r="B88" s="21" t="s">
        <v>2030</v>
      </c>
      <c r="C88" s="21">
        <v>8</v>
      </c>
      <c r="D88" s="20"/>
      <c r="E88" s="20">
        <v>223300</v>
      </c>
      <c r="F88" s="20">
        <f t="shared" si="1"/>
        <v>3267760</v>
      </c>
      <c r="G88" s="20"/>
      <c r="H88" s="19"/>
    </row>
    <row r="89" spans="1:8">
      <c r="A89" s="19">
        <v>13</v>
      </c>
      <c r="B89" s="21" t="s">
        <v>2032</v>
      </c>
      <c r="C89" s="21">
        <v>6</v>
      </c>
      <c r="D89" s="20"/>
      <c r="E89" s="20">
        <v>135875</v>
      </c>
      <c r="F89" s="20">
        <f t="shared" si="1"/>
        <v>3131885</v>
      </c>
      <c r="G89" s="20"/>
      <c r="H89" s="19"/>
    </row>
    <row r="90" spans="1:8">
      <c r="A90" s="19">
        <v>14</v>
      </c>
      <c r="B90" s="21" t="s">
        <v>2034</v>
      </c>
      <c r="C90" s="21">
        <v>11</v>
      </c>
      <c r="D90" s="20"/>
      <c r="E90" s="20">
        <v>303845</v>
      </c>
      <c r="F90" s="20">
        <f t="shared" si="1"/>
        <v>2828040</v>
      </c>
      <c r="G90" s="20"/>
      <c r="H90" s="19"/>
    </row>
    <row r="91" spans="1:8">
      <c r="A91" s="19">
        <v>15</v>
      </c>
      <c r="B91" s="21" t="s">
        <v>2035</v>
      </c>
      <c r="C91" s="21">
        <v>9</v>
      </c>
      <c r="D91" s="20"/>
      <c r="E91" s="20">
        <v>241995</v>
      </c>
      <c r="F91" s="20">
        <f t="shared" si="1"/>
        <v>2586045</v>
      </c>
      <c r="G91" s="20"/>
      <c r="H91" s="19"/>
    </row>
    <row r="92" spans="1:8">
      <c r="A92" s="19">
        <v>16</v>
      </c>
      <c r="B92" s="21" t="s">
        <v>2036</v>
      </c>
      <c r="C92" s="21">
        <v>11</v>
      </c>
      <c r="D92" s="20"/>
      <c r="E92" s="20">
        <v>298920</v>
      </c>
      <c r="F92" s="20">
        <f t="shared" si="1"/>
        <v>2287125</v>
      </c>
      <c r="G92" s="20"/>
      <c r="H92" s="19"/>
    </row>
    <row r="93" spans="1:8">
      <c r="A93" s="19">
        <v>17</v>
      </c>
      <c r="B93" s="21" t="s">
        <v>2038</v>
      </c>
      <c r="C93" s="21">
        <v>9</v>
      </c>
      <c r="D93" s="20"/>
      <c r="E93" s="26">
        <v>232695</v>
      </c>
      <c r="F93" s="20">
        <f t="shared" si="1"/>
        <v>2054430</v>
      </c>
      <c r="G93" s="26"/>
      <c r="H93" s="19"/>
    </row>
    <row r="94" spans="1:8">
      <c r="A94" s="19">
        <v>18</v>
      </c>
      <c r="B94" s="21" t="s">
        <v>2039</v>
      </c>
      <c r="C94" s="21">
        <v>5</v>
      </c>
      <c r="D94" s="20"/>
      <c r="E94" s="26">
        <v>110500</v>
      </c>
      <c r="F94" s="20">
        <f t="shared" si="1"/>
        <v>1943930</v>
      </c>
      <c r="G94" s="26"/>
      <c r="H94" s="19"/>
    </row>
    <row r="95" spans="1:8">
      <c r="A95" s="19">
        <v>19</v>
      </c>
      <c r="B95" s="21" t="s">
        <v>2041</v>
      </c>
      <c r="C95" s="21">
        <v>4</v>
      </c>
      <c r="D95" s="20"/>
      <c r="E95" s="26">
        <v>94830</v>
      </c>
      <c r="F95" s="20">
        <f t="shared" si="1"/>
        <v>1849100</v>
      </c>
      <c r="G95" s="26"/>
      <c r="H95" s="19"/>
    </row>
    <row r="96" spans="1:8">
      <c r="A96" s="19">
        <v>20</v>
      </c>
      <c r="B96" s="21" t="s">
        <v>2044</v>
      </c>
      <c r="C96" s="21">
        <v>6</v>
      </c>
      <c r="D96" s="20"/>
      <c r="E96" s="26">
        <v>130665</v>
      </c>
      <c r="F96" s="20">
        <f t="shared" si="1"/>
        <v>1718435</v>
      </c>
      <c r="G96" s="26"/>
      <c r="H96" s="19"/>
    </row>
    <row r="97" spans="1:8">
      <c r="A97" s="19"/>
      <c r="B97" s="21" t="s">
        <v>2047</v>
      </c>
      <c r="C97" s="21">
        <v>9</v>
      </c>
      <c r="D97" s="20"/>
      <c r="E97" s="26">
        <v>196885</v>
      </c>
      <c r="F97" s="20">
        <f t="shared" si="1"/>
        <v>1521550</v>
      </c>
      <c r="G97" s="26"/>
      <c r="H97" s="19"/>
    </row>
    <row r="98" spans="1:8">
      <c r="A98" s="19"/>
      <c r="B98" s="21" t="s">
        <v>2050</v>
      </c>
      <c r="C98" s="21">
        <v>6</v>
      </c>
      <c r="D98" s="20"/>
      <c r="E98" s="26">
        <v>134975</v>
      </c>
      <c r="F98" s="20">
        <f t="shared" si="1"/>
        <v>1386575</v>
      </c>
      <c r="G98" s="26"/>
      <c r="H98" s="19"/>
    </row>
    <row r="99" spans="1:8">
      <c r="A99" s="19"/>
      <c r="B99" s="21" t="s">
        <v>2054</v>
      </c>
      <c r="C99" s="21">
        <v>4</v>
      </c>
      <c r="D99" s="20"/>
      <c r="E99" s="26">
        <v>112790</v>
      </c>
      <c r="F99" s="20">
        <f t="shared" si="1"/>
        <v>1273785</v>
      </c>
      <c r="G99" s="26"/>
      <c r="H99" s="19"/>
    </row>
    <row r="100" spans="1:8">
      <c r="A100" s="19"/>
      <c r="B100" s="21" t="s">
        <v>2058</v>
      </c>
      <c r="C100" s="21">
        <v>6</v>
      </c>
      <c r="D100" s="20"/>
      <c r="E100" s="26">
        <v>151995</v>
      </c>
      <c r="F100" s="20">
        <f t="shared" si="1"/>
        <v>1121790</v>
      </c>
      <c r="G100" s="26"/>
      <c r="H100" s="19"/>
    </row>
    <row r="101" spans="1:8">
      <c r="A101" s="19"/>
      <c r="B101" s="21" t="s">
        <v>2060</v>
      </c>
      <c r="C101" s="21">
        <v>20</v>
      </c>
      <c r="D101" s="20">
        <v>549340</v>
      </c>
      <c r="E101" s="26"/>
      <c r="F101" s="20">
        <f t="shared" si="1"/>
        <v>1671130</v>
      </c>
      <c r="G101" s="250" t="s">
        <v>2452</v>
      </c>
      <c r="H101" s="19"/>
    </row>
    <row r="102" spans="1:8">
      <c r="A102" s="19"/>
      <c r="B102" s="21" t="s">
        <v>2060</v>
      </c>
      <c r="C102" s="21">
        <v>8</v>
      </c>
      <c r="D102" s="20"/>
      <c r="E102" s="26">
        <v>212790</v>
      </c>
      <c r="F102" s="20">
        <f t="shared" si="1"/>
        <v>1458340</v>
      </c>
      <c r="G102" s="250" t="s">
        <v>2453</v>
      </c>
      <c r="H102" s="19"/>
    </row>
    <row r="103" spans="1:8">
      <c r="A103" s="19"/>
      <c r="B103" s="21" t="s">
        <v>2063</v>
      </c>
      <c r="C103" s="21">
        <v>25</v>
      </c>
      <c r="D103" s="20">
        <v>686030</v>
      </c>
      <c r="E103" s="26"/>
      <c r="F103" s="20">
        <f t="shared" si="1"/>
        <v>2144370</v>
      </c>
      <c r="G103" s="26"/>
      <c r="H103" s="19"/>
    </row>
    <row r="104" spans="1:8">
      <c r="A104" s="19"/>
      <c r="B104" s="21" t="s">
        <v>2063</v>
      </c>
      <c r="C104" s="21">
        <v>4</v>
      </c>
      <c r="D104" s="20"/>
      <c r="E104" s="26">
        <v>94835</v>
      </c>
      <c r="F104" s="20">
        <f t="shared" si="1"/>
        <v>2049535</v>
      </c>
      <c r="G104" s="26"/>
      <c r="H104" s="19"/>
    </row>
    <row r="105" spans="1:8">
      <c r="A105" s="19"/>
      <c r="B105" s="21" t="s">
        <v>2065</v>
      </c>
      <c r="C105" s="21">
        <v>13</v>
      </c>
      <c r="D105" s="20">
        <v>343935</v>
      </c>
      <c r="E105" s="20"/>
      <c r="F105" s="20">
        <f t="shared" si="1"/>
        <v>2393470</v>
      </c>
      <c r="G105" s="20"/>
      <c r="H105" s="19"/>
    </row>
    <row r="106" spans="1:8">
      <c r="A106" s="19"/>
      <c r="B106" s="21" t="s">
        <v>2065</v>
      </c>
      <c r="C106" s="21">
        <v>2</v>
      </c>
      <c r="D106" s="20"/>
      <c r="E106" s="26">
        <v>55865</v>
      </c>
      <c r="F106" s="20">
        <f t="shared" si="1"/>
        <v>2337605</v>
      </c>
      <c r="G106" s="26"/>
      <c r="H106" s="19"/>
    </row>
    <row r="107" spans="1:8">
      <c r="A107" s="19"/>
      <c r="B107" s="21" t="s">
        <v>2067</v>
      </c>
      <c r="C107" s="21">
        <v>6</v>
      </c>
      <c r="D107" s="20">
        <v>165050</v>
      </c>
      <c r="E107" s="26"/>
      <c r="F107" s="20">
        <f t="shared" si="1"/>
        <v>2502655</v>
      </c>
      <c r="G107" s="26"/>
      <c r="H107" s="19"/>
    </row>
    <row r="108" spans="1:8">
      <c r="A108" s="19"/>
      <c r="B108" s="21" t="s">
        <v>2067</v>
      </c>
      <c r="C108" s="21">
        <v>5</v>
      </c>
      <c r="D108" s="20"/>
      <c r="E108" s="26">
        <v>107055</v>
      </c>
      <c r="F108" s="20">
        <f t="shared" si="1"/>
        <v>2395600</v>
      </c>
      <c r="G108" s="26"/>
      <c r="H108" s="19"/>
    </row>
    <row r="109" spans="1:8">
      <c r="A109" s="19"/>
      <c r="B109" s="21" t="s">
        <v>2069</v>
      </c>
      <c r="C109" s="21">
        <v>21</v>
      </c>
      <c r="D109" s="20">
        <v>557405</v>
      </c>
      <c r="E109" s="26"/>
      <c r="F109" s="20">
        <f t="shared" si="1"/>
        <v>2953005</v>
      </c>
      <c r="G109" s="26"/>
      <c r="H109" s="19"/>
    </row>
    <row r="110" spans="1:8">
      <c r="A110" s="19"/>
      <c r="B110" s="21" t="s">
        <v>2069</v>
      </c>
      <c r="C110" s="21">
        <v>6</v>
      </c>
      <c r="D110" s="20"/>
      <c r="E110" s="26">
        <v>160775</v>
      </c>
      <c r="F110" s="20">
        <f t="shared" si="1"/>
        <v>2792230</v>
      </c>
      <c r="G110" s="26"/>
      <c r="H110" s="19"/>
    </row>
    <row r="111" spans="1:8">
      <c r="A111" s="19"/>
      <c r="B111" s="21" t="s">
        <v>2071</v>
      </c>
      <c r="C111" s="21">
        <v>10</v>
      </c>
      <c r="D111" s="20">
        <v>266970</v>
      </c>
      <c r="E111" s="26"/>
      <c r="F111" s="20">
        <f t="shared" si="1"/>
        <v>3059200</v>
      </c>
      <c r="G111" s="26"/>
      <c r="H111" s="19"/>
    </row>
    <row r="112" spans="1:8">
      <c r="A112" s="19"/>
      <c r="B112" s="21" t="s">
        <v>2071</v>
      </c>
      <c r="C112" s="21">
        <v>6</v>
      </c>
      <c r="D112" s="20"/>
      <c r="E112" s="26">
        <v>165125</v>
      </c>
      <c r="F112" s="20">
        <f t="shared" si="1"/>
        <v>2894075</v>
      </c>
      <c r="G112" s="26"/>
      <c r="H112" s="19"/>
    </row>
    <row r="113" spans="1:8">
      <c r="A113" s="19"/>
      <c r="B113" s="21" t="s">
        <v>2073</v>
      </c>
      <c r="C113" s="21">
        <v>11</v>
      </c>
      <c r="D113" s="20">
        <v>292135</v>
      </c>
      <c r="E113" s="26"/>
      <c r="F113" s="20">
        <f t="shared" si="1"/>
        <v>3186210</v>
      </c>
      <c r="G113" s="26"/>
      <c r="H113" s="19"/>
    </row>
    <row r="114" spans="1:8">
      <c r="A114" s="19"/>
      <c r="B114" s="21" t="s">
        <v>2073</v>
      </c>
      <c r="C114" s="21">
        <v>12</v>
      </c>
      <c r="D114" s="20"/>
      <c r="E114" s="26">
        <v>332660</v>
      </c>
      <c r="F114" s="20">
        <f t="shared" si="1"/>
        <v>2853550</v>
      </c>
      <c r="G114" s="26"/>
      <c r="H114" s="19"/>
    </row>
    <row r="115" spans="1:8">
      <c r="A115" s="19"/>
      <c r="B115" s="21" t="s">
        <v>2074</v>
      </c>
      <c r="C115" s="21">
        <v>22</v>
      </c>
      <c r="D115" s="20">
        <v>578335</v>
      </c>
      <c r="E115" s="20"/>
      <c r="F115" s="20">
        <f t="shared" si="1"/>
        <v>3431885</v>
      </c>
      <c r="G115" s="20"/>
      <c r="H115" s="19"/>
    </row>
    <row r="116" spans="1:8">
      <c r="A116" s="19"/>
      <c r="B116" s="21" t="s">
        <v>2075</v>
      </c>
      <c r="C116" s="21">
        <v>22</v>
      </c>
      <c r="D116" s="20">
        <v>570895</v>
      </c>
      <c r="E116" s="20"/>
      <c r="F116" s="20">
        <f t="shared" si="1"/>
        <v>4002780</v>
      </c>
      <c r="G116" s="20"/>
      <c r="H116" s="19"/>
    </row>
    <row r="117" spans="1:8">
      <c r="A117" s="19"/>
      <c r="B117" s="21" t="s">
        <v>2076</v>
      </c>
      <c r="C117" s="21">
        <v>19</v>
      </c>
      <c r="D117" s="20">
        <v>502450</v>
      </c>
      <c r="E117" s="20"/>
      <c r="F117" s="20">
        <f t="shared" si="1"/>
        <v>4505230</v>
      </c>
      <c r="G117" s="20"/>
      <c r="H117" s="19"/>
    </row>
    <row r="118" spans="1:8">
      <c r="A118" s="19"/>
      <c r="B118" s="21" t="s">
        <v>2076</v>
      </c>
      <c r="C118" s="21">
        <v>1</v>
      </c>
      <c r="D118" s="20"/>
      <c r="E118" s="20">
        <v>7450</v>
      </c>
      <c r="F118" s="20">
        <f t="shared" si="1"/>
        <v>4497780</v>
      </c>
      <c r="G118" s="20"/>
      <c r="H118" s="19"/>
    </row>
    <row r="119" spans="1:8">
      <c r="A119" s="19"/>
      <c r="B119" s="21" t="s">
        <v>2077</v>
      </c>
      <c r="C119" s="21">
        <v>8</v>
      </c>
      <c r="D119" s="20">
        <v>193450</v>
      </c>
      <c r="E119" s="20"/>
      <c r="F119" s="20">
        <f t="shared" si="1"/>
        <v>4691230</v>
      </c>
      <c r="G119" s="20"/>
      <c r="H119" s="19"/>
    </row>
    <row r="120" spans="1:8">
      <c r="A120" s="19"/>
      <c r="B120" s="21" t="s">
        <v>2087</v>
      </c>
      <c r="C120" s="21">
        <v>1</v>
      </c>
      <c r="D120" s="20"/>
      <c r="E120" s="20">
        <v>28120</v>
      </c>
      <c r="F120" s="20">
        <f t="shared" si="1"/>
        <v>4663110</v>
      </c>
      <c r="G120" s="20"/>
      <c r="H120" s="19"/>
    </row>
    <row r="121" spans="1:8">
      <c r="A121" s="19"/>
      <c r="B121" s="21" t="s">
        <v>2091</v>
      </c>
      <c r="C121" s="21">
        <v>2</v>
      </c>
      <c r="D121" s="20"/>
      <c r="E121" s="20">
        <v>56680</v>
      </c>
      <c r="F121" s="20">
        <f t="shared" si="1"/>
        <v>4606430</v>
      </c>
      <c r="G121" s="20"/>
      <c r="H121" s="19"/>
    </row>
    <row r="122" spans="1:8">
      <c r="A122" s="19"/>
      <c r="B122" s="21" t="s">
        <v>2094</v>
      </c>
      <c r="C122" s="21">
        <v>1</v>
      </c>
      <c r="D122" s="20"/>
      <c r="E122" s="20">
        <v>29030</v>
      </c>
      <c r="F122" s="20">
        <f t="shared" si="1"/>
        <v>4577400</v>
      </c>
      <c r="G122" s="20"/>
      <c r="H122" s="19"/>
    </row>
    <row r="123" spans="1:8">
      <c r="A123" s="19"/>
      <c r="B123" s="21" t="s">
        <v>2097</v>
      </c>
      <c r="C123" s="21">
        <v>2</v>
      </c>
      <c r="D123" s="20"/>
      <c r="E123" s="20">
        <v>57280</v>
      </c>
      <c r="F123" s="20">
        <f t="shared" si="1"/>
        <v>4520120</v>
      </c>
      <c r="G123" s="20"/>
      <c r="H123" s="19"/>
    </row>
    <row r="124" spans="1:8">
      <c r="A124" s="19"/>
      <c r="B124" s="21" t="s">
        <v>2106</v>
      </c>
      <c r="C124" s="21">
        <v>1</v>
      </c>
      <c r="D124" s="20"/>
      <c r="E124" s="20">
        <v>13500</v>
      </c>
      <c r="F124" s="20">
        <f t="shared" si="1"/>
        <v>4506620</v>
      </c>
      <c r="G124" s="20"/>
      <c r="H124" s="19"/>
    </row>
    <row r="125" spans="1:8">
      <c r="A125" s="19"/>
      <c r="B125" s="21" t="s">
        <v>2110</v>
      </c>
      <c r="C125" s="21">
        <v>2</v>
      </c>
      <c r="D125" s="20"/>
      <c r="E125" s="20">
        <v>45455</v>
      </c>
      <c r="F125" s="20">
        <f t="shared" si="1"/>
        <v>4461165</v>
      </c>
      <c r="G125" s="20"/>
      <c r="H125" s="19"/>
    </row>
    <row r="126" spans="1:8">
      <c r="A126" s="19"/>
      <c r="B126" s="21" t="s">
        <v>2112</v>
      </c>
      <c r="C126" s="21">
        <v>1</v>
      </c>
      <c r="D126" s="20"/>
      <c r="E126" s="20">
        <v>28775</v>
      </c>
      <c r="F126" s="20">
        <f t="shared" si="1"/>
        <v>4432390</v>
      </c>
      <c r="G126" s="20"/>
      <c r="H126" s="19"/>
    </row>
    <row r="127" spans="1:8">
      <c r="A127" s="19"/>
      <c r="B127" s="21" t="s">
        <v>2114</v>
      </c>
      <c r="C127" s="21">
        <v>2</v>
      </c>
      <c r="D127" s="20"/>
      <c r="E127" s="20">
        <v>57130</v>
      </c>
      <c r="F127" s="20">
        <f t="shared" si="1"/>
        <v>4375260</v>
      </c>
      <c r="G127" s="20"/>
      <c r="H127" s="19"/>
    </row>
    <row r="128" spans="1:8">
      <c r="A128" s="19"/>
      <c r="B128" s="21" t="s">
        <v>2119</v>
      </c>
      <c r="C128" s="21">
        <v>1</v>
      </c>
      <c r="D128" s="20"/>
      <c r="E128" s="20">
        <v>28920</v>
      </c>
      <c r="F128" s="20">
        <f t="shared" si="1"/>
        <v>4346340</v>
      </c>
      <c r="G128" s="20"/>
      <c r="H128" s="19"/>
    </row>
    <row r="129" spans="1:8">
      <c r="A129" s="19"/>
      <c r="B129" s="21" t="s">
        <v>2121</v>
      </c>
      <c r="C129" s="21">
        <v>1</v>
      </c>
      <c r="D129" s="20"/>
      <c r="E129" s="20">
        <v>28990</v>
      </c>
      <c r="F129" s="20">
        <f t="shared" si="1"/>
        <v>4317350</v>
      </c>
      <c r="G129" s="20"/>
      <c r="H129" s="19"/>
    </row>
    <row r="130" spans="1:8">
      <c r="A130" s="19"/>
      <c r="B130" s="21" t="s">
        <v>2195</v>
      </c>
      <c r="C130" s="21">
        <v>1</v>
      </c>
      <c r="D130" s="20"/>
      <c r="E130" s="20">
        <v>26515</v>
      </c>
      <c r="F130" s="20">
        <f t="shared" si="1"/>
        <v>4290835</v>
      </c>
      <c r="G130" s="20"/>
      <c r="H130" s="19"/>
    </row>
    <row r="131" spans="1:8">
      <c r="A131" s="19"/>
      <c r="B131" s="21" t="s">
        <v>2196</v>
      </c>
      <c r="C131" s="21">
        <v>9</v>
      </c>
      <c r="D131" s="20"/>
      <c r="E131" s="20">
        <v>245950</v>
      </c>
      <c r="F131" s="20">
        <f t="shared" si="1"/>
        <v>4044885</v>
      </c>
      <c r="G131" s="20"/>
      <c r="H131" s="19"/>
    </row>
    <row r="132" spans="1:8">
      <c r="A132" s="19"/>
      <c r="B132" s="21" t="s">
        <v>2197</v>
      </c>
      <c r="C132" s="21">
        <v>10</v>
      </c>
      <c r="D132" s="20"/>
      <c r="E132" s="20">
        <v>257460</v>
      </c>
      <c r="F132" s="20">
        <f t="shared" si="1"/>
        <v>3787425</v>
      </c>
      <c r="G132" s="20"/>
      <c r="H132" s="19"/>
    </row>
    <row r="133" spans="1:8">
      <c r="A133" s="19"/>
      <c r="B133" s="21" t="s">
        <v>2200</v>
      </c>
      <c r="C133" s="21">
        <v>8</v>
      </c>
      <c r="D133" s="20"/>
      <c r="E133" s="20">
        <v>203240</v>
      </c>
      <c r="F133" s="20">
        <f t="shared" si="1"/>
        <v>3584185</v>
      </c>
      <c r="G133" s="20"/>
      <c r="H133" s="19"/>
    </row>
    <row r="134" spans="1:8">
      <c r="A134" s="19"/>
      <c r="B134" s="21" t="s">
        <v>2207</v>
      </c>
      <c r="C134" s="21">
        <v>7</v>
      </c>
      <c r="D134" s="20"/>
      <c r="E134" s="20">
        <v>126345</v>
      </c>
      <c r="F134" s="20">
        <f t="shared" si="1"/>
        <v>3457840</v>
      </c>
      <c r="G134" s="20"/>
      <c r="H134" s="19"/>
    </row>
    <row r="135" spans="1:8">
      <c r="A135" s="19"/>
      <c r="B135" s="21" t="s">
        <v>2208</v>
      </c>
      <c r="C135" s="21">
        <v>2</v>
      </c>
      <c r="D135" s="20"/>
      <c r="E135" s="20">
        <v>61795</v>
      </c>
      <c r="F135" s="20">
        <f t="shared" si="1"/>
        <v>3396045</v>
      </c>
      <c r="G135" s="20"/>
      <c r="H135" s="19"/>
    </row>
    <row r="136" spans="1:8">
      <c r="A136" s="19">
        <v>22</v>
      </c>
      <c r="B136" s="19" t="s">
        <v>2209</v>
      </c>
      <c r="C136" s="19">
        <v>4</v>
      </c>
      <c r="D136" s="25"/>
      <c r="E136" s="25">
        <v>106780</v>
      </c>
      <c r="F136" s="20">
        <f t="shared" si="1"/>
        <v>3289265</v>
      </c>
      <c r="G136" s="25"/>
      <c r="H136" s="19"/>
    </row>
    <row r="137" spans="1:8">
      <c r="A137" s="19"/>
      <c r="B137" s="19" t="s">
        <v>2212</v>
      </c>
      <c r="C137" s="19">
        <v>2</v>
      </c>
      <c r="D137" s="25"/>
      <c r="E137" s="25">
        <v>58125</v>
      </c>
      <c r="F137" s="20">
        <f t="shared" si="1"/>
        <v>3231140</v>
      </c>
      <c r="G137" s="25"/>
      <c r="H137" s="19"/>
    </row>
    <row r="138" spans="1:8">
      <c r="A138" s="19"/>
      <c r="B138" s="19" t="s">
        <v>2214</v>
      </c>
      <c r="C138" s="19">
        <v>3</v>
      </c>
      <c r="D138" s="25"/>
      <c r="E138" s="25">
        <v>87430</v>
      </c>
      <c r="F138" s="20">
        <f t="shared" si="1"/>
        <v>3143710</v>
      </c>
      <c r="G138" s="25"/>
      <c r="H138" s="19"/>
    </row>
    <row r="139" spans="1:8">
      <c r="A139" s="19"/>
      <c r="B139" s="19" t="s">
        <v>2215</v>
      </c>
      <c r="C139" s="19">
        <v>3</v>
      </c>
      <c r="D139" s="25"/>
      <c r="E139" s="25">
        <v>88930</v>
      </c>
      <c r="F139" s="20">
        <f t="shared" si="1"/>
        <v>3054780</v>
      </c>
      <c r="G139" s="25"/>
      <c r="H139" s="19"/>
    </row>
    <row r="140" spans="1:8">
      <c r="A140" s="19"/>
      <c r="B140" s="19" t="s">
        <v>2216</v>
      </c>
      <c r="C140" s="19">
        <v>3</v>
      </c>
      <c r="D140" s="25"/>
      <c r="E140" s="25">
        <v>88480</v>
      </c>
      <c r="F140" s="20">
        <f t="shared" si="1"/>
        <v>2966300</v>
      </c>
      <c r="G140" s="25"/>
      <c r="H140" s="19"/>
    </row>
    <row r="141" spans="1:8">
      <c r="A141" s="19"/>
      <c r="B141" s="19" t="s">
        <v>2217</v>
      </c>
      <c r="C141" s="19">
        <v>3</v>
      </c>
      <c r="D141" s="25"/>
      <c r="E141" s="25">
        <v>88820</v>
      </c>
      <c r="F141" s="20">
        <f t="shared" si="1"/>
        <v>2877480</v>
      </c>
      <c r="G141" s="25"/>
      <c r="H141" s="19"/>
    </row>
    <row r="142" spans="1:8">
      <c r="A142" s="19"/>
      <c r="B142" s="19" t="s">
        <v>2218</v>
      </c>
      <c r="C142" s="19">
        <v>2</v>
      </c>
      <c r="D142" s="25"/>
      <c r="E142" s="25">
        <v>57795</v>
      </c>
      <c r="F142" s="20">
        <f t="shared" ref="F142:F176" si="2">F141+D142-E142</f>
        <v>2819685</v>
      </c>
      <c r="G142" s="25"/>
      <c r="H142" s="19"/>
    </row>
    <row r="143" spans="1:8">
      <c r="A143" s="19"/>
      <c r="B143" s="19" t="s">
        <v>2220</v>
      </c>
      <c r="C143" s="19">
        <v>2</v>
      </c>
      <c r="D143" s="25"/>
      <c r="E143" s="25">
        <v>57945</v>
      </c>
      <c r="F143" s="20">
        <f t="shared" si="2"/>
        <v>2761740</v>
      </c>
      <c r="G143" s="25"/>
      <c r="H143" s="19"/>
    </row>
    <row r="144" spans="1:8">
      <c r="A144" s="19"/>
      <c r="B144" s="19" t="s">
        <v>2221</v>
      </c>
      <c r="C144" s="19">
        <v>2</v>
      </c>
      <c r="D144" s="25"/>
      <c r="E144" s="25">
        <v>57625</v>
      </c>
      <c r="F144" s="20">
        <f t="shared" si="2"/>
        <v>2704115</v>
      </c>
      <c r="G144" s="25"/>
      <c r="H144" s="19"/>
    </row>
    <row r="145" spans="1:8">
      <c r="A145" s="19"/>
      <c r="B145" s="19" t="s">
        <v>2222</v>
      </c>
      <c r="C145" s="19">
        <v>3</v>
      </c>
      <c r="D145" s="25"/>
      <c r="E145" s="25">
        <v>86555</v>
      </c>
      <c r="F145" s="20">
        <f t="shared" si="2"/>
        <v>2617560</v>
      </c>
      <c r="G145" s="25"/>
      <c r="H145" s="19"/>
    </row>
    <row r="146" spans="1:8">
      <c r="A146" s="19"/>
      <c r="B146" s="19" t="s">
        <v>2224</v>
      </c>
      <c r="C146" s="19">
        <v>7</v>
      </c>
      <c r="D146" s="25"/>
      <c r="E146" s="25">
        <v>190640</v>
      </c>
      <c r="F146" s="20">
        <f t="shared" si="2"/>
        <v>2426920</v>
      </c>
      <c r="G146" s="25"/>
      <c r="H146" s="19"/>
    </row>
    <row r="147" spans="1:8">
      <c r="A147" s="19"/>
      <c r="B147" s="19" t="s">
        <v>2225</v>
      </c>
      <c r="C147" s="19">
        <v>2</v>
      </c>
      <c r="D147" s="25"/>
      <c r="E147" s="25">
        <v>58055</v>
      </c>
      <c r="F147" s="20">
        <f t="shared" si="2"/>
        <v>2368865</v>
      </c>
      <c r="G147" s="25"/>
      <c r="H147" s="19"/>
    </row>
    <row r="148" spans="1:8">
      <c r="A148" s="19"/>
      <c r="B148" s="19" t="s">
        <v>2234</v>
      </c>
      <c r="C148" s="19">
        <v>2</v>
      </c>
      <c r="D148" s="25"/>
      <c r="E148" s="25">
        <v>55355</v>
      </c>
      <c r="F148" s="20">
        <f t="shared" si="2"/>
        <v>2313510</v>
      </c>
      <c r="G148" s="25"/>
      <c r="H148" s="19"/>
    </row>
    <row r="149" spans="1:8">
      <c r="A149" s="19"/>
      <c r="B149" s="19" t="s">
        <v>2235</v>
      </c>
      <c r="C149" s="19">
        <v>2</v>
      </c>
      <c r="D149" s="25"/>
      <c r="E149" s="25">
        <v>60220</v>
      </c>
      <c r="F149" s="20">
        <f t="shared" si="2"/>
        <v>2253290</v>
      </c>
      <c r="G149" s="25"/>
      <c r="H149" s="19"/>
    </row>
    <row r="150" spans="1:8">
      <c r="A150" s="19"/>
      <c r="B150" s="19" t="s">
        <v>2236</v>
      </c>
      <c r="C150" s="19">
        <v>3</v>
      </c>
      <c r="D150" s="25"/>
      <c r="E150" s="25">
        <v>89355</v>
      </c>
      <c r="F150" s="20">
        <f t="shared" si="2"/>
        <v>2163935</v>
      </c>
      <c r="G150" s="25"/>
      <c r="H150" s="19"/>
    </row>
    <row r="151" spans="1:8">
      <c r="A151" s="19"/>
      <c r="B151" s="19" t="s">
        <v>2237</v>
      </c>
      <c r="C151" s="19">
        <v>4</v>
      </c>
      <c r="D151" s="25"/>
      <c r="E151" s="25">
        <v>117695</v>
      </c>
      <c r="F151" s="20">
        <f t="shared" si="2"/>
        <v>2046240</v>
      </c>
      <c r="G151" s="25"/>
      <c r="H151" s="19"/>
    </row>
    <row r="152" spans="1:8">
      <c r="A152" s="19"/>
      <c r="B152" s="19" t="s">
        <v>2238</v>
      </c>
      <c r="C152" s="19">
        <v>2</v>
      </c>
      <c r="D152" s="25"/>
      <c r="E152" s="25">
        <v>59715</v>
      </c>
      <c r="F152" s="20">
        <f t="shared" si="2"/>
        <v>1986525</v>
      </c>
      <c r="G152" s="25"/>
      <c r="H152" s="19"/>
    </row>
    <row r="153" spans="1:8">
      <c r="A153" s="19"/>
      <c r="B153" s="19" t="s">
        <v>2251</v>
      </c>
      <c r="C153" s="19">
        <v>9</v>
      </c>
      <c r="D153" s="25"/>
      <c r="E153" s="25">
        <v>252930</v>
      </c>
      <c r="F153" s="20">
        <f t="shared" si="2"/>
        <v>1733595</v>
      </c>
      <c r="G153" s="25"/>
      <c r="H153" s="19"/>
    </row>
    <row r="154" spans="1:8">
      <c r="A154" s="19"/>
      <c r="B154" s="19" t="s">
        <v>2257</v>
      </c>
      <c r="C154" s="19">
        <v>2</v>
      </c>
      <c r="D154" s="25"/>
      <c r="E154" s="25">
        <v>57795</v>
      </c>
      <c r="F154" s="20">
        <f t="shared" si="2"/>
        <v>1675800</v>
      </c>
      <c r="G154" s="25"/>
      <c r="H154" s="19"/>
    </row>
    <row r="155" spans="1:8">
      <c r="A155" s="19"/>
      <c r="B155" s="19" t="s">
        <v>2258</v>
      </c>
      <c r="C155" s="19">
        <v>5</v>
      </c>
      <c r="D155" s="25"/>
      <c r="E155" s="25">
        <v>141350</v>
      </c>
      <c r="F155" s="20">
        <f t="shared" si="2"/>
        <v>1534450</v>
      </c>
      <c r="G155" s="25"/>
      <c r="H155" s="19"/>
    </row>
    <row r="156" spans="1:8">
      <c r="A156" s="19"/>
      <c r="B156" s="19" t="s">
        <v>2361</v>
      </c>
      <c r="C156" s="19">
        <v>3</v>
      </c>
      <c r="D156" s="25"/>
      <c r="E156" s="25">
        <v>91555</v>
      </c>
      <c r="F156" s="20">
        <f t="shared" si="2"/>
        <v>1442895</v>
      </c>
      <c r="G156" s="25"/>
      <c r="H156" s="19"/>
    </row>
    <row r="157" spans="1:8">
      <c r="A157" s="19"/>
      <c r="B157" s="19" t="s">
        <v>2363</v>
      </c>
      <c r="C157" s="19">
        <v>3</v>
      </c>
      <c r="D157" s="25"/>
      <c r="E157" s="25">
        <v>90560</v>
      </c>
      <c r="F157" s="20">
        <f t="shared" si="2"/>
        <v>1352335</v>
      </c>
      <c r="G157" s="25"/>
      <c r="H157" s="19"/>
    </row>
    <row r="158" spans="1:8">
      <c r="A158" s="19"/>
      <c r="B158" s="256" t="s">
        <v>2503</v>
      </c>
      <c r="C158" s="19">
        <v>3</v>
      </c>
      <c r="D158" s="25"/>
      <c r="E158" s="25">
        <v>91485</v>
      </c>
      <c r="F158" s="20">
        <f t="shared" si="2"/>
        <v>1260850</v>
      </c>
      <c r="G158" s="25"/>
      <c r="H158" s="19"/>
    </row>
    <row r="159" spans="1:8">
      <c r="A159" s="19"/>
      <c r="B159" s="19" t="s">
        <v>2506</v>
      </c>
      <c r="C159" s="19">
        <v>5</v>
      </c>
      <c r="D159" s="25"/>
      <c r="E159" s="25">
        <v>133585</v>
      </c>
      <c r="F159" s="20">
        <f t="shared" si="2"/>
        <v>1127265</v>
      </c>
      <c r="G159" s="25"/>
      <c r="H159" s="19"/>
    </row>
    <row r="160" spans="1:8">
      <c r="A160" s="19"/>
      <c r="B160" s="19" t="s">
        <v>2508</v>
      </c>
      <c r="C160" s="19">
        <v>5</v>
      </c>
      <c r="D160" s="25"/>
      <c r="E160" s="25">
        <v>116115</v>
      </c>
      <c r="F160" s="20">
        <f t="shared" si="2"/>
        <v>1011150</v>
      </c>
      <c r="G160" s="25"/>
      <c r="H160" s="19"/>
    </row>
    <row r="161" spans="1:8">
      <c r="A161" s="19"/>
      <c r="B161" s="19" t="s">
        <v>2510</v>
      </c>
      <c r="C161" s="19">
        <v>4</v>
      </c>
      <c r="D161" s="25"/>
      <c r="E161" s="25">
        <v>109370</v>
      </c>
      <c r="F161" s="20">
        <f t="shared" si="2"/>
        <v>901780</v>
      </c>
      <c r="G161" s="25"/>
      <c r="H161" s="19"/>
    </row>
    <row r="162" spans="1:8">
      <c r="A162" s="19"/>
      <c r="B162" s="19" t="s">
        <v>2514</v>
      </c>
      <c r="C162" s="19">
        <v>4</v>
      </c>
      <c r="D162" s="25"/>
      <c r="E162" s="25">
        <v>101110</v>
      </c>
      <c r="F162" s="20">
        <f t="shared" si="2"/>
        <v>800670</v>
      </c>
      <c r="G162" s="25"/>
      <c r="H162" s="19"/>
    </row>
    <row r="163" spans="1:8">
      <c r="A163" s="19"/>
      <c r="B163" s="19" t="s">
        <v>2517</v>
      </c>
      <c r="C163" s="19">
        <v>2</v>
      </c>
      <c r="D163" s="25"/>
      <c r="E163" s="25">
        <v>57935</v>
      </c>
      <c r="F163" s="20">
        <f t="shared" si="2"/>
        <v>742735</v>
      </c>
      <c r="G163" s="25"/>
      <c r="H163" s="19"/>
    </row>
    <row r="164" spans="1:8">
      <c r="A164" s="19"/>
      <c r="B164" s="19" t="s">
        <v>2518</v>
      </c>
      <c r="C164" s="19">
        <v>3</v>
      </c>
      <c r="D164" s="25"/>
      <c r="E164" s="25">
        <v>75300</v>
      </c>
      <c r="F164" s="20">
        <f t="shared" si="2"/>
        <v>667435</v>
      </c>
      <c r="G164" s="25"/>
      <c r="H164" s="19"/>
    </row>
    <row r="165" spans="1:8">
      <c r="A165" s="19"/>
      <c r="B165" s="268" t="s">
        <v>2567</v>
      </c>
      <c r="C165" s="19">
        <v>1</v>
      </c>
      <c r="D165" s="25"/>
      <c r="E165" s="25">
        <v>29110</v>
      </c>
      <c r="F165" s="20">
        <f t="shared" si="2"/>
        <v>638325</v>
      </c>
      <c r="G165" s="25"/>
      <c r="H165" s="19"/>
    </row>
    <row r="166" spans="1:8">
      <c r="A166" s="19"/>
      <c r="B166" s="274" t="s">
        <v>2570</v>
      </c>
      <c r="C166" s="19">
        <v>2</v>
      </c>
      <c r="D166" s="25"/>
      <c r="E166" s="25">
        <v>58075</v>
      </c>
      <c r="F166" s="20">
        <f t="shared" si="2"/>
        <v>580250</v>
      </c>
      <c r="G166" s="25"/>
      <c r="H166" s="19"/>
    </row>
    <row r="167" spans="1:8">
      <c r="A167" s="19"/>
      <c r="B167" s="281" t="s">
        <v>2572</v>
      </c>
      <c r="C167" s="19">
        <v>1</v>
      </c>
      <c r="D167" s="25"/>
      <c r="E167" s="25">
        <v>29125</v>
      </c>
      <c r="F167" s="20">
        <f t="shared" si="2"/>
        <v>551125</v>
      </c>
      <c r="G167" s="25"/>
      <c r="H167" s="19"/>
    </row>
    <row r="168" spans="1:8">
      <c r="A168" s="19"/>
      <c r="B168" s="283" t="s">
        <v>2575</v>
      </c>
      <c r="C168" s="19">
        <v>3</v>
      </c>
      <c r="D168" s="25"/>
      <c r="E168" s="25">
        <v>84790</v>
      </c>
      <c r="F168" s="20">
        <f t="shared" si="2"/>
        <v>466335</v>
      </c>
      <c r="G168" s="25"/>
      <c r="H168" s="19"/>
    </row>
    <row r="169" spans="1:8">
      <c r="A169" s="19"/>
      <c r="B169" s="285" t="s">
        <v>2577</v>
      </c>
      <c r="C169" s="19">
        <v>3</v>
      </c>
      <c r="D169" s="25"/>
      <c r="E169" s="25">
        <v>80300</v>
      </c>
      <c r="F169" s="20">
        <f t="shared" si="2"/>
        <v>386035</v>
      </c>
      <c r="G169" s="25"/>
      <c r="H169" s="19"/>
    </row>
    <row r="170" spans="1:8">
      <c r="A170" s="19"/>
      <c r="B170" s="287" t="s">
        <v>2580</v>
      </c>
      <c r="C170" s="19">
        <v>9</v>
      </c>
      <c r="D170" s="25"/>
      <c r="E170" s="25">
        <v>48685</v>
      </c>
      <c r="F170" s="20">
        <f t="shared" si="2"/>
        <v>337350</v>
      </c>
      <c r="G170" s="25"/>
      <c r="H170" s="19"/>
    </row>
    <row r="171" spans="1:8">
      <c r="A171" s="19"/>
      <c r="B171" s="290" t="s">
        <v>2582</v>
      </c>
      <c r="C171" s="19">
        <v>2</v>
      </c>
      <c r="D171" s="25"/>
      <c r="E171" s="25">
        <v>56010</v>
      </c>
      <c r="F171" s="20">
        <f t="shared" si="2"/>
        <v>281340</v>
      </c>
      <c r="G171" s="25"/>
      <c r="H171" s="19"/>
    </row>
    <row r="172" spans="1:8">
      <c r="A172" s="19"/>
      <c r="B172" s="301" t="s">
        <v>2588</v>
      </c>
      <c r="C172" s="19">
        <v>6</v>
      </c>
      <c r="D172" s="25"/>
      <c r="E172" s="25">
        <v>126545</v>
      </c>
      <c r="F172" s="20">
        <f t="shared" si="2"/>
        <v>154795</v>
      </c>
      <c r="G172" s="25"/>
      <c r="H172" s="19"/>
    </row>
    <row r="173" spans="1:8">
      <c r="A173" s="19"/>
      <c r="B173" s="303" t="s">
        <v>2595</v>
      </c>
      <c r="C173" s="19">
        <v>3</v>
      </c>
      <c r="D173" s="25"/>
      <c r="E173" s="25">
        <v>75030</v>
      </c>
      <c r="F173" s="20">
        <f t="shared" si="2"/>
        <v>79765</v>
      </c>
      <c r="G173" s="25"/>
      <c r="H173" s="19"/>
    </row>
    <row r="174" spans="1:8">
      <c r="A174" s="19"/>
      <c r="B174" s="306" t="s">
        <v>2598</v>
      </c>
      <c r="C174" s="19">
        <v>3</v>
      </c>
      <c r="D174" s="25">
        <v>3310</v>
      </c>
      <c r="E174" s="25">
        <v>83075</v>
      </c>
      <c r="F174" s="20">
        <f t="shared" si="2"/>
        <v>0</v>
      </c>
      <c r="G174" s="25" t="s">
        <v>1344</v>
      </c>
      <c r="H174" s="19"/>
    </row>
    <row r="175" spans="1:8">
      <c r="A175" s="19"/>
      <c r="B175" s="308" t="s">
        <v>2601</v>
      </c>
      <c r="C175" s="19">
        <v>1</v>
      </c>
      <c r="D175" s="25">
        <v>26690</v>
      </c>
      <c r="E175" s="25">
        <v>26690</v>
      </c>
      <c r="F175" s="20">
        <f t="shared" si="2"/>
        <v>0</v>
      </c>
      <c r="G175" s="25" t="s">
        <v>1344</v>
      </c>
      <c r="H175" s="19"/>
    </row>
    <row r="176" spans="1:8">
      <c r="A176" s="19">
        <v>23</v>
      </c>
      <c r="B176" s="19"/>
      <c r="C176" s="19"/>
      <c r="D176" s="25"/>
      <c r="E176" s="25"/>
      <c r="F176" s="20">
        <f t="shared" si="2"/>
        <v>0</v>
      </c>
      <c r="G176" s="25"/>
      <c r="H176" s="19"/>
    </row>
    <row r="177" spans="1:8" ht="26.25">
      <c r="A177" s="673" t="s">
        <v>43</v>
      </c>
      <c r="B177" s="674"/>
      <c r="C177" s="29">
        <f>SUM(C76:C176)</f>
        <v>671</v>
      </c>
      <c r="D177" s="30">
        <f>SUM(D76:D176)</f>
        <v>8884150</v>
      </c>
      <c r="E177" s="30">
        <f>SUM(E76:E176)</f>
        <v>8884150</v>
      </c>
      <c r="F177" s="30">
        <f>D177-E177</f>
        <v>0</v>
      </c>
      <c r="G177" s="30"/>
      <c r="H177" s="30"/>
    </row>
    <row r="178" spans="1:8" ht="15.75" customHeight="1">
      <c r="A178" s="182"/>
      <c r="B178" s="182"/>
      <c r="C178" s="183"/>
      <c r="D178" s="184"/>
      <c r="E178" s="184"/>
      <c r="F178" s="184"/>
      <c r="G178" s="184"/>
      <c r="H178" s="184"/>
    </row>
    <row r="179" spans="1:8" ht="19.5" customHeight="1">
      <c r="A179" s="666" t="s">
        <v>0</v>
      </c>
      <c r="B179" s="666"/>
      <c r="C179" s="666"/>
      <c r="D179" s="666"/>
      <c r="E179" s="666"/>
      <c r="F179" s="666"/>
      <c r="G179" s="666"/>
      <c r="H179" s="666"/>
    </row>
    <row r="180" spans="1:8" ht="15" customHeight="1">
      <c r="A180" s="672" t="s">
        <v>1891</v>
      </c>
      <c r="B180" s="672"/>
      <c r="C180" s="672"/>
      <c r="D180" s="672"/>
      <c r="E180" s="672"/>
      <c r="F180" s="672"/>
      <c r="G180" s="672"/>
      <c r="H180" s="672"/>
    </row>
    <row r="181" spans="1:8" ht="15" customHeight="1">
      <c r="A181" s="667" t="s">
        <v>1893</v>
      </c>
      <c r="B181" s="667"/>
      <c r="C181" s="667"/>
      <c r="D181" s="667"/>
      <c r="E181" s="667"/>
      <c r="F181" s="667"/>
      <c r="G181" s="667"/>
      <c r="H181" s="667"/>
    </row>
    <row r="182" spans="1:8" ht="15" customHeight="1">
      <c r="A182" s="668" t="s">
        <v>45</v>
      </c>
      <c r="B182" s="668"/>
      <c r="C182" s="668"/>
      <c r="D182" s="668"/>
      <c r="E182" s="668"/>
      <c r="F182" s="668"/>
      <c r="G182" s="668"/>
      <c r="H182" s="668"/>
    </row>
    <row r="183" spans="1:8" ht="15.75">
      <c r="A183" s="1" t="s">
        <v>3</v>
      </c>
      <c r="B183" s="1" t="s">
        <v>4</v>
      </c>
      <c r="C183" s="211" t="s">
        <v>2245</v>
      </c>
      <c r="D183" s="1" t="s">
        <v>2243</v>
      </c>
      <c r="E183" s="1" t="s">
        <v>2246</v>
      </c>
      <c r="F183" s="211" t="s">
        <v>2244</v>
      </c>
      <c r="G183" s="1" t="s">
        <v>2247</v>
      </c>
      <c r="H183" s="211" t="s">
        <v>2239</v>
      </c>
    </row>
    <row r="184" spans="1:8" ht="15" customHeight="1">
      <c r="A184" s="19">
        <v>1</v>
      </c>
      <c r="B184" s="19" t="s">
        <v>1892</v>
      </c>
      <c r="C184" s="19">
        <v>9</v>
      </c>
      <c r="D184" s="20">
        <v>188815</v>
      </c>
      <c r="E184" s="20"/>
      <c r="F184" s="20">
        <f>D184-E184</f>
        <v>188815</v>
      </c>
      <c r="G184" s="247" t="s">
        <v>2441</v>
      </c>
      <c r="H184" s="21"/>
    </row>
    <row r="185" spans="1:8" ht="15" customHeight="1">
      <c r="A185" s="19">
        <v>2</v>
      </c>
      <c r="B185" s="19" t="s">
        <v>1894</v>
      </c>
      <c r="C185" s="19">
        <v>12</v>
      </c>
      <c r="D185" s="20">
        <v>253640</v>
      </c>
      <c r="E185" s="20"/>
      <c r="F185" s="20">
        <f>F184+D185-E185</f>
        <v>442455</v>
      </c>
      <c r="G185" s="247" t="s">
        <v>2442</v>
      </c>
      <c r="H185" s="21"/>
    </row>
    <row r="186" spans="1:8" ht="15" customHeight="1">
      <c r="A186" s="19">
        <v>3</v>
      </c>
      <c r="B186" s="19" t="s">
        <v>1899</v>
      </c>
      <c r="C186" s="19">
        <v>4</v>
      </c>
      <c r="D186" s="20">
        <v>84565</v>
      </c>
      <c r="E186" s="20"/>
      <c r="F186" s="20">
        <f t="shared" ref="F186:F211" si="3">F185+D186-E186</f>
        <v>527020</v>
      </c>
      <c r="G186" s="247" t="s">
        <v>2443</v>
      </c>
      <c r="H186" s="19"/>
    </row>
    <row r="187" spans="1:8" ht="15" customHeight="1">
      <c r="A187" s="19">
        <v>4</v>
      </c>
      <c r="B187" s="19" t="s">
        <v>1900</v>
      </c>
      <c r="C187" s="19">
        <v>8</v>
      </c>
      <c r="D187" s="20">
        <v>164320</v>
      </c>
      <c r="E187" s="20"/>
      <c r="F187" s="20">
        <f t="shared" si="3"/>
        <v>691340</v>
      </c>
      <c r="G187" s="247" t="s">
        <v>2444</v>
      </c>
      <c r="H187" s="19"/>
    </row>
    <row r="188" spans="1:8" ht="15" customHeight="1">
      <c r="A188" s="19">
        <v>5</v>
      </c>
      <c r="B188" s="19" t="s">
        <v>1901</v>
      </c>
      <c r="C188" s="19">
        <v>10</v>
      </c>
      <c r="D188" s="20">
        <v>204825</v>
      </c>
      <c r="E188" s="20"/>
      <c r="F188" s="20">
        <f t="shared" si="3"/>
        <v>896165</v>
      </c>
      <c r="G188" s="247" t="s">
        <v>2432</v>
      </c>
      <c r="H188" s="19"/>
    </row>
    <row r="189" spans="1:8" ht="15" customHeight="1">
      <c r="A189" s="19">
        <v>6</v>
      </c>
      <c r="B189" s="19" t="s">
        <v>1911</v>
      </c>
      <c r="C189" s="19">
        <v>18</v>
      </c>
      <c r="D189" s="20">
        <v>387615</v>
      </c>
      <c r="E189" s="20"/>
      <c r="F189" s="20">
        <f t="shared" si="3"/>
        <v>1283780</v>
      </c>
      <c r="G189" s="247" t="s">
        <v>2445</v>
      </c>
      <c r="H189" s="19"/>
    </row>
    <row r="190" spans="1:8" ht="15" customHeight="1">
      <c r="A190" s="19">
        <v>7</v>
      </c>
      <c r="B190" s="19" t="s">
        <v>1913</v>
      </c>
      <c r="C190" s="19">
        <v>37</v>
      </c>
      <c r="D190" s="25">
        <v>575425</v>
      </c>
      <c r="E190" s="20"/>
      <c r="F190" s="20">
        <f t="shared" si="3"/>
        <v>1859205</v>
      </c>
      <c r="G190" s="247" t="s">
        <v>2446</v>
      </c>
      <c r="H190" s="19"/>
    </row>
    <row r="191" spans="1:8" ht="15" customHeight="1">
      <c r="A191" s="19">
        <v>8</v>
      </c>
      <c r="B191" s="19" t="s">
        <v>1914</v>
      </c>
      <c r="C191" s="19">
        <v>50</v>
      </c>
      <c r="D191" s="25">
        <v>1060475</v>
      </c>
      <c r="E191" s="25"/>
      <c r="F191" s="20">
        <f t="shared" si="3"/>
        <v>2919680</v>
      </c>
      <c r="G191" s="25"/>
      <c r="H191" s="19"/>
    </row>
    <row r="192" spans="1:8" ht="15" customHeight="1">
      <c r="A192" s="19">
        <v>9</v>
      </c>
      <c r="B192" s="19" t="s">
        <v>1916</v>
      </c>
      <c r="C192" s="19">
        <v>18</v>
      </c>
      <c r="D192" s="25">
        <v>381040</v>
      </c>
      <c r="E192" s="25"/>
      <c r="F192" s="20">
        <f t="shared" si="3"/>
        <v>3300720</v>
      </c>
      <c r="G192" s="25"/>
      <c r="H192" s="19"/>
    </row>
    <row r="193" spans="1:8" ht="15" customHeight="1">
      <c r="A193" s="19">
        <v>10</v>
      </c>
      <c r="B193" s="19" t="s">
        <v>1917</v>
      </c>
      <c r="C193" s="19">
        <v>12</v>
      </c>
      <c r="D193" s="25">
        <v>243230</v>
      </c>
      <c r="E193" s="25"/>
      <c r="F193" s="20">
        <f t="shared" si="3"/>
        <v>3543950</v>
      </c>
      <c r="G193" s="25"/>
      <c r="H193" s="19"/>
    </row>
    <row r="194" spans="1:8" ht="15" customHeight="1">
      <c r="A194" s="19">
        <v>11</v>
      </c>
      <c r="B194" s="19" t="s">
        <v>1932</v>
      </c>
      <c r="C194" s="19">
        <v>8</v>
      </c>
      <c r="D194" s="25"/>
      <c r="E194" s="25">
        <v>137555</v>
      </c>
      <c r="F194" s="20">
        <f t="shared" si="3"/>
        <v>3406395</v>
      </c>
      <c r="G194" s="25"/>
      <c r="H194" s="19"/>
    </row>
    <row r="195" spans="1:8" ht="15" customHeight="1">
      <c r="A195" s="19">
        <v>12</v>
      </c>
      <c r="B195" s="19" t="s">
        <v>1934</v>
      </c>
      <c r="C195" s="19">
        <v>11</v>
      </c>
      <c r="D195" s="25"/>
      <c r="E195" s="25">
        <v>227990</v>
      </c>
      <c r="F195" s="20">
        <f t="shared" si="3"/>
        <v>3178405</v>
      </c>
      <c r="G195" s="25"/>
      <c r="H195" s="19"/>
    </row>
    <row r="196" spans="1:8" ht="15" customHeight="1">
      <c r="A196" s="19">
        <v>13</v>
      </c>
      <c r="B196" s="19" t="s">
        <v>1936</v>
      </c>
      <c r="C196" s="19">
        <v>7</v>
      </c>
      <c r="D196" s="25"/>
      <c r="E196" s="25">
        <v>141305</v>
      </c>
      <c r="F196" s="20">
        <f t="shared" si="3"/>
        <v>3037100</v>
      </c>
      <c r="G196" s="25"/>
      <c r="H196" s="19"/>
    </row>
    <row r="197" spans="1:8" ht="15" customHeight="1">
      <c r="A197" s="19">
        <v>14</v>
      </c>
      <c r="B197" s="19" t="s">
        <v>1937</v>
      </c>
      <c r="C197" s="19">
        <v>11</v>
      </c>
      <c r="D197" s="25"/>
      <c r="E197" s="25">
        <v>204100</v>
      </c>
      <c r="F197" s="20">
        <f t="shared" si="3"/>
        <v>2833000</v>
      </c>
      <c r="G197" s="25"/>
      <c r="H197" s="19"/>
    </row>
    <row r="198" spans="1:8" ht="15" customHeight="1">
      <c r="A198" s="19">
        <v>15</v>
      </c>
      <c r="B198" s="19" t="s">
        <v>1938</v>
      </c>
      <c r="C198" s="19">
        <v>9</v>
      </c>
      <c r="D198" s="25"/>
      <c r="E198" s="25">
        <v>171660</v>
      </c>
      <c r="F198" s="20">
        <f t="shared" si="3"/>
        <v>2661340</v>
      </c>
      <c r="G198" s="25"/>
      <c r="H198" s="19"/>
    </row>
    <row r="199" spans="1:8" ht="15" customHeight="1">
      <c r="A199" s="19">
        <v>16</v>
      </c>
      <c r="B199" s="19" t="s">
        <v>1939</v>
      </c>
      <c r="C199" s="19">
        <v>7</v>
      </c>
      <c r="D199" s="25"/>
      <c r="E199" s="25">
        <v>208290</v>
      </c>
      <c r="F199" s="20">
        <f t="shared" si="3"/>
        <v>2453050</v>
      </c>
      <c r="G199" s="25"/>
      <c r="H199" s="19"/>
    </row>
    <row r="200" spans="1:8" ht="15" customHeight="1">
      <c r="A200" s="19">
        <v>17</v>
      </c>
      <c r="B200" s="19" t="s">
        <v>1942</v>
      </c>
      <c r="C200" s="19">
        <v>11</v>
      </c>
      <c r="D200" s="25"/>
      <c r="E200" s="25">
        <v>215490</v>
      </c>
      <c r="F200" s="20">
        <f t="shared" si="3"/>
        <v>2237560</v>
      </c>
      <c r="G200" s="25"/>
      <c r="H200" s="19"/>
    </row>
    <row r="201" spans="1:8" ht="15" customHeight="1">
      <c r="A201" s="19">
        <v>18</v>
      </c>
      <c r="B201" s="19" t="s">
        <v>1945</v>
      </c>
      <c r="C201" s="19">
        <v>8</v>
      </c>
      <c r="D201" s="25"/>
      <c r="E201" s="25">
        <v>167720</v>
      </c>
      <c r="F201" s="20">
        <f t="shared" si="3"/>
        <v>2069840</v>
      </c>
      <c r="G201" s="25"/>
      <c r="H201" s="19"/>
    </row>
    <row r="202" spans="1:8" ht="15" customHeight="1">
      <c r="A202" s="19">
        <v>19</v>
      </c>
      <c r="B202" s="19" t="s">
        <v>1948</v>
      </c>
      <c r="C202" s="19">
        <v>9</v>
      </c>
      <c r="D202" s="25"/>
      <c r="E202" s="25">
        <v>180910</v>
      </c>
      <c r="F202" s="20">
        <f t="shared" si="3"/>
        <v>1888930</v>
      </c>
      <c r="G202" s="25"/>
      <c r="H202" s="19"/>
    </row>
    <row r="203" spans="1:8" ht="15" customHeight="1">
      <c r="A203" s="19">
        <v>20</v>
      </c>
      <c r="B203" s="19" t="s">
        <v>1950</v>
      </c>
      <c r="C203" s="19">
        <v>16</v>
      </c>
      <c r="D203" s="25"/>
      <c r="E203" s="25">
        <v>337185</v>
      </c>
      <c r="F203" s="20">
        <f t="shared" si="3"/>
        <v>1551745</v>
      </c>
      <c r="G203" s="25"/>
      <c r="H203" s="19"/>
    </row>
    <row r="204" spans="1:8" ht="15" customHeight="1">
      <c r="A204" s="19">
        <v>21</v>
      </c>
      <c r="B204" s="19" t="s">
        <v>1951</v>
      </c>
      <c r="C204" s="19">
        <v>29</v>
      </c>
      <c r="D204" s="25"/>
      <c r="E204" s="25">
        <v>583520</v>
      </c>
      <c r="F204" s="20">
        <f t="shared" si="3"/>
        <v>968225</v>
      </c>
      <c r="G204" s="25"/>
      <c r="H204" s="19"/>
    </row>
    <row r="205" spans="1:8" ht="15" customHeight="1">
      <c r="A205" s="19">
        <v>22</v>
      </c>
      <c r="B205" s="19" t="s">
        <v>1955</v>
      </c>
      <c r="C205" s="19">
        <v>20</v>
      </c>
      <c r="D205" s="25"/>
      <c r="E205" s="25">
        <v>403602</v>
      </c>
      <c r="F205" s="20">
        <f t="shared" si="3"/>
        <v>564623</v>
      </c>
      <c r="G205" s="25"/>
      <c r="H205" s="19"/>
    </row>
    <row r="206" spans="1:8" ht="15" customHeight="1">
      <c r="A206" s="19">
        <v>23</v>
      </c>
      <c r="B206" s="19" t="s">
        <v>1958</v>
      </c>
      <c r="C206" s="19">
        <v>6</v>
      </c>
      <c r="D206" s="25"/>
      <c r="E206" s="25">
        <v>104880</v>
      </c>
      <c r="F206" s="20">
        <f t="shared" si="3"/>
        <v>459743</v>
      </c>
      <c r="G206" s="25"/>
      <c r="H206" s="19"/>
    </row>
    <row r="207" spans="1:8" ht="15" customHeight="1">
      <c r="A207" s="19">
        <v>24</v>
      </c>
      <c r="B207" s="19" t="s">
        <v>1959</v>
      </c>
      <c r="C207" s="19">
        <v>2</v>
      </c>
      <c r="D207" s="25"/>
      <c r="E207" s="25">
        <v>42040</v>
      </c>
      <c r="F207" s="20">
        <f t="shared" si="3"/>
        <v>417703</v>
      </c>
      <c r="G207" s="25"/>
      <c r="H207" s="19"/>
    </row>
    <row r="208" spans="1:8" ht="15" customHeight="1">
      <c r="A208" s="19"/>
      <c r="B208" s="19" t="s">
        <v>1962</v>
      </c>
      <c r="C208" s="19">
        <v>3</v>
      </c>
      <c r="D208" s="25"/>
      <c r="E208" s="25">
        <v>61495</v>
      </c>
      <c r="F208" s="20">
        <f t="shared" si="3"/>
        <v>356208</v>
      </c>
      <c r="G208" s="25"/>
      <c r="H208" s="19"/>
    </row>
    <row r="209" spans="1:8" ht="15" customHeight="1">
      <c r="A209" s="19"/>
      <c r="B209" s="19" t="s">
        <v>1964</v>
      </c>
      <c r="C209" s="19">
        <v>17</v>
      </c>
      <c r="D209" s="25"/>
      <c r="E209" s="25">
        <v>351125</v>
      </c>
      <c r="F209" s="20">
        <f t="shared" si="3"/>
        <v>5083</v>
      </c>
      <c r="G209" s="25"/>
      <c r="H209" s="19"/>
    </row>
    <row r="210" spans="1:8" ht="15" customHeight="1">
      <c r="A210" s="19"/>
      <c r="B210" s="19" t="s">
        <v>1965</v>
      </c>
      <c r="C210" s="19">
        <v>1</v>
      </c>
      <c r="D210" s="25"/>
      <c r="E210" s="25">
        <v>1685</v>
      </c>
      <c r="F210" s="20">
        <f t="shared" si="3"/>
        <v>3398</v>
      </c>
      <c r="G210" s="25"/>
      <c r="H210" s="19"/>
    </row>
    <row r="211" spans="1:8" ht="15" customHeight="1">
      <c r="A211" s="19"/>
      <c r="B211" s="19" t="s">
        <v>1975</v>
      </c>
      <c r="C211" s="19"/>
      <c r="D211" s="25"/>
      <c r="E211" s="25">
        <v>3398</v>
      </c>
      <c r="F211" s="20">
        <f t="shared" si="3"/>
        <v>0</v>
      </c>
      <c r="G211" s="25"/>
      <c r="H211" s="19" t="s">
        <v>2153</v>
      </c>
    </row>
    <row r="212" spans="1:8" ht="15" customHeight="1">
      <c r="A212" s="673" t="s">
        <v>1664</v>
      </c>
      <c r="B212" s="674"/>
      <c r="C212" s="29"/>
      <c r="D212" s="30">
        <f>SUM(D184:D211)</f>
        <v>3543950</v>
      </c>
      <c r="E212" s="30">
        <f>SUM(E184:E211)</f>
        <v>3543950</v>
      </c>
      <c r="F212" s="30">
        <f>D212-E212</f>
        <v>0</v>
      </c>
      <c r="G212" s="30"/>
      <c r="H212" s="30"/>
    </row>
    <row r="213" spans="1:8" ht="15" customHeight="1">
      <c r="A213" s="182"/>
      <c r="B213" s="182"/>
      <c r="C213" s="183"/>
      <c r="D213" s="184"/>
      <c r="E213" s="184"/>
      <c r="F213" s="184"/>
      <c r="G213" s="184"/>
      <c r="H213" s="184"/>
    </row>
    <row r="215" spans="1:8" ht="23.25">
      <c r="A215" s="666" t="s">
        <v>0</v>
      </c>
      <c r="B215" s="666"/>
      <c r="C215" s="666"/>
      <c r="D215" s="666"/>
      <c r="E215" s="666"/>
      <c r="F215" s="666"/>
      <c r="G215" s="666"/>
      <c r="H215" s="666"/>
    </row>
    <row r="216" spans="1:8" ht="15.75">
      <c r="A216" s="672" t="s">
        <v>1910</v>
      </c>
      <c r="B216" s="672"/>
      <c r="C216" s="672"/>
      <c r="D216" s="672"/>
      <c r="E216" s="672"/>
      <c r="F216" s="672"/>
      <c r="G216" s="672"/>
      <c r="H216" s="672"/>
    </row>
    <row r="217" spans="1:8">
      <c r="A217" s="667" t="s">
        <v>1890</v>
      </c>
      <c r="B217" s="667"/>
      <c r="C217" s="667"/>
      <c r="D217" s="667"/>
      <c r="E217" s="667"/>
      <c r="F217" s="667"/>
      <c r="G217" s="667"/>
      <c r="H217" s="667"/>
    </row>
    <row r="218" spans="1:8">
      <c r="A218" s="668" t="s">
        <v>45</v>
      </c>
      <c r="B218" s="668"/>
      <c r="C218" s="668"/>
      <c r="D218" s="668"/>
      <c r="E218" s="668"/>
      <c r="F218" s="668"/>
      <c r="G218" s="668"/>
      <c r="H218" s="668"/>
    </row>
    <row r="219" spans="1:8" ht="15.75">
      <c r="A219" s="1" t="s">
        <v>3</v>
      </c>
      <c r="B219" s="1" t="s">
        <v>4</v>
      </c>
      <c r="C219" s="218" t="s">
        <v>2245</v>
      </c>
      <c r="D219" s="1" t="s">
        <v>2243</v>
      </c>
      <c r="E219" s="1" t="s">
        <v>2246</v>
      </c>
      <c r="F219" s="211" t="s">
        <v>2244</v>
      </c>
      <c r="G219" s="1" t="s">
        <v>2247</v>
      </c>
      <c r="H219" s="211" t="s">
        <v>2239</v>
      </c>
    </row>
    <row r="220" spans="1:8">
      <c r="A220" s="19"/>
      <c r="B220" s="19" t="s">
        <v>1906</v>
      </c>
      <c r="C220" s="19">
        <v>59</v>
      </c>
      <c r="D220" s="20">
        <v>1506610</v>
      </c>
      <c r="E220" s="20"/>
      <c r="F220" s="20">
        <f>D220-E220</f>
        <v>1506610</v>
      </c>
      <c r="G220" s="247" t="s">
        <v>2436</v>
      </c>
      <c r="H220" s="21"/>
    </row>
    <row r="221" spans="1:8">
      <c r="A221" s="19"/>
      <c r="B221" s="19" t="s">
        <v>1909</v>
      </c>
      <c r="C221" s="19">
        <v>52</v>
      </c>
      <c r="D221" s="20">
        <v>1328610</v>
      </c>
      <c r="E221" s="20"/>
      <c r="F221" s="20">
        <f>F220+D221-E221</f>
        <v>2835220</v>
      </c>
      <c r="G221" s="247" t="s">
        <v>2437</v>
      </c>
      <c r="H221" s="21"/>
    </row>
    <row r="222" spans="1:8">
      <c r="A222" s="19"/>
      <c r="B222" s="19" t="s">
        <v>1911</v>
      </c>
      <c r="C222" s="19">
        <v>38</v>
      </c>
      <c r="D222" s="20">
        <v>950820</v>
      </c>
      <c r="E222" s="20"/>
      <c r="F222" s="20">
        <f t="shared" ref="F222:F242" si="4">F221+D222-E222</f>
        <v>3786040</v>
      </c>
      <c r="G222" s="247" t="s">
        <v>2438</v>
      </c>
      <c r="H222" s="19"/>
    </row>
    <row r="223" spans="1:8">
      <c r="A223" s="19"/>
      <c r="B223" s="19" t="s">
        <v>1913</v>
      </c>
      <c r="C223" s="19">
        <v>39</v>
      </c>
      <c r="D223" s="20">
        <v>971570</v>
      </c>
      <c r="E223" s="20"/>
      <c r="F223" s="20">
        <f t="shared" si="4"/>
        <v>4757610</v>
      </c>
      <c r="G223" s="247" t="s">
        <v>2439</v>
      </c>
      <c r="H223" s="19"/>
    </row>
    <row r="224" spans="1:8">
      <c r="A224" s="19"/>
      <c r="B224" s="19" t="s">
        <v>1914</v>
      </c>
      <c r="C224" s="19">
        <v>42</v>
      </c>
      <c r="D224" s="20">
        <v>840120</v>
      </c>
      <c r="E224" s="20"/>
      <c r="F224" s="20">
        <f t="shared" si="4"/>
        <v>5597730</v>
      </c>
      <c r="G224" s="247" t="s">
        <v>2298</v>
      </c>
      <c r="H224" s="19"/>
    </row>
    <row r="225" spans="1:8">
      <c r="A225" s="19"/>
      <c r="B225" s="19" t="s">
        <v>1916</v>
      </c>
      <c r="C225" s="19">
        <v>32</v>
      </c>
      <c r="D225" s="20">
        <f>813600+1715</f>
        <v>815315</v>
      </c>
      <c r="E225" s="20"/>
      <c r="F225" s="20">
        <f t="shared" si="4"/>
        <v>6413045</v>
      </c>
      <c r="G225" s="247" t="s">
        <v>2297</v>
      </c>
      <c r="H225" s="19"/>
    </row>
    <row r="226" spans="1:8">
      <c r="A226" s="19"/>
      <c r="B226" s="19" t="s">
        <v>1917</v>
      </c>
      <c r="C226" s="19">
        <v>26</v>
      </c>
      <c r="D226" s="25">
        <f>642270-25385</f>
        <v>616885</v>
      </c>
      <c r="E226" s="20"/>
      <c r="F226" s="20">
        <f t="shared" si="4"/>
        <v>7029930</v>
      </c>
      <c r="G226" s="247" t="s">
        <v>2440</v>
      </c>
      <c r="H226" s="19"/>
    </row>
    <row r="227" spans="1:8">
      <c r="A227" s="19"/>
      <c r="B227" s="19" t="s">
        <v>1919</v>
      </c>
      <c r="C227" s="19">
        <v>10</v>
      </c>
      <c r="D227" s="25">
        <v>256425</v>
      </c>
      <c r="E227" s="25"/>
      <c r="F227" s="20">
        <f t="shared" si="4"/>
        <v>7286355</v>
      </c>
      <c r="G227" s="25"/>
      <c r="H227" s="19"/>
    </row>
    <row r="228" spans="1:8">
      <c r="A228" s="19"/>
      <c r="B228" s="19" t="s">
        <v>1920</v>
      </c>
      <c r="C228" s="19">
        <v>5</v>
      </c>
      <c r="D228" s="25">
        <v>128765</v>
      </c>
      <c r="E228" s="25"/>
      <c r="F228" s="20">
        <f t="shared" si="4"/>
        <v>7415120</v>
      </c>
      <c r="G228" s="25"/>
      <c r="H228" s="19"/>
    </row>
    <row r="229" spans="1:8">
      <c r="A229" s="19"/>
      <c r="B229" s="19" t="s">
        <v>1983</v>
      </c>
      <c r="C229" s="19">
        <v>27</v>
      </c>
      <c r="D229" s="25"/>
      <c r="E229" s="26">
        <v>613470</v>
      </c>
      <c r="F229" s="20">
        <f t="shared" si="4"/>
        <v>6801650</v>
      </c>
      <c r="G229" s="26"/>
      <c r="H229" s="19">
        <v>613470</v>
      </c>
    </row>
    <row r="230" spans="1:8">
      <c r="A230" s="19"/>
      <c r="B230" s="19" t="s">
        <v>1985</v>
      </c>
      <c r="C230" s="19">
        <v>40</v>
      </c>
      <c r="D230" s="25"/>
      <c r="E230" s="26">
        <v>952505</v>
      </c>
      <c r="F230" s="20">
        <f t="shared" si="4"/>
        <v>5849145</v>
      </c>
      <c r="G230" s="26"/>
      <c r="H230" s="19">
        <v>952505</v>
      </c>
    </row>
    <row r="231" spans="1:8">
      <c r="A231" s="19"/>
      <c r="B231" s="19" t="s">
        <v>1987</v>
      </c>
      <c r="C231" s="19">
        <v>37</v>
      </c>
      <c r="D231" s="25"/>
      <c r="E231" s="26">
        <v>803940</v>
      </c>
      <c r="F231" s="20">
        <f t="shared" si="4"/>
        <v>5045205</v>
      </c>
      <c r="G231" s="26"/>
      <c r="H231" s="19">
        <v>803940</v>
      </c>
    </row>
    <row r="232" spans="1:8">
      <c r="A232" s="19"/>
      <c r="B232" s="19" t="s">
        <v>1989</v>
      </c>
      <c r="C232" s="19">
        <v>30</v>
      </c>
      <c r="D232" s="25"/>
      <c r="E232" s="26">
        <v>667265</v>
      </c>
      <c r="F232" s="20">
        <f t="shared" si="4"/>
        <v>4377940</v>
      </c>
      <c r="G232" s="26"/>
      <c r="H232" s="19">
        <v>726265</v>
      </c>
    </row>
    <row r="233" spans="1:8">
      <c r="A233" s="19"/>
      <c r="B233" s="19" t="s">
        <v>1990</v>
      </c>
      <c r="C233" s="19">
        <v>28</v>
      </c>
      <c r="D233" s="25"/>
      <c r="E233" s="26">
        <v>593240</v>
      </c>
      <c r="F233" s="20">
        <f t="shared" si="4"/>
        <v>3784700</v>
      </c>
      <c r="G233" s="26"/>
      <c r="H233" s="19">
        <v>593240</v>
      </c>
    </row>
    <row r="234" spans="1:8">
      <c r="A234" s="19"/>
      <c r="B234" s="19" t="s">
        <v>1991</v>
      </c>
      <c r="C234" s="19">
        <v>31</v>
      </c>
      <c r="D234" s="25"/>
      <c r="E234" s="26">
        <v>687830</v>
      </c>
      <c r="F234" s="20">
        <f t="shared" si="4"/>
        <v>3096870</v>
      </c>
      <c r="G234" s="26"/>
      <c r="H234" s="19"/>
    </row>
    <row r="235" spans="1:8">
      <c r="A235" s="19"/>
      <c r="B235" s="19" t="s">
        <v>1992</v>
      </c>
      <c r="C235" s="19">
        <v>22</v>
      </c>
      <c r="D235" s="25"/>
      <c r="E235" s="26">
        <v>531695</v>
      </c>
      <c r="F235" s="20">
        <f t="shared" si="4"/>
        <v>2565175</v>
      </c>
      <c r="G235" s="26"/>
      <c r="H235" s="19"/>
    </row>
    <row r="236" spans="1:8">
      <c r="A236" s="19"/>
      <c r="B236" s="19" t="s">
        <v>1993</v>
      </c>
      <c r="C236" s="19">
        <v>3</v>
      </c>
      <c r="D236" s="25"/>
      <c r="E236" s="26">
        <v>59265</v>
      </c>
      <c r="F236" s="20">
        <f t="shared" si="4"/>
        <v>2505910</v>
      </c>
      <c r="G236" s="26"/>
      <c r="H236" s="19"/>
    </row>
    <row r="237" spans="1:8">
      <c r="A237" s="19"/>
      <c r="B237" s="19" t="s">
        <v>1994</v>
      </c>
      <c r="C237" s="19">
        <v>17</v>
      </c>
      <c r="D237" s="25"/>
      <c r="E237" s="26">
        <v>374670</v>
      </c>
      <c r="F237" s="20">
        <f t="shared" si="4"/>
        <v>2131240</v>
      </c>
      <c r="G237" s="26"/>
      <c r="H237" s="19"/>
    </row>
    <row r="238" spans="1:8">
      <c r="A238" s="19"/>
      <c r="B238" s="19" t="s">
        <v>1995</v>
      </c>
      <c r="C238" s="19">
        <v>32</v>
      </c>
      <c r="D238" s="25"/>
      <c r="E238" s="26">
        <v>757475</v>
      </c>
      <c r="F238" s="20">
        <f t="shared" si="4"/>
        <v>1373765</v>
      </c>
      <c r="G238" s="26"/>
      <c r="H238" s="19"/>
    </row>
    <row r="239" spans="1:8">
      <c r="A239" s="19"/>
      <c r="B239" s="19" t="s">
        <v>1996</v>
      </c>
      <c r="C239" s="19">
        <v>31</v>
      </c>
      <c r="D239" s="25"/>
      <c r="E239" s="26">
        <v>714145</v>
      </c>
      <c r="F239" s="20">
        <f t="shared" si="4"/>
        <v>659620</v>
      </c>
      <c r="G239" s="26"/>
      <c r="H239" s="19"/>
    </row>
    <row r="240" spans="1:8">
      <c r="A240" s="19"/>
      <c r="B240" s="19" t="s">
        <v>1999</v>
      </c>
      <c r="C240" s="19">
        <v>20</v>
      </c>
      <c r="D240" s="25"/>
      <c r="E240" s="26">
        <v>473825</v>
      </c>
      <c r="F240" s="20">
        <f t="shared" si="4"/>
        <v>185795</v>
      </c>
      <c r="G240" s="26"/>
      <c r="H240" s="19"/>
    </row>
    <row r="241" spans="1:8">
      <c r="A241" s="19"/>
      <c r="B241" s="19" t="s">
        <v>2001</v>
      </c>
      <c r="C241" s="19">
        <v>9</v>
      </c>
      <c r="D241" s="25">
        <v>2315</v>
      </c>
      <c r="E241" s="26">
        <v>188110</v>
      </c>
      <c r="F241" s="20">
        <f t="shared" si="4"/>
        <v>0</v>
      </c>
      <c r="G241" s="26"/>
      <c r="H241" s="19"/>
    </row>
    <row r="242" spans="1:8">
      <c r="A242" s="19"/>
      <c r="B242" s="19" t="s">
        <v>2004</v>
      </c>
      <c r="C242" s="19">
        <v>1</v>
      </c>
      <c r="D242" s="25">
        <v>3795</v>
      </c>
      <c r="E242" s="25">
        <v>3795</v>
      </c>
      <c r="F242" s="20">
        <f t="shared" si="4"/>
        <v>0</v>
      </c>
      <c r="G242" s="25"/>
      <c r="H242" s="19"/>
    </row>
    <row r="243" spans="1:8" ht="26.25">
      <c r="A243" s="673" t="s">
        <v>1664</v>
      </c>
      <c r="B243" s="674"/>
      <c r="C243" s="29"/>
      <c r="D243" s="30">
        <f>SUM(D220:D242)</f>
        <v>7421230</v>
      </c>
      <c r="E243" s="30">
        <f>SUM(E220:E242)</f>
        <v>7421230</v>
      </c>
      <c r="F243" s="30">
        <f>D243-E243</f>
        <v>0</v>
      </c>
      <c r="G243" s="30"/>
      <c r="H243" s="30"/>
    </row>
    <row r="245" spans="1:8" ht="23.25">
      <c r="A245" s="666" t="s">
        <v>0</v>
      </c>
      <c r="B245" s="666"/>
      <c r="C245" s="666"/>
      <c r="D245" s="666"/>
      <c r="E245" s="666"/>
      <c r="F245" s="666"/>
      <c r="G245" s="666"/>
      <c r="H245" s="666"/>
    </row>
    <row r="246" spans="1:8" ht="15.75">
      <c r="A246" s="672" t="s">
        <v>1891</v>
      </c>
      <c r="B246" s="672"/>
      <c r="C246" s="672"/>
      <c r="D246" s="672"/>
      <c r="E246" s="672"/>
      <c r="F246" s="672"/>
      <c r="G246" s="672"/>
      <c r="H246" s="672"/>
    </row>
    <row r="247" spans="1:8">
      <c r="A247" s="667" t="s">
        <v>1982</v>
      </c>
      <c r="B247" s="667"/>
      <c r="C247" s="667"/>
      <c r="D247" s="667"/>
      <c r="E247" s="667"/>
      <c r="F247" s="667"/>
      <c r="G247" s="667"/>
      <c r="H247" s="667"/>
    </row>
    <row r="248" spans="1:8">
      <c r="A248" s="668" t="s">
        <v>45</v>
      </c>
      <c r="B248" s="668"/>
      <c r="C248" s="668"/>
      <c r="D248" s="668"/>
      <c r="E248" s="668"/>
      <c r="F248" s="668"/>
      <c r="G248" s="668"/>
      <c r="H248" s="668"/>
    </row>
    <row r="249" spans="1:8" ht="15.75">
      <c r="A249" s="1" t="s">
        <v>3</v>
      </c>
      <c r="B249" s="1" t="s">
        <v>4</v>
      </c>
      <c r="C249" s="218" t="s">
        <v>2245</v>
      </c>
      <c r="D249" s="1" t="s">
        <v>2243</v>
      </c>
      <c r="E249" s="1" t="s">
        <v>2246</v>
      </c>
      <c r="F249" s="211" t="s">
        <v>2244</v>
      </c>
      <c r="G249" s="1" t="s">
        <v>2247</v>
      </c>
      <c r="H249" s="211" t="s">
        <v>2239</v>
      </c>
    </row>
    <row r="250" spans="1:8">
      <c r="A250" s="19">
        <v>1</v>
      </c>
      <c r="B250" s="19" t="s">
        <v>1983</v>
      </c>
      <c r="C250" s="19">
        <v>6</v>
      </c>
      <c r="D250" s="26">
        <v>117160</v>
      </c>
      <c r="E250" s="20"/>
      <c r="F250" s="20">
        <f>D250-E250</f>
        <v>117160</v>
      </c>
      <c r="G250" s="247" t="s">
        <v>2430</v>
      </c>
      <c r="H250" s="21" t="s">
        <v>2025</v>
      </c>
    </row>
    <row r="251" spans="1:8">
      <c r="A251" s="19">
        <v>2</v>
      </c>
      <c r="B251" s="19" t="s">
        <v>1985</v>
      </c>
      <c r="C251" s="19">
        <v>3</v>
      </c>
      <c r="D251" s="20"/>
      <c r="E251" s="20">
        <v>45035</v>
      </c>
      <c r="F251" s="20">
        <f>F250+D251-E251</f>
        <v>72125</v>
      </c>
      <c r="G251" s="20"/>
      <c r="H251" s="21"/>
    </row>
    <row r="252" spans="1:8">
      <c r="A252" s="19">
        <v>3</v>
      </c>
      <c r="B252" s="19" t="s">
        <v>1992</v>
      </c>
      <c r="C252" s="19">
        <v>2</v>
      </c>
      <c r="D252" s="26">
        <v>46125</v>
      </c>
      <c r="E252" s="20"/>
      <c r="F252" s="20">
        <f t="shared" ref="F252:F315" si="5">F251+D252-E252</f>
        <v>118250</v>
      </c>
      <c r="G252" s="20"/>
      <c r="H252" s="19"/>
    </row>
    <row r="253" spans="1:8">
      <c r="A253" s="19">
        <v>4</v>
      </c>
      <c r="B253" s="19" t="s">
        <v>1993</v>
      </c>
      <c r="C253" s="19">
        <v>4</v>
      </c>
      <c r="D253" s="26"/>
      <c r="E253" s="26">
        <v>72525</v>
      </c>
      <c r="F253" s="20">
        <f t="shared" si="5"/>
        <v>45725</v>
      </c>
      <c r="G253" s="26"/>
      <c r="H253" s="19"/>
    </row>
    <row r="254" spans="1:8">
      <c r="A254" s="19">
        <v>5</v>
      </c>
      <c r="B254" s="19" t="s">
        <v>1993</v>
      </c>
      <c r="C254" s="19">
        <v>30</v>
      </c>
      <c r="D254" s="26">
        <v>691030</v>
      </c>
      <c r="E254" s="26"/>
      <c r="F254" s="20">
        <f t="shared" si="5"/>
        <v>736755</v>
      </c>
      <c r="G254" s="26"/>
      <c r="H254" s="19"/>
    </row>
    <row r="255" spans="1:8">
      <c r="A255" s="19">
        <v>6</v>
      </c>
      <c r="B255" s="19" t="s">
        <v>1994</v>
      </c>
      <c r="C255" s="19">
        <v>5</v>
      </c>
      <c r="D255" s="26"/>
      <c r="E255" s="26">
        <v>94530</v>
      </c>
      <c r="F255" s="20">
        <f t="shared" si="5"/>
        <v>642225</v>
      </c>
      <c r="G255" s="26"/>
      <c r="H255" s="19"/>
    </row>
    <row r="256" spans="1:8">
      <c r="A256" s="19">
        <v>7</v>
      </c>
      <c r="B256" s="19" t="s">
        <v>1994</v>
      </c>
      <c r="C256" s="19">
        <v>17</v>
      </c>
      <c r="D256" s="26">
        <v>397645</v>
      </c>
      <c r="E256" s="26"/>
      <c r="F256" s="20">
        <f t="shared" si="5"/>
        <v>1039870</v>
      </c>
      <c r="G256" s="250" t="s">
        <v>2431</v>
      </c>
      <c r="H256" s="19"/>
    </row>
    <row r="257" spans="1:8">
      <c r="A257" s="19"/>
      <c r="B257" s="19" t="s">
        <v>1995</v>
      </c>
      <c r="C257" s="19">
        <v>6</v>
      </c>
      <c r="D257" s="26"/>
      <c r="E257" s="26">
        <v>122245</v>
      </c>
      <c r="F257" s="20">
        <f t="shared" si="5"/>
        <v>917625</v>
      </c>
      <c r="G257" s="26"/>
      <c r="H257" s="19"/>
    </row>
    <row r="258" spans="1:8">
      <c r="A258" s="19"/>
      <c r="B258" s="19" t="s">
        <v>1995</v>
      </c>
      <c r="C258" s="19">
        <v>20</v>
      </c>
      <c r="D258" s="26">
        <v>463430</v>
      </c>
      <c r="E258" s="26"/>
      <c r="F258" s="20">
        <f t="shared" si="5"/>
        <v>1381055</v>
      </c>
      <c r="G258" s="26"/>
      <c r="H258" s="19"/>
    </row>
    <row r="259" spans="1:8">
      <c r="A259" s="19"/>
      <c r="B259" s="19" t="s">
        <v>1996</v>
      </c>
      <c r="C259" s="19">
        <v>6</v>
      </c>
      <c r="D259" s="26"/>
      <c r="E259" s="26">
        <v>109960</v>
      </c>
      <c r="F259" s="20">
        <f t="shared" si="5"/>
        <v>1271095</v>
      </c>
      <c r="G259" s="26"/>
      <c r="H259" s="19"/>
    </row>
    <row r="260" spans="1:8">
      <c r="A260" s="19"/>
      <c r="B260" s="19" t="s">
        <v>1996</v>
      </c>
      <c r="C260" s="19">
        <v>14</v>
      </c>
      <c r="D260" s="26">
        <v>324760</v>
      </c>
      <c r="E260" s="26"/>
      <c r="F260" s="20">
        <f t="shared" si="5"/>
        <v>1595855</v>
      </c>
      <c r="G260" s="26"/>
      <c r="H260" s="19"/>
    </row>
    <row r="261" spans="1:8">
      <c r="A261" s="19"/>
      <c r="B261" s="19" t="s">
        <v>1999</v>
      </c>
      <c r="C261" s="19">
        <v>9</v>
      </c>
      <c r="D261" s="26"/>
      <c r="E261" s="26">
        <v>148690</v>
      </c>
      <c r="F261" s="20">
        <f t="shared" si="5"/>
        <v>1447165</v>
      </c>
      <c r="G261" s="26"/>
      <c r="H261" s="19"/>
    </row>
    <row r="262" spans="1:8">
      <c r="A262" s="19"/>
      <c r="B262" s="19" t="s">
        <v>1999</v>
      </c>
      <c r="C262" s="19">
        <v>16</v>
      </c>
      <c r="D262" s="26">
        <v>370250</v>
      </c>
      <c r="E262" s="26"/>
      <c r="F262" s="20">
        <f t="shared" si="5"/>
        <v>1817415</v>
      </c>
      <c r="G262" s="26"/>
      <c r="H262" s="19"/>
    </row>
    <row r="263" spans="1:8">
      <c r="A263" s="19"/>
      <c r="B263" s="19" t="s">
        <v>2000</v>
      </c>
      <c r="C263" s="19">
        <v>9</v>
      </c>
      <c r="D263" s="26"/>
      <c r="E263" s="26">
        <v>195105</v>
      </c>
      <c r="F263" s="20">
        <f t="shared" si="5"/>
        <v>1622310</v>
      </c>
      <c r="G263" s="26"/>
      <c r="H263" s="19"/>
    </row>
    <row r="264" spans="1:8">
      <c r="A264" s="19"/>
      <c r="B264" s="19" t="s">
        <v>2000</v>
      </c>
      <c r="C264" s="19">
        <v>18</v>
      </c>
      <c r="D264" s="26">
        <v>401135</v>
      </c>
      <c r="E264" s="26"/>
      <c r="F264" s="20">
        <f t="shared" si="5"/>
        <v>2023445</v>
      </c>
      <c r="G264" s="26"/>
      <c r="H264" s="19"/>
    </row>
    <row r="265" spans="1:8">
      <c r="A265" s="19"/>
      <c r="B265" s="19" t="s">
        <v>2001</v>
      </c>
      <c r="C265" s="19">
        <v>3</v>
      </c>
      <c r="D265" s="26"/>
      <c r="E265" s="26">
        <v>41840</v>
      </c>
      <c r="F265" s="20">
        <f t="shared" si="5"/>
        <v>1981605</v>
      </c>
      <c r="G265" s="26"/>
      <c r="H265" s="19"/>
    </row>
    <row r="266" spans="1:8">
      <c r="A266" s="19"/>
      <c r="B266" s="19" t="s">
        <v>2003</v>
      </c>
      <c r="C266" s="19">
        <v>3</v>
      </c>
      <c r="D266" s="26"/>
      <c r="E266" s="26">
        <v>45380</v>
      </c>
      <c r="F266" s="20">
        <f t="shared" si="5"/>
        <v>1936225</v>
      </c>
      <c r="G266" s="26"/>
      <c r="H266" s="19"/>
    </row>
    <row r="267" spans="1:8">
      <c r="A267" s="19"/>
      <c r="B267" s="19" t="s">
        <v>2004</v>
      </c>
      <c r="C267" s="19">
        <v>3</v>
      </c>
      <c r="D267" s="26"/>
      <c r="E267" s="26">
        <v>53390</v>
      </c>
      <c r="F267" s="20">
        <f t="shared" si="5"/>
        <v>1882835</v>
      </c>
      <c r="G267" s="26"/>
      <c r="H267" s="19"/>
    </row>
    <row r="268" spans="1:8">
      <c r="A268" s="19"/>
      <c r="B268" s="19" t="s">
        <v>2007</v>
      </c>
      <c r="C268" s="19">
        <v>5</v>
      </c>
      <c r="D268" s="26"/>
      <c r="E268" s="26">
        <v>89740</v>
      </c>
      <c r="F268" s="20">
        <f t="shared" si="5"/>
        <v>1793095</v>
      </c>
      <c r="G268" s="26"/>
      <c r="H268" s="19"/>
    </row>
    <row r="269" spans="1:8">
      <c r="A269" s="19"/>
      <c r="B269" s="19" t="s">
        <v>2009</v>
      </c>
      <c r="C269" s="19">
        <v>6</v>
      </c>
      <c r="D269" s="26"/>
      <c r="E269" s="26">
        <v>104235</v>
      </c>
      <c r="F269" s="20">
        <f t="shared" si="5"/>
        <v>1688860</v>
      </c>
      <c r="G269" s="26"/>
      <c r="H269" s="19"/>
    </row>
    <row r="270" spans="1:8">
      <c r="A270" s="19"/>
      <c r="B270" s="19" t="s">
        <v>2011</v>
      </c>
      <c r="C270" s="19">
        <v>9</v>
      </c>
      <c r="D270" s="26"/>
      <c r="E270" s="26">
        <v>161700</v>
      </c>
      <c r="F270" s="20">
        <f t="shared" si="5"/>
        <v>1527160</v>
      </c>
      <c r="G270" s="26"/>
      <c r="H270" s="19"/>
    </row>
    <row r="271" spans="1:8">
      <c r="A271" s="19"/>
      <c r="B271" s="19" t="s">
        <v>2013</v>
      </c>
      <c r="C271" s="19">
        <v>6</v>
      </c>
      <c r="D271" s="26"/>
      <c r="E271" s="26">
        <v>131860</v>
      </c>
      <c r="F271" s="20">
        <f t="shared" si="5"/>
        <v>1395300</v>
      </c>
      <c r="G271" s="26"/>
      <c r="H271" s="19"/>
    </row>
    <row r="272" spans="1:8">
      <c r="A272" s="19"/>
      <c r="B272" s="19" t="s">
        <v>2014</v>
      </c>
      <c r="C272" s="19">
        <v>10</v>
      </c>
      <c r="D272" s="26"/>
      <c r="E272" s="26">
        <v>169145</v>
      </c>
      <c r="F272" s="20">
        <f t="shared" si="5"/>
        <v>1226155</v>
      </c>
      <c r="G272" s="26"/>
      <c r="H272" s="19"/>
    </row>
    <row r="273" spans="1:8">
      <c r="A273" s="19"/>
      <c r="B273" s="19" t="s">
        <v>2015</v>
      </c>
      <c r="C273" s="19">
        <v>10</v>
      </c>
      <c r="D273" s="26"/>
      <c r="E273" s="26">
        <v>170625</v>
      </c>
      <c r="F273" s="20">
        <f t="shared" si="5"/>
        <v>1055530</v>
      </c>
      <c r="G273" s="26"/>
      <c r="H273" s="19"/>
    </row>
    <row r="274" spans="1:8">
      <c r="A274" s="19"/>
      <c r="B274" s="19" t="s">
        <v>2017</v>
      </c>
      <c r="C274" s="19">
        <v>8</v>
      </c>
      <c r="D274" s="26"/>
      <c r="E274" s="26">
        <v>110245</v>
      </c>
      <c r="F274" s="20">
        <f t="shared" si="5"/>
        <v>945285</v>
      </c>
      <c r="G274" s="26"/>
      <c r="H274" s="19"/>
    </row>
    <row r="275" spans="1:8">
      <c r="A275" s="19"/>
      <c r="B275" s="19" t="s">
        <v>2018</v>
      </c>
      <c r="C275" s="19">
        <v>3</v>
      </c>
      <c r="D275" s="26"/>
      <c r="E275" s="26">
        <v>75270</v>
      </c>
      <c r="F275" s="20">
        <f t="shared" si="5"/>
        <v>870015</v>
      </c>
      <c r="G275" s="26"/>
      <c r="H275" s="19"/>
    </row>
    <row r="276" spans="1:8">
      <c r="A276" s="19"/>
      <c r="B276" s="19" t="s">
        <v>2022</v>
      </c>
      <c r="C276" s="19">
        <v>8</v>
      </c>
      <c r="D276" s="26"/>
      <c r="E276" s="26">
        <v>157000</v>
      </c>
      <c r="F276" s="20">
        <f t="shared" si="5"/>
        <v>713015</v>
      </c>
      <c r="G276" s="26"/>
      <c r="H276" s="19"/>
    </row>
    <row r="277" spans="1:8">
      <c r="A277" s="19"/>
      <c r="B277" s="19" t="s">
        <v>2023</v>
      </c>
      <c r="C277" s="19">
        <v>5</v>
      </c>
      <c r="D277" s="26"/>
      <c r="E277" s="26">
        <v>115260</v>
      </c>
      <c r="F277" s="20">
        <f t="shared" si="5"/>
        <v>597755</v>
      </c>
      <c r="G277" s="26"/>
      <c r="H277" s="19"/>
    </row>
    <row r="278" spans="1:8">
      <c r="A278" s="19"/>
      <c r="B278" s="19" t="s">
        <v>2024</v>
      </c>
      <c r="C278" s="19">
        <v>3</v>
      </c>
      <c r="D278" s="26">
        <v>69030</v>
      </c>
      <c r="E278" s="26"/>
      <c r="F278" s="20">
        <f t="shared" si="5"/>
        <v>666785</v>
      </c>
      <c r="G278" s="26"/>
      <c r="H278" s="19"/>
    </row>
    <row r="279" spans="1:8">
      <c r="A279" s="19"/>
      <c r="B279" s="19" t="s">
        <v>2024</v>
      </c>
      <c r="C279" s="19">
        <v>7</v>
      </c>
      <c r="D279" s="25"/>
      <c r="E279" s="26">
        <v>109275</v>
      </c>
      <c r="F279" s="20">
        <f t="shared" si="5"/>
        <v>557510</v>
      </c>
      <c r="G279" s="26"/>
      <c r="H279" s="19"/>
    </row>
    <row r="280" spans="1:8">
      <c r="A280" s="19"/>
      <c r="B280" s="19" t="s">
        <v>2019</v>
      </c>
      <c r="C280" s="19">
        <v>31</v>
      </c>
      <c r="D280" s="26">
        <v>724115</v>
      </c>
      <c r="E280" s="25"/>
      <c r="F280" s="20">
        <f t="shared" si="5"/>
        <v>1281625</v>
      </c>
      <c r="G280" s="25"/>
      <c r="H280" s="19"/>
    </row>
    <row r="281" spans="1:8">
      <c r="A281" s="19"/>
      <c r="B281" s="19" t="s">
        <v>2019</v>
      </c>
      <c r="C281" s="19">
        <v>2</v>
      </c>
      <c r="D281" s="26"/>
      <c r="E281" s="26">
        <v>40210</v>
      </c>
      <c r="F281" s="20">
        <f t="shared" si="5"/>
        <v>1241415</v>
      </c>
      <c r="G281" s="26"/>
      <c r="H281" s="19"/>
    </row>
    <row r="282" spans="1:8">
      <c r="A282" s="19"/>
      <c r="B282" s="19" t="s">
        <v>2026</v>
      </c>
      <c r="C282" s="19">
        <v>12</v>
      </c>
      <c r="D282" s="26">
        <v>288610</v>
      </c>
      <c r="E282" s="26"/>
      <c r="F282" s="20">
        <f t="shared" si="5"/>
        <v>1530025</v>
      </c>
      <c r="G282" s="250" t="s">
        <v>2432</v>
      </c>
      <c r="H282" s="19"/>
    </row>
    <row r="283" spans="1:8">
      <c r="A283" s="19"/>
      <c r="B283" s="19" t="s">
        <v>2026</v>
      </c>
      <c r="C283" s="19">
        <v>6</v>
      </c>
      <c r="D283" s="26"/>
      <c r="E283" s="26">
        <v>129035</v>
      </c>
      <c r="F283" s="20">
        <f t="shared" si="5"/>
        <v>1400990</v>
      </c>
      <c r="G283" s="250" t="s">
        <v>2433</v>
      </c>
      <c r="H283" s="19"/>
    </row>
    <row r="284" spans="1:8">
      <c r="A284" s="19"/>
      <c r="B284" s="19" t="s">
        <v>2028</v>
      </c>
      <c r="C284" s="19">
        <v>6</v>
      </c>
      <c r="D284" s="26">
        <v>138935</v>
      </c>
      <c r="E284" s="26">
        <v>0</v>
      </c>
      <c r="F284" s="20">
        <f t="shared" si="5"/>
        <v>1539925</v>
      </c>
      <c r="G284" s="250" t="s">
        <v>2391</v>
      </c>
      <c r="H284" s="19"/>
    </row>
    <row r="285" spans="1:8">
      <c r="A285" s="19"/>
      <c r="B285" s="19" t="s">
        <v>2028</v>
      </c>
      <c r="C285" s="19">
        <v>7</v>
      </c>
      <c r="D285" s="26"/>
      <c r="E285" s="26">
        <v>144585</v>
      </c>
      <c r="F285" s="20">
        <f t="shared" si="5"/>
        <v>1395340</v>
      </c>
      <c r="G285" s="250" t="s">
        <v>2434</v>
      </c>
      <c r="H285" s="19"/>
    </row>
    <row r="286" spans="1:8">
      <c r="A286" s="19"/>
      <c r="B286" s="19" t="s">
        <v>2029</v>
      </c>
      <c r="C286" s="19">
        <v>14</v>
      </c>
      <c r="D286" s="26">
        <v>298030</v>
      </c>
      <c r="E286" s="26"/>
      <c r="F286" s="20">
        <f t="shared" si="5"/>
        <v>1693370</v>
      </c>
      <c r="G286" s="250" t="s">
        <v>2435</v>
      </c>
      <c r="H286" s="19"/>
    </row>
    <row r="287" spans="1:8">
      <c r="A287" s="19"/>
      <c r="B287" s="19" t="s">
        <v>2029</v>
      </c>
      <c r="C287" s="19">
        <v>5</v>
      </c>
      <c r="D287" s="26"/>
      <c r="E287" s="26">
        <v>94960</v>
      </c>
      <c r="F287" s="20">
        <f t="shared" si="5"/>
        <v>1598410</v>
      </c>
      <c r="G287" s="26"/>
      <c r="H287" s="19"/>
    </row>
    <row r="288" spans="1:8">
      <c r="A288" s="19"/>
      <c r="B288" s="19" t="s">
        <v>2030</v>
      </c>
      <c r="C288" s="19">
        <v>8</v>
      </c>
      <c r="D288" s="26">
        <f>185070+22695</f>
        <v>207765</v>
      </c>
      <c r="E288" s="26"/>
      <c r="F288" s="20">
        <f t="shared" si="5"/>
        <v>1806175</v>
      </c>
      <c r="G288" s="26"/>
      <c r="H288" s="19"/>
    </row>
    <row r="289" spans="1:8">
      <c r="A289" s="19"/>
      <c r="B289" s="19" t="s">
        <v>2030</v>
      </c>
      <c r="C289" s="19">
        <v>4</v>
      </c>
      <c r="D289" s="26"/>
      <c r="E289" s="26">
        <v>87965</v>
      </c>
      <c r="F289" s="20">
        <f t="shared" si="5"/>
        <v>1718210</v>
      </c>
      <c r="G289" s="26"/>
      <c r="H289" s="19"/>
    </row>
    <row r="290" spans="1:8">
      <c r="A290" s="19"/>
      <c r="B290" s="19" t="s">
        <v>2032</v>
      </c>
      <c r="C290" s="19">
        <v>9</v>
      </c>
      <c r="D290" s="26">
        <v>209160</v>
      </c>
      <c r="E290" s="26"/>
      <c r="F290" s="20">
        <f t="shared" si="5"/>
        <v>1927370</v>
      </c>
      <c r="G290" s="26"/>
      <c r="H290" s="19"/>
    </row>
    <row r="291" spans="1:8">
      <c r="A291" s="19"/>
      <c r="B291" s="19" t="s">
        <v>2032</v>
      </c>
      <c r="C291" s="19">
        <v>6</v>
      </c>
      <c r="D291" s="26"/>
      <c r="E291" s="26">
        <v>90915</v>
      </c>
      <c r="F291" s="20">
        <f t="shared" si="5"/>
        <v>1836455</v>
      </c>
      <c r="G291" s="26"/>
      <c r="H291" s="19"/>
    </row>
    <row r="292" spans="1:8">
      <c r="A292" s="19"/>
      <c r="B292" s="19" t="s">
        <v>2033</v>
      </c>
      <c r="C292" s="19">
        <v>11</v>
      </c>
      <c r="D292" s="26">
        <v>251600</v>
      </c>
      <c r="E292" s="26"/>
      <c r="F292" s="20">
        <f t="shared" si="5"/>
        <v>2088055</v>
      </c>
      <c r="G292" s="26"/>
      <c r="H292" s="19"/>
    </row>
    <row r="293" spans="1:8">
      <c r="A293" s="19"/>
      <c r="B293" s="19" t="s">
        <v>2033</v>
      </c>
      <c r="C293" s="19">
        <v>4</v>
      </c>
      <c r="D293" s="25"/>
      <c r="E293" s="26">
        <v>56600</v>
      </c>
      <c r="F293" s="20">
        <f t="shared" si="5"/>
        <v>2031455</v>
      </c>
      <c r="G293" s="26"/>
      <c r="H293" s="19"/>
    </row>
    <row r="294" spans="1:8">
      <c r="A294" s="19"/>
      <c r="B294" s="19" t="s">
        <v>2034</v>
      </c>
      <c r="C294" s="19">
        <v>7</v>
      </c>
      <c r="D294" s="25"/>
      <c r="E294" s="26">
        <v>136115</v>
      </c>
      <c r="F294" s="20">
        <f t="shared" si="5"/>
        <v>1895340</v>
      </c>
      <c r="G294" s="26"/>
      <c r="H294" s="19"/>
    </row>
    <row r="295" spans="1:8">
      <c r="A295" s="19"/>
      <c r="B295" s="19" t="s">
        <v>2035</v>
      </c>
      <c r="C295" s="19">
        <v>5</v>
      </c>
      <c r="D295" s="25"/>
      <c r="E295" s="26">
        <v>106955</v>
      </c>
      <c r="F295" s="20">
        <f t="shared" si="5"/>
        <v>1788385</v>
      </c>
      <c r="G295" s="26"/>
      <c r="H295" s="19"/>
    </row>
    <row r="296" spans="1:8">
      <c r="A296" s="19"/>
      <c r="B296" s="19" t="s">
        <v>2036</v>
      </c>
      <c r="C296" s="19">
        <v>11</v>
      </c>
      <c r="D296" s="25"/>
      <c r="E296" s="26">
        <v>175990</v>
      </c>
      <c r="F296" s="20">
        <f t="shared" si="5"/>
        <v>1612395</v>
      </c>
      <c r="G296" s="26"/>
      <c r="H296" s="19"/>
    </row>
    <row r="297" spans="1:8">
      <c r="A297" s="19"/>
      <c r="B297" s="19" t="s">
        <v>2038</v>
      </c>
      <c r="C297" s="19">
        <v>9</v>
      </c>
      <c r="D297" s="25"/>
      <c r="E297" s="26">
        <v>154040</v>
      </c>
      <c r="F297" s="20">
        <f t="shared" si="5"/>
        <v>1458355</v>
      </c>
      <c r="G297" s="26"/>
      <c r="H297" s="19"/>
    </row>
    <row r="298" spans="1:8">
      <c r="A298" s="19"/>
      <c r="B298" s="19" t="s">
        <v>2039</v>
      </c>
      <c r="C298" s="19">
        <v>6</v>
      </c>
      <c r="D298" s="25"/>
      <c r="E298" s="26">
        <v>119660</v>
      </c>
      <c r="F298" s="20">
        <f t="shared" si="5"/>
        <v>1338695</v>
      </c>
      <c r="G298" s="26"/>
      <c r="H298" s="19"/>
    </row>
    <row r="299" spans="1:8">
      <c r="A299" s="19"/>
      <c r="B299" s="19" t="s">
        <v>2041</v>
      </c>
      <c r="C299" s="19">
        <v>6</v>
      </c>
      <c r="D299" s="25"/>
      <c r="E299" s="26">
        <v>89625</v>
      </c>
      <c r="F299" s="20">
        <f t="shared" si="5"/>
        <v>1249070</v>
      </c>
      <c r="G299" s="26"/>
      <c r="H299" s="19"/>
    </row>
    <row r="300" spans="1:8">
      <c r="A300" s="19"/>
      <c r="B300" s="19" t="s">
        <v>2044</v>
      </c>
      <c r="C300" s="19">
        <v>5</v>
      </c>
      <c r="D300" s="25"/>
      <c r="E300" s="26">
        <v>75815</v>
      </c>
      <c r="F300" s="20">
        <f t="shared" si="5"/>
        <v>1173255</v>
      </c>
      <c r="G300" s="26"/>
      <c r="H300" s="19"/>
    </row>
    <row r="301" spans="1:8">
      <c r="A301" s="19"/>
      <c r="B301" s="19" t="s">
        <v>2047</v>
      </c>
      <c r="C301" s="19">
        <v>2</v>
      </c>
      <c r="D301" s="25"/>
      <c r="E301" s="26">
        <v>40360</v>
      </c>
      <c r="F301" s="20">
        <f t="shared" si="5"/>
        <v>1132895</v>
      </c>
      <c r="G301" s="26"/>
      <c r="H301" s="19"/>
    </row>
    <row r="302" spans="1:8">
      <c r="A302" s="19"/>
      <c r="B302" s="19" t="s">
        <v>2050</v>
      </c>
      <c r="C302" s="19">
        <v>5</v>
      </c>
      <c r="D302" s="25"/>
      <c r="E302" s="26">
        <v>75220</v>
      </c>
      <c r="F302" s="20">
        <f t="shared" si="5"/>
        <v>1057675</v>
      </c>
      <c r="G302" s="26"/>
      <c r="H302" s="19"/>
    </row>
    <row r="303" spans="1:8">
      <c r="A303" s="19"/>
      <c r="B303" s="19" t="s">
        <v>2054</v>
      </c>
      <c r="C303" s="19">
        <v>7</v>
      </c>
      <c r="D303" s="25"/>
      <c r="E303" s="26">
        <v>121295</v>
      </c>
      <c r="F303" s="20">
        <f t="shared" si="5"/>
        <v>936380</v>
      </c>
      <c r="G303" s="26"/>
      <c r="H303" s="19"/>
    </row>
    <row r="304" spans="1:8">
      <c r="A304" s="19"/>
      <c r="B304" s="19" t="s">
        <v>2058</v>
      </c>
      <c r="C304" s="19">
        <v>1</v>
      </c>
      <c r="D304" s="25">
        <v>24070</v>
      </c>
      <c r="E304" s="26"/>
      <c r="F304" s="20">
        <f t="shared" si="5"/>
        <v>960450</v>
      </c>
      <c r="G304" s="26"/>
      <c r="H304" s="19"/>
    </row>
    <row r="305" spans="1:8">
      <c r="A305" s="19"/>
      <c r="B305" s="19" t="s">
        <v>2058</v>
      </c>
      <c r="C305" s="19">
        <v>11</v>
      </c>
      <c r="D305" s="25"/>
      <c r="E305" s="26">
        <v>161885</v>
      </c>
      <c r="F305" s="20">
        <f t="shared" si="5"/>
        <v>798565</v>
      </c>
      <c r="G305" s="26"/>
      <c r="H305" s="19"/>
    </row>
    <row r="306" spans="1:8">
      <c r="A306" s="19"/>
      <c r="B306" s="19" t="s">
        <v>2060</v>
      </c>
      <c r="C306" s="19">
        <v>9</v>
      </c>
      <c r="D306" s="25"/>
      <c r="E306" s="26">
        <v>127145</v>
      </c>
      <c r="F306" s="20">
        <f t="shared" si="5"/>
        <v>671420</v>
      </c>
      <c r="G306" s="26"/>
      <c r="H306" s="19"/>
    </row>
    <row r="307" spans="1:8">
      <c r="A307" s="19"/>
      <c r="B307" s="19" t="s">
        <v>2063</v>
      </c>
      <c r="C307" s="19">
        <v>2</v>
      </c>
      <c r="D307" s="25"/>
      <c r="E307" s="26">
        <v>28880</v>
      </c>
      <c r="F307" s="20">
        <f t="shared" si="5"/>
        <v>642540</v>
      </c>
      <c r="G307" s="26"/>
      <c r="H307" s="19"/>
    </row>
    <row r="308" spans="1:8">
      <c r="A308" s="19"/>
      <c r="B308" s="19" t="s">
        <v>2065</v>
      </c>
      <c r="C308" s="19">
        <v>5</v>
      </c>
      <c r="D308" s="25"/>
      <c r="E308" s="26">
        <v>89775</v>
      </c>
      <c r="F308" s="20">
        <f t="shared" si="5"/>
        <v>552765</v>
      </c>
      <c r="G308" s="26"/>
      <c r="H308" s="19"/>
    </row>
    <row r="309" spans="1:8">
      <c r="A309" s="19"/>
      <c r="B309" s="19" t="s">
        <v>2067</v>
      </c>
      <c r="C309" s="19">
        <v>7</v>
      </c>
      <c r="D309" s="25"/>
      <c r="E309" s="26">
        <v>115380</v>
      </c>
      <c r="F309" s="20">
        <f t="shared" si="5"/>
        <v>437385</v>
      </c>
      <c r="G309" s="26"/>
      <c r="H309" s="19"/>
    </row>
    <row r="310" spans="1:8">
      <c r="A310" s="19"/>
      <c r="B310" s="19" t="s">
        <v>2069</v>
      </c>
      <c r="C310" s="19">
        <v>3</v>
      </c>
      <c r="D310" s="25"/>
      <c r="E310" s="26">
        <v>42810</v>
      </c>
      <c r="F310" s="20">
        <f t="shared" si="5"/>
        <v>394575</v>
      </c>
      <c r="G310" s="26"/>
      <c r="H310" s="19"/>
    </row>
    <row r="311" spans="1:8">
      <c r="A311" s="19"/>
      <c r="B311" s="19" t="s">
        <v>2071</v>
      </c>
      <c r="C311" s="19">
        <v>4</v>
      </c>
      <c r="D311" s="25"/>
      <c r="E311" s="26">
        <v>74625</v>
      </c>
      <c r="F311" s="20">
        <f t="shared" si="5"/>
        <v>319950</v>
      </c>
      <c r="G311" s="26"/>
      <c r="H311" s="19"/>
    </row>
    <row r="312" spans="1:8">
      <c r="A312" s="19"/>
      <c r="B312" s="19" t="s">
        <v>2073</v>
      </c>
      <c r="C312" s="19">
        <v>6</v>
      </c>
      <c r="D312" s="25"/>
      <c r="E312" s="26">
        <v>107165</v>
      </c>
      <c r="F312" s="20">
        <f t="shared" si="5"/>
        <v>212785</v>
      </c>
      <c r="G312" s="26"/>
      <c r="H312" s="19"/>
    </row>
    <row r="313" spans="1:8">
      <c r="A313" s="19"/>
      <c r="B313" s="19" t="s">
        <v>2074</v>
      </c>
      <c r="C313" s="19">
        <v>3</v>
      </c>
      <c r="D313" s="25"/>
      <c r="E313" s="26">
        <v>60870</v>
      </c>
      <c r="F313" s="20">
        <f t="shared" si="5"/>
        <v>151915</v>
      </c>
      <c r="G313" s="26"/>
      <c r="H313" s="19"/>
    </row>
    <row r="314" spans="1:8">
      <c r="A314" s="19"/>
      <c r="B314" s="19" t="s">
        <v>2076</v>
      </c>
      <c r="C314" s="19">
        <v>2</v>
      </c>
      <c r="D314" s="25"/>
      <c r="E314" s="20">
        <v>27825</v>
      </c>
      <c r="F314" s="20">
        <f t="shared" si="5"/>
        <v>124090</v>
      </c>
      <c r="G314" s="20"/>
      <c r="H314" s="19"/>
    </row>
    <row r="315" spans="1:8">
      <c r="A315" s="19"/>
      <c r="B315" s="19" t="s">
        <v>2077</v>
      </c>
      <c r="C315" s="19">
        <v>2</v>
      </c>
      <c r="D315" s="25"/>
      <c r="E315" s="20">
        <v>32200</v>
      </c>
      <c r="F315" s="20">
        <f t="shared" si="5"/>
        <v>91890</v>
      </c>
      <c r="G315" s="20"/>
      <c r="H315" s="19"/>
    </row>
    <row r="316" spans="1:8">
      <c r="A316" s="19"/>
      <c r="B316" s="19" t="s">
        <v>2601</v>
      </c>
      <c r="C316" s="19">
        <v>1</v>
      </c>
      <c r="D316" s="25">
        <v>10015</v>
      </c>
      <c r="E316" s="25"/>
      <c r="F316" s="20">
        <f t="shared" ref="F316:F327" si="6">F315+D316-E316</f>
        <v>101905</v>
      </c>
      <c r="G316" s="25"/>
      <c r="H316" s="19"/>
    </row>
    <row r="317" spans="1:8">
      <c r="A317" s="19"/>
      <c r="B317" s="19" t="s">
        <v>2658</v>
      </c>
      <c r="C317" s="19">
        <v>4</v>
      </c>
      <c r="D317" s="25"/>
      <c r="E317" s="25">
        <v>23995</v>
      </c>
      <c r="F317" s="20">
        <f t="shared" si="6"/>
        <v>77910</v>
      </c>
      <c r="G317" s="25"/>
      <c r="H317" s="19"/>
    </row>
    <row r="318" spans="1:8">
      <c r="A318" s="19"/>
      <c r="B318" s="19" t="s">
        <v>2658</v>
      </c>
      <c r="C318" s="19">
        <v>1</v>
      </c>
      <c r="D318" s="25"/>
      <c r="E318" s="25">
        <v>6700</v>
      </c>
      <c r="F318" s="20">
        <f t="shared" si="6"/>
        <v>71210</v>
      </c>
      <c r="G318" s="25"/>
      <c r="H318" s="19"/>
    </row>
    <row r="319" spans="1:8">
      <c r="A319" s="19"/>
      <c r="B319" s="19" t="s">
        <v>2660</v>
      </c>
      <c r="C319" s="19">
        <v>1</v>
      </c>
      <c r="D319" s="25"/>
      <c r="E319" s="25">
        <v>8655</v>
      </c>
      <c r="F319" s="20">
        <f t="shared" si="6"/>
        <v>62555</v>
      </c>
      <c r="G319" s="25"/>
      <c r="H319" s="19"/>
    </row>
    <row r="320" spans="1:8">
      <c r="A320" s="19"/>
      <c r="B320" s="19" t="s">
        <v>2661</v>
      </c>
      <c r="C320" s="19">
        <v>1</v>
      </c>
      <c r="D320" s="25"/>
      <c r="E320" s="25">
        <v>9945</v>
      </c>
      <c r="F320" s="20">
        <f t="shared" si="6"/>
        <v>52610</v>
      </c>
      <c r="G320" s="25"/>
      <c r="H320" s="19"/>
    </row>
    <row r="321" spans="1:8">
      <c r="A321" s="19"/>
      <c r="B321" s="19" t="s">
        <v>2662</v>
      </c>
      <c r="C321" s="19">
        <v>1</v>
      </c>
      <c r="D321" s="25"/>
      <c r="E321" s="25">
        <v>5335</v>
      </c>
      <c r="F321" s="20">
        <f t="shared" si="6"/>
        <v>47275</v>
      </c>
      <c r="G321" s="25"/>
      <c r="H321" s="19"/>
    </row>
    <row r="322" spans="1:8">
      <c r="A322" s="19"/>
      <c r="B322" s="19" t="s">
        <v>2665</v>
      </c>
      <c r="C322" s="19">
        <v>2</v>
      </c>
      <c r="D322" s="25"/>
      <c r="E322" s="25">
        <v>14305</v>
      </c>
      <c r="F322" s="20">
        <f t="shared" si="6"/>
        <v>32970</v>
      </c>
      <c r="G322" s="25"/>
      <c r="H322" s="19"/>
    </row>
    <row r="323" spans="1:8">
      <c r="A323" s="19"/>
      <c r="B323" s="19" t="s">
        <v>2671</v>
      </c>
      <c r="C323" s="19">
        <v>1</v>
      </c>
      <c r="D323" s="25"/>
      <c r="E323" s="25">
        <v>9170</v>
      </c>
      <c r="F323" s="20">
        <f t="shared" si="6"/>
        <v>23800</v>
      </c>
      <c r="G323" s="25"/>
      <c r="H323" s="19"/>
    </row>
    <row r="324" spans="1:8">
      <c r="A324" s="19"/>
      <c r="B324" s="19" t="s">
        <v>2672</v>
      </c>
      <c r="C324" s="19">
        <v>1</v>
      </c>
      <c r="D324" s="25"/>
      <c r="E324" s="25">
        <v>5730</v>
      </c>
      <c r="F324" s="20">
        <f t="shared" si="6"/>
        <v>18070</v>
      </c>
      <c r="G324" s="25"/>
      <c r="H324" s="19"/>
    </row>
    <row r="325" spans="1:8">
      <c r="A325" s="19"/>
      <c r="B325" s="19" t="s">
        <v>2720</v>
      </c>
      <c r="C325" s="19"/>
      <c r="D325" s="25"/>
      <c r="E325" s="25">
        <v>18070</v>
      </c>
      <c r="F325" s="20">
        <f t="shared" si="6"/>
        <v>0</v>
      </c>
      <c r="G325" s="25" t="s">
        <v>1643</v>
      </c>
      <c r="H325" s="19"/>
    </row>
    <row r="326" spans="1:8">
      <c r="A326" s="19"/>
      <c r="B326" s="19"/>
      <c r="C326" s="19"/>
      <c r="D326" s="25"/>
      <c r="E326" s="25"/>
      <c r="F326" s="20">
        <f t="shared" si="6"/>
        <v>0</v>
      </c>
      <c r="G326" s="25"/>
      <c r="H326" s="19"/>
    </row>
    <row r="327" spans="1:8">
      <c r="A327" s="19"/>
      <c r="B327" s="19"/>
      <c r="C327" s="19"/>
      <c r="D327" s="25"/>
      <c r="E327" s="25"/>
      <c r="F327" s="20">
        <f t="shared" si="6"/>
        <v>0</v>
      </c>
      <c r="G327" s="25"/>
      <c r="H327" s="19"/>
    </row>
    <row r="328" spans="1:8" ht="26.25">
      <c r="A328" s="673" t="s">
        <v>1664</v>
      </c>
      <c r="B328" s="674"/>
      <c r="C328" s="29"/>
      <c r="D328" s="30">
        <f>SUM(D250:D327)</f>
        <v>5032865</v>
      </c>
      <c r="E328" s="30">
        <f>SUM(E250:E327)</f>
        <v>5032865</v>
      </c>
      <c r="F328" s="30">
        <f>D328-E328</f>
        <v>0</v>
      </c>
      <c r="G328" s="30"/>
      <c r="H328" s="30"/>
    </row>
    <row r="329" spans="1:8" s="35" customFormat="1" ht="26.25">
      <c r="A329" s="182"/>
      <c r="B329" s="182"/>
      <c r="C329" s="183"/>
      <c r="D329" s="184"/>
      <c r="E329" s="184"/>
      <c r="F329" s="184"/>
      <c r="G329" s="184"/>
      <c r="H329" s="184"/>
    </row>
    <row r="330" spans="1:8" ht="15.75">
      <c r="A330" s="672" t="s">
        <v>1910</v>
      </c>
      <c r="B330" s="672"/>
      <c r="C330" s="672"/>
      <c r="D330" s="672"/>
      <c r="E330" s="672"/>
      <c r="F330" s="672"/>
      <c r="G330" s="672"/>
      <c r="H330" s="672"/>
    </row>
    <row r="331" spans="1:8">
      <c r="A331" s="667" t="s">
        <v>2184</v>
      </c>
      <c r="B331" s="667"/>
      <c r="C331" s="667"/>
      <c r="D331" s="667"/>
      <c r="E331" s="667"/>
      <c r="F331" s="667"/>
      <c r="G331" s="667"/>
      <c r="H331" s="667"/>
    </row>
    <row r="332" spans="1:8">
      <c r="A332" s="668" t="s">
        <v>45</v>
      </c>
      <c r="B332" s="668"/>
      <c r="C332" s="668"/>
      <c r="D332" s="668"/>
      <c r="E332" s="668"/>
      <c r="F332" s="668"/>
      <c r="G332" s="668"/>
      <c r="H332" s="668"/>
    </row>
    <row r="333" spans="1:8" ht="15.75">
      <c r="A333" s="1" t="s">
        <v>3</v>
      </c>
      <c r="B333" s="1" t="s">
        <v>4</v>
      </c>
      <c r="C333" s="211" t="s">
        <v>2245</v>
      </c>
      <c r="D333" s="1" t="s">
        <v>2243</v>
      </c>
      <c r="E333" s="1" t="s">
        <v>2246</v>
      </c>
      <c r="F333" s="211" t="s">
        <v>2244</v>
      </c>
      <c r="G333" s="1" t="s">
        <v>2247</v>
      </c>
      <c r="H333" s="211" t="s">
        <v>2239</v>
      </c>
    </row>
    <row r="334" spans="1:8">
      <c r="A334" s="19"/>
      <c r="B334" s="19" t="s">
        <v>2080</v>
      </c>
      <c r="C334" s="19">
        <v>10</v>
      </c>
      <c r="D334" s="20">
        <v>253320</v>
      </c>
      <c r="E334" s="20"/>
      <c r="F334" s="20">
        <f>D334-E334</f>
        <v>253320</v>
      </c>
      <c r="G334" s="248" t="s">
        <v>2425</v>
      </c>
      <c r="H334" s="21"/>
    </row>
    <row r="335" spans="1:8">
      <c r="A335" s="19"/>
      <c r="B335" s="19" t="s">
        <v>2081</v>
      </c>
      <c r="C335" s="19">
        <v>53</v>
      </c>
      <c r="D335" s="20">
        <v>1371680</v>
      </c>
      <c r="E335" s="20"/>
      <c r="F335" s="20">
        <f>F334+D335-E335</f>
        <v>1625000</v>
      </c>
      <c r="G335" s="247" t="s">
        <v>2426</v>
      </c>
      <c r="H335" s="21"/>
    </row>
    <row r="336" spans="1:8">
      <c r="A336" s="19"/>
      <c r="B336" s="19" t="s">
        <v>2083</v>
      </c>
      <c r="C336" s="19">
        <v>66</v>
      </c>
      <c r="D336" s="20">
        <v>1683100</v>
      </c>
      <c r="E336" s="20"/>
      <c r="F336" s="20">
        <f t="shared" ref="F336:F378" si="7">F335+D336-E336</f>
        <v>3308100</v>
      </c>
      <c r="G336" s="247" t="s">
        <v>2427</v>
      </c>
      <c r="H336" s="19"/>
    </row>
    <row r="337" spans="1:8">
      <c r="A337" s="19"/>
      <c r="B337" s="19" t="s">
        <v>2085</v>
      </c>
      <c r="C337" s="19">
        <v>47</v>
      </c>
      <c r="D337" s="20">
        <v>1219090</v>
      </c>
      <c r="E337" s="20"/>
      <c r="F337" s="20">
        <f t="shared" si="7"/>
        <v>4527190</v>
      </c>
      <c r="G337" s="247" t="s">
        <v>2321</v>
      </c>
      <c r="H337" s="19"/>
    </row>
    <row r="338" spans="1:8">
      <c r="A338" s="19"/>
      <c r="B338" s="19" t="s">
        <v>2086</v>
      </c>
      <c r="C338" s="19">
        <v>57</v>
      </c>
      <c r="D338" s="20">
        <v>1408230</v>
      </c>
      <c r="E338" s="20"/>
      <c r="F338" s="20">
        <f t="shared" si="7"/>
        <v>5935420</v>
      </c>
      <c r="G338" s="247" t="s">
        <v>2359</v>
      </c>
      <c r="H338" s="19"/>
    </row>
    <row r="339" spans="1:8">
      <c r="A339" s="19"/>
      <c r="B339" s="19" t="s">
        <v>2087</v>
      </c>
      <c r="C339" s="19">
        <v>29</v>
      </c>
      <c r="D339" s="20">
        <v>755725</v>
      </c>
      <c r="E339" s="20"/>
      <c r="F339" s="20">
        <f t="shared" si="7"/>
        <v>6691145</v>
      </c>
      <c r="G339" s="247" t="s">
        <v>2428</v>
      </c>
      <c r="H339" s="19"/>
    </row>
    <row r="340" spans="1:8">
      <c r="A340" s="19"/>
      <c r="B340" s="19" t="s">
        <v>2091</v>
      </c>
      <c r="C340" s="19">
        <v>4</v>
      </c>
      <c r="D340" s="25">
        <v>102900</v>
      </c>
      <c r="E340" s="20"/>
      <c r="F340" s="20">
        <f t="shared" si="7"/>
        <v>6794045</v>
      </c>
      <c r="G340" s="247" t="s">
        <v>2357</v>
      </c>
      <c r="H340" s="19"/>
    </row>
    <row r="341" spans="1:8">
      <c r="A341" s="19"/>
      <c r="B341" s="19" t="s">
        <v>2094</v>
      </c>
      <c r="C341" s="19">
        <v>4</v>
      </c>
      <c r="D341" s="25">
        <v>104585</v>
      </c>
      <c r="E341" s="25"/>
      <c r="F341" s="20">
        <f t="shared" si="7"/>
        <v>6898630</v>
      </c>
      <c r="G341" s="249" t="s">
        <v>2360</v>
      </c>
      <c r="H341" s="19"/>
    </row>
    <row r="342" spans="1:8">
      <c r="A342" s="19"/>
      <c r="B342" s="19" t="s">
        <v>2110</v>
      </c>
      <c r="C342" s="19">
        <v>23</v>
      </c>
      <c r="D342" s="25">
        <v>569850</v>
      </c>
      <c r="E342" s="25"/>
      <c r="F342" s="20">
        <f t="shared" si="7"/>
        <v>7468480</v>
      </c>
      <c r="G342" s="249" t="s">
        <v>2429</v>
      </c>
      <c r="H342" s="19"/>
    </row>
    <row r="343" spans="1:8">
      <c r="A343" s="19"/>
      <c r="B343" s="19" t="s">
        <v>2116</v>
      </c>
      <c r="C343" s="19">
        <v>19</v>
      </c>
      <c r="D343" s="25">
        <v>485380</v>
      </c>
      <c r="E343" s="25"/>
      <c r="F343" s="20">
        <f t="shared" si="7"/>
        <v>7953860</v>
      </c>
      <c r="G343" s="25"/>
      <c r="H343" s="19"/>
    </row>
    <row r="344" spans="1:8">
      <c r="A344" s="19"/>
      <c r="B344" s="19" t="s">
        <v>2119</v>
      </c>
      <c r="C344" s="19">
        <v>21</v>
      </c>
      <c r="D344" s="25">
        <v>546255</v>
      </c>
      <c r="E344" s="25"/>
      <c r="F344" s="20">
        <f t="shared" si="7"/>
        <v>8500115</v>
      </c>
      <c r="G344" s="25"/>
      <c r="H344" s="19"/>
    </row>
    <row r="345" spans="1:8">
      <c r="A345" s="19"/>
      <c r="B345" s="19" t="s">
        <v>2121</v>
      </c>
      <c r="C345" s="19">
        <v>10</v>
      </c>
      <c r="D345" s="25">
        <v>253300</v>
      </c>
      <c r="E345" s="25"/>
      <c r="F345" s="20">
        <f t="shared" si="7"/>
        <v>8753415</v>
      </c>
      <c r="G345" s="25"/>
      <c r="H345" s="19"/>
    </row>
    <row r="346" spans="1:8">
      <c r="A346" s="19"/>
      <c r="B346" s="19" t="s">
        <v>2123</v>
      </c>
      <c r="C346" s="19">
        <v>2</v>
      </c>
      <c r="D346" s="25">
        <v>35345</v>
      </c>
      <c r="E346" s="25"/>
      <c r="F346" s="20">
        <f t="shared" si="7"/>
        <v>8788760</v>
      </c>
      <c r="G346" s="25"/>
      <c r="H346" s="19"/>
    </row>
    <row r="347" spans="1:8">
      <c r="A347" s="19"/>
      <c r="B347" s="274" t="s">
        <v>2570</v>
      </c>
      <c r="C347" s="19">
        <v>4</v>
      </c>
      <c r="D347" s="25"/>
      <c r="E347" s="25">
        <v>113120</v>
      </c>
      <c r="F347" s="20">
        <f t="shared" si="7"/>
        <v>8675640</v>
      </c>
      <c r="G347" s="25"/>
      <c r="H347" s="19"/>
    </row>
    <row r="348" spans="1:8">
      <c r="A348" s="19"/>
      <c r="B348" s="19" t="s">
        <v>2572</v>
      </c>
      <c r="C348" s="19">
        <v>17</v>
      </c>
      <c r="D348" s="25"/>
      <c r="E348" s="25">
        <v>336435</v>
      </c>
      <c r="F348" s="20">
        <f t="shared" si="7"/>
        <v>8339205</v>
      </c>
      <c r="G348" s="25"/>
      <c r="H348" s="19"/>
    </row>
    <row r="349" spans="1:8">
      <c r="A349" s="19"/>
      <c r="B349" s="283" t="s">
        <v>2575</v>
      </c>
      <c r="C349" s="19">
        <v>10</v>
      </c>
      <c r="D349" s="25"/>
      <c r="E349" s="25">
        <v>248650</v>
      </c>
      <c r="F349" s="20">
        <f t="shared" si="7"/>
        <v>8090555</v>
      </c>
      <c r="G349" s="25"/>
      <c r="H349" s="19"/>
    </row>
    <row r="350" spans="1:8">
      <c r="A350" s="19"/>
      <c r="B350" s="285" t="s">
        <v>2577</v>
      </c>
      <c r="C350" s="19">
        <v>8</v>
      </c>
      <c r="D350" s="25"/>
      <c r="E350" s="25">
        <v>205220</v>
      </c>
      <c r="F350" s="20">
        <f t="shared" si="7"/>
        <v>7885335</v>
      </c>
      <c r="G350" s="25"/>
      <c r="H350" s="19"/>
    </row>
    <row r="351" spans="1:8">
      <c r="A351" s="19"/>
      <c r="B351" s="287" t="s">
        <v>2580</v>
      </c>
      <c r="C351" s="19">
        <v>9</v>
      </c>
      <c r="D351" s="25"/>
      <c r="E351" s="25">
        <v>180030</v>
      </c>
      <c r="F351" s="20">
        <f t="shared" si="7"/>
        <v>7705305</v>
      </c>
      <c r="G351" s="25"/>
      <c r="H351" s="19"/>
    </row>
    <row r="352" spans="1:8">
      <c r="A352" s="19"/>
      <c r="B352" s="290" t="s">
        <v>2582</v>
      </c>
      <c r="C352" s="19">
        <v>18</v>
      </c>
      <c r="D352" s="25"/>
      <c r="E352" s="25">
        <v>375435</v>
      </c>
      <c r="F352" s="20">
        <f t="shared" si="7"/>
        <v>7329870</v>
      </c>
      <c r="G352" s="25"/>
      <c r="H352" s="19"/>
    </row>
    <row r="353" spans="1:8">
      <c r="A353" s="19"/>
      <c r="B353" s="295" t="s">
        <v>2585</v>
      </c>
      <c r="C353" s="19">
        <v>11</v>
      </c>
      <c r="D353" s="25"/>
      <c r="E353" s="25">
        <v>212555</v>
      </c>
      <c r="F353" s="20">
        <f t="shared" si="7"/>
        <v>7117315</v>
      </c>
      <c r="G353" s="25"/>
      <c r="H353" s="19"/>
    </row>
    <row r="354" spans="1:8">
      <c r="A354" s="19"/>
      <c r="B354" s="301" t="s">
        <v>2588</v>
      </c>
      <c r="C354" s="19">
        <v>10</v>
      </c>
      <c r="D354" s="25"/>
      <c r="E354" s="25">
        <v>251245</v>
      </c>
      <c r="F354" s="20">
        <f t="shared" si="7"/>
        <v>6866070</v>
      </c>
      <c r="G354" s="25"/>
      <c r="H354" s="19"/>
    </row>
    <row r="355" spans="1:8">
      <c r="A355" s="19"/>
      <c r="B355" s="303" t="s">
        <v>2595</v>
      </c>
      <c r="C355" s="19">
        <v>15</v>
      </c>
      <c r="D355" s="25"/>
      <c r="E355" s="25">
        <v>352070</v>
      </c>
      <c r="F355" s="20">
        <f t="shared" si="7"/>
        <v>6514000</v>
      </c>
      <c r="G355" s="25"/>
      <c r="H355" s="19"/>
    </row>
    <row r="356" spans="1:8">
      <c r="A356" s="19"/>
      <c r="B356" s="306" t="s">
        <v>2598</v>
      </c>
      <c r="C356" s="19">
        <v>17</v>
      </c>
      <c r="D356" s="25"/>
      <c r="E356" s="25">
        <v>344235</v>
      </c>
      <c r="F356" s="20">
        <f t="shared" si="7"/>
        <v>6169765</v>
      </c>
      <c r="G356" s="25"/>
      <c r="H356" s="19"/>
    </row>
    <row r="357" spans="1:8">
      <c r="A357" s="19"/>
      <c r="B357" s="308" t="s">
        <v>2601</v>
      </c>
      <c r="C357" s="19">
        <v>17</v>
      </c>
      <c r="D357" s="25"/>
      <c r="E357" s="25">
        <v>342425</v>
      </c>
      <c r="F357" s="20">
        <f t="shared" si="7"/>
        <v>5827340</v>
      </c>
      <c r="G357" s="25"/>
      <c r="H357" s="19"/>
    </row>
    <row r="358" spans="1:8">
      <c r="A358" s="19"/>
      <c r="B358" s="309" t="s">
        <v>2051</v>
      </c>
      <c r="C358" s="19">
        <v>8</v>
      </c>
      <c r="D358" s="25"/>
      <c r="E358" s="25">
        <v>161740</v>
      </c>
      <c r="F358" s="20">
        <f t="shared" si="7"/>
        <v>5665600</v>
      </c>
      <c r="G358" s="25"/>
      <c r="H358" s="19"/>
    </row>
    <row r="359" spans="1:8">
      <c r="A359" s="19"/>
      <c r="B359" s="312" t="s">
        <v>2605</v>
      </c>
      <c r="C359" s="19">
        <v>20</v>
      </c>
      <c r="D359" s="25"/>
      <c r="E359" s="25">
        <v>350125</v>
      </c>
      <c r="F359" s="20">
        <f t="shared" si="7"/>
        <v>5315475</v>
      </c>
      <c r="G359" s="25"/>
      <c r="H359" s="19"/>
    </row>
    <row r="360" spans="1:8">
      <c r="A360" s="19"/>
      <c r="B360" s="316" t="s">
        <v>2606</v>
      </c>
      <c r="C360" s="19">
        <v>14</v>
      </c>
      <c r="D360" s="25"/>
      <c r="E360" s="25">
        <v>279335</v>
      </c>
      <c r="F360" s="20">
        <f t="shared" si="7"/>
        <v>5036140</v>
      </c>
      <c r="G360" s="25"/>
      <c r="H360" s="19"/>
    </row>
    <row r="361" spans="1:8">
      <c r="A361" s="19"/>
      <c r="B361" s="318" t="s">
        <v>2609</v>
      </c>
      <c r="C361" s="19">
        <v>7</v>
      </c>
      <c r="D361" s="25"/>
      <c r="E361" s="25">
        <v>157140</v>
      </c>
      <c r="F361" s="20">
        <f t="shared" si="7"/>
        <v>4879000</v>
      </c>
      <c r="G361" s="25"/>
      <c r="H361" s="19"/>
    </row>
    <row r="362" spans="1:8">
      <c r="A362" s="19"/>
      <c r="B362" s="320" t="s">
        <v>2611</v>
      </c>
      <c r="C362" s="19">
        <v>8</v>
      </c>
      <c r="D362" s="25"/>
      <c r="E362" s="25">
        <v>177950</v>
      </c>
      <c r="F362" s="20">
        <f t="shared" si="7"/>
        <v>4701050</v>
      </c>
      <c r="G362" s="25"/>
      <c r="H362" s="19"/>
    </row>
    <row r="363" spans="1:8">
      <c r="A363" s="19"/>
      <c r="B363" s="322" t="s">
        <v>2616</v>
      </c>
      <c r="C363" s="19">
        <v>5</v>
      </c>
      <c r="D363" s="25"/>
      <c r="E363" s="25">
        <v>114895</v>
      </c>
      <c r="F363" s="20">
        <f t="shared" si="7"/>
        <v>4586155</v>
      </c>
      <c r="G363" s="25"/>
      <c r="H363" s="19"/>
    </row>
    <row r="364" spans="1:8">
      <c r="A364" s="19"/>
      <c r="B364" s="324" t="s">
        <v>2619</v>
      </c>
      <c r="C364" s="19">
        <v>13</v>
      </c>
      <c r="D364" s="25"/>
      <c r="E364" s="25">
        <v>221800</v>
      </c>
      <c r="F364" s="20">
        <f t="shared" si="7"/>
        <v>4364355</v>
      </c>
      <c r="G364" s="25"/>
      <c r="H364" s="19"/>
    </row>
    <row r="365" spans="1:8">
      <c r="A365" s="19"/>
      <c r="B365" s="326" t="s">
        <v>2624</v>
      </c>
      <c r="C365" s="19">
        <v>14</v>
      </c>
      <c r="D365" s="25"/>
      <c r="E365" s="25">
        <v>287050</v>
      </c>
      <c r="F365" s="20">
        <f t="shared" si="7"/>
        <v>4077305</v>
      </c>
      <c r="G365" s="25"/>
      <c r="H365" s="19"/>
    </row>
    <row r="366" spans="1:8">
      <c r="A366" s="19"/>
      <c r="B366" s="328" t="s">
        <v>2627</v>
      </c>
      <c r="C366" s="19">
        <v>20</v>
      </c>
      <c r="D366" s="25"/>
      <c r="E366" s="25">
        <v>435880</v>
      </c>
      <c r="F366" s="20">
        <f t="shared" si="7"/>
        <v>3641425</v>
      </c>
      <c r="G366" s="25"/>
      <c r="H366" s="19"/>
    </row>
    <row r="367" spans="1:8">
      <c r="A367" s="19"/>
      <c r="B367" s="330" t="s">
        <v>2630</v>
      </c>
      <c r="C367" s="19">
        <v>25</v>
      </c>
      <c r="D367" s="25"/>
      <c r="E367" s="25">
        <v>523315</v>
      </c>
      <c r="F367" s="20">
        <f t="shared" si="7"/>
        <v>3118110</v>
      </c>
      <c r="G367" s="25"/>
      <c r="H367" s="19"/>
    </row>
    <row r="368" spans="1:8">
      <c r="A368" s="19"/>
      <c r="B368" s="332" t="s">
        <v>2633</v>
      </c>
      <c r="C368" s="19">
        <v>11</v>
      </c>
      <c r="D368" s="25"/>
      <c r="E368" s="25">
        <v>241840</v>
      </c>
      <c r="F368" s="20">
        <f t="shared" si="7"/>
        <v>2876270</v>
      </c>
      <c r="G368" s="25"/>
      <c r="H368" s="19"/>
    </row>
    <row r="369" spans="1:8">
      <c r="A369" s="19"/>
      <c r="B369" s="334" t="s">
        <v>2636</v>
      </c>
      <c r="C369" s="19">
        <v>15</v>
      </c>
      <c r="D369" s="25"/>
      <c r="E369" s="25">
        <v>315705</v>
      </c>
      <c r="F369" s="20">
        <f t="shared" si="7"/>
        <v>2560565</v>
      </c>
      <c r="G369" s="25"/>
      <c r="H369" s="19"/>
    </row>
    <row r="370" spans="1:8">
      <c r="A370" s="19"/>
      <c r="B370" s="19" t="s">
        <v>2635</v>
      </c>
      <c r="C370" s="19">
        <v>4</v>
      </c>
      <c r="D370" s="25"/>
      <c r="E370" s="25">
        <v>79285</v>
      </c>
      <c r="F370" s="20">
        <f t="shared" si="7"/>
        <v>2481280</v>
      </c>
      <c r="G370" s="25"/>
      <c r="H370" s="19"/>
    </row>
    <row r="371" spans="1:8">
      <c r="A371" s="19"/>
      <c r="B371" s="19" t="s">
        <v>2637</v>
      </c>
      <c r="C371" s="19">
        <v>6</v>
      </c>
      <c r="D371" s="25"/>
      <c r="E371" s="25">
        <v>104425</v>
      </c>
      <c r="F371" s="20">
        <f t="shared" si="7"/>
        <v>2376855</v>
      </c>
      <c r="G371" s="25"/>
      <c r="H371" s="19"/>
    </row>
    <row r="372" spans="1:8">
      <c r="A372" s="19"/>
      <c r="B372" s="19" t="s">
        <v>2639</v>
      </c>
      <c r="C372" s="19">
        <v>25</v>
      </c>
      <c r="D372" s="25"/>
      <c r="E372" s="25">
        <v>488905</v>
      </c>
      <c r="F372" s="20">
        <f t="shared" si="7"/>
        <v>1887950</v>
      </c>
      <c r="G372" s="25"/>
      <c r="H372" s="19"/>
    </row>
    <row r="373" spans="1:8">
      <c r="A373" s="19"/>
      <c r="B373" s="19" t="s">
        <v>2642</v>
      </c>
      <c r="C373" s="19">
        <v>24</v>
      </c>
      <c r="D373" s="25"/>
      <c r="E373" s="25">
        <v>471510</v>
      </c>
      <c r="F373" s="20">
        <f t="shared" si="7"/>
        <v>1416440</v>
      </c>
      <c r="G373" s="25"/>
      <c r="H373" s="19"/>
    </row>
    <row r="374" spans="1:8">
      <c r="A374" s="19"/>
      <c r="B374" s="19" t="s">
        <v>2644</v>
      </c>
      <c r="C374" s="19">
        <v>24</v>
      </c>
      <c r="D374" s="25"/>
      <c r="E374" s="25">
        <v>496525</v>
      </c>
      <c r="F374" s="20">
        <f t="shared" si="7"/>
        <v>919915</v>
      </c>
      <c r="G374" s="25"/>
      <c r="H374" s="19"/>
    </row>
    <row r="375" spans="1:8">
      <c r="A375" s="19"/>
      <c r="B375" s="19" t="s">
        <v>2645</v>
      </c>
      <c r="C375" s="19">
        <v>42</v>
      </c>
      <c r="D375" s="25"/>
      <c r="E375" s="25">
        <v>745805</v>
      </c>
      <c r="F375" s="20">
        <f t="shared" si="7"/>
        <v>174110</v>
      </c>
      <c r="G375" s="25"/>
      <c r="H375" s="19"/>
    </row>
    <row r="376" spans="1:8">
      <c r="A376" s="19"/>
      <c r="B376" s="19" t="s">
        <v>2647</v>
      </c>
      <c r="C376" s="19">
        <v>8</v>
      </c>
      <c r="D376" s="25"/>
      <c r="E376" s="25">
        <v>173650</v>
      </c>
      <c r="F376" s="20">
        <f t="shared" si="7"/>
        <v>460</v>
      </c>
      <c r="G376" s="25"/>
      <c r="H376" s="19"/>
    </row>
    <row r="377" spans="1:8">
      <c r="A377" s="19"/>
      <c r="B377" s="19" t="s">
        <v>2649</v>
      </c>
      <c r="C377" s="19">
        <v>1</v>
      </c>
      <c r="D377" s="25">
        <v>19160</v>
      </c>
      <c r="E377" s="25">
        <v>19620</v>
      </c>
      <c r="F377" s="20">
        <f t="shared" si="7"/>
        <v>0</v>
      </c>
      <c r="G377" s="25"/>
      <c r="H377" s="19"/>
    </row>
    <row r="378" spans="1:8">
      <c r="A378" s="19"/>
      <c r="B378" s="19"/>
      <c r="C378" s="19"/>
      <c r="D378" s="25"/>
      <c r="E378" s="25"/>
      <c r="F378" s="20">
        <f t="shared" si="7"/>
        <v>0</v>
      </c>
      <c r="G378" s="25"/>
      <c r="H378" s="19"/>
    </row>
    <row r="379" spans="1:8" ht="26.25">
      <c r="A379" s="673" t="s">
        <v>1664</v>
      </c>
      <c r="B379" s="674"/>
      <c r="C379" s="29"/>
      <c r="D379" s="30">
        <f>SUM(D334:D378)</f>
        <v>8807920</v>
      </c>
      <c r="E379" s="30">
        <f>SUM(E334:E378)</f>
        <v>8807920</v>
      </c>
      <c r="F379" s="30">
        <f>D379-E379</f>
        <v>0</v>
      </c>
      <c r="G379" s="30"/>
      <c r="H379" s="30"/>
    </row>
    <row r="382" spans="1:8" ht="15.75">
      <c r="A382" s="672" t="s">
        <v>1910</v>
      </c>
      <c r="B382" s="672"/>
      <c r="C382" s="672"/>
      <c r="D382" s="672"/>
      <c r="E382" s="672"/>
      <c r="F382" s="672"/>
      <c r="G382" s="672"/>
      <c r="H382" s="672"/>
    </row>
    <row r="383" spans="1:8">
      <c r="A383" s="667" t="s">
        <v>2185</v>
      </c>
      <c r="B383" s="667"/>
      <c r="C383" s="667"/>
      <c r="D383" s="667"/>
      <c r="E383" s="667"/>
      <c r="F383" s="667"/>
      <c r="G383" s="667"/>
      <c r="H383" s="667"/>
    </row>
    <row r="384" spans="1:8">
      <c r="A384" s="668" t="s">
        <v>45</v>
      </c>
      <c r="B384" s="668"/>
      <c r="C384" s="668"/>
      <c r="D384" s="668"/>
      <c r="E384" s="668"/>
      <c r="F384" s="668"/>
      <c r="G384" s="668"/>
      <c r="H384" s="668"/>
    </row>
    <row r="385" spans="1:8" ht="15.75">
      <c r="A385" s="1" t="s">
        <v>3</v>
      </c>
      <c r="B385" s="1" t="s">
        <v>4</v>
      </c>
      <c r="C385" s="211" t="s">
        <v>2245</v>
      </c>
      <c r="D385" s="1" t="s">
        <v>2243</v>
      </c>
      <c r="E385" s="1" t="s">
        <v>2246</v>
      </c>
      <c r="F385" s="211" t="s">
        <v>2244</v>
      </c>
      <c r="G385" s="1" t="s">
        <v>2247</v>
      </c>
      <c r="H385" s="211" t="s">
        <v>2239</v>
      </c>
    </row>
    <row r="386" spans="1:8">
      <c r="A386" s="19"/>
      <c r="B386" s="19" t="s">
        <v>2124</v>
      </c>
      <c r="C386" s="19">
        <v>11</v>
      </c>
      <c r="D386" s="20">
        <v>301080</v>
      </c>
      <c r="E386" s="20"/>
      <c r="F386" s="20">
        <f>D386-E386</f>
        <v>301080</v>
      </c>
      <c r="G386" s="247" t="s">
        <v>2424</v>
      </c>
      <c r="H386" s="21"/>
    </row>
    <row r="387" spans="1:8">
      <c r="A387" s="19"/>
      <c r="B387" s="19" t="s">
        <v>2127</v>
      </c>
      <c r="C387" s="19">
        <v>8</v>
      </c>
      <c r="D387" s="20">
        <v>212555</v>
      </c>
      <c r="E387" s="20"/>
      <c r="F387" s="20">
        <f>F386+D387-E387</f>
        <v>513635</v>
      </c>
      <c r="G387" s="20"/>
      <c r="H387" s="21"/>
    </row>
    <row r="388" spans="1:8">
      <c r="A388" s="19"/>
      <c r="B388" s="19" t="s">
        <v>2154</v>
      </c>
      <c r="C388" s="19">
        <v>16</v>
      </c>
      <c r="D388" s="25">
        <v>0</v>
      </c>
      <c r="E388" s="25">
        <v>267845</v>
      </c>
      <c r="F388" s="20">
        <f t="shared" ref="F388:F389" si="8">F387+D388-E388</f>
        <v>245790</v>
      </c>
      <c r="G388" s="25"/>
      <c r="H388" s="19"/>
    </row>
    <row r="389" spans="1:8">
      <c r="A389" s="19"/>
      <c r="B389" s="19" t="s">
        <v>2156</v>
      </c>
      <c r="C389" s="19">
        <v>17</v>
      </c>
      <c r="D389" s="25"/>
      <c r="E389" s="25">
        <v>244570</v>
      </c>
      <c r="F389" s="20">
        <f t="shared" si="8"/>
        <v>1220</v>
      </c>
      <c r="G389" s="25"/>
      <c r="H389" s="19"/>
    </row>
    <row r="390" spans="1:8">
      <c r="A390" s="19"/>
      <c r="B390" s="19" t="s">
        <v>2216</v>
      </c>
      <c r="C390" s="19"/>
      <c r="D390" s="25"/>
      <c r="E390" s="25">
        <v>1220</v>
      </c>
      <c r="F390" s="25"/>
      <c r="G390" s="25" t="s">
        <v>1643</v>
      </c>
      <c r="H390" s="19"/>
    </row>
    <row r="391" spans="1:8">
      <c r="A391" s="19"/>
      <c r="B391" s="19"/>
      <c r="C391" s="19"/>
      <c r="D391" s="25"/>
      <c r="E391" s="25"/>
      <c r="F391" s="25"/>
      <c r="G391" s="25"/>
      <c r="H391" s="19"/>
    </row>
    <row r="392" spans="1:8">
      <c r="A392" s="19"/>
      <c r="B392" s="19"/>
      <c r="C392" s="19"/>
      <c r="D392" s="25"/>
      <c r="E392" s="25"/>
      <c r="F392" s="25"/>
      <c r="G392" s="25"/>
      <c r="H392" s="19"/>
    </row>
    <row r="393" spans="1:8">
      <c r="A393" s="19"/>
      <c r="B393" s="19"/>
      <c r="C393" s="19"/>
      <c r="D393" s="25"/>
      <c r="E393" s="25"/>
      <c r="F393" s="25"/>
      <c r="G393" s="25"/>
      <c r="H393" s="19"/>
    </row>
    <row r="394" spans="1:8">
      <c r="A394" s="19"/>
      <c r="B394" s="19"/>
      <c r="C394" s="19"/>
      <c r="D394" s="25"/>
      <c r="E394" s="25"/>
      <c r="F394" s="25"/>
      <c r="G394" s="25"/>
      <c r="H394" s="19"/>
    </row>
    <row r="395" spans="1:8">
      <c r="A395" s="19"/>
      <c r="B395" s="19"/>
      <c r="C395" s="19"/>
      <c r="D395" s="25"/>
      <c r="E395" s="25"/>
      <c r="F395" s="25"/>
      <c r="G395" s="25"/>
      <c r="H395" s="19"/>
    </row>
    <row r="396" spans="1:8" ht="26.25">
      <c r="A396" s="673" t="s">
        <v>1664</v>
      </c>
      <c r="B396" s="674"/>
      <c r="C396" s="29"/>
      <c r="D396" s="30">
        <f>SUM(D386:D395)</f>
        <v>513635</v>
      </c>
      <c r="E396" s="30">
        <f>SUM(E386:E395)</f>
        <v>513635</v>
      </c>
      <c r="F396" s="30">
        <f>D396-E396</f>
        <v>0</v>
      </c>
      <c r="G396" s="30"/>
      <c r="H396" s="30"/>
    </row>
    <row r="399" spans="1:8" ht="15.75">
      <c r="A399" s="672" t="s">
        <v>1910</v>
      </c>
      <c r="B399" s="672"/>
      <c r="C399" s="672"/>
      <c r="D399" s="672"/>
      <c r="E399" s="672"/>
      <c r="F399" s="672"/>
      <c r="G399" s="672"/>
      <c r="H399" s="672"/>
    </row>
    <row r="400" spans="1:8">
      <c r="A400" s="697" t="s">
        <v>2118</v>
      </c>
      <c r="B400" s="667"/>
      <c r="C400" s="667"/>
      <c r="D400" s="667"/>
      <c r="E400" s="667"/>
      <c r="F400" s="667"/>
      <c r="G400" s="667"/>
      <c r="H400" s="667"/>
    </row>
    <row r="401" spans="1:8">
      <c r="A401" s="668" t="s">
        <v>45</v>
      </c>
      <c r="B401" s="668"/>
      <c r="C401" s="668"/>
      <c r="D401" s="668"/>
      <c r="E401" s="668"/>
      <c r="F401" s="668"/>
      <c r="G401" s="668"/>
      <c r="H401" s="668"/>
    </row>
    <row r="402" spans="1:8" ht="15.75">
      <c r="A402" s="1" t="s">
        <v>3</v>
      </c>
      <c r="B402" s="1" t="s">
        <v>4</v>
      </c>
      <c r="C402" s="211" t="s">
        <v>2245</v>
      </c>
      <c r="D402" s="1" t="s">
        <v>2243</v>
      </c>
      <c r="E402" s="1" t="s">
        <v>2246</v>
      </c>
      <c r="F402" s="211" t="s">
        <v>2244</v>
      </c>
      <c r="G402" s="1" t="s">
        <v>2247</v>
      </c>
      <c r="H402" s="211" t="s">
        <v>2239</v>
      </c>
    </row>
    <row r="403" spans="1:8">
      <c r="A403" s="19"/>
      <c r="B403" s="290" t="s">
        <v>2582</v>
      </c>
      <c r="C403" s="19">
        <v>5</v>
      </c>
      <c r="D403" s="20">
        <v>136285</v>
      </c>
      <c r="E403" s="20"/>
      <c r="F403" s="20">
        <f>D403-E403</f>
        <v>136285</v>
      </c>
      <c r="G403" s="291" t="s">
        <v>982</v>
      </c>
      <c r="H403" s="21"/>
    </row>
    <row r="404" spans="1:8">
      <c r="A404" s="19"/>
      <c r="B404" s="19" t="s">
        <v>2585</v>
      </c>
      <c r="C404" s="19">
        <v>3</v>
      </c>
      <c r="D404" s="20">
        <v>67275</v>
      </c>
      <c r="E404" s="20"/>
      <c r="F404" s="20">
        <f>F403+D404-E404</f>
        <v>203560</v>
      </c>
      <c r="G404" s="20" t="s">
        <v>982</v>
      </c>
      <c r="H404" s="21"/>
    </row>
    <row r="405" spans="1:8">
      <c r="A405" s="19"/>
      <c r="B405" s="19" t="s">
        <v>2588</v>
      </c>
      <c r="C405" s="19">
        <v>1</v>
      </c>
      <c r="D405" s="20"/>
      <c r="E405" s="20">
        <v>14915</v>
      </c>
      <c r="F405" s="20">
        <f t="shared" ref="F405:F409" si="9">F404+D405-E405</f>
        <v>188645</v>
      </c>
      <c r="G405" s="20"/>
      <c r="H405" s="21"/>
    </row>
    <row r="406" spans="1:8">
      <c r="A406" s="19"/>
      <c r="B406" s="19" t="s">
        <v>2595</v>
      </c>
      <c r="C406" s="19">
        <v>1</v>
      </c>
      <c r="D406" s="25"/>
      <c r="E406" s="25">
        <v>15280</v>
      </c>
      <c r="F406" s="20">
        <f t="shared" si="9"/>
        <v>173365</v>
      </c>
      <c r="G406" s="25"/>
      <c r="H406" s="19"/>
    </row>
    <row r="407" spans="1:8">
      <c r="A407" s="19"/>
      <c r="B407" s="19" t="s">
        <v>2598</v>
      </c>
      <c r="C407" s="19">
        <v>6</v>
      </c>
      <c r="D407" s="25"/>
      <c r="E407" s="25">
        <v>154855</v>
      </c>
      <c r="F407" s="20">
        <f t="shared" si="9"/>
        <v>18510</v>
      </c>
      <c r="G407" s="25"/>
      <c r="H407" s="19"/>
    </row>
    <row r="408" spans="1:8">
      <c r="A408" s="19"/>
      <c r="B408" s="19" t="s">
        <v>2051</v>
      </c>
      <c r="C408" s="19">
        <v>2</v>
      </c>
      <c r="D408" s="25">
        <v>415</v>
      </c>
      <c r="E408" s="25">
        <v>18925</v>
      </c>
      <c r="F408" s="20">
        <f t="shared" si="9"/>
        <v>0</v>
      </c>
      <c r="G408" s="25" t="s">
        <v>2211</v>
      </c>
      <c r="H408" s="19"/>
    </row>
    <row r="409" spans="1:8">
      <c r="A409" s="19"/>
      <c r="B409" s="19"/>
      <c r="C409" s="19"/>
      <c r="D409" s="25"/>
      <c r="E409" s="25"/>
      <c r="F409" s="20">
        <f t="shared" si="9"/>
        <v>0</v>
      </c>
      <c r="G409" s="25"/>
      <c r="H409" s="19"/>
    </row>
    <row r="410" spans="1:8" ht="26.25">
      <c r="A410" s="673" t="s">
        <v>1664</v>
      </c>
      <c r="B410" s="674"/>
      <c r="C410" s="29"/>
      <c r="D410" s="30">
        <f>SUM(D403:D409)</f>
        <v>203975</v>
      </c>
      <c r="E410" s="30">
        <f>SUM(E403:E409)</f>
        <v>203975</v>
      </c>
      <c r="F410" s="30">
        <f>D410-E410</f>
        <v>0</v>
      </c>
      <c r="G410" s="30"/>
      <c r="H410" s="30"/>
    </row>
    <row r="413" spans="1:8" ht="15.75">
      <c r="A413" s="672" t="s">
        <v>1910</v>
      </c>
      <c r="B413" s="672"/>
      <c r="C413" s="672"/>
      <c r="D413" s="672"/>
      <c r="E413" s="672"/>
      <c r="F413" s="672"/>
      <c r="G413" s="672"/>
      <c r="H413" s="672"/>
    </row>
    <row r="414" spans="1:8">
      <c r="A414" s="698" t="s">
        <v>2048</v>
      </c>
      <c r="B414" s="667"/>
      <c r="C414" s="667"/>
      <c r="D414" s="667"/>
      <c r="E414" s="667"/>
      <c r="F414" s="667"/>
      <c r="G414" s="667"/>
      <c r="H414" s="667"/>
    </row>
    <row r="415" spans="1:8">
      <c r="A415" s="668" t="s">
        <v>45</v>
      </c>
      <c r="B415" s="668"/>
      <c r="C415" s="668"/>
      <c r="D415" s="668"/>
      <c r="E415" s="668"/>
      <c r="F415" s="668"/>
      <c r="G415" s="668"/>
      <c r="H415" s="668"/>
    </row>
    <row r="416" spans="1:8" ht="15.75">
      <c r="A416" s="1" t="s">
        <v>3</v>
      </c>
      <c r="B416" s="1" t="s">
        <v>4</v>
      </c>
      <c r="C416" s="211" t="s">
        <v>2245</v>
      </c>
      <c r="D416" s="1" t="s">
        <v>2243</v>
      </c>
      <c r="E416" s="1" t="s">
        <v>2246</v>
      </c>
      <c r="F416" s="211" t="s">
        <v>2244</v>
      </c>
      <c r="G416" s="1" t="s">
        <v>2247</v>
      </c>
      <c r="H416" s="211" t="s">
        <v>2239</v>
      </c>
    </row>
    <row r="417" spans="1:8">
      <c r="A417" s="19"/>
      <c r="B417" s="339" t="s">
        <v>2639</v>
      </c>
      <c r="C417" s="19">
        <v>9</v>
      </c>
      <c r="D417" s="20">
        <v>247915</v>
      </c>
      <c r="E417" s="20"/>
      <c r="F417" s="20">
        <f>D417-E417</f>
        <v>247915</v>
      </c>
      <c r="G417" s="340" t="s">
        <v>2640</v>
      </c>
      <c r="H417" s="21"/>
    </row>
    <row r="418" spans="1:8">
      <c r="A418" s="19"/>
      <c r="B418" s="19" t="s">
        <v>2642</v>
      </c>
      <c r="C418" s="19">
        <v>16</v>
      </c>
      <c r="D418" s="20">
        <v>428765</v>
      </c>
      <c r="E418" s="20"/>
      <c r="F418" s="20">
        <f>F417+D418-E418</f>
        <v>676680</v>
      </c>
      <c r="G418" s="20"/>
      <c r="H418" s="21"/>
    </row>
    <row r="419" spans="1:8">
      <c r="A419" s="19"/>
      <c r="B419" s="19" t="s">
        <v>2644</v>
      </c>
      <c r="C419" s="19">
        <v>11</v>
      </c>
      <c r="D419" s="20">
        <v>287350</v>
      </c>
      <c r="E419" s="20"/>
      <c r="F419" s="20">
        <f t="shared" ref="F419:F495" si="10">F418+D419-E419</f>
        <v>964030</v>
      </c>
      <c r="G419" s="20"/>
      <c r="H419" s="21"/>
    </row>
    <row r="420" spans="1:8">
      <c r="A420" s="19"/>
      <c r="B420" s="19" t="s">
        <v>2174</v>
      </c>
      <c r="C420" s="19">
        <v>3</v>
      </c>
      <c r="D420" s="25">
        <v>76095</v>
      </c>
      <c r="E420" s="25"/>
      <c r="F420" s="20">
        <f t="shared" si="10"/>
        <v>1040125</v>
      </c>
      <c r="G420" s="25"/>
      <c r="H420" s="19"/>
    </row>
    <row r="421" spans="1:8">
      <c r="A421" s="19"/>
      <c r="B421" s="19" t="s">
        <v>2650</v>
      </c>
      <c r="C421" s="19">
        <v>10</v>
      </c>
      <c r="D421" s="25">
        <v>272085</v>
      </c>
      <c r="E421" s="25"/>
      <c r="F421" s="20">
        <f t="shared" si="10"/>
        <v>1312210</v>
      </c>
      <c r="G421" s="25"/>
      <c r="H421" s="19"/>
    </row>
    <row r="422" spans="1:8">
      <c r="A422" s="19"/>
      <c r="B422" s="19" t="s">
        <v>2651</v>
      </c>
      <c r="C422" s="19">
        <v>16</v>
      </c>
      <c r="D422" s="25">
        <v>425025</v>
      </c>
      <c r="E422" s="25"/>
      <c r="F422" s="20">
        <f t="shared" si="10"/>
        <v>1737235</v>
      </c>
      <c r="G422" s="25"/>
      <c r="H422" s="19"/>
    </row>
    <row r="423" spans="1:8">
      <c r="A423" s="19"/>
      <c r="B423" s="19" t="s">
        <v>2653</v>
      </c>
      <c r="C423" s="19">
        <v>17</v>
      </c>
      <c r="D423" s="25">
        <v>463655</v>
      </c>
      <c r="E423" s="25"/>
      <c r="F423" s="20">
        <f t="shared" si="10"/>
        <v>2200890</v>
      </c>
      <c r="G423" s="25"/>
      <c r="H423" s="19"/>
    </row>
    <row r="424" spans="1:8">
      <c r="A424" s="19"/>
      <c r="B424" s="19" t="s">
        <v>2654</v>
      </c>
      <c r="C424" s="19">
        <v>14</v>
      </c>
      <c r="D424" s="25">
        <v>372360</v>
      </c>
      <c r="E424" s="25"/>
      <c r="F424" s="20">
        <f t="shared" si="10"/>
        <v>2573250</v>
      </c>
      <c r="G424" s="25"/>
      <c r="H424" s="19"/>
    </row>
    <row r="425" spans="1:8">
      <c r="A425" s="19"/>
      <c r="B425" s="19" t="s">
        <v>2655</v>
      </c>
      <c r="C425" s="19">
        <v>8</v>
      </c>
      <c r="D425" s="25">
        <v>213390</v>
      </c>
      <c r="E425" s="25"/>
      <c r="F425" s="20">
        <f t="shared" si="10"/>
        <v>2786640</v>
      </c>
      <c r="G425" s="25"/>
      <c r="H425" s="19"/>
    </row>
    <row r="426" spans="1:8">
      <c r="A426" s="19"/>
      <c r="B426" s="19" t="s">
        <v>2596</v>
      </c>
      <c r="C426" s="19">
        <v>5</v>
      </c>
      <c r="D426" s="25">
        <v>130160</v>
      </c>
      <c r="E426" s="25"/>
      <c r="F426" s="20">
        <f t="shared" si="10"/>
        <v>2916800</v>
      </c>
      <c r="G426" s="25"/>
      <c r="H426" s="19"/>
    </row>
    <row r="427" spans="1:8">
      <c r="A427" s="19"/>
      <c r="B427" s="19" t="s">
        <v>2657</v>
      </c>
      <c r="C427" s="19">
        <v>11</v>
      </c>
      <c r="D427" s="25">
        <v>289055</v>
      </c>
      <c r="E427" s="25"/>
      <c r="F427" s="20">
        <f t="shared" si="10"/>
        <v>3205855</v>
      </c>
      <c r="G427" s="25"/>
      <c r="H427" s="19"/>
    </row>
    <row r="428" spans="1:8">
      <c r="A428" s="19"/>
      <c r="B428" s="19" t="s">
        <v>2658</v>
      </c>
      <c r="C428" s="19">
        <v>1</v>
      </c>
      <c r="D428" s="25">
        <v>24610</v>
      </c>
      <c r="E428" s="25"/>
      <c r="F428" s="20">
        <f t="shared" si="10"/>
        <v>3230465</v>
      </c>
      <c r="G428" s="25"/>
      <c r="H428" s="19"/>
    </row>
    <row r="429" spans="1:8">
      <c r="A429" s="19"/>
      <c r="B429" s="19" t="s">
        <v>2660</v>
      </c>
      <c r="C429" s="19">
        <v>3</v>
      </c>
      <c r="D429" s="25">
        <v>77805</v>
      </c>
      <c r="E429" s="25"/>
      <c r="F429" s="20">
        <f t="shared" si="10"/>
        <v>3308270</v>
      </c>
      <c r="G429" s="25"/>
      <c r="H429" s="19"/>
    </row>
    <row r="430" spans="1:8">
      <c r="A430" s="19"/>
      <c r="B430" s="19" t="s">
        <v>2661</v>
      </c>
      <c r="C430" s="19">
        <v>1</v>
      </c>
      <c r="D430" s="25">
        <v>25530</v>
      </c>
      <c r="E430" s="25"/>
      <c r="F430" s="20">
        <f t="shared" si="10"/>
        <v>3333800</v>
      </c>
      <c r="G430" s="25"/>
      <c r="H430" s="19"/>
    </row>
    <row r="431" spans="1:8">
      <c r="A431" s="19"/>
      <c r="B431" s="19" t="s">
        <v>2662</v>
      </c>
      <c r="C431" s="19">
        <v>5</v>
      </c>
      <c r="D431" s="25">
        <v>122030</v>
      </c>
      <c r="E431" s="25"/>
      <c r="F431" s="20">
        <f t="shared" si="10"/>
        <v>3455830</v>
      </c>
      <c r="G431" s="25"/>
      <c r="H431" s="19"/>
    </row>
    <row r="432" spans="1:8">
      <c r="A432" s="19"/>
      <c r="B432" s="19" t="s">
        <v>2663</v>
      </c>
      <c r="C432" s="19">
        <v>4</v>
      </c>
      <c r="D432" s="25">
        <v>93440</v>
      </c>
      <c r="E432" s="25"/>
      <c r="F432" s="20">
        <f t="shared" si="10"/>
        <v>3549270</v>
      </c>
      <c r="G432" s="25"/>
      <c r="H432" s="19"/>
    </row>
    <row r="433" spans="1:8">
      <c r="A433" s="19"/>
      <c r="B433" s="19" t="s">
        <v>2665</v>
      </c>
      <c r="C433" s="19">
        <v>3</v>
      </c>
      <c r="D433" s="25">
        <v>73785</v>
      </c>
      <c r="E433" s="25"/>
      <c r="F433" s="20">
        <f t="shared" si="10"/>
        <v>3623055</v>
      </c>
      <c r="G433" s="25"/>
      <c r="H433" s="19"/>
    </row>
    <row r="434" spans="1:8">
      <c r="A434" s="19"/>
      <c r="B434" s="19" t="s">
        <v>2668</v>
      </c>
      <c r="C434" s="19">
        <v>7</v>
      </c>
      <c r="D434" s="25">
        <v>172785</v>
      </c>
      <c r="E434" s="25"/>
      <c r="F434" s="20">
        <f t="shared" si="10"/>
        <v>3795840</v>
      </c>
      <c r="G434" s="25"/>
      <c r="H434" s="19"/>
    </row>
    <row r="435" spans="1:8">
      <c r="A435" s="19"/>
      <c r="B435" s="19" t="s">
        <v>2667</v>
      </c>
      <c r="C435" s="19">
        <v>1</v>
      </c>
      <c r="D435" s="25"/>
      <c r="E435" s="25">
        <v>26940</v>
      </c>
      <c r="F435" s="20">
        <f t="shared" si="10"/>
        <v>3768900</v>
      </c>
      <c r="G435" s="25"/>
      <c r="H435" s="19"/>
    </row>
    <row r="436" spans="1:8">
      <c r="A436" s="19"/>
      <c r="B436" s="19" t="s">
        <v>2669</v>
      </c>
      <c r="C436" s="19">
        <v>4</v>
      </c>
      <c r="D436" s="25">
        <v>102850</v>
      </c>
      <c r="E436" s="25"/>
      <c r="F436" s="20">
        <f t="shared" si="10"/>
        <v>3871750</v>
      </c>
      <c r="G436" s="25"/>
      <c r="H436" s="19"/>
    </row>
    <row r="437" spans="1:8">
      <c r="A437" s="19"/>
      <c r="B437" s="19" t="s">
        <v>2671</v>
      </c>
      <c r="C437" s="19">
        <v>5</v>
      </c>
      <c r="D437" s="25">
        <v>126485</v>
      </c>
      <c r="E437" s="25"/>
      <c r="F437" s="20">
        <f t="shared" si="10"/>
        <v>3998235</v>
      </c>
      <c r="G437" s="25"/>
      <c r="H437" s="19"/>
    </row>
    <row r="438" spans="1:8">
      <c r="A438" s="19"/>
      <c r="B438" s="19" t="s">
        <v>2675</v>
      </c>
      <c r="C438" s="19">
        <v>2</v>
      </c>
      <c r="D438" s="25"/>
      <c r="E438" s="25">
        <v>40005</v>
      </c>
      <c r="F438" s="20">
        <f t="shared" si="10"/>
        <v>3958230</v>
      </c>
      <c r="G438" s="25"/>
      <c r="H438" s="19"/>
    </row>
    <row r="439" spans="1:8">
      <c r="A439" s="19"/>
      <c r="B439" s="19" t="s">
        <v>2680</v>
      </c>
      <c r="C439" s="19">
        <v>2</v>
      </c>
      <c r="D439" s="25"/>
      <c r="E439" s="25">
        <v>40000</v>
      </c>
      <c r="F439" s="20">
        <f t="shared" si="10"/>
        <v>3918230</v>
      </c>
      <c r="G439" s="25"/>
      <c r="H439" s="19"/>
    </row>
    <row r="440" spans="1:8">
      <c r="A440" s="19"/>
      <c r="B440" s="19" t="s">
        <v>2681</v>
      </c>
      <c r="C440" s="19">
        <v>3</v>
      </c>
      <c r="D440" s="25">
        <v>78510</v>
      </c>
      <c r="E440" s="25"/>
      <c r="F440" s="20">
        <f t="shared" si="10"/>
        <v>3996740</v>
      </c>
      <c r="G440" s="25"/>
      <c r="H440" s="19"/>
    </row>
    <row r="441" spans="1:8">
      <c r="A441" s="19"/>
      <c r="B441" s="19" t="s">
        <v>2682</v>
      </c>
      <c r="C441" s="19">
        <v>2</v>
      </c>
      <c r="D441" s="25">
        <v>51795</v>
      </c>
      <c r="E441" s="25"/>
      <c r="F441" s="20">
        <f t="shared" si="10"/>
        <v>4048535</v>
      </c>
      <c r="G441" s="25"/>
      <c r="H441" s="19"/>
    </row>
    <row r="442" spans="1:8">
      <c r="A442" s="19"/>
      <c r="B442" s="19" t="s">
        <v>2683</v>
      </c>
      <c r="C442" s="19">
        <v>4</v>
      </c>
      <c r="D442" s="25">
        <v>103960</v>
      </c>
      <c r="E442" s="25"/>
      <c r="F442" s="20">
        <f t="shared" si="10"/>
        <v>4152495</v>
      </c>
      <c r="G442" s="25"/>
      <c r="H442" s="19"/>
    </row>
    <row r="443" spans="1:8">
      <c r="A443" s="19"/>
      <c r="B443" s="19" t="s">
        <v>2684</v>
      </c>
      <c r="C443" s="19">
        <v>1</v>
      </c>
      <c r="D443" s="25"/>
      <c r="E443" s="25">
        <v>25000</v>
      </c>
      <c r="F443" s="20">
        <f t="shared" si="10"/>
        <v>4127495</v>
      </c>
      <c r="G443" s="25"/>
      <c r="H443" s="19"/>
    </row>
    <row r="444" spans="1:8">
      <c r="A444" s="19"/>
      <c r="B444" s="19" t="s">
        <v>2695</v>
      </c>
      <c r="C444" s="19">
        <v>5</v>
      </c>
      <c r="D444" s="25"/>
      <c r="E444" s="25">
        <v>75000</v>
      </c>
      <c r="F444" s="20">
        <f t="shared" si="10"/>
        <v>4052495</v>
      </c>
      <c r="G444" s="25"/>
      <c r="H444" s="19"/>
    </row>
    <row r="445" spans="1:8">
      <c r="A445" s="19"/>
      <c r="B445" s="19" t="s">
        <v>2696</v>
      </c>
      <c r="C445" s="19">
        <v>6</v>
      </c>
      <c r="D445" s="25"/>
      <c r="E445" s="25">
        <v>75000</v>
      </c>
      <c r="F445" s="20">
        <f t="shared" si="10"/>
        <v>3977495</v>
      </c>
      <c r="G445" s="25"/>
      <c r="H445" s="19"/>
    </row>
    <row r="446" spans="1:8">
      <c r="A446" s="19"/>
      <c r="B446" s="19" t="s">
        <v>2699</v>
      </c>
      <c r="C446" s="19">
        <v>5</v>
      </c>
      <c r="D446" s="25"/>
      <c r="E446" s="25">
        <v>75815</v>
      </c>
      <c r="F446" s="20">
        <f t="shared" si="10"/>
        <v>3901680</v>
      </c>
      <c r="G446" s="25"/>
      <c r="H446" s="19"/>
    </row>
    <row r="447" spans="1:8">
      <c r="A447" s="19"/>
      <c r="B447" s="19" t="s">
        <v>2702</v>
      </c>
      <c r="C447" s="19">
        <v>5</v>
      </c>
      <c r="D447" s="25"/>
      <c r="E447" s="25">
        <v>74185</v>
      </c>
      <c r="F447" s="20">
        <f t="shared" si="10"/>
        <v>3827495</v>
      </c>
      <c r="G447" s="25"/>
      <c r="H447" s="19"/>
    </row>
    <row r="448" spans="1:8">
      <c r="A448" s="19"/>
      <c r="B448" s="19" t="s">
        <v>2763</v>
      </c>
      <c r="C448" s="19">
        <v>3</v>
      </c>
      <c r="D448" s="25"/>
      <c r="E448" s="25">
        <v>46795</v>
      </c>
      <c r="F448" s="20">
        <f t="shared" si="10"/>
        <v>3780700</v>
      </c>
      <c r="G448" s="25"/>
      <c r="H448" s="19"/>
    </row>
    <row r="449" spans="1:8">
      <c r="A449" s="19"/>
      <c r="B449" s="19" t="s">
        <v>2766</v>
      </c>
      <c r="C449" s="19">
        <v>3</v>
      </c>
      <c r="D449" s="25"/>
      <c r="E449" s="25">
        <v>41545</v>
      </c>
      <c r="F449" s="20">
        <f t="shared" si="10"/>
        <v>3739155</v>
      </c>
      <c r="G449" s="25"/>
      <c r="H449" s="19"/>
    </row>
    <row r="450" spans="1:8">
      <c r="A450" s="19"/>
      <c r="B450" s="19" t="s">
        <v>2768</v>
      </c>
      <c r="C450" s="19">
        <v>3</v>
      </c>
      <c r="D450" s="25"/>
      <c r="E450" s="25">
        <v>40670</v>
      </c>
      <c r="F450" s="20">
        <f t="shared" si="10"/>
        <v>3698485</v>
      </c>
      <c r="G450" s="25"/>
      <c r="H450" s="19"/>
    </row>
    <row r="451" spans="1:8">
      <c r="A451" s="19"/>
      <c r="B451" s="19" t="s">
        <v>2771</v>
      </c>
      <c r="C451" s="19">
        <v>5</v>
      </c>
      <c r="D451" s="25"/>
      <c r="E451" s="25">
        <v>70665</v>
      </c>
      <c r="F451" s="20">
        <f t="shared" si="10"/>
        <v>3627820</v>
      </c>
      <c r="G451" s="25"/>
      <c r="H451" s="19"/>
    </row>
    <row r="452" spans="1:8">
      <c r="A452" s="19"/>
      <c r="B452" s="19" t="s">
        <v>2775</v>
      </c>
      <c r="C452" s="19">
        <v>2</v>
      </c>
      <c r="D452" s="25"/>
      <c r="E452" s="25">
        <v>25325</v>
      </c>
      <c r="F452" s="20">
        <f t="shared" si="10"/>
        <v>3602495</v>
      </c>
      <c r="G452" s="25"/>
      <c r="H452" s="19"/>
    </row>
    <row r="453" spans="1:8">
      <c r="A453" s="19"/>
      <c r="B453" s="19" t="s">
        <v>2798</v>
      </c>
      <c r="C453" s="19">
        <v>1</v>
      </c>
      <c r="D453" s="25"/>
      <c r="E453" s="25">
        <v>28380</v>
      </c>
      <c r="F453" s="20">
        <f t="shared" si="10"/>
        <v>3574115</v>
      </c>
      <c r="G453" s="25"/>
      <c r="H453" s="19"/>
    </row>
    <row r="454" spans="1:8">
      <c r="A454" s="19"/>
      <c r="B454" s="19" t="s">
        <v>2801</v>
      </c>
      <c r="C454" s="19">
        <v>2</v>
      </c>
      <c r="D454" s="25"/>
      <c r="E454" s="25">
        <v>57770</v>
      </c>
      <c r="F454" s="20">
        <f t="shared" si="10"/>
        <v>3516345</v>
      </c>
      <c r="G454" s="25"/>
      <c r="H454" s="19"/>
    </row>
    <row r="455" spans="1:8">
      <c r="A455" s="19"/>
      <c r="B455" s="19" t="s">
        <v>2802</v>
      </c>
      <c r="C455" s="19">
        <v>4</v>
      </c>
      <c r="D455" s="25"/>
      <c r="E455" s="25">
        <v>114415</v>
      </c>
      <c r="F455" s="20">
        <f t="shared" si="10"/>
        <v>3401930</v>
      </c>
      <c r="G455" s="25"/>
      <c r="H455" s="19"/>
    </row>
    <row r="456" spans="1:8">
      <c r="A456" s="19"/>
      <c r="B456" s="19" t="s">
        <v>2804</v>
      </c>
      <c r="C456" s="19">
        <v>4</v>
      </c>
      <c r="D456" s="25"/>
      <c r="E456" s="25">
        <v>114805</v>
      </c>
      <c r="F456" s="20">
        <f t="shared" si="10"/>
        <v>3287125</v>
      </c>
      <c r="G456" s="25"/>
      <c r="H456" s="19"/>
    </row>
    <row r="457" spans="1:8">
      <c r="A457" s="19"/>
      <c r="B457" s="19" t="s">
        <v>2805</v>
      </c>
      <c r="C457" s="19">
        <v>2</v>
      </c>
      <c r="D457" s="25"/>
      <c r="E457" s="25">
        <v>55815</v>
      </c>
      <c r="F457" s="20">
        <f t="shared" si="10"/>
        <v>3231310</v>
      </c>
      <c r="G457" s="25"/>
      <c r="H457" s="19"/>
    </row>
    <row r="458" spans="1:8">
      <c r="A458" s="19"/>
      <c r="B458" s="19" t="s">
        <v>2806</v>
      </c>
      <c r="C458" s="19">
        <v>2</v>
      </c>
      <c r="D458" s="25"/>
      <c r="E458" s="25">
        <v>55700</v>
      </c>
      <c r="F458" s="20">
        <f t="shared" si="10"/>
        <v>3175610</v>
      </c>
      <c r="G458" s="25"/>
      <c r="H458" s="19"/>
    </row>
    <row r="459" spans="1:8">
      <c r="A459" s="19"/>
      <c r="B459" s="19" t="s">
        <v>2809</v>
      </c>
      <c r="C459" s="19">
        <v>2</v>
      </c>
      <c r="D459" s="25"/>
      <c r="E459" s="25">
        <v>56115</v>
      </c>
      <c r="F459" s="20">
        <f t="shared" si="10"/>
        <v>3119495</v>
      </c>
      <c r="G459" s="25"/>
      <c r="H459" s="19"/>
    </row>
    <row r="460" spans="1:8">
      <c r="A460" s="19"/>
      <c r="B460" s="19" t="s">
        <v>2808</v>
      </c>
      <c r="C460" s="19">
        <v>1</v>
      </c>
      <c r="D460" s="25"/>
      <c r="E460" s="25">
        <v>27140</v>
      </c>
      <c r="F460" s="20">
        <f t="shared" si="10"/>
        <v>3092355</v>
      </c>
      <c r="G460" s="25"/>
      <c r="H460" s="19"/>
    </row>
    <row r="461" spans="1:8">
      <c r="A461" s="19"/>
      <c r="B461" s="19" t="s">
        <v>2814</v>
      </c>
      <c r="C461" s="19">
        <v>3</v>
      </c>
      <c r="D461" s="25"/>
      <c r="E461" s="25">
        <v>80575</v>
      </c>
      <c r="F461" s="20">
        <f t="shared" si="10"/>
        <v>3011780</v>
      </c>
      <c r="G461" s="25"/>
      <c r="H461" s="19"/>
    </row>
    <row r="462" spans="1:8">
      <c r="A462" s="19"/>
      <c r="B462" s="19" t="s">
        <v>2816</v>
      </c>
      <c r="C462" s="19">
        <v>2</v>
      </c>
      <c r="D462" s="25"/>
      <c r="E462" s="25">
        <v>56500</v>
      </c>
      <c r="F462" s="20">
        <f t="shared" si="10"/>
        <v>2955280</v>
      </c>
      <c r="G462" s="25"/>
      <c r="H462" s="19"/>
    </row>
    <row r="463" spans="1:8">
      <c r="A463" s="19"/>
      <c r="B463" s="19" t="s">
        <v>2818</v>
      </c>
      <c r="C463" s="19">
        <v>2</v>
      </c>
      <c r="D463" s="25"/>
      <c r="E463" s="25">
        <v>54850</v>
      </c>
      <c r="F463" s="20">
        <f t="shared" si="10"/>
        <v>2900430</v>
      </c>
      <c r="G463" s="25"/>
      <c r="H463" s="19"/>
    </row>
    <row r="464" spans="1:8">
      <c r="A464" s="19"/>
      <c r="B464" s="19" t="s">
        <v>2820</v>
      </c>
      <c r="C464" s="19">
        <v>2</v>
      </c>
      <c r="D464" s="25"/>
      <c r="E464" s="25">
        <v>55505</v>
      </c>
      <c r="F464" s="20">
        <f t="shared" si="10"/>
        <v>2844925</v>
      </c>
      <c r="G464" s="25"/>
      <c r="H464" s="19"/>
    </row>
    <row r="465" spans="1:8">
      <c r="A465" s="19"/>
      <c r="B465" s="19" t="s">
        <v>2821</v>
      </c>
      <c r="C465" s="19">
        <v>3</v>
      </c>
      <c r="D465" s="25"/>
      <c r="E465" s="25">
        <v>85985</v>
      </c>
      <c r="F465" s="20">
        <f t="shared" si="10"/>
        <v>2758940</v>
      </c>
      <c r="G465" s="25"/>
      <c r="H465" s="19"/>
    </row>
    <row r="466" spans="1:8">
      <c r="A466" s="19"/>
      <c r="B466" s="19" t="s">
        <v>2822</v>
      </c>
      <c r="C466" s="19">
        <v>5</v>
      </c>
      <c r="D466" s="25"/>
      <c r="E466" s="25">
        <v>144755</v>
      </c>
      <c r="F466" s="20">
        <f t="shared" si="10"/>
        <v>2614185</v>
      </c>
      <c r="G466" s="25"/>
      <c r="H466" s="19"/>
    </row>
    <row r="467" spans="1:8">
      <c r="A467" s="19"/>
      <c r="B467" s="19" t="s">
        <v>2825</v>
      </c>
      <c r="C467" s="19">
        <v>3</v>
      </c>
      <c r="D467" s="25"/>
      <c r="E467" s="25">
        <v>86110</v>
      </c>
      <c r="F467" s="20">
        <f t="shared" si="10"/>
        <v>2528075</v>
      </c>
      <c r="G467" s="25"/>
      <c r="H467" s="19"/>
    </row>
    <row r="468" spans="1:8">
      <c r="A468" s="19"/>
      <c r="B468" s="19" t="s">
        <v>2826</v>
      </c>
      <c r="C468" s="19">
        <v>3</v>
      </c>
      <c r="D468" s="25"/>
      <c r="E468" s="25">
        <v>85455</v>
      </c>
      <c r="F468" s="20">
        <f t="shared" si="10"/>
        <v>2442620</v>
      </c>
      <c r="G468" s="25"/>
      <c r="H468" s="19"/>
    </row>
    <row r="469" spans="1:8">
      <c r="A469" s="19"/>
      <c r="B469" s="19" t="s">
        <v>2673</v>
      </c>
      <c r="C469" s="19">
        <v>3</v>
      </c>
      <c r="D469" s="25"/>
      <c r="E469" s="25">
        <v>85170</v>
      </c>
      <c r="F469" s="20">
        <f t="shared" si="10"/>
        <v>2357450</v>
      </c>
      <c r="G469" s="25"/>
      <c r="H469" s="19"/>
    </row>
    <row r="470" spans="1:8">
      <c r="A470" s="19"/>
      <c r="B470" s="19" t="s">
        <v>2827</v>
      </c>
      <c r="C470" s="19">
        <v>4</v>
      </c>
      <c r="D470" s="25"/>
      <c r="E470" s="25">
        <v>114545</v>
      </c>
      <c r="F470" s="20">
        <f t="shared" si="10"/>
        <v>2242905</v>
      </c>
      <c r="G470" s="25"/>
      <c r="H470" s="19"/>
    </row>
    <row r="471" spans="1:8">
      <c r="A471" s="19"/>
      <c r="B471" s="19" t="s">
        <v>2828</v>
      </c>
      <c r="C471" s="19">
        <v>3</v>
      </c>
      <c r="D471" s="25"/>
      <c r="E471" s="25">
        <v>87400</v>
      </c>
      <c r="F471" s="20">
        <f t="shared" si="10"/>
        <v>2155505</v>
      </c>
      <c r="G471" s="25"/>
      <c r="H471" s="19"/>
    </row>
    <row r="472" spans="1:8">
      <c r="A472" s="19"/>
      <c r="B472" s="19" t="s">
        <v>2829</v>
      </c>
      <c r="C472" s="19">
        <v>2</v>
      </c>
      <c r="D472" s="25"/>
      <c r="E472" s="25">
        <v>58625</v>
      </c>
      <c r="F472" s="20">
        <f t="shared" si="10"/>
        <v>2096880</v>
      </c>
      <c r="G472" s="25"/>
      <c r="H472" s="19"/>
    </row>
    <row r="473" spans="1:8">
      <c r="A473" s="19"/>
      <c r="B473" s="19" t="s">
        <v>2830</v>
      </c>
      <c r="C473" s="19">
        <v>1</v>
      </c>
      <c r="D473" s="25"/>
      <c r="E473" s="25">
        <v>30200</v>
      </c>
      <c r="F473" s="20">
        <f t="shared" si="10"/>
        <v>2066680</v>
      </c>
      <c r="G473" s="25"/>
      <c r="H473" s="19"/>
    </row>
    <row r="474" spans="1:8">
      <c r="A474" s="19"/>
      <c r="B474" s="19" t="s">
        <v>2832</v>
      </c>
      <c r="C474" s="19">
        <v>1</v>
      </c>
      <c r="D474" s="25"/>
      <c r="E474" s="25">
        <v>30415</v>
      </c>
      <c r="F474" s="20">
        <f t="shared" si="10"/>
        <v>2036265</v>
      </c>
      <c r="G474" s="25"/>
      <c r="H474" s="19"/>
    </row>
    <row r="475" spans="1:8">
      <c r="A475" s="19"/>
      <c r="B475" s="19" t="s">
        <v>2834</v>
      </c>
      <c r="C475" s="19">
        <v>12</v>
      </c>
      <c r="D475" s="25"/>
      <c r="E475" s="25">
        <v>146280</v>
      </c>
      <c r="F475" s="20">
        <f t="shared" si="10"/>
        <v>1889985</v>
      </c>
      <c r="G475" s="25"/>
      <c r="H475" s="19"/>
    </row>
    <row r="476" spans="1:8">
      <c r="A476" s="19"/>
      <c r="B476" s="19" t="s">
        <v>2835</v>
      </c>
      <c r="C476" s="19">
        <v>3</v>
      </c>
      <c r="D476" s="25"/>
      <c r="E476" s="25">
        <v>87745</v>
      </c>
      <c r="F476" s="20">
        <f t="shared" si="10"/>
        <v>1802240</v>
      </c>
      <c r="G476" s="25"/>
      <c r="H476" s="19"/>
    </row>
    <row r="477" spans="1:8">
      <c r="A477" s="19"/>
      <c r="B477" s="19" t="s">
        <v>2839</v>
      </c>
      <c r="C477" s="19">
        <v>4</v>
      </c>
      <c r="D477" s="25"/>
      <c r="E477" s="25">
        <v>117715</v>
      </c>
      <c r="F477" s="20">
        <f t="shared" si="10"/>
        <v>1684525</v>
      </c>
      <c r="G477" s="25"/>
      <c r="H477" s="19"/>
    </row>
    <row r="478" spans="1:8">
      <c r="A478" s="19"/>
      <c r="B478" s="19" t="s">
        <v>2841</v>
      </c>
      <c r="C478" s="19">
        <v>4</v>
      </c>
      <c r="D478" s="25"/>
      <c r="E478" s="25">
        <v>118900</v>
      </c>
      <c r="F478" s="20">
        <f t="shared" si="10"/>
        <v>1565625</v>
      </c>
      <c r="G478" s="25"/>
      <c r="H478" s="19"/>
    </row>
    <row r="479" spans="1:8">
      <c r="A479" s="19"/>
      <c r="B479" s="19" t="s">
        <v>2844</v>
      </c>
      <c r="C479" s="19">
        <v>3</v>
      </c>
      <c r="D479" s="25"/>
      <c r="E479" s="25">
        <v>89155</v>
      </c>
      <c r="F479" s="20">
        <f t="shared" si="10"/>
        <v>1476470</v>
      </c>
      <c r="G479" s="25"/>
      <c r="H479" s="19"/>
    </row>
    <row r="480" spans="1:8">
      <c r="A480" s="19"/>
      <c r="B480" s="19" t="s">
        <v>2857</v>
      </c>
      <c r="C480" s="19">
        <v>3</v>
      </c>
      <c r="D480" s="25"/>
      <c r="E480" s="25">
        <v>88560</v>
      </c>
      <c r="F480" s="20">
        <f t="shared" si="10"/>
        <v>1387910</v>
      </c>
      <c r="G480" s="25"/>
      <c r="H480" s="19"/>
    </row>
    <row r="481" spans="1:8">
      <c r="A481" s="19"/>
      <c r="B481" s="19" t="s">
        <v>2859</v>
      </c>
      <c r="C481" s="19">
        <v>3</v>
      </c>
      <c r="D481" s="25"/>
      <c r="E481" s="25">
        <v>87560</v>
      </c>
      <c r="F481" s="20">
        <f t="shared" si="10"/>
        <v>1300350</v>
      </c>
      <c r="G481" s="25"/>
      <c r="H481" s="19"/>
    </row>
    <row r="482" spans="1:8">
      <c r="A482" s="19"/>
      <c r="B482" s="19" t="s">
        <v>2860</v>
      </c>
      <c r="C482" s="19">
        <v>3</v>
      </c>
      <c r="D482" s="25"/>
      <c r="E482" s="25">
        <v>86065</v>
      </c>
      <c r="F482" s="20">
        <f t="shared" si="10"/>
        <v>1214285</v>
      </c>
      <c r="G482" s="25"/>
      <c r="H482" s="19"/>
    </row>
    <row r="483" spans="1:8">
      <c r="A483" s="19"/>
      <c r="B483" s="19" t="s">
        <v>2861</v>
      </c>
      <c r="C483" s="19">
        <v>3</v>
      </c>
      <c r="D483" s="25"/>
      <c r="E483" s="25">
        <v>86505</v>
      </c>
      <c r="F483" s="20">
        <f t="shared" si="10"/>
        <v>1127780</v>
      </c>
      <c r="G483" s="25"/>
      <c r="H483" s="19"/>
    </row>
    <row r="484" spans="1:8">
      <c r="A484" s="19"/>
      <c r="B484" s="19" t="s">
        <v>2864</v>
      </c>
      <c r="C484" s="19">
        <v>4</v>
      </c>
      <c r="D484" s="25"/>
      <c r="E484" s="25">
        <v>115795</v>
      </c>
      <c r="F484" s="20">
        <f t="shared" si="10"/>
        <v>1011985</v>
      </c>
      <c r="G484" s="25"/>
      <c r="H484" s="19"/>
    </row>
    <row r="485" spans="1:8">
      <c r="A485" s="19"/>
      <c r="B485" s="19" t="s">
        <v>2865</v>
      </c>
      <c r="C485" s="19">
        <v>2</v>
      </c>
      <c r="D485" s="25"/>
      <c r="E485" s="25">
        <v>57685</v>
      </c>
      <c r="F485" s="20">
        <f t="shared" si="10"/>
        <v>954300</v>
      </c>
      <c r="G485" s="25"/>
      <c r="H485" s="19"/>
    </row>
    <row r="486" spans="1:8">
      <c r="A486" s="19"/>
      <c r="B486" s="19" t="s">
        <v>2866</v>
      </c>
      <c r="C486" s="19">
        <v>1</v>
      </c>
      <c r="D486" s="25"/>
      <c r="E486" s="25">
        <v>28700</v>
      </c>
      <c r="F486" s="20">
        <f t="shared" si="10"/>
        <v>925600</v>
      </c>
      <c r="G486" s="25"/>
      <c r="H486" s="19"/>
    </row>
    <row r="487" spans="1:8">
      <c r="A487" s="19"/>
      <c r="B487" s="19" t="s">
        <v>2868</v>
      </c>
      <c r="C487" s="19">
        <v>3</v>
      </c>
      <c r="D487" s="25"/>
      <c r="E487" s="25">
        <v>88200</v>
      </c>
      <c r="F487" s="20">
        <f t="shared" si="10"/>
        <v>837400</v>
      </c>
      <c r="G487" s="25"/>
      <c r="H487" s="19"/>
    </row>
    <row r="488" spans="1:8">
      <c r="A488" s="19"/>
      <c r="B488" s="19" t="s">
        <v>2869</v>
      </c>
      <c r="C488" s="19">
        <v>3</v>
      </c>
      <c r="D488" s="25"/>
      <c r="E488" s="25">
        <v>88185</v>
      </c>
      <c r="F488" s="20">
        <f t="shared" si="10"/>
        <v>749215</v>
      </c>
      <c r="G488" s="25"/>
      <c r="H488" s="19"/>
    </row>
    <row r="489" spans="1:8">
      <c r="A489" s="19"/>
      <c r="B489" s="19" t="s">
        <v>2870</v>
      </c>
      <c r="C489" s="19">
        <v>2</v>
      </c>
      <c r="D489" s="25"/>
      <c r="E489" s="25">
        <v>58905</v>
      </c>
      <c r="F489" s="20">
        <f t="shared" si="10"/>
        <v>690310</v>
      </c>
      <c r="G489" s="25"/>
      <c r="H489" s="19"/>
    </row>
    <row r="490" spans="1:8">
      <c r="A490" s="19"/>
      <c r="B490" s="19" t="s">
        <v>2871</v>
      </c>
      <c r="C490" s="19">
        <v>3</v>
      </c>
      <c r="D490" s="25"/>
      <c r="E490" s="25">
        <v>87800</v>
      </c>
      <c r="F490" s="20">
        <f t="shared" si="10"/>
        <v>602510</v>
      </c>
      <c r="G490" s="25"/>
      <c r="H490" s="19"/>
    </row>
    <row r="491" spans="1:8">
      <c r="A491" s="19"/>
      <c r="B491" s="19" t="s">
        <v>2874</v>
      </c>
      <c r="C491" s="19">
        <v>2</v>
      </c>
      <c r="D491" s="25"/>
      <c r="E491" s="25">
        <v>55980</v>
      </c>
      <c r="F491" s="20">
        <f t="shared" si="10"/>
        <v>546530</v>
      </c>
      <c r="G491" s="25"/>
      <c r="H491" s="19"/>
    </row>
    <row r="492" spans="1:8">
      <c r="A492" s="19"/>
      <c r="B492" s="19" t="s">
        <v>2877</v>
      </c>
      <c r="C492" s="19">
        <v>2</v>
      </c>
      <c r="D492" s="25"/>
      <c r="E492" s="25">
        <v>57025</v>
      </c>
      <c r="F492" s="20">
        <f t="shared" si="10"/>
        <v>489505</v>
      </c>
      <c r="G492" s="25"/>
      <c r="H492" s="19"/>
    </row>
    <row r="493" spans="1:8">
      <c r="A493" s="19"/>
      <c r="B493" s="19" t="s">
        <v>2878</v>
      </c>
      <c r="C493" s="19">
        <v>3</v>
      </c>
      <c r="D493" s="25"/>
      <c r="E493" s="25">
        <v>85945</v>
      </c>
      <c r="F493" s="20">
        <f t="shared" si="10"/>
        <v>403560</v>
      </c>
      <c r="G493" s="25"/>
      <c r="H493" s="19"/>
    </row>
    <row r="494" spans="1:8">
      <c r="A494" s="19"/>
      <c r="B494" s="19" t="s">
        <v>2879</v>
      </c>
      <c r="C494" s="19">
        <v>3</v>
      </c>
      <c r="D494" s="25"/>
      <c r="E494" s="25">
        <v>84585</v>
      </c>
      <c r="F494" s="20">
        <f t="shared" si="10"/>
        <v>318975</v>
      </c>
      <c r="G494" s="25"/>
      <c r="H494" s="19"/>
    </row>
    <row r="495" spans="1:8">
      <c r="A495" s="19"/>
      <c r="B495" s="19" t="s">
        <v>2880</v>
      </c>
      <c r="C495" s="19">
        <v>3</v>
      </c>
      <c r="D495" s="25"/>
      <c r="E495" s="25">
        <v>87130</v>
      </c>
      <c r="F495" s="20">
        <f t="shared" si="10"/>
        <v>231845</v>
      </c>
      <c r="G495" s="25"/>
      <c r="H495" s="19"/>
    </row>
    <row r="496" spans="1:8">
      <c r="A496" s="19"/>
      <c r="B496" s="19" t="s">
        <v>2881</v>
      </c>
      <c r="C496" s="19">
        <v>3</v>
      </c>
      <c r="D496" s="25"/>
      <c r="E496" s="25">
        <v>84250</v>
      </c>
      <c r="F496" s="20">
        <f t="shared" ref="F496:F504" si="11">F495+D496-E496</f>
        <v>147595</v>
      </c>
      <c r="G496" s="25"/>
      <c r="H496" s="19"/>
    </row>
    <row r="497" spans="1:9">
      <c r="A497" s="19"/>
      <c r="B497" s="19" t="s">
        <v>2882</v>
      </c>
      <c r="C497" s="19">
        <v>3</v>
      </c>
      <c r="D497" s="25"/>
      <c r="E497" s="25">
        <v>85180</v>
      </c>
      <c r="F497" s="20">
        <f t="shared" si="11"/>
        <v>62415</v>
      </c>
      <c r="G497" s="25"/>
      <c r="H497" s="19"/>
    </row>
    <row r="498" spans="1:9">
      <c r="A498" s="19"/>
      <c r="B498" s="19" t="s">
        <v>2883</v>
      </c>
      <c r="C498" s="19">
        <v>1</v>
      </c>
      <c r="D498" s="25"/>
      <c r="E498" s="25">
        <v>28885</v>
      </c>
      <c r="F498" s="20">
        <f t="shared" si="11"/>
        <v>33530</v>
      </c>
      <c r="G498" s="25"/>
      <c r="H498" s="19"/>
    </row>
    <row r="499" spans="1:9">
      <c r="A499" s="19"/>
      <c r="B499" s="19" t="s">
        <v>2884</v>
      </c>
      <c r="C499" s="19">
        <v>1</v>
      </c>
      <c r="D499" s="25"/>
      <c r="E499" s="25">
        <v>27825</v>
      </c>
      <c r="F499" s="20">
        <f t="shared" si="11"/>
        <v>5705</v>
      </c>
      <c r="G499" s="25"/>
      <c r="H499" s="19"/>
    </row>
    <row r="500" spans="1:9">
      <c r="A500" s="19"/>
      <c r="B500" s="19" t="s">
        <v>2896</v>
      </c>
      <c r="C500" s="19">
        <v>1</v>
      </c>
      <c r="D500" s="25">
        <v>6730</v>
      </c>
      <c r="E500" s="25">
        <v>12435</v>
      </c>
      <c r="F500" s="20">
        <f t="shared" si="11"/>
        <v>0</v>
      </c>
      <c r="G500" s="25"/>
      <c r="H500" s="19"/>
    </row>
    <row r="501" spans="1:9">
      <c r="A501" s="19"/>
      <c r="B501" s="19"/>
      <c r="C501" s="19"/>
      <c r="D501" s="25"/>
      <c r="E501" s="25"/>
      <c r="F501" s="20">
        <f t="shared" si="11"/>
        <v>0</v>
      </c>
      <c r="G501" s="25"/>
      <c r="H501" s="19"/>
    </row>
    <row r="502" spans="1:9">
      <c r="A502" s="19"/>
      <c r="B502" s="19"/>
      <c r="C502" s="19"/>
      <c r="D502" s="25"/>
      <c r="E502" s="25"/>
      <c r="F502" s="20">
        <f t="shared" si="11"/>
        <v>0</v>
      </c>
      <c r="G502" s="25"/>
      <c r="H502" s="19"/>
    </row>
    <row r="503" spans="1:9">
      <c r="A503" s="19"/>
      <c r="B503" s="19"/>
      <c r="C503" s="19"/>
      <c r="D503" s="25"/>
      <c r="E503" s="25"/>
      <c r="F503" s="20">
        <f t="shared" si="11"/>
        <v>0</v>
      </c>
      <c r="G503" s="25"/>
      <c r="H503" s="19"/>
    </row>
    <row r="504" spans="1:9">
      <c r="A504" s="19"/>
      <c r="B504" s="19"/>
      <c r="C504" s="19"/>
      <c r="D504" s="25"/>
      <c r="E504" s="25"/>
      <c r="F504" s="20">
        <f t="shared" si="11"/>
        <v>0</v>
      </c>
      <c r="G504" s="25"/>
      <c r="H504" s="19"/>
    </row>
    <row r="505" spans="1:9" ht="26.25">
      <c r="A505" s="673" t="s">
        <v>1664</v>
      </c>
      <c r="B505" s="674"/>
      <c r="C505" s="29"/>
      <c r="D505" s="30">
        <f>SUM(D417:D504)</f>
        <v>4266170</v>
      </c>
      <c r="E505" s="30">
        <f>SUM(E417:E504)</f>
        <v>4266170</v>
      </c>
      <c r="F505" s="30">
        <f>D505-E505</f>
        <v>0</v>
      </c>
      <c r="G505" s="30"/>
      <c r="H505" s="30"/>
      <c r="I505" t="s">
        <v>1362</v>
      </c>
    </row>
    <row r="508" spans="1:9" ht="15.75">
      <c r="A508" s="672" t="s">
        <v>1910</v>
      </c>
      <c r="B508" s="672"/>
      <c r="C508" s="672"/>
      <c r="D508" s="672"/>
      <c r="E508" s="672"/>
      <c r="F508" s="672"/>
      <c r="G508" s="672"/>
      <c r="H508" s="672"/>
    </row>
    <row r="509" spans="1:9">
      <c r="A509" s="699" t="s">
        <v>361</v>
      </c>
      <c r="B509" s="667"/>
      <c r="C509" s="667"/>
      <c r="D509" s="667"/>
      <c r="E509" s="667"/>
      <c r="F509" s="667"/>
      <c r="G509" s="667"/>
      <c r="H509" s="667"/>
    </row>
    <row r="510" spans="1:9">
      <c r="A510" s="668" t="s">
        <v>45</v>
      </c>
      <c r="B510" s="668"/>
      <c r="C510" s="668"/>
      <c r="D510" s="668"/>
      <c r="E510" s="668"/>
      <c r="F510" s="668"/>
      <c r="G510" s="668"/>
      <c r="H510" s="668"/>
    </row>
    <row r="511" spans="1:9" ht="15.75">
      <c r="A511" s="1" t="s">
        <v>3</v>
      </c>
      <c r="B511" s="1" t="s">
        <v>4</v>
      </c>
      <c r="C511" s="211" t="s">
        <v>2245</v>
      </c>
      <c r="D511" s="1" t="s">
        <v>2243</v>
      </c>
      <c r="E511" s="1" t="s">
        <v>2246</v>
      </c>
      <c r="F511" s="211" t="s">
        <v>2244</v>
      </c>
      <c r="G511" s="1" t="s">
        <v>2247</v>
      </c>
      <c r="H511" s="211" t="s">
        <v>2239</v>
      </c>
    </row>
    <row r="512" spans="1:9">
      <c r="A512" s="19"/>
      <c r="B512" s="358" t="s">
        <v>2651</v>
      </c>
      <c r="C512" s="19">
        <v>31</v>
      </c>
      <c r="D512" s="20">
        <v>437185</v>
      </c>
      <c r="E512" s="20"/>
      <c r="F512" s="20">
        <f>D512-E512</f>
        <v>437185</v>
      </c>
      <c r="G512" s="340"/>
      <c r="H512" s="21"/>
    </row>
    <row r="513" spans="1:8">
      <c r="A513" s="19"/>
      <c r="B513" s="19" t="s">
        <v>2653</v>
      </c>
      <c r="C513" s="19">
        <v>34</v>
      </c>
      <c r="D513" s="20">
        <v>467780</v>
      </c>
      <c r="E513" s="20"/>
      <c r="F513" s="20">
        <f>F512+D513-E513</f>
        <v>904965</v>
      </c>
      <c r="G513" s="20"/>
      <c r="H513" s="21"/>
    </row>
    <row r="514" spans="1:8">
      <c r="A514" s="19"/>
      <c r="B514" s="19" t="s">
        <v>2654</v>
      </c>
      <c r="C514" s="19">
        <v>51</v>
      </c>
      <c r="D514" s="20">
        <v>715365</v>
      </c>
      <c r="E514" s="20"/>
      <c r="F514" s="20">
        <f t="shared" ref="F514:F552" si="12">F513+D514-E514</f>
        <v>1620330</v>
      </c>
      <c r="G514" s="20"/>
      <c r="H514" s="21"/>
    </row>
    <row r="515" spans="1:8">
      <c r="A515" s="19"/>
      <c r="B515" s="19" t="s">
        <v>2655</v>
      </c>
      <c r="C515" s="19">
        <v>41</v>
      </c>
      <c r="D515" s="25">
        <v>577035</v>
      </c>
      <c r="E515" s="25"/>
      <c r="F515" s="20">
        <f t="shared" si="12"/>
        <v>2197365</v>
      </c>
      <c r="G515" s="25"/>
      <c r="H515" s="19"/>
    </row>
    <row r="516" spans="1:8">
      <c r="A516" s="19"/>
      <c r="B516" s="19" t="s">
        <v>2657</v>
      </c>
      <c r="C516" s="19">
        <v>7</v>
      </c>
      <c r="D516" s="25">
        <v>96220</v>
      </c>
      <c r="E516" s="25"/>
      <c r="F516" s="20">
        <f t="shared" si="12"/>
        <v>2293585</v>
      </c>
      <c r="G516" s="25"/>
      <c r="H516" s="19"/>
    </row>
    <row r="517" spans="1:8">
      <c r="A517" s="19"/>
      <c r="B517" s="19" t="s">
        <v>2696</v>
      </c>
      <c r="C517" s="19">
        <v>1</v>
      </c>
      <c r="D517" s="25"/>
      <c r="E517" s="25">
        <v>28005</v>
      </c>
      <c r="F517" s="20">
        <f t="shared" si="12"/>
        <v>2265580</v>
      </c>
      <c r="G517" s="25"/>
      <c r="H517" s="19"/>
    </row>
    <row r="518" spans="1:8">
      <c r="A518" s="19"/>
      <c r="B518" s="411" t="s">
        <v>2714</v>
      </c>
      <c r="C518" s="19">
        <v>13</v>
      </c>
      <c r="D518" s="25">
        <v>344665</v>
      </c>
      <c r="E518" s="25"/>
      <c r="F518" s="20">
        <f t="shared" si="12"/>
        <v>2610245</v>
      </c>
      <c r="G518" s="25"/>
      <c r="H518" s="19"/>
    </row>
    <row r="519" spans="1:8">
      <c r="A519" s="19"/>
      <c r="B519" s="19" t="s">
        <v>2715</v>
      </c>
      <c r="C519" s="19">
        <v>8</v>
      </c>
      <c r="D519" s="25">
        <v>211225</v>
      </c>
      <c r="E519" s="25"/>
      <c r="F519" s="20">
        <f t="shared" si="12"/>
        <v>2821470</v>
      </c>
      <c r="G519" s="25"/>
      <c r="H519" s="19"/>
    </row>
    <row r="520" spans="1:8">
      <c r="A520" s="19"/>
      <c r="B520" s="19" t="s">
        <v>2716</v>
      </c>
      <c r="C520" s="19">
        <v>12</v>
      </c>
      <c r="D520" s="25">
        <v>317130</v>
      </c>
      <c r="E520" s="25"/>
      <c r="F520" s="20">
        <f t="shared" si="12"/>
        <v>3138600</v>
      </c>
      <c r="G520" s="25"/>
      <c r="H520" s="19"/>
    </row>
    <row r="521" spans="1:8">
      <c r="A521" s="19"/>
      <c r="B521" s="19" t="s">
        <v>2719</v>
      </c>
      <c r="C521" s="19">
        <v>13</v>
      </c>
      <c r="D521" s="25">
        <v>338600</v>
      </c>
      <c r="E521" s="25"/>
      <c r="F521" s="20">
        <f t="shared" si="12"/>
        <v>3477200</v>
      </c>
      <c r="G521" s="25"/>
      <c r="H521" s="19"/>
    </row>
    <row r="522" spans="1:8">
      <c r="A522" s="19"/>
      <c r="B522" s="19" t="s">
        <v>2836</v>
      </c>
      <c r="C522" s="19">
        <v>1</v>
      </c>
      <c r="D522" s="25"/>
      <c r="E522" s="25">
        <v>26950</v>
      </c>
      <c r="F522" s="20">
        <f t="shared" si="12"/>
        <v>3450250</v>
      </c>
      <c r="G522" s="25"/>
      <c r="H522" s="19"/>
    </row>
    <row r="523" spans="1:8">
      <c r="A523" s="19"/>
      <c r="B523" s="19" t="s">
        <v>2874</v>
      </c>
      <c r="C523" s="19">
        <v>16</v>
      </c>
      <c r="D523" s="25"/>
      <c r="E523" s="25">
        <v>272575</v>
      </c>
      <c r="F523" s="20">
        <f t="shared" si="12"/>
        <v>3177675</v>
      </c>
      <c r="G523" s="25"/>
      <c r="H523" s="19"/>
    </row>
    <row r="524" spans="1:8">
      <c r="A524" s="19"/>
      <c r="B524" s="19" t="s">
        <v>2878</v>
      </c>
      <c r="C524" s="19">
        <v>1</v>
      </c>
      <c r="D524" s="25"/>
      <c r="E524" s="25">
        <v>16565</v>
      </c>
      <c r="F524" s="20">
        <f t="shared" si="12"/>
        <v>3161110</v>
      </c>
      <c r="G524" s="25"/>
      <c r="H524" s="19"/>
    </row>
    <row r="525" spans="1:8">
      <c r="A525" s="19"/>
      <c r="B525" s="19" t="s">
        <v>2879</v>
      </c>
      <c r="C525" s="19">
        <v>1</v>
      </c>
      <c r="D525" s="25"/>
      <c r="E525" s="25">
        <v>15100</v>
      </c>
      <c r="F525" s="20">
        <f t="shared" si="12"/>
        <v>3146010</v>
      </c>
      <c r="G525" s="25"/>
      <c r="H525" s="19"/>
    </row>
    <row r="526" spans="1:8">
      <c r="A526" s="19"/>
      <c r="B526" s="19" t="s">
        <v>2880</v>
      </c>
      <c r="C526" s="19">
        <v>6</v>
      </c>
      <c r="D526" s="25">
        <v>55375</v>
      </c>
      <c r="E526" s="25">
        <v>130190</v>
      </c>
      <c r="F526" s="20">
        <f t="shared" si="12"/>
        <v>3071195</v>
      </c>
      <c r="G526" s="25" t="s">
        <v>2889</v>
      </c>
      <c r="H526" s="19"/>
    </row>
    <row r="527" spans="1:8">
      <c r="A527" s="19"/>
      <c r="B527" s="19" t="s">
        <v>2881</v>
      </c>
      <c r="C527" s="19">
        <v>1</v>
      </c>
      <c r="D527" s="25"/>
      <c r="E527" s="25">
        <v>15010</v>
      </c>
      <c r="F527" s="20">
        <f t="shared" si="12"/>
        <v>3056185</v>
      </c>
      <c r="G527" s="25"/>
      <c r="H527" s="19"/>
    </row>
    <row r="528" spans="1:8">
      <c r="A528" s="19"/>
      <c r="B528" s="19" t="s">
        <v>2882</v>
      </c>
      <c r="C528" s="19">
        <v>1</v>
      </c>
      <c r="D528" s="25"/>
      <c r="E528" s="25">
        <v>15675</v>
      </c>
      <c r="F528" s="20">
        <f t="shared" si="12"/>
        <v>3040510</v>
      </c>
      <c r="G528" s="25"/>
      <c r="H528" s="19"/>
    </row>
    <row r="529" spans="1:8">
      <c r="A529" s="19"/>
      <c r="B529" s="19" t="s">
        <v>2883</v>
      </c>
      <c r="C529" s="19">
        <v>1</v>
      </c>
      <c r="D529" s="25"/>
      <c r="E529" s="25">
        <v>28590</v>
      </c>
      <c r="F529" s="20">
        <f t="shared" si="12"/>
        <v>3011920</v>
      </c>
      <c r="G529" s="25"/>
      <c r="H529" s="19"/>
    </row>
    <row r="530" spans="1:8">
      <c r="A530" s="19"/>
      <c r="B530" s="19" t="s">
        <v>2888</v>
      </c>
      <c r="C530" s="19">
        <v>1</v>
      </c>
      <c r="D530" s="25">
        <v>26625</v>
      </c>
      <c r="E530" s="25"/>
      <c r="F530" s="20">
        <f t="shared" si="12"/>
        <v>3038545</v>
      </c>
      <c r="G530" s="25" t="s">
        <v>2889</v>
      </c>
      <c r="H530" s="19"/>
    </row>
    <row r="531" spans="1:8">
      <c r="A531" s="19"/>
      <c r="B531" s="19" t="s">
        <v>2888</v>
      </c>
      <c r="C531" s="19">
        <v>2</v>
      </c>
      <c r="D531" s="25"/>
      <c r="E531" s="25">
        <v>57545</v>
      </c>
      <c r="F531" s="20">
        <f t="shared" si="12"/>
        <v>2981000</v>
      </c>
      <c r="G531" s="25"/>
      <c r="H531" s="19"/>
    </row>
    <row r="532" spans="1:8">
      <c r="A532" s="19"/>
      <c r="B532" s="19" t="s">
        <v>2891</v>
      </c>
      <c r="C532" s="19">
        <v>1</v>
      </c>
      <c r="D532" s="25">
        <v>895</v>
      </c>
      <c r="E532" s="25"/>
      <c r="F532" s="20">
        <f t="shared" si="12"/>
        <v>2981895</v>
      </c>
      <c r="G532" s="25" t="s">
        <v>2892</v>
      </c>
      <c r="H532" s="19"/>
    </row>
    <row r="533" spans="1:8">
      <c r="A533" s="19"/>
      <c r="B533" s="19" t="s">
        <v>2891</v>
      </c>
      <c r="C533" s="19">
        <v>1</v>
      </c>
      <c r="D533" s="25"/>
      <c r="E533" s="25">
        <v>27000</v>
      </c>
      <c r="F533" s="20">
        <f t="shared" si="12"/>
        <v>2954895</v>
      </c>
      <c r="G533" s="25"/>
      <c r="H533" s="19"/>
    </row>
    <row r="534" spans="1:8">
      <c r="A534" s="19"/>
      <c r="B534" s="19" t="s">
        <v>2895</v>
      </c>
      <c r="C534" s="19">
        <v>2</v>
      </c>
      <c r="D534" s="25"/>
      <c r="E534" s="25">
        <v>38475</v>
      </c>
      <c r="F534" s="20">
        <f t="shared" si="12"/>
        <v>2916420</v>
      </c>
      <c r="G534" s="25"/>
      <c r="H534" s="19"/>
    </row>
    <row r="535" spans="1:8">
      <c r="A535" s="19"/>
      <c r="B535" s="19" t="s">
        <v>2896</v>
      </c>
      <c r="C535" s="19">
        <v>2</v>
      </c>
      <c r="D535" s="25"/>
      <c r="E535" s="25">
        <v>40655</v>
      </c>
      <c r="F535" s="20">
        <f t="shared" si="12"/>
        <v>2875765</v>
      </c>
      <c r="G535" s="25"/>
      <c r="H535" s="19"/>
    </row>
    <row r="536" spans="1:8">
      <c r="A536" s="19"/>
      <c r="B536" s="19" t="s">
        <v>2902</v>
      </c>
      <c r="C536" s="19">
        <v>1</v>
      </c>
      <c r="D536" s="25"/>
      <c r="E536" s="25">
        <v>15875</v>
      </c>
      <c r="F536" s="20">
        <f t="shared" si="12"/>
        <v>2859890</v>
      </c>
      <c r="G536" s="25"/>
      <c r="H536" s="19"/>
    </row>
    <row r="537" spans="1:8">
      <c r="A537" s="19"/>
      <c r="B537" s="19" t="s">
        <v>2903</v>
      </c>
      <c r="C537" s="19">
        <v>1</v>
      </c>
      <c r="D537" s="25"/>
      <c r="E537" s="25">
        <v>13515</v>
      </c>
      <c r="F537" s="20">
        <f t="shared" si="12"/>
        <v>2846375</v>
      </c>
      <c r="G537" s="25"/>
      <c r="H537" s="19"/>
    </row>
    <row r="538" spans="1:8">
      <c r="A538" s="19"/>
      <c r="B538" s="19" t="s">
        <v>2904</v>
      </c>
      <c r="C538" s="19">
        <v>2</v>
      </c>
      <c r="D538" s="25"/>
      <c r="E538" s="25">
        <v>42730</v>
      </c>
      <c r="F538" s="20">
        <f t="shared" si="12"/>
        <v>2803645</v>
      </c>
      <c r="G538" s="25"/>
      <c r="H538" s="19"/>
    </row>
    <row r="539" spans="1:8">
      <c r="A539" s="19"/>
      <c r="B539" s="19" t="s">
        <v>2906</v>
      </c>
      <c r="C539" s="19">
        <v>3</v>
      </c>
      <c r="D539" s="25"/>
      <c r="E539" s="25">
        <v>78970</v>
      </c>
      <c r="F539" s="20">
        <f t="shared" si="12"/>
        <v>2724675</v>
      </c>
      <c r="G539" s="25"/>
      <c r="H539" s="19"/>
    </row>
    <row r="540" spans="1:8">
      <c r="A540" s="19"/>
      <c r="B540" s="19" t="s">
        <v>2907</v>
      </c>
      <c r="C540" s="19">
        <v>7</v>
      </c>
      <c r="D540" s="25"/>
      <c r="E540" s="25">
        <v>170880</v>
      </c>
      <c r="F540" s="20">
        <f t="shared" si="12"/>
        <v>2553795</v>
      </c>
      <c r="G540" s="25"/>
      <c r="H540" s="19"/>
    </row>
    <row r="541" spans="1:8">
      <c r="A541" s="19"/>
      <c r="B541" s="19" t="s">
        <v>2908</v>
      </c>
      <c r="C541" s="19">
        <v>1</v>
      </c>
      <c r="D541" s="25">
        <v>17320</v>
      </c>
      <c r="E541" s="25"/>
      <c r="F541" s="20">
        <f t="shared" si="12"/>
        <v>2571115</v>
      </c>
      <c r="G541" s="25" t="s">
        <v>2909</v>
      </c>
      <c r="H541" s="19"/>
    </row>
    <row r="542" spans="1:8">
      <c r="A542" s="19"/>
      <c r="B542" s="19" t="s">
        <v>2908</v>
      </c>
      <c r="C542" s="19">
        <v>3</v>
      </c>
      <c r="D542" s="25"/>
      <c r="E542" s="25">
        <v>68835</v>
      </c>
      <c r="F542" s="20">
        <f t="shared" si="12"/>
        <v>2502280</v>
      </c>
      <c r="G542" s="25"/>
      <c r="H542" s="19"/>
    </row>
    <row r="543" spans="1:8">
      <c r="A543" s="19"/>
      <c r="B543" s="19" t="s">
        <v>2910</v>
      </c>
      <c r="C543" s="19">
        <v>3</v>
      </c>
      <c r="D543" s="25"/>
      <c r="E543" s="25">
        <v>57795</v>
      </c>
      <c r="F543" s="20">
        <f t="shared" si="12"/>
        <v>2444485</v>
      </c>
      <c r="G543" s="25"/>
      <c r="H543" s="19"/>
    </row>
    <row r="544" spans="1:8">
      <c r="A544" s="19"/>
      <c r="B544" s="19" t="s">
        <v>2929</v>
      </c>
      <c r="C544" s="19">
        <v>1</v>
      </c>
      <c r="D544" s="25"/>
      <c r="E544" s="25">
        <v>1785</v>
      </c>
      <c r="F544" s="20">
        <f t="shared" si="12"/>
        <v>2442700</v>
      </c>
      <c r="G544" s="25" t="s">
        <v>1928</v>
      </c>
      <c r="H544" s="19"/>
    </row>
    <row r="545" spans="1:9">
      <c r="A545" s="19"/>
      <c r="B545" s="19" t="s">
        <v>2938</v>
      </c>
      <c r="C545" s="19">
        <v>3</v>
      </c>
      <c r="D545" s="25"/>
      <c r="E545" s="25">
        <v>76950</v>
      </c>
      <c r="F545" s="20">
        <f t="shared" si="12"/>
        <v>2365750</v>
      </c>
      <c r="G545" s="25"/>
      <c r="H545" s="19"/>
    </row>
    <row r="546" spans="1:9">
      <c r="A546" s="19"/>
      <c r="B546" s="19" t="s">
        <v>2947</v>
      </c>
      <c r="C546" s="19">
        <v>2</v>
      </c>
      <c r="D546" s="25"/>
      <c r="E546" s="25">
        <v>38000</v>
      </c>
      <c r="F546" s="20">
        <f t="shared" si="12"/>
        <v>2327750</v>
      </c>
      <c r="G546" s="25"/>
      <c r="H546" s="19"/>
    </row>
    <row r="547" spans="1:9">
      <c r="A547" s="19"/>
      <c r="B547" s="19" t="s">
        <v>2949</v>
      </c>
      <c r="C547" s="19">
        <v>2</v>
      </c>
      <c r="D547" s="25"/>
      <c r="E547" s="25">
        <v>41005</v>
      </c>
      <c r="F547" s="20">
        <f t="shared" si="12"/>
        <v>2286745</v>
      </c>
      <c r="G547" s="25"/>
      <c r="H547" s="19"/>
    </row>
    <row r="548" spans="1:9">
      <c r="A548" s="19"/>
      <c r="B548" s="19" t="s">
        <v>2950</v>
      </c>
      <c r="C548" s="19">
        <v>1</v>
      </c>
      <c r="D548" s="25"/>
      <c r="E548" s="25">
        <v>31725</v>
      </c>
      <c r="F548" s="20">
        <f t="shared" si="12"/>
        <v>2255020</v>
      </c>
      <c r="G548" s="25"/>
      <c r="H548" s="19"/>
    </row>
    <row r="549" spans="1:9">
      <c r="A549" s="19"/>
      <c r="B549" s="19" t="s">
        <v>2951</v>
      </c>
      <c r="C549" s="19">
        <v>3</v>
      </c>
      <c r="D549" s="25"/>
      <c r="E549" s="25">
        <v>77850</v>
      </c>
      <c r="F549" s="20">
        <f t="shared" si="12"/>
        <v>2177170</v>
      </c>
      <c r="G549" s="25"/>
      <c r="H549" s="19"/>
    </row>
    <row r="550" spans="1:9">
      <c r="A550" s="19"/>
      <c r="B550" s="640" t="s">
        <v>2954</v>
      </c>
      <c r="C550" s="19">
        <v>3</v>
      </c>
      <c r="D550" s="25"/>
      <c r="E550" s="25">
        <v>71375</v>
      </c>
      <c r="F550" s="20">
        <f t="shared" si="12"/>
        <v>2105795</v>
      </c>
      <c r="G550" s="25"/>
      <c r="H550" s="19"/>
    </row>
    <row r="551" spans="1:9">
      <c r="A551" s="19"/>
      <c r="B551" s="19"/>
      <c r="C551" s="19"/>
      <c r="D551" s="25"/>
      <c r="E551" s="25"/>
      <c r="F551" s="20">
        <f t="shared" si="12"/>
        <v>2105795</v>
      </c>
      <c r="G551" s="25"/>
      <c r="H551" s="19"/>
    </row>
    <row r="552" spans="1:9">
      <c r="A552" s="19"/>
      <c r="B552" s="19"/>
      <c r="C552" s="19"/>
      <c r="D552" s="25"/>
      <c r="E552" s="25"/>
      <c r="F552" s="20">
        <f t="shared" si="12"/>
        <v>2105795</v>
      </c>
      <c r="G552" s="25"/>
      <c r="H552" s="19"/>
    </row>
    <row r="553" spans="1:9" ht="26.25">
      <c r="A553" s="673" t="s">
        <v>1664</v>
      </c>
      <c r="B553" s="674"/>
      <c r="C553" s="29"/>
      <c r="D553" s="30">
        <f>SUM(D512:D552)</f>
        <v>3605420</v>
      </c>
      <c r="E553" s="30">
        <f>SUM(E512:E552)</f>
        <v>1499625</v>
      </c>
      <c r="F553" s="30">
        <f>D553-E553</f>
        <v>2105795</v>
      </c>
      <c r="G553" s="30"/>
      <c r="H553" s="30"/>
      <c r="I553" t="s">
        <v>1362</v>
      </c>
    </row>
    <row r="556" spans="1:9" ht="15.75">
      <c r="A556" s="672" t="s">
        <v>1910</v>
      </c>
      <c r="B556" s="672"/>
      <c r="C556" s="672"/>
      <c r="D556" s="672"/>
      <c r="E556" s="672"/>
      <c r="F556" s="672"/>
      <c r="G556" s="672"/>
      <c r="H556" s="672"/>
    </row>
    <row r="557" spans="1:9">
      <c r="A557" s="701" t="s">
        <v>1893</v>
      </c>
      <c r="B557" s="667"/>
      <c r="C557" s="667"/>
      <c r="D557" s="667"/>
      <c r="E557" s="667"/>
      <c r="F557" s="667"/>
      <c r="G557" s="667"/>
      <c r="H557" s="667"/>
    </row>
    <row r="558" spans="1:9">
      <c r="A558" s="668" t="s">
        <v>45</v>
      </c>
      <c r="B558" s="668"/>
      <c r="C558" s="668"/>
      <c r="D558" s="668"/>
      <c r="E558" s="668"/>
      <c r="F558" s="668"/>
      <c r="G558" s="668"/>
      <c r="H558" s="668"/>
    </row>
    <row r="559" spans="1:9" ht="15.75">
      <c r="A559" s="1" t="s">
        <v>3</v>
      </c>
      <c r="B559" s="1" t="s">
        <v>4</v>
      </c>
      <c r="C559" s="211" t="s">
        <v>2245</v>
      </c>
      <c r="D559" s="1" t="s">
        <v>2243</v>
      </c>
      <c r="E559" s="1" t="s">
        <v>2246</v>
      </c>
      <c r="F559" s="211" t="s">
        <v>2244</v>
      </c>
      <c r="G559" s="1" t="s">
        <v>2247</v>
      </c>
      <c r="H559" s="211" t="s">
        <v>2239</v>
      </c>
    </row>
    <row r="560" spans="1:9">
      <c r="A560" s="19"/>
      <c r="B560" s="367" t="s">
        <v>2662</v>
      </c>
      <c r="C560" s="19">
        <v>49</v>
      </c>
      <c r="D560" s="20">
        <v>508785</v>
      </c>
      <c r="E560" s="20"/>
      <c r="F560" s="20">
        <f>D560-E560</f>
        <v>508785</v>
      </c>
      <c r="G560" s="340"/>
      <c r="H560" s="21"/>
    </row>
    <row r="561" spans="1:8">
      <c r="A561" s="19"/>
      <c r="B561" s="19" t="s">
        <v>2667</v>
      </c>
      <c r="C561" s="19">
        <v>20</v>
      </c>
      <c r="D561" s="20">
        <v>217445</v>
      </c>
      <c r="E561" s="20"/>
      <c r="F561" s="20">
        <f>F560+D561-E561</f>
        <v>726230</v>
      </c>
      <c r="G561" s="20"/>
      <c r="H561" s="21"/>
    </row>
    <row r="562" spans="1:8">
      <c r="A562" s="19"/>
      <c r="B562" s="19" t="s">
        <v>2681</v>
      </c>
      <c r="C562" s="19">
        <v>3</v>
      </c>
      <c r="D562" s="20"/>
      <c r="E562" s="20">
        <v>52265</v>
      </c>
      <c r="F562" s="20">
        <f t="shared" ref="F562:F660" si="13">F561+D562-E562</f>
        <v>673965</v>
      </c>
      <c r="G562" s="20"/>
      <c r="H562" s="21"/>
    </row>
    <row r="563" spans="1:8">
      <c r="A563" s="19"/>
      <c r="B563" s="19" t="s">
        <v>2682</v>
      </c>
      <c r="C563" s="19">
        <v>3</v>
      </c>
      <c r="D563" s="25"/>
      <c r="E563" s="25">
        <v>45010</v>
      </c>
      <c r="F563" s="20">
        <f t="shared" si="13"/>
        <v>628955</v>
      </c>
      <c r="G563" s="25"/>
      <c r="H563" s="19"/>
    </row>
    <row r="564" spans="1:8">
      <c r="A564" s="19"/>
      <c r="B564" s="19" t="s">
        <v>2683</v>
      </c>
      <c r="C564" s="19">
        <v>5</v>
      </c>
      <c r="D564" s="25"/>
      <c r="E564" s="25">
        <v>102365</v>
      </c>
      <c r="F564" s="20">
        <f t="shared" si="13"/>
        <v>526590</v>
      </c>
      <c r="G564" s="25"/>
      <c r="H564" s="19"/>
    </row>
    <row r="565" spans="1:8">
      <c r="A565" s="19"/>
      <c r="B565" s="19" t="s">
        <v>2685</v>
      </c>
      <c r="C565" s="19">
        <v>9</v>
      </c>
      <c r="D565" s="25"/>
      <c r="E565" s="25">
        <v>135565</v>
      </c>
      <c r="F565" s="20">
        <f t="shared" si="13"/>
        <v>391025</v>
      </c>
      <c r="G565" s="25"/>
      <c r="H565" s="19"/>
    </row>
    <row r="566" spans="1:8">
      <c r="A566" s="19"/>
      <c r="B566" s="19" t="s">
        <v>2687</v>
      </c>
      <c r="C566" s="19">
        <v>6</v>
      </c>
      <c r="D566" s="25"/>
      <c r="E566" s="25">
        <v>117905</v>
      </c>
      <c r="F566" s="20">
        <f t="shared" si="13"/>
        <v>273120</v>
      </c>
      <c r="G566" s="25"/>
      <c r="H566" s="19"/>
    </row>
    <row r="567" spans="1:8">
      <c r="A567" s="19"/>
      <c r="B567" s="19" t="s">
        <v>2688</v>
      </c>
      <c r="C567" s="19">
        <v>4</v>
      </c>
      <c r="D567" s="25"/>
      <c r="E567" s="25">
        <v>72230</v>
      </c>
      <c r="F567" s="20">
        <f t="shared" si="13"/>
        <v>200890</v>
      </c>
      <c r="G567" s="25"/>
      <c r="H567" s="19"/>
    </row>
    <row r="568" spans="1:8">
      <c r="A568" s="19"/>
      <c r="B568" s="19" t="s">
        <v>2692</v>
      </c>
      <c r="C568" s="19">
        <v>5</v>
      </c>
      <c r="D568" s="25"/>
      <c r="E568" s="25">
        <v>88895</v>
      </c>
      <c r="F568" s="20">
        <f t="shared" si="13"/>
        <v>111995</v>
      </c>
      <c r="G568" s="25"/>
      <c r="H568" s="19"/>
    </row>
    <row r="569" spans="1:8">
      <c r="A569" s="19"/>
      <c r="B569" s="19" t="s">
        <v>2694</v>
      </c>
      <c r="C569" s="19">
        <v>6</v>
      </c>
      <c r="D569" s="25"/>
      <c r="E569" s="25">
        <v>111960</v>
      </c>
      <c r="F569" s="20">
        <f t="shared" si="13"/>
        <v>35</v>
      </c>
      <c r="G569" s="25" t="s">
        <v>2140</v>
      </c>
      <c r="H569" s="19"/>
    </row>
    <row r="570" spans="1:8">
      <c r="A570" s="19"/>
      <c r="B570" s="19" t="s">
        <v>2709</v>
      </c>
      <c r="C570" s="19">
        <v>30</v>
      </c>
      <c r="D570" s="26">
        <v>645345</v>
      </c>
      <c r="E570" s="25"/>
      <c r="F570" s="20">
        <f t="shared" si="13"/>
        <v>645380</v>
      </c>
      <c r="G570" s="25"/>
      <c r="H570" s="19"/>
    </row>
    <row r="571" spans="1:8">
      <c r="A571" s="19"/>
      <c r="B571" s="19" t="s">
        <v>2710</v>
      </c>
      <c r="C571" s="19">
        <v>11</v>
      </c>
      <c r="D571" s="26">
        <v>241335</v>
      </c>
      <c r="E571" s="25"/>
      <c r="F571" s="20">
        <f t="shared" si="13"/>
        <v>886715</v>
      </c>
      <c r="G571" s="25"/>
      <c r="H571" s="19"/>
    </row>
    <row r="572" spans="1:8">
      <c r="A572" s="19"/>
      <c r="B572" s="19" t="s">
        <v>2711</v>
      </c>
      <c r="C572" s="19">
        <v>9</v>
      </c>
      <c r="D572" s="26">
        <v>198365</v>
      </c>
      <c r="E572" s="25"/>
      <c r="F572" s="20">
        <f t="shared" si="13"/>
        <v>1085080</v>
      </c>
      <c r="G572" s="25"/>
      <c r="H572" s="19">
        <v>1</v>
      </c>
    </row>
    <row r="573" spans="1:8">
      <c r="A573" s="19"/>
      <c r="B573" s="19" t="s">
        <v>2712</v>
      </c>
      <c r="C573" s="19">
        <v>19</v>
      </c>
      <c r="D573" s="26">
        <v>413460</v>
      </c>
      <c r="E573" s="25"/>
      <c r="F573" s="20">
        <f t="shared" si="13"/>
        <v>1498540</v>
      </c>
      <c r="G573" s="25"/>
      <c r="H573" s="19"/>
    </row>
    <row r="574" spans="1:8">
      <c r="A574" s="19"/>
      <c r="B574" s="19" t="s">
        <v>2713</v>
      </c>
      <c r="C574" s="19">
        <v>11</v>
      </c>
      <c r="D574" s="26">
        <v>239000</v>
      </c>
      <c r="E574" s="25"/>
      <c r="F574" s="20">
        <f t="shared" si="13"/>
        <v>1737540</v>
      </c>
      <c r="G574" s="25"/>
      <c r="H574" s="19"/>
    </row>
    <row r="575" spans="1:8">
      <c r="A575" s="19"/>
      <c r="B575" s="19" t="s">
        <v>2734</v>
      </c>
      <c r="C575" s="19">
        <v>7</v>
      </c>
      <c r="D575" s="25">
        <v>151730</v>
      </c>
      <c r="E575" s="25"/>
      <c r="F575" s="20">
        <f t="shared" si="13"/>
        <v>1889270</v>
      </c>
      <c r="G575" s="25"/>
      <c r="H575" s="19"/>
    </row>
    <row r="576" spans="1:8">
      <c r="A576" s="19"/>
      <c r="B576" s="19" t="s">
        <v>2735</v>
      </c>
      <c r="C576" s="19">
        <v>24</v>
      </c>
      <c r="D576" s="25">
        <v>531260</v>
      </c>
      <c r="E576" s="25"/>
      <c r="F576" s="20">
        <f t="shared" si="13"/>
        <v>2420530</v>
      </c>
      <c r="G576" s="25"/>
      <c r="H576" s="19"/>
    </row>
    <row r="577" spans="1:8">
      <c r="A577" s="19"/>
      <c r="B577" s="19" t="s">
        <v>2736</v>
      </c>
      <c r="C577" s="19">
        <v>20</v>
      </c>
      <c r="D577" s="25">
        <v>428845</v>
      </c>
      <c r="E577" s="25"/>
      <c r="F577" s="20">
        <f t="shared" si="13"/>
        <v>2849375</v>
      </c>
      <c r="G577" s="25"/>
      <c r="H577" s="19"/>
    </row>
    <row r="578" spans="1:8">
      <c r="A578" s="19"/>
      <c r="B578" s="19" t="s">
        <v>2737</v>
      </c>
      <c r="C578" s="19">
        <v>4</v>
      </c>
      <c r="D578" s="25">
        <v>64170</v>
      </c>
      <c r="E578" s="25"/>
      <c r="F578" s="20">
        <f t="shared" si="13"/>
        <v>2913545</v>
      </c>
      <c r="G578" s="25"/>
      <c r="H578" s="19"/>
    </row>
    <row r="579" spans="1:8">
      <c r="A579" s="19"/>
      <c r="B579" s="19" t="s">
        <v>2741</v>
      </c>
      <c r="C579" s="19">
        <v>23</v>
      </c>
      <c r="D579" s="25">
        <v>532860</v>
      </c>
      <c r="E579" s="25"/>
      <c r="F579" s="20">
        <f t="shared" si="13"/>
        <v>3446405</v>
      </c>
      <c r="G579" s="25"/>
      <c r="H579" s="19"/>
    </row>
    <row r="580" spans="1:8">
      <c r="A580" s="19"/>
      <c r="B580" s="19" t="s">
        <v>2742</v>
      </c>
      <c r="C580" s="19">
        <v>34</v>
      </c>
      <c r="D580" s="25">
        <v>770570</v>
      </c>
      <c r="E580" s="25"/>
      <c r="F580" s="20">
        <f t="shared" si="13"/>
        <v>4216975</v>
      </c>
      <c r="G580" s="25"/>
      <c r="H580" s="19"/>
    </row>
    <row r="581" spans="1:8">
      <c r="A581" s="19"/>
      <c r="B581" s="19" t="s">
        <v>2744</v>
      </c>
      <c r="C581" s="19">
        <v>20</v>
      </c>
      <c r="D581" s="25">
        <v>439320</v>
      </c>
      <c r="E581" s="25"/>
      <c r="F581" s="20">
        <f t="shared" si="13"/>
        <v>4656295</v>
      </c>
      <c r="G581" s="25"/>
      <c r="H581" s="19">
        <v>4</v>
      </c>
    </row>
    <row r="582" spans="1:8">
      <c r="A582" s="19"/>
      <c r="B582" s="19" t="s">
        <v>2746</v>
      </c>
      <c r="C582" s="19">
        <v>7</v>
      </c>
      <c r="D582" s="25">
        <v>155130</v>
      </c>
      <c r="E582" s="25"/>
      <c r="F582" s="20">
        <f t="shared" si="13"/>
        <v>4811425</v>
      </c>
      <c r="G582" s="25"/>
      <c r="H582" s="19"/>
    </row>
    <row r="583" spans="1:8">
      <c r="A583" s="19"/>
      <c r="B583" s="19" t="s">
        <v>2748</v>
      </c>
      <c r="C583" s="19">
        <v>3</v>
      </c>
      <c r="D583" s="25">
        <v>59500</v>
      </c>
      <c r="E583" s="25"/>
      <c r="F583" s="20">
        <f t="shared" si="13"/>
        <v>4870925</v>
      </c>
      <c r="G583" s="25"/>
      <c r="H583" s="19"/>
    </row>
    <row r="584" spans="1:8">
      <c r="A584" s="19"/>
      <c r="B584" s="19" t="s">
        <v>2753</v>
      </c>
      <c r="C584" s="19">
        <v>5</v>
      </c>
      <c r="D584" s="25">
        <v>110400</v>
      </c>
      <c r="E584" s="25"/>
      <c r="F584" s="20">
        <f t="shared" si="13"/>
        <v>4981325</v>
      </c>
      <c r="G584" s="25"/>
      <c r="H584" s="19"/>
    </row>
    <row r="585" spans="1:8">
      <c r="A585" s="19"/>
      <c r="B585" s="19" t="s">
        <v>2757</v>
      </c>
      <c r="C585" s="19">
        <v>16</v>
      </c>
      <c r="D585" s="25">
        <v>353260</v>
      </c>
      <c r="E585" s="25"/>
      <c r="F585" s="20">
        <f t="shared" si="13"/>
        <v>5334585</v>
      </c>
      <c r="G585" s="25"/>
      <c r="H585" s="19"/>
    </row>
    <row r="586" spans="1:8">
      <c r="A586" s="19"/>
      <c r="B586" s="19" t="s">
        <v>2760</v>
      </c>
      <c r="C586" s="19">
        <v>7</v>
      </c>
      <c r="D586" s="25">
        <v>152680</v>
      </c>
      <c r="E586" s="25"/>
      <c r="F586" s="20">
        <f t="shared" si="13"/>
        <v>5487265</v>
      </c>
      <c r="G586" s="25"/>
      <c r="H586" s="19"/>
    </row>
    <row r="587" spans="1:8">
      <c r="A587" s="19"/>
      <c r="B587" s="19" t="s">
        <v>2763</v>
      </c>
      <c r="C587" s="19">
        <v>4</v>
      </c>
      <c r="D587" s="25">
        <v>90650</v>
      </c>
      <c r="E587" s="25"/>
      <c r="F587" s="20">
        <f t="shared" si="13"/>
        <v>5577915</v>
      </c>
      <c r="G587" s="25"/>
      <c r="H587" s="19"/>
    </row>
    <row r="588" spans="1:8">
      <c r="A588" s="19"/>
      <c r="B588" s="19" t="s">
        <v>2766</v>
      </c>
      <c r="C588" s="19">
        <v>11</v>
      </c>
      <c r="D588" s="25">
        <v>237755</v>
      </c>
      <c r="E588" s="25"/>
      <c r="F588" s="20">
        <f t="shared" si="13"/>
        <v>5815670</v>
      </c>
      <c r="G588" s="25"/>
      <c r="H588" s="19"/>
    </row>
    <row r="589" spans="1:8">
      <c r="A589" s="19"/>
      <c r="B589" s="19" t="s">
        <v>2768</v>
      </c>
      <c r="C589" s="19">
        <v>5</v>
      </c>
      <c r="D589" s="25">
        <v>120340</v>
      </c>
      <c r="E589" s="25"/>
      <c r="F589" s="20">
        <f t="shared" si="13"/>
        <v>5936010</v>
      </c>
      <c r="G589" s="25"/>
      <c r="H589" s="19"/>
    </row>
    <row r="590" spans="1:8">
      <c r="A590" s="19"/>
      <c r="B590" s="19" t="s">
        <v>2773</v>
      </c>
      <c r="C590" s="19">
        <v>4</v>
      </c>
      <c r="D590" s="25"/>
      <c r="E590" s="25">
        <v>53935</v>
      </c>
      <c r="F590" s="20">
        <f t="shared" si="13"/>
        <v>5882075</v>
      </c>
      <c r="G590" s="25"/>
      <c r="H590" s="19"/>
    </row>
    <row r="591" spans="1:8">
      <c r="A591" s="19"/>
      <c r="B591" s="19" t="s">
        <v>2774</v>
      </c>
      <c r="C591" s="19">
        <v>5</v>
      </c>
      <c r="D591" s="25"/>
      <c r="E591" s="25">
        <v>70925</v>
      </c>
      <c r="F591" s="20">
        <f t="shared" si="13"/>
        <v>5811150</v>
      </c>
      <c r="G591" s="25"/>
      <c r="H591" s="19"/>
    </row>
    <row r="592" spans="1:8">
      <c r="A592" s="19"/>
      <c r="B592" s="19" t="s">
        <v>2775</v>
      </c>
      <c r="C592" s="19">
        <v>2</v>
      </c>
      <c r="D592" s="25"/>
      <c r="E592" s="25">
        <v>20595</v>
      </c>
      <c r="F592" s="20">
        <f t="shared" si="13"/>
        <v>5790555</v>
      </c>
      <c r="G592" s="25"/>
      <c r="H592" s="19"/>
    </row>
    <row r="593" spans="1:8">
      <c r="A593" s="19"/>
      <c r="B593" s="19" t="s">
        <v>2779</v>
      </c>
      <c r="C593" s="19">
        <v>2</v>
      </c>
      <c r="D593" s="25"/>
      <c r="E593" s="25">
        <v>28975</v>
      </c>
      <c r="F593" s="20">
        <f t="shared" si="13"/>
        <v>5761580</v>
      </c>
      <c r="G593" s="25"/>
      <c r="H593" s="19"/>
    </row>
    <row r="594" spans="1:8">
      <c r="A594" s="19"/>
      <c r="B594" s="19" t="s">
        <v>2781</v>
      </c>
      <c r="C594" s="19">
        <v>1</v>
      </c>
      <c r="D594" s="25"/>
      <c r="E594" s="25">
        <v>14000</v>
      </c>
      <c r="F594" s="20">
        <f t="shared" si="13"/>
        <v>5747580</v>
      </c>
      <c r="G594" s="25"/>
      <c r="H594" s="19"/>
    </row>
    <row r="595" spans="1:8">
      <c r="A595" s="19"/>
      <c r="B595" s="19" t="s">
        <v>2787</v>
      </c>
      <c r="C595" s="19">
        <v>1</v>
      </c>
      <c r="D595" s="25"/>
      <c r="E595" s="25">
        <v>14955</v>
      </c>
      <c r="F595" s="20">
        <f t="shared" si="13"/>
        <v>5732625</v>
      </c>
      <c r="G595" s="25"/>
      <c r="H595" s="19"/>
    </row>
    <row r="596" spans="1:8">
      <c r="A596" s="19"/>
      <c r="B596" s="19" t="s">
        <v>2791</v>
      </c>
      <c r="C596" s="19">
        <v>2</v>
      </c>
      <c r="D596" s="25"/>
      <c r="E596" s="25">
        <v>27810</v>
      </c>
      <c r="F596" s="20">
        <f t="shared" si="13"/>
        <v>5704815</v>
      </c>
      <c r="G596" s="25"/>
      <c r="H596" s="19"/>
    </row>
    <row r="597" spans="1:8">
      <c r="A597" s="19"/>
      <c r="B597" s="19" t="s">
        <v>2793</v>
      </c>
      <c r="C597" s="19">
        <v>1</v>
      </c>
      <c r="D597" s="25"/>
      <c r="E597" s="25">
        <v>13890</v>
      </c>
      <c r="F597" s="20">
        <f t="shared" si="13"/>
        <v>5690925</v>
      </c>
      <c r="G597" s="25"/>
      <c r="H597" s="19"/>
    </row>
    <row r="598" spans="1:8">
      <c r="A598" s="19"/>
      <c r="B598" s="19" t="s">
        <v>2794</v>
      </c>
      <c r="C598" s="19">
        <v>1</v>
      </c>
      <c r="D598" s="25"/>
      <c r="E598" s="25">
        <v>13905</v>
      </c>
      <c r="F598" s="20">
        <f t="shared" si="13"/>
        <v>5677020</v>
      </c>
      <c r="G598" s="25"/>
      <c r="H598" s="19"/>
    </row>
    <row r="599" spans="1:8">
      <c r="A599" s="19"/>
      <c r="B599" s="19" t="s">
        <v>2796</v>
      </c>
      <c r="C599" s="19">
        <v>1</v>
      </c>
      <c r="D599" s="25"/>
      <c r="E599" s="25">
        <v>14130</v>
      </c>
      <c r="F599" s="20">
        <f t="shared" si="13"/>
        <v>5662890</v>
      </c>
      <c r="G599" s="25"/>
      <c r="H599" s="19"/>
    </row>
    <row r="600" spans="1:8">
      <c r="A600" s="19"/>
      <c r="B600" s="19" t="s">
        <v>2798</v>
      </c>
      <c r="C600" s="19">
        <v>1</v>
      </c>
      <c r="D600" s="25"/>
      <c r="E600" s="25">
        <v>12980</v>
      </c>
      <c r="F600" s="20">
        <f t="shared" si="13"/>
        <v>5649910</v>
      </c>
      <c r="G600" s="25"/>
      <c r="H600" s="19"/>
    </row>
    <row r="601" spans="1:8">
      <c r="A601" s="19"/>
      <c r="B601" s="19" t="s">
        <v>2800</v>
      </c>
      <c r="C601" s="19">
        <v>2</v>
      </c>
      <c r="D601" s="25"/>
      <c r="E601" s="25">
        <v>27965</v>
      </c>
      <c r="F601" s="20">
        <f t="shared" si="13"/>
        <v>5621945</v>
      </c>
      <c r="G601" s="25"/>
      <c r="H601" s="19"/>
    </row>
    <row r="602" spans="1:8">
      <c r="A602" s="19"/>
      <c r="B602" s="19" t="s">
        <v>2802</v>
      </c>
      <c r="C602" s="19">
        <v>1</v>
      </c>
      <c r="D602" s="25"/>
      <c r="E602" s="25">
        <v>13945</v>
      </c>
      <c r="F602" s="20">
        <f t="shared" si="13"/>
        <v>5608000</v>
      </c>
      <c r="G602" s="25"/>
      <c r="H602" s="19"/>
    </row>
    <row r="603" spans="1:8">
      <c r="A603" s="19"/>
      <c r="B603" s="19" t="s">
        <v>2804</v>
      </c>
      <c r="C603" s="19">
        <v>2</v>
      </c>
      <c r="D603" s="25"/>
      <c r="E603" s="25">
        <v>33810</v>
      </c>
      <c r="F603" s="20">
        <f t="shared" si="13"/>
        <v>5574190</v>
      </c>
      <c r="G603" s="25"/>
      <c r="H603" s="19"/>
    </row>
    <row r="604" spans="1:8">
      <c r="A604" s="19"/>
      <c r="B604" s="19" t="s">
        <v>2805</v>
      </c>
      <c r="C604" s="19">
        <v>2</v>
      </c>
      <c r="D604" s="25"/>
      <c r="E604" s="25">
        <v>29700</v>
      </c>
      <c r="F604" s="20">
        <f t="shared" si="13"/>
        <v>5544490</v>
      </c>
      <c r="G604" s="25"/>
      <c r="H604" s="19"/>
    </row>
    <row r="605" spans="1:8">
      <c r="A605" s="19"/>
      <c r="B605" s="19" t="s">
        <v>2806</v>
      </c>
      <c r="C605" s="19">
        <v>3</v>
      </c>
      <c r="D605" s="25"/>
      <c r="E605" s="25">
        <v>34865</v>
      </c>
      <c r="F605" s="20">
        <f t="shared" si="13"/>
        <v>5509625</v>
      </c>
      <c r="G605" s="25"/>
      <c r="H605" s="19"/>
    </row>
    <row r="606" spans="1:8">
      <c r="A606" s="19"/>
      <c r="B606" s="19" t="s">
        <v>2809</v>
      </c>
      <c r="C606" s="19">
        <v>1</v>
      </c>
      <c r="D606" s="25"/>
      <c r="E606" s="25">
        <v>14765</v>
      </c>
      <c r="F606" s="20">
        <f t="shared" si="13"/>
        <v>5494860</v>
      </c>
      <c r="G606" s="25"/>
      <c r="H606" s="19"/>
    </row>
    <row r="607" spans="1:8">
      <c r="A607" s="19"/>
      <c r="B607" s="19" t="s">
        <v>2808</v>
      </c>
      <c r="C607" s="19">
        <v>1</v>
      </c>
      <c r="D607" s="25"/>
      <c r="E607" s="25">
        <v>13935</v>
      </c>
      <c r="F607" s="20">
        <f t="shared" si="13"/>
        <v>5480925</v>
      </c>
      <c r="G607" s="25"/>
      <c r="H607" s="19"/>
    </row>
    <row r="608" spans="1:8">
      <c r="A608" s="19"/>
      <c r="B608" s="19" t="s">
        <v>2818</v>
      </c>
      <c r="C608" s="19">
        <v>1</v>
      </c>
      <c r="D608" s="25"/>
      <c r="E608" s="25">
        <v>790</v>
      </c>
      <c r="F608" s="20">
        <f t="shared" si="13"/>
        <v>5480135</v>
      </c>
      <c r="G608" s="25"/>
      <c r="H608" s="19"/>
    </row>
    <row r="609" spans="1:8">
      <c r="A609" s="19"/>
      <c r="B609" s="19" t="s">
        <v>2855</v>
      </c>
      <c r="C609" s="19">
        <v>1</v>
      </c>
      <c r="D609" s="25"/>
      <c r="E609" s="25">
        <v>12800</v>
      </c>
      <c r="F609" s="20">
        <f t="shared" si="13"/>
        <v>5467335</v>
      </c>
      <c r="G609" s="25"/>
      <c r="H609" s="19"/>
    </row>
    <row r="610" spans="1:8">
      <c r="A610" s="19"/>
      <c r="B610" s="19" t="s">
        <v>2857</v>
      </c>
      <c r="C610" s="19">
        <v>11</v>
      </c>
      <c r="D610" s="25"/>
      <c r="E610" s="25">
        <v>177080</v>
      </c>
      <c r="F610" s="20">
        <f t="shared" si="13"/>
        <v>5290255</v>
      </c>
      <c r="G610" s="25"/>
      <c r="H610" s="19"/>
    </row>
    <row r="611" spans="1:8">
      <c r="A611" s="19"/>
      <c r="B611" s="19" t="s">
        <v>2859</v>
      </c>
      <c r="C611" s="19">
        <v>11</v>
      </c>
      <c r="D611" s="25"/>
      <c r="E611" s="25">
        <v>171195</v>
      </c>
      <c r="F611" s="20">
        <f t="shared" si="13"/>
        <v>5119060</v>
      </c>
      <c r="G611" s="25"/>
      <c r="H611" s="19"/>
    </row>
    <row r="612" spans="1:8">
      <c r="A612" s="19"/>
      <c r="B612" s="19" t="s">
        <v>2860</v>
      </c>
      <c r="C612" s="19">
        <v>8</v>
      </c>
      <c r="D612" s="25">
        <v>3860</v>
      </c>
      <c r="E612" s="25">
        <v>129590</v>
      </c>
      <c r="F612" s="20">
        <f t="shared" si="13"/>
        <v>4993330</v>
      </c>
      <c r="G612" s="25"/>
      <c r="H612" s="19"/>
    </row>
    <row r="613" spans="1:8">
      <c r="A613" s="19"/>
      <c r="B613" s="19" t="s">
        <v>2861</v>
      </c>
      <c r="C613" s="19">
        <v>5</v>
      </c>
      <c r="D613" s="25">
        <v>41040</v>
      </c>
      <c r="E613" s="25">
        <v>108790</v>
      </c>
      <c r="F613" s="20">
        <f t="shared" si="13"/>
        <v>4925580</v>
      </c>
      <c r="G613" s="25"/>
      <c r="H613" s="19"/>
    </row>
    <row r="614" spans="1:8">
      <c r="A614" s="19"/>
      <c r="B614" s="19" t="s">
        <v>2862</v>
      </c>
      <c r="C614" s="19">
        <v>5</v>
      </c>
      <c r="D614" s="25"/>
      <c r="E614" s="25">
        <v>80685</v>
      </c>
      <c r="F614" s="20">
        <f t="shared" si="13"/>
        <v>4844895</v>
      </c>
      <c r="G614" s="25"/>
      <c r="H614" s="19"/>
    </row>
    <row r="615" spans="1:8">
      <c r="A615" s="19"/>
      <c r="B615" s="19" t="s">
        <v>2863</v>
      </c>
      <c r="C615" s="19">
        <v>11</v>
      </c>
      <c r="D615" s="25"/>
      <c r="E615" s="25">
        <v>182110</v>
      </c>
      <c r="F615" s="20">
        <f t="shared" si="13"/>
        <v>4662785</v>
      </c>
      <c r="G615" s="25"/>
      <c r="H615" s="19"/>
    </row>
    <row r="616" spans="1:8">
      <c r="A616" s="19"/>
      <c r="B616" s="19" t="s">
        <v>2864</v>
      </c>
      <c r="C616" s="19">
        <v>9</v>
      </c>
      <c r="D616" s="25"/>
      <c r="E616" s="25">
        <v>165310</v>
      </c>
      <c r="F616" s="20">
        <f t="shared" si="13"/>
        <v>4497475</v>
      </c>
      <c r="G616" s="25"/>
      <c r="H616" s="19"/>
    </row>
    <row r="617" spans="1:8">
      <c r="A617" s="19"/>
      <c r="B617" s="19" t="s">
        <v>2865</v>
      </c>
      <c r="C617" s="19">
        <v>7</v>
      </c>
      <c r="D617" s="25"/>
      <c r="E617" s="25">
        <v>111405</v>
      </c>
      <c r="F617" s="20">
        <f t="shared" si="13"/>
        <v>4386070</v>
      </c>
      <c r="G617" s="25"/>
      <c r="H617" s="19"/>
    </row>
    <row r="618" spans="1:8">
      <c r="A618" s="19"/>
      <c r="B618" s="19" t="s">
        <v>2866</v>
      </c>
      <c r="C618" s="19">
        <v>1</v>
      </c>
      <c r="D618" s="25"/>
      <c r="E618" s="25">
        <v>21115</v>
      </c>
      <c r="F618" s="20">
        <f t="shared" si="13"/>
        <v>4364955</v>
      </c>
      <c r="G618" s="25"/>
      <c r="H618" s="19"/>
    </row>
    <row r="619" spans="1:8">
      <c r="A619" s="19"/>
      <c r="B619" s="19" t="s">
        <v>2874</v>
      </c>
      <c r="C619" s="19">
        <v>3</v>
      </c>
      <c r="D619" s="25"/>
      <c r="E619" s="25">
        <v>58925</v>
      </c>
      <c r="F619" s="20">
        <f t="shared" si="13"/>
        <v>4306030</v>
      </c>
      <c r="G619" s="25"/>
      <c r="H619" s="19"/>
    </row>
    <row r="620" spans="1:8">
      <c r="A620" s="19"/>
      <c r="B620" s="19" t="s">
        <v>2879</v>
      </c>
      <c r="C620" s="19">
        <v>1</v>
      </c>
      <c r="D620" s="25"/>
      <c r="E620" s="25">
        <v>19675</v>
      </c>
      <c r="F620" s="20">
        <f t="shared" si="13"/>
        <v>4286355</v>
      </c>
      <c r="G620" s="25"/>
      <c r="H620" s="19"/>
    </row>
    <row r="621" spans="1:8">
      <c r="A621" s="19"/>
      <c r="B621" s="19" t="s">
        <v>2881</v>
      </c>
      <c r="C621" s="19">
        <v>4</v>
      </c>
      <c r="D621" s="25"/>
      <c r="E621" s="25">
        <v>71130</v>
      </c>
      <c r="F621" s="20">
        <f t="shared" si="13"/>
        <v>4215225</v>
      </c>
      <c r="G621" s="25"/>
      <c r="H621" s="19"/>
    </row>
    <row r="622" spans="1:8">
      <c r="A622" s="19"/>
      <c r="B622" s="19" t="s">
        <v>2882</v>
      </c>
      <c r="C622" s="19">
        <v>5</v>
      </c>
      <c r="D622" s="25"/>
      <c r="E622" s="25">
        <v>100440</v>
      </c>
      <c r="F622" s="20">
        <f t="shared" si="13"/>
        <v>4114785</v>
      </c>
      <c r="G622" s="25"/>
      <c r="H622" s="19"/>
    </row>
    <row r="623" spans="1:8">
      <c r="A623" s="19"/>
      <c r="B623" s="19" t="s">
        <v>2883</v>
      </c>
      <c r="C623" s="19">
        <v>7</v>
      </c>
      <c r="D623" s="25"/>
      <c r="E623" s="25">
        <v>141585</v>
      </c>
      <c r="F623" s="20">
        <f t="shared" si="13"/>
        <v>3973200</v>
      </c>
      <c r="G623" s="25"/>
      <c r="H623" s="19"/>
    </row>
    <row r="624" spans="1:8">
      <c r="A624" s="19"/>
      <c r="B624" s="19" t="s">
        <v>2884</v>
      </c>
      <c r="C624" s="19">
        <v>2</v>
      </c>
      <c r="D624" s="25"/>
      <c r="E624" s="25">
        <v>29365</v>
      </c>
      <c r="F624" s="20">
        <f t="shared" si="13"/>
        <v>3943835</v>
      </c>
      <c r="G624" s="25"/>
      <c r="H624" s="19"/>
    </row>
    <row r="625" spans="1:8">
      <c r="A625" s="19"/>
      <c r="B625" s="19" t="s">
        <v>2888</v>
      </c>
      <c r="C625" s="19">
        <v>6</v>
      </c>
      <c r="D625" s="25"/>
      <c r="E625" s="25">
        <v>107880</v>
      </c>
      <c r="F625" s="20">
        <f t="shared" si="13"/>
        <v>3835955</v>
      </c>
      <c r="G625" s="25"/>
      <c r="H625" s="19"/>
    </row>
    <row r="626" spans="1:8">
      <c r="A626" s="19"/>
      <c r="B626" s="19" t="s">
        <v>2891</v>
      </c>
      <c r="C626" s="19">
        <v>2</v>
      </c>
      <c r="D626" s="25"/>
      <c r="E626" s="25">
        <v>35640</v>
      </c>
      <c r="F626" s="20">
        <f t="shared" si="13"/>
        <v>3800315</v>
      </c>
      <c r="G626" s="25"/>
      <c r="H626" s="19"/>
    </row>
    <row r="627" spans="1:8">
      <c r="A627" s="19"/>
      <c r="B627" s="19" t="s">
        <v>2895</v>
      </c>
      <c r="C627" s="19">
        <v>9</v>
      </c>
      <c r="D627" s="25"/>
      <c r="E627" s="25">
        <v>152705</v>
      </c>
      <c r="F627" s="20">
        <f t="shared" si="13"/>
        <v>3647610</v>
      </c>
      <c r="G627" s="25"/>
      <c r="H627" s="19"/>
    </row>
    <row r="628" spans="1:8">
      <c r="A628" s="19"/>
      <c r="B628" s="19" t="s">
        <v>2896</v>
      </c>
      <c r="C628" s="19">
        <v>1</v>
      </c>
      <c r="D628" s="25"/>
      <c r="E628" s="25">
        <v>13185</v>
      </c>
      <c r="F628" s="20">
        <f t="shared" si="13"/>
        <v>3634425</v>
      </c>
      <c r="G628" s="25"/>
      <c r="H628" s="19"/>
    </row>
    <row r="629" spans="1:8">
      <c r="A629" s="19"/>
      <c r="B629" s="19" t="s">
        <v>2898</v>
      </c>
      <c r="C629" s="19">
        <v>2</v>
      </c>
      <c r="D629" s="25"/>
      <c r="E629" s="25">
        <v>41800</v>
      </c>
      <c r="F629" s="20">
        <f t="shared" si="13"/>
        <v>3592625</v>
      </c>
      <c r="G629" s="25"/>
      <c r="H629" s="19"/>
    </row>
    <row r="630" spans="1:8">
      <c r="A630" s="19"/>
      <c r="B630" s="19" t="s">
        <v>2902</v>
      </c>
      <c r="C630" s="19">
        <v>3</v>
      </c>
      <c r="D630" s="25"/>
      <c r="E630" s="25">
        <v>60100</v>
      </c>
      <c r="F630" s="20">
        <f t="shared" si="13"/>
        <v>3532525</v>
      </c>
      <c r="G630" s="25"/>
      <c r="H630" s="19"/>
    </row>
    <row r="631" spans="1:8">
      <c r="A631" s="19"/>
      <c r="B631" s="19" t="s">
        <v>2903</v>
      </c>
      <c r="C631" s="19">
        <v>7</v>
      </c>
      <c r="D631" s="25"/>
      <c r="E631" s="25">
        <v>130415</v>
      </c>
      <c r="F631" s="20">
        <f t="shared" si="13"/>
        <v>3402110</v>
      </c>
      <c r="G631" s="25"/>
      <c r="H631" s="19"/>
    </row>
    <row r="632" spans="1:8">
      <c r="A632" s="19"/>
      <c r="B632" s="19" t="s">
        <v>2904</v>
      </c>
      <c r="C632" s="19">
        <v>8</v>
      </c>
      <c r="D632" s="25"/>
      <c r="E632" s="25">
        <v>160545</v>
      </c>
      <c r="F632" s="20">
        <f t="shared" si="13"/>
        <v>3241565</v>
      </c>
      <c r="G632" s="25"/>
      <c r="H632" s="19"/>
    </row>
    <row r="633" spans="1:8">
      <c r="A633" s="19"/>
      <c r="B633" s="19" t="s">
        <v>2906</v>
      </c>
      <c r="C633" s="19">
        <v>4</v>
      </c>
      <c r="D633" s="25"/>
      <c r="E633" s="25">
        <v>88510</v>
      </c>
      <c r="F633" s="20">
        <f t="shared" si="13"/>
        <v>3153055</v>
      </c>
      <c r="G633" s="25"/>
      <c r="H633" s="19"/>
    </row>
    <row r="634" spans="1:8">
      <c r="A634" s="19"/>
      <c r="B634" s="19" t="s">
        <v>2910</v>
      </c>
      <c r="C634" s="19">
        <v>6</v>
      </c>
      <c r="D634" s="25"/>
      <c r="E634" s="25">
        <v>120095</v>
      </c>
      <c r="F634" s="20">
        <f t="shared" si="13"/>
        <v>3032960</v>
      </c>
      <c r="G634" s="25"/>
      <c r="H634" s="19"/>
    </row>
    <row r="635" spans="1:8">
      <c r="A635" s="19"/>
      <c r="B635" s="19" t="s">
        <v>2929</v>
      </c>
      <c r="C635" s="19">
        <v>1</v>
      </c>
      <c r="D635" s="25"/>
      <c r="E635" s="25">
        <v>4060</v>
      </c>
      <c r="F635" s="20">
        <f t="shared" si="13"/>
        <v>3028900</v>
      </c>
      <c r="G635" s="25" t="s">
        <v>1928</v>
      </c>
      <c r="H635" s="19"/>
    </row>
    <row r="636" spans="1:8">
      <c r="A636" s="19"/>
      <c r="B636" s="19" t="s">
        <v>2933</v>
      </c>
      <c r="C636" s="19">
        <v>1</v>
      </c>
      <c r="D636" s="25"/>
      <c r="E636" s="25">
        <v>19595</v>
      </c>
      <c r="F636" s="20">
        <f t="shared" si="13"/>
        <v>3009305</v>
      </c>
      <c r="G636" s="25"/>
      <c r="H636" s="19"/>
    </row>
    <row r="637" spans="1:8">
      <c r="A637" s="19"/>
      <c r="B637" s="19" t="s">
        <v>2155</v>
      </c>
      <c r="C637" s="19">
        <v>2</v>
      </c>
      <c r="D637" s="25"/>
      <c r="E637" s="25">
        <v>39300</v>
      </c>
      <c r="F637" s="20">
        <f t="shared" si="13"/>
        <v>2970005</v>
      </c>
      <c r="G637" s="25"/>
      <c r="H637" s="19"/>
    </row>
    <row r="638" spans="1:8">
      <c r="A638" s="19"/>
      <c r="B638" s="615" t="s">
        <v>2934</v>
      </c>
      <c r="C638" s="19">
        <v>2</v>
      </c>
      <c r="D638" s="25"/>
      <c r="E638" s="25">
        <v>49305</v>
      </c>
      <c r="F638" s="20">
        <f t="shared" si="13"/>
        <v>2920700</v>
      </c>
      <c r="G638" s="25"/>
      <c r="H638" s="19"/>
    </row>
    <row r="639" spans="1:8">
      <c r="A639" s="19"/>
      <c r="B639" s="619" t="s">
        <v>2938</v>
      </c>
      <c r="C639" s="19">
        <v>3</v>
      </c>
      <c r="D639" s="25"/>
      <c r="E639" s="25">
        <v>58615</v>
      </c>
      <c r="F639" s="20">
        <f t="shared" si="13"/>
        <v>2862085</v>
      </c>
      <c r="G639" s="25"/>
      <c r="H639" s="19"/>
    </row>
    <row r="640" spans="1:8">
      <c r="A640" s="19"/>
      <c r="B640" s="622" t="s">
        <v>2943</v>
      </c>
      <c r="C640" s="19">
        <v>2</v>
      </c>
      <c r="D640" s="25"/>
      <c r="E640" s="25">
        <v>42635</v>
      </c>
      <c r="F640" s="20">
        <f t="shared" si="13"/>
        <v>2819450</v>
      </c>
      <c r="G640" s="25"/>
      <c r="H640" s="19"/>
    </row>
    <row r="641" spans="1:8">
      <c r="A641" s="19"/>
      <c r="B641" s="625" t="s">
        <v>2944</v>
      </c>
      <c r="C641" s="19">
        <v>7</v>
      </c>
      <c r="D641" s="25"/>
      <c r="E641" s="25">
        <v>173455</v>
      </c>
      <c r="F641" s="20">
        <f t="shared" si="13"/>
        <v>2645995</v>
      </c>
      <c r="G641" s="25"/>
      <c r="H641" s="19"/>
    </row>
    <row r="642" spans="1:8">
      <c r="A642" s="19"/>
      <c r="B642" s="626" t="s">
        <v>2945</v>
      </c>
      <c r="C642" s="19">
        <v>7</v>
      </c>
      <c r="D642" s="25"/>
      <c r="E642" s="25">
        <v>134710</v>
      </c>
      <c r="F642" s="20">
        <f t="shared" si="13"/>
        <v>2511285</v>
      </c>
      <c r="G642" s="25"/>
      <c r="H642" s="19"/>
    </row>
    <row r="643" spans="1:8">
      <c r="A643" s="19"/>
      <c r="B643" s="626" t="s">
        <v>2945</v>
      </c>
      <c r="C643" s="19">
        <v>1</v>
      </c>
      <c r="D643" s="25">
        <v>20090</v>
      </c>
      <c r="E643" s="25"/>
      <c r="F643" s="20">
        <f t="shared" si="13"/>
        <v>2531375</v>
      </c>
      <c r="G643" s="25" t="s">
        <v>2946</v>
      </c>
      <c r="H643" s="19"/>
    </row>
    <row r="644" spans="1:8">
      <c r="A644" s="19"/>
      <c r="B644" s="628" t="s">
        <v>2947</v>
      </c>
      <c r="C644" s="19">
        <v>1</v>
      </c>
      <c r="D644" s="25">
        <v>21010</v>
      </c>
      <c r="E644" s="25"/>
      <c r="F644" s="20">
        <f t="shared" si="13"/>
        <v>2552385</v>
      </c>
      <c r="G644" s="25" t="s">
        <v>2948</v>
      </c>
      <c r="H644" s="19"/>
    </row>
    <row r="645" spans="1:8">
      <c r="A645" s="19"/>
      <c r="B645" s="628" t="s">
        <v>2947</v>
      </c>
      <c r="C645" s="19">
        <v>7</v>
      </c>
      <c r="D645" s="25"/>
      <c r="E645" s="25">
        <v>123365</v>
      </c>
      <c r="F645" s="20">
        <f t="shared" si="13"/>
        <v>2429020</v>
      </c>
      <c r="G645" s="25"/>
      <c r="H645" s="19"/>
    </row>
    <row r="646" spans="1:8">
      <c r="A646" s="19"/>
      <c r="B646" s="630" t="s">
        <v>2949</v>
      </c>
      <c r="C646" s="19">
        <v>13</v>
      </c>
      <c r="D646" s="25"/>
      <c r="E646" s="25">
        <v>276225</v>
      </c>
      <c r="F646" s="20">
        <f t="shared" si="13"/>
        <v>2152795</v>
      </c>
      <c r="G646" s="25"/>
      <c r="H646" s="19"/>
    </row>
    <row r="647" spans="1:8">
      <c r="A647" s="19"/>
      <c r="B647" s="632" t="s">
        <v>2950</v>
      </c>
      <c r="C647" s="19">
        <v>16</v>
      </c>
      <c r="D647" s="25"/>
      <c r="E647" s="25">
        <v>284970</v>
      </c>
      <c r="F647" s="20">
        <f t="shared" si="13"/>
        <v>1867825</v>
      </c>
      <c r="G647" s="25"/>
      <c r="H647" s="19"/>
    </row>
    <row r="648" spans="1:8">
      <c r="A648" s="19"/>
      <c r="B648" s="634" t="s">
        <v>2951</v>
      </c>
      <c r="C648" s="19">
        <v>1</v>
      </c>
      <c r="D648" s="25">
        <v>14115</v>
      </c>
      <c r="E648" s="25"/>
      <c r="F648" s="20">
        <f t="shared" si="13"/>
        <v>1881940</v>
      </c>
      <c r="G648" s="25" t="s">
        <v>2952</v>
      </c>
      <c r="H648" s="19"/>
    </row>
    <row r="649" spans="1:8">
      <c r="A649" s="19"/>
      <c r="B649" s="634" t="s">
        <v>2951</v>
      </c>
      <c r="C649" s="19">
        <v>3</v>
      </c>
      <c r="D649" s="25"/>
      <c r="E649" s="25">
        <v>50570</v>
      </c>
      <c r="F649" s="20">
        <f t="shared" si="13"/>
        <v>1831370</v>
      </c>
      <c r="G649" s="25"/>
      <c r="H649" s="19"/>
    </row>
    <row r="650" spans="1:8">
      <c r="A650" s="19"/>
      <c r="B650" s="636" t="s">
        <v>2953</v>
      </c>
      <c r="C650" s="19">
        <v>4</v>
      </c>
      <c r="D650" s="25"/>
      <c r="E650" s="25">
        <v>59775</v>
      </c>
      <c r="F650" s="20">
        <f t="shared" si="13"/>
        <v>1771595</v>
      </c>
      <c r="G650" s="25"/>
      <c r="H650" s="19"/>
    </row>
    <row r="651" spans="1:8">
      <c r="A651" s="19"/>
      <c r="B651" s="640" t="s">
        <v>2954</v>
      </c>
      <c r="C651" s="19">
        <v>3</v>
      </c>
      <c r="D651" s="25"/>
      <c r="E651" s="25">
        <v>52495</v>
      </c>
      <c r="F651" s="20">
        <f t="shared" si="13"/>
        <v>1719100</v>
      </c>
      <c r="G651" s="25"/>
      <c r="H651" s="19"/>
    </row>
    <row r="652" spans="1:8">
      <c r="A652" s="19"/>
      <c r="B652" s="642" t="s">
        <v>2955</v>
      </c>
      <c r="C652" s="19">
        <v>14</v>
      </c>
      <c r="D652" s="25"/>
      <c r="E652" s="25">
        <v>247295</v>
      </c>
      <c r="F652" s="20">
        <f t="shared" si="13"/>
        <v>1471805</v>
      </c>
      <c r="G652" s="25"/>
      <c r="H652" s="19"/>
    </row>
    <row r="653" spans="1:8">
      <c r="A653" s="19"/>
      <c r="B653" s="644" t="s">
        <v>2956</v>
      </c>
      <c r="C653" s="19">
        <v>12</v>
      </c>
      <c r="D653" s="25"/>
      <c r="E653" s="25">
        <v>169400</v>
      </c>
      <c r="F653" s="20">
        <f t="shared" si="13"/>
        <v>1302405</v>
      </c>
      <c r="G653" s="25"/>
      <c r="H653" s="19"/>
    </row>
    <row r="654" spans="1:8">
      <c r="A654" s="19"/>
      <c r="B654" s="645" t="s">
        <v>2957</v>
      </c>
      <c r="C654" s="19">
        <v>11</v>
      </c>
      <c r="D654" s="25"/>
      <c r="E654" s="25">
        <v>190360</v>
      </c>
      <c r="F654" s="20">
        <f t="shared" si="13"/>
        <v>1112045</v>
      </c>
      <c r="G654" s="25"/>
      <c r="H654" s="19"/>
    </row>
    <row r="655" spans="1:8">
      <c r="A655" s="19"/>
      <c r="B655" s="647" t="s">
        <v>2958</v>
      </c>
      <c r="C655" s="19">
        <v>7</v>
      </c>
      <c r="D655" s="25"/>
      <c r="E655" s="25">
        <v>127095</v>
      </c>
      <c r="F655" s="20">
        <f t="shared" si="13"/>
        <v>984950</v>
      </c>
      <c r="G655" s="25"/>
      <c r="H655" s="19"/>
    </row>
    <row r="656" spans="1:8">
      <c r="A656" s="19"/>
      <c r="B656" s="649" t="s">
        <v>2960</v>
      </c>
      <c r="C656" s="19">
        <v>1</v>
      </c>
      <c r="D656" s="25">
        <v>5190</v>
      </c>
      <c r="E656" s="25"/>
      <c r="F656" s="20">
        <f t="shared" si="13"/>
        <v>990140</v>
      </c>
      <c r="G656" s="25"/>
      <c r="H656" s="19"/>
    </row>
    <row r="657" spans="1:9">
      <c r="A657" s="19"/>
      <c r="B657" s="649" t="s">
        <v>2960</v>
      </c>
      <c r="C657" s="19">
        <v>9</v>
      </c>
      <c r="D657" s="25"/>
      <c r="E657" s="25">
        <v>167880</v>
      </c>
      <c r="F657" s="20">
        <f t="shared" si="13"/>
        <v>822260</v>
      </c>
      <c r="G657" s="25"/>
      <c r="H657" s="19"/>
    </row>
    <row r="658" spans="1:9">
      <c r="A658" s="19"/>
      <c r="B658" s="654" t="s">
        <v>2963</v>
      </c>
      <c r="C658" s="19">
        <v>14</v>
      </c>
      <c r="D658" s="25"/>
      <c r="E658" s="25">
        <v>252720</v>
      </c>
      <c r="F658" s="20">
        <f t="shared" si="13"/>
        <v>569540</v>
      </c>
      <c r="G658" s="25"/>
      <c r="H658" s="19"/>
    </row>
    <row r="659" spans="1:9">
      <c r="A659" s="19"/>
      <c r="B659" s="19" t="s">
        <v>2964</v>
      </c>
      <c r="C659" s="19">
        <v>4</v>
      </c>
      <c r="D659" s="25">
        <v>71550</v>
      </c>
      <c r="E659" s="25"/>
      <c r="F659" s="20">
        <f t="shared" si="13"/>
        <v>641090</v>
      </c>
      <c r="G659" s="25"/>
      <c r="H659" s="19"/>
    </row>
    <row r="660" spans="1:9">
      <c r="A660" s="19"/>
      <c r="B660" s="19" t="s">
        <v>2964</v>
      </c>
      <c r="C660" s="19">
        <v>8</v>
      </c>
      <c r="D660" s="25"/>
      <c r="E660" s="25">
        <v>149720</v>
      </c>
      <c r="F660" s="20">
        <f t="shared" si="13"/>
        <v>491370</v>
      </c>
      <c r="G660" s="25"/>
      <c r="H660" s="19"/>
    </row>
    <row r="661" spans="1:9">
      <c r="A661" s="19"/>
      <c r="B661" s="19" t="s">
        <v>2966</v>
      </c>
      <c r="C661" s="19">
        <v>6</v>
      </c>
      <c r="D661" s="25"/>
      <c r="E661" s="25">
        <v>95235</v>
      </c>
      <c r="F661" s="20">
        <f t="shared" ref="F661:F669" si="14">F660+D661-E661</f>
        <v>396135</v>
      </c>
      <c r="G661" s="25"/>
      <c r="H661" s="19"/>
    </row>
    <row r="662" spans="1:9">
      <c r="A662" s="19"/>
      <c r="B662" s="19" t="s">
        <v>2967</v>
      </c>
      <c r="C662" s="19">
        <v>10</v>
      </c>
      <c r="D662" s="25"/>
      <c r="E662" s="25">
        <v>162170</v>
      </c>
      <c r="F662" s="20">
        <f t="shared" si="14"/>
        <v>233965</v>
      </c>
      <c r="G662" s="25"/>
      <c r="H662" s="19"/>
    </row>
    <row r="663" spans="1:9">
      <c r="A663" s="19"/>
      <c r="B663" s="19" t="s">
        <v>2968</v>
      </c>
      <c r="C663" s="19">
        <v>9</v>
      </c>
      <c r="D663" s="25"/>
      <c r="E663" s="25">
        <v>142605</v>
      </c>
      <c r="F663" s="20">
        <f t="shared" si="14"/>
        <v>91360</v>
      </c>
      <c r="G663" s="25"/>
      <c r="H663" s="19"/>
    </row>
    <row r="664" spans="1:9">
      <c r="A664" s="19"/>
      <c r="B664" s="19" t="s">
        <v>2970</v>
      </c>
      <c r="C664" s="19">
        <v>3</v>
      </c>
      <c r="D664" s="25"/>
      <c r="E664" s="25">
        <v>56165</v>
      </c>
      <c r="F664" s="20">
        <f t="shared" si="14"/>
        <v>35195</v>
      </c>
      <c r="G664" s="25"/>
      <c r="H664" s="19"/>
    </row>
    <row r="665" spans="1:9">
      <c r="A665" s="19"/>
      <c r="B665" s="19" t="s">
        <v>2973</v>
      </c>
      <c r="C665" s="19">
        <v>1</v>
      </c>
      <c r="D665" s="25">
        <v>125</v>
      </c>
      <c r="E665" s="25"/>
      <c r="F665" s="20">
        <f t="shared" si="14"/>
        <v>35320</v>
      </c>
      <c r="G665" s="25"/>
      <c r="H665" s="19"/>
    </row>
    <row r="666" spans="1:9">
      <c r="A666" s="19"/>
      <c r="B666" s="19"/>
      <c r="C666" s="19"/>
      <c r="D666" s="25"/>
      <c r="E666" s="25"/>
      <c r="F666" s="20">
        <f t="shared" si="14"/>
        <v>35320</v>
      </c>
      <c r="G666" s="25"/>
      <c r="H666" s="19"/>
    </row>
    <row r="667" spans="1:9">
      <c r="A667" s="19"/>
      <c r="B667" s="19"/>
      <c r="C667" s="19"/>
      <c r="D667" s="25"/>
      <c r="E667" s="25"/>
      <c r="F667" s="20">
        <f t="shared" si="14"/>
        <v>35320</v>
      </c>
      <c r="G667" s="25"/>
      <c r="H667" s="19"/>
    </row>
    <row r="668" spans="1:9">
      <c r="A668" s="19"/>
      <c r="B668" s="19"/>
      <c r="C668" s="19"/>
      <c r="D668" s="25"/>
      <c r="E668" s="25"/>
      <c r="F668" s="20">
        <f t="shared" si="14"/>
        <v>35320</v>
      </c>
      <c r="G668" s="25"/>
      <c r="H668" s="19"/>
    </row>
    <row r="669" spans="1:9">
      <c r="A669" s="19"/>
      <c r="B669" s="19"/>
      <c r="C669" s="19"/>
      <c r="D669" s="25"/>
      <c r="E669" s="25"/>
      <c r="F669" s="20">
        <f t="shared" si="14"/>
        <v>35320</v>
      </c>
      <c r="G669" s="25"/>
      <c r="H669" s="19"/>
    </row>
    <row r="670" spans="1:9" ht="26.25">
      <c r="A670" s="673" t="s">
        <v>1664</v>
      </c>
      <c r="B670" s="674"/>
      <c r="C670" s="29"/>
      <c r="D670" s="30">
        <f>SUM(D560:D669)</f>
        <v>6839185</v>
      </c>
      <c r="E670" s="30">
        <f>SUM(E560:E669)</f>
        <v>6803865</v>
      </c>
      <c r="F670" s="30">
        <f>D670-E670</f>
        <v>35320</v>
      </c>
      <c r="G670" s="30"/>
      <c r="H670" s="30"/>
      <c r="I670" t="s">
        <v>1362</v>
      </c>
    </row>
    <row r="673" spans="1:8" ht="15.75">
      <c r="A673" s="672" t="s">
        <v>1891</v>
      </c>
      <c r="B673" s="672"/>
      <c r="C673" s="672"/>
      <c r="D673" s="672"/>
      <c r="E673" s="672"/>
      <c r="F673" s="672"/>
      <c r="G673" s="672"/>
      <c r="H673" s="672"/>
    </row>
    <row r="674" spans="1:8">
      <c r="A674" s="702" t="s">
        <v>342</v>
      </c>
      <c r="B674" s="667"/>
      <c r="C674" s="667"/>
      <c r="D674" s="667"/>
      <c r="E674" s="667"/>
      <c r="F674" s="667"/>
      <c r="G674" s="667"/>
      <c r="H674" s="667"/>
    </row>
    <row r="675" spans="1:8">
      <c r="A675" s="668" t="s">
        <v>45</v>
      </c>
      <c r="B675" s="668"/>
      <c r="C675" s="668"/>
      <c r="D675" s="668"/>
      <c r="E675" s="668"/>
      <c r="F675" s="668"/>
      <c r="G675" s="668"/>
      <c r="H675" s="668"/>
    </row>
    <row r="676" spans="1:8" ht="15.75">
      <c r="A676" s="1" t="s">
        <v>3</v>
      </c>
      <c r="B676" s="1" t="s">
        <v>4</v>
      </c>
      <c r="C676" s="211" t="s">
        <v>2245</v>
      </c>
      <c r="D676" s="1" t="s">
        <v>2243</v>
      </c>
      <c r="E676" s="1" t="s">
        <v>2246</v>
      </c>
      <c r="F676" s="211" t="s">
        <v>2244</v>
      </c>
      <c r="G676" s="1" t="s">
        <v>2247</v>
      </c>
      <c r="H676" s="211" t="s">
        <v>2239</v>
      </c>
    </row>
    <row r="677" spans="1:8">
      <c r="A677" s="19"/>
      <c r="B677" s="391" t="s">
        <v>2694</v>
      </c>
      <c r="C677" s="19">
        <v>6</v>
      </c>
      <c r="D677" s="20">
        <v>152410</v>
      </c>
      <c r="E677" s="20"/>
      <c r="F677" s="20">
        <f>D677-E677</f>
        <v>152410</v>
      </c>
      <c r="G677" s="340"/>
      <c r="H677" s="21"/>
    </row>
    <row r="678" spans="1:8">
      <c r="A678" s="19"/>
      <c r="B678" s="19" t="s">
        <v>2695</v>
      </c>
      <c r="C678" s="19">
        <v>4</v>
      </c>
      <c r="D678" s="20">
        <v>120750</v>
      </c>
      <c r="E678" s="20"/>
      <c r="F678" s="20">
        <f>F677+D678-E678</f>
        <v>273160</v>
      </c>
      <c r="G678" s="20"/>
      <c r="H678" s="21"/>
    </row>
    <row r="679" spans="1:8">
      <c r="A679" s="19"/>
      <c r="B679" s="19" t="s">
        <v>2696</v>
      </c>
      <c r="C679" s="19">
        <v>4</v>
      </c>
      <c r="D679" s="20">
        <v>128790</v>
      </c>
      <c r="E679" s="20"/>
      <c r="F679" s="20">
        <f t="shared" ref="F679:F692" si="15">F678+D679-E679</f>
        <v>401950</v>
      </c>
      <c r="G679" s="20"/>
      <c r="H679" s="21"/>
    </row>
    <row r="680" spans="1:8">
      <c r="A680" s="19"/>
      <c r="B680" s="19" t="s">
        <v>2698</v>
      </c>
      <c r="C680" s="19">
        <v>7</v>
      </c>
      <c r="D680" s="25">
        <v>216620</v>
      </c>
      <c r="E680" s="25"/>
      <c r="F680" s="20">
        <f t="shared" si="15"/>
        <v>618570</v>
      </c>
      <c r="G680" s="25"/>
      <c r="H680" s="19"/>
    </row>
    <row r="681" spans="1:8">
      <c r="A681" s="19"/>
      <c r="B681" s="19" t="s">
        <v>2699</v>
      </c>
      <c r="C681" s="19">
        <v>9</v>
      </c>
      <c r="D681" s="25">
        <v>289820</v>
      </c>
      <c r="E681" s="25"/>
      <c r="F681" s="20">
        <f t="shared" si="15"/>
        <v>908390</v>
      </c>
      <c r="G681" s="25"/>
      <c r="H681" s="19"/>
    </row>
    <row r="682" spans="1:8">
      <c r="A682" s="19"/>
      <c r="B682" s="19" t="s">
        <v>2869</v>
      </c>
      <c r="C682" s="19">
        <v>6</v>
      </c>
      <c r="D682" s="25"/>
      <c r="E682" s="25">
        <v>94535</v>
      </c>
      <c r="F682" s="20">
        <f t="shared" si="15"/>
        <v>813855</v>
      </c>
      <c r="G682" s="25"/>
      <c r="H682" s="19"/>
    </row>
    <row r="683" spans="1:8">
      <c r="A683" s="19"/>
      <c r="B683" s="19" t="s">
        <v>2870</v>
      </c>
      <c r="C683" s="19">
        <v>1</v>
      </c>
      <c r="D683" s="25"/>
      <c r="E683" s="25">
        <v>28310</v>
      </c>
      <c r="F683" s="20">
        <f t="shared" si="15"/>
        <v>785545</v>
      </c>
      <c r="G683" s="25"/>
      <c r="H683" s="19"/>
    </row>
    <row r="684" spans="1:8">
      <c r="A684" s="19"/>
      <c r="B684" s="19" t="s">
        <v>2871</v>
      </c>
      <c r="C684" s="19">
        <v>1</v>
      </c>
      <c r="D684" s="25"/>
      <c r="E684" s="25">
        <v>28525</v>
      </c>
      <c r="F684" s="20">
        <f t="shared" si="15"/>
        <v>757020</v>
      </c>
      <c r="G684" s="25"/>
      <c r="H684" s="19"/>
    </row>
    <row r="685" spans="1:8">
      <c r="A685" s="19"/>
      <c r="B685" s="19" t="s">
        <v>2872</v>
      </c>
      <c r="C685" s="19">
        <v>13</v>
      </c>
      <c r="D685" s="25"/>
      <c r="E685" s="25">
        <v>246885</v>
      </c>
      <c r="F685" s="20">
        <f t="shared" si="15"/>
        <v>510135</v>
      </c>
      <c r="G685" s="25"/>
      <c r="H685" s="19"/>
    </row>
    <row r="686" spans="1:8">
      <c r="A686" s="19"/>
      <c r="B686" s="19" t="s">
        <v>2874</v>
      </c>
      <c r="C686" s="19">
        <v>11</v>
      </c>
      <c r="D686" s="25"/>
      <c r="E686" s="25">
        <v>209785</v>
      </c>
      <c r="F686" s="20">
        <f t="shared" si="15"/>
        <v>300350</v>
      </c>
      <c r="G686" s="25"/>
      <c r="H686" s="19"/>
    </row>
    <row r="687" spans="1:8">
      <c r="A687" s="19"/>
      <c r="B687" s="19" t="s">
        <v>2877</v>
      </c>
      <c r="C687" s="19">
        <v>5</v>
      </c>
      <c r="D687" s="25"/>
      <c r="E687" s="25">
        <v>77000</v>
      </c>
      <c r="F687" s="20">
        <f t="shared" si="15"/>
        <v>223350</v>
      </c>
      <c r="G687" s="25"/>
      <c r="H687" s="19"/>
    </row>
    <row r="688" spans="1:8">
      <c r="A688" s="19"/>
      <c r="B688" s="19" t="s">
        <v>2879</v>
      </c>
      <c r="C688" s="19">
        <v>8</v>
      </c>
      <c r="D688" s="25"/>
      <c r="E688" s="25">
        <v>120295</v>
      </c>
      <c r="F688" s="20">
        <f t="shared" si="15"/>
        <v>103055</v>
      </c>
      <c r="G688" s="25"/>
      <c r="H688" s="19"/>
    </row>
    <row r="689" spans="1:9">
      <c r="A689" s="19"/>
      <c r="B689" s="19" t="s">
        <v>2880</v>
      </c>
      <c r="C689" s="19">
        <v>6</v>
      </c>
      <c r="D689" s="25">
        <v>2270</v>
      </c>
      <c r="E689" s="25">
        <v>105325</v>
      </c>
      <c r="F689" s="20">
        <f t="shared" si="15"/>
        <v>0</v>
      </c>
      <c r="G689" s="25" t="s">
        <v>2211</v>
      </c>
      <c r="H689" s="19"/>
    </row>
    <row r="690" spans="1:9">
      <c r="A690" s="19"/>
      <c r="B690" s="19"/>
      <c r="C690" s="19"/>
      <c r="D690" s="25"/>
      <c r="E690" s="25"/>
      <c r="F690" s="20">
        <f t="shared" si="15"/>
        <v>0</v>
      </c>
      <c r="G690" s="25"/>
      <c r="H690" s="19"/>
    </row>
    <row r="691" spans="1:9">
      <c r="A691" s="19"/>
      <c r="B691" s="19"/>
      <c r="C691" s="19"/>
      <c r="D691" s="25"/>
      <c r="E691" s="25"/>
      <c r="F691" s="20">
        <f t="shared" si="15"/>
        <v>0</v>
      </c>
      <c r="G691" s="25"/>
      <c r="H691" s="19"/>
    </row>
    <row r="692" spans="1:9">
      <c r="A692" s="19"/>
      <c r="B692" s="19"/>
      <c r="C692" s="19"/>
      <c r="D692" s="25"/>
      <c r="E692" s="25"/>
      <c r="F692" s="20">
        <f t="shared" si="15"/>
        <v>0</v>
      </c>
      <c r="G692" s="25"/>
      <c r="H692" s="19"/>
    </row>
    <row r="693" spans="1:9" ht="26.25">
      <c r="A693" s="673" t="s">
        <v>1664</v>
      </c>
      <c r="B693" s="674"/>
      <c r="C693" s="29"/>
      <c r="D693" s="30">
        <f>SUM(D677:D692)</f>
        <v>910660</v>
      </c>
      <c r="E693" s="30">
        <f>SUM(E677:E692)</f>
        <v>910660</v>
      </c>
      <c r="F693" s="30">
        <f>D693-E693</f>
        <v>0</v>
      </c>
      <c r="G693" s="30"/>
      <c r="H693" s="30"/>
      <c r="I693" t="s">
        <v>1362</v>
      </c>
    </row>
    <row r="696" spans="1:9" ht="15.75">
      <c r="A696" s="672" t="s">
        <v>2727</v>
      </c>
      <c r="B696" s="672"/>
      <c r="C696" s="672"/>
      <c r="D696" s="672"/>
      <c r="E696" s="672"/>
      <c r="F696" s="672"/>
      <c r="G696" s="672"/>
      <c r="H696" s="672"/>
    </row>
    <row r="697" spans="1:9">
      <c r="A697" s="703" t="s">
        <v>2700</v>
      </c>
      <c r="B697" s="667"/>
      <c r="C697" s="667"/>
      <c r="D697" s="667"/>
      <c r="E697" s="667"/>
      <c r="F697" s="667"/>
      <c r="G697" s="667"/>
      <c r="H697" s="667"/>
    </row>
    <row r="698" spans="1:9">
      <c r="A698" s="668" t="s">
        <v>45</v>
      </c>
      <c r="B698" s="668"/>
      <c r="C698" s="668"/>
      <c r="D698" s="668"/>
      <c r="E698" s="668"/>
      <c r="F698" s="668"/>
      <c r="G698" s="668"/>
      <c r="H698" s="668"/>
    </row>
    <row r="699" spans="1:9" ht="15.75">
      <c r="A699" s="1" t="s">
        <v>3</v>
      </c>
      <c r="B699" s="1" t="s">
        <v>4</v>
      </c>
      <c r="C699" s="211" t="s">
        <v>2245</v>
      </c>
      <c r="D699" s="1" t="s">
        <v>2243</v>
      </c>
      <c r="E699" s="1" t="s">
        <v>2246</v>
      </c>
      <c r="F699" s="211" t="s">
        <v>2244</v>
      </c>
      <c r="G699" s="1" t="s">
        <v>2247</v>
      </c>
      <c r="H699" s="211" t="s">
        <v>2239</v>
      </c>
    </row>
    <row r="700" spans="1:9">
      <c r="A700" s="19"/>
      <c r="B700" s="420" t="s">
        <v>2719</v>
      </c>
      <c r="C700" s="19">
        <v>9</v>
      </c>
      <c r="D700" s="26">
        <v>311970</v>
      </c>
      <c r="E700" s="20"/>
      <c r="F700" s="20">
        <f>D700-E700</f>
        <v>311970</v>
      </c>
      <c r="G700" s="340"/>
      <c r="H700" s="21"/>
    </row>
    <row r="701" spans="1:9">
      <c r="A701" s="19"/>
      <c r="B701" s="19" t="s">
        <v>2720</v>
      </c>
      <c r="C701" s="19">
        <v>22</v>
      </c>
      <c r="D701" s="20">
        <v>571975</v>
      </c>
      <c r="E701" s="20"/>
      <c r="F701" s="20">
        <f>F700+D701-E701</f>
        <v>883945</v>
      </c>
      <c r="G701" s="20"/>
      <c r="H701" s="21"/>
    </row>
    <row r="702" spans="1:9">
      <c r="A702" s="19"/>
      <c r="B702" s="19" t="s">
        <v>2721</v>
      </c>
      <c r="C702" s="19">
        <v>3</v>
      </c>
      <c r="D702" s="20">
        <v>73680</v>
      </c>
      <c r="E702" s="20"/>
      <c r="F702" s="20">
        <f t="shared" ref="F702:F767" si="16">F701+D702-E702</f>
        <v>957625</v>
      </c>
      <c r="G702" s="20"/>
      <c r="H702" s="21"/>
    </row>
    <row r="703" spans="1:9">
      <c r="A703" s="19"/>
      <c r="B703" s="19" t="s">
        <v>2722</v>
      </c>
      <c r="C703" s="19">
        <v>1</v>
      </c>
      <c r="D703" s="25">
        <v>11140</v>
      </c>
      <c r="E703" s="25"/>
      <c r="F703" s="20">
        <f t="shared" si="16"/>
        <v>968765</v>
      </c>
      <c r="G703" s="25"/>
      <c r="H703" s="19"/>
    </row>
    <row r="704" spans="1:9">
      <c r="A704" s="19"/>
      <c r="B704" s="19" t="s">
        <v>2723</v>
      </c>
      <c r="C704" s="19">
        <v>5</v>
      </c>
      <c r="D704" s="25">
        <v>121090</v>
      </c>
      <c r="E704" s="25"/>
      <c r="F704" s="20">
        <f t="shared" si="16"/>
        <v>1089855</v>
      </c>
      <c r="G704" s="25"/>
      <c r="H704" s="19"/>
    </row>
    <row r="705" spans="1:8">
      <c r="A705" s="19"/>
      <c r="B705" s="19" t="s">
        <v>2724</v>
      </c>
      <c r="C705" s="19">
        <v>42</v>
      </c>
      <c r="D705" s="25">
        <v>1016710</v>
      </c>
      <c r="E705" s="25"/>
      <c r="F705" s="20">
        <f t="shared" si="16"/>
        <v>2106565</v>
      </c>
      <c r="G705" s="25"/>
      <c r="H705" s="19"/>
    </row>
    <row r="706" spans="1:8">
      <c r="A706" s="19"/>
      <c r="B706" s="19" t="s">
        <v>2726</v>
      </c>
      <c r="C706" s="19">
        <v>14</v>
      </c>
      <c r="D706" s="25">
        <v>345035</v>
      </c>
      <c r="E706" s="25"/>
      <c r="F706" s="20">
        <f t="shared" si="16"/>
        <v>2451600</v>
      </c>
      <c r="G706" s="25"/>
      <c r="H706" s="19"/>
    </row>
    <row r="707" spans="1:8">
      <c r="A707" s="19"/>
      <c r="B707" s="19" t="s">
        <v>2730</v>
      </c>
      <c r="C707" s="19">
        <v>3</v>
      </c>
      <c r="D707" s="25">
        <v>73910</v>
      </c>
      <c r="E707" s="25"/>
      <c r="F707" s="20">
        <f t="shared" si="16"/>
        <v>2525510</v>
      </c>
      <c r="G707" s="25"/>
      <c r="H707" s="19"/>
    </row>
    <row r="708" spans="1:8">
      <c r="A708" s="19"/>
      <c r="B708" s="19" t="s">
        <v>2732</v>
      </c>
      <c r="C708" s="19">
        <v>10</v>
      </c>
      <c r="D708" s="25">
        <v>229360</v>
      </c>
      <c r="E708" s="25"/>
      <c r="F708" s="20">
        <f t="shared" si="16"/>
        <v>2754870</v>
      </c>
      <c r="G708" s="25"/>
      <c r="H708" s="19"/>
    </row>
    <row r="709" spans="1:8">
      <c r="A709" s="19"/>
      <c r="B709" s="19" t="s">
        <v>2733</v>
      </c>
      <c r="C709" s="19">
        <v>3</v>
      </c>
      <c r="D709" s="25">
        <v>74960</v>
      </c>
      <c r="E709" s="25"/>
      <c r="F709" s="20">
        <f t="shared" si="16"/>
        <v>2829830</v>
      </c>
      <c r="G709" s="25"/>
      <c r="H709" s="19"/>
    </row>
    <row r="710" spans="1:8">
      <c r="A710" s="19"/>
      <c r="B710" s="19" t="s">
        <v>2734</v>
      </c>
      <c r="C710" s="19">
        <v>6</v>
      </c>
      <c r="D710" s="25">
        <v>150465</v>
      </c>
      <c r="E710" s="25"/>
      <c r="F710" s="20">
        <f t="shared" si="16"/>
        <v>2980295</v>
      </c>
      <c r="G710" s="25"/>
      <c r="H710" s="19"/>
    </row>
    <row r="711" spans="1:8">
      <c r="A711" s="19"/>
      <c r="B711" s="19" t="s">
        <v>2735</v>
      </c>
      <c r="C711" s="19">
        <v>4</v>
      </c>
      <c r="D711" s="25">
        <v>98985</v>
      </c>
      <c r="E711" s="25"/>
      <c r="F711" s="20">
        <f t="shared" si="16"/>
        <v>3079280</v>
      </c>
      <c r="G711" s="25"/>
      <c r="H711" s="19"/>
    </row>
    <row r="712" spans="1:8">
      <c r="A712" s="19"/>
      <c r="B712" s="19" t="s">
        <v>2737</v>
      </c>
      <c r="C712" s="19">
        <v>1</v>
      </c>
      <c r="D712" s="25">
        <v>23795</v>
      </c>
      <c r="E712" s="25"/>
      <c r="F712" s="20">
        <f t="shared" si="16"/>
        <v>3103075</v>
      </c>
      <c r="G712" s="25"/>
      <c r="H712" s="19"/>
    </row>
    <row r="713" spans="1:8">
      <c r="A713" s="19"/>
      <c r="B713" s="19" t="s">
        <v>2739</v>
      </c>
      <c r="C713" s="19">
        <v>7</v>
      </c>
      <c r="D713" s="25">
        <v>172350</v>
      </c>
      <c r="E713" s="25"/>
      <c r="F713" s="20">
        <f t="shared" si="16"/>
        <v>3275425</v>
      </c>
      <c r="G713" s="25"/>
      <c r="H713" s="19"/>
    </row>
    <row r="714" spans="1:8">
      <c r="A714" s="19"/>
      <c r="B714" s="19" t="s">
        <v>2741</v>
      </c>
      <c r="C714" s="19">
        <v>2</v>
      </c>
      <c r="D714" s="25">
        <v>53290</v>
      </c>
      <c r="E714" s="25"/>
      <c r="F714" s="20">
        <f t="shared" si="16"/>
        <v>3328715</v>
      </c>
      <c r="G714" s="25"/>
      <c r="H714" s="19"/>
    </row>
    <row r="715" spans="1:8">
      <c r="A715" s="19"/>
      <c r="B715" s="19" t="s">
        <v>2742</v>
      </c>
      <c r="C715" s="19">
        <v>9</v>
      </c>
      <c r="D715" s="25">
        <v>198740</v>
      </c>
      <c r="E715" s="25"/>
      <c r="F715" s="20">
        <f t="shared" si="16"/>
        <v>3527455</v>
      </c>
      <c r="G715" s="25"/>
      <c r="H715" s="19"/>
    </row>
    <row r="716" spans="1:8">
      <c r="A716" s="19"/>
      <c r="B716" s="19" t="s">
        <v>2820</v>
      </c>
      <c r="C716" s="19">
        <v>1</v>
      </c>
      <c r="D716" s="25"/>
      <c r="E716" s="25">
        <v>24610</v>
      </c>
      <c r="F716" s="20">
        <f t="shared" si="16"/>
        <v>3502845</v>
      </c>
      <c r="G716" s="25"/>
      <c r="H716" s="19"/>
    </row>
    <row r="717" spans="1:8">
      <c r="A717" s="19"/>
      <c r="B717" s="19" t="s">
        <v>2832</v>
      </c>
      <c r="C717" s="19">
        <v>2</v>
      </c>
      <c r="D717" s="25"/>
      <c r="E717" s="25">
        <v>40175</v>
      </c>
      <c r="F717" s="20">
        <f t="shared" si="16"/>
        <v>3462670</v>
      </c>
      <c r="G717" s="25"/>
      <c r="H717" s="19"/>
    </row>
    <row r="718" spans="1:8">
      <c r="A718" s="19"/>
      <c r="B718" s="19" t="s">
        <v>2838</v>
      </c>
      <c r="C718" s="19">
        <v>2</v>
      </c>
      <c r="D718" s="25"/>
      <c r="E718" s="25">
        <v>33550</v>
      </c>
      <c r="F718" s="20">
        <f t="shared" si="16"/>
        <v>3429120</v>
      </c>
      <c r="G718" s="25"/>
      <c r="H718" s="19"/>
    </row>
    <row r="719" spans="1:8">
      <c r="A719" s="19"/>
      <c r="B719" s="19" t="s">
        <v>2839</v>
      </c>
      <c r="C719" s="19">
        <v>2</v>
      </c>
      <c r="D719" s="25"/>
      <c r="E719" s="25">
        <v>48815</v>
      </c>
      <c r="F719" s="20">
        <f t="shared" si="16"/>
        <v>3380305</v>
      </c>
      <c r="G719" s="25"/>
      <c r="H719" s="19"/>
    </row>
    <row r="720" spans="1:8">
      <c r="A720" s="19"/>
      <c r="B720" s="19" t="s">
        <v>2844</v>
      </c>
      <c r="C720" s="19">
        <v>2</v>
      </c>
      <c r="D720" s="25"/>
      <c r="E720" s="25">
        <v>46370</v>
      </c>
      <c r="F720" s="20">
        <f t="shared" si="16"/>
        <v>3333935</v>
      </c>
      <c r="G720" s="25"/>
      <c r="H720" s="19"/>
    </row>
    <row r="721" spans="1:8">
      <c r="A721" s="19"/>
      <c r="B721" s="19" t="s">
        <v>2846</v>
      </c>
      <c r="C721" s="19">
        <v>4</v>
      </c>
      <c r="D721" s="25"/>
      <c r="E721" s="25">
        <v>80940</v>
      </c>
      <c r="F721" s="20">
        <f t="shared" si="16"/>
        <v>3252995</v>
      </c>
      <c r="G721" s="25"/>
      <c r="H721" s="19"/>
    </row>
    <row r="722" spans="1:8">
      <c r="A722" s="19"/>
      <c r="B722" s="19" t="s">
        <v>2849</v>
      </c>
      <c r="C722" s="19">
        <v>1</v>
      </c>
      <c r="D722" s="25"/>
      <c r="E722" s="25">
        <v>21280</v>
      </c>
      <c r="F722" s="20">
        <f t="shared" si="16"/>
        <v>3231715</v>
      </c>
      <c r="G722" s="25"/>
      <c r="H722" s="19"/>
    </row>
    <row r="723" spans="1:8">
      <c r="A723" s="19"/>
      <c r="B723" s="19" t="s">
        <v>2850</v>
      </c>
      <c r="C723" s="19">
        <v>10</v>
      </c>
      <c r="D723" s="25"/>
      <c r="E723" s="25">
        <v>167385</v>
      </c>
      <c r="F723" s="20">
        <f t="shared" si="16"/>
        <v>3064330</v>
      </c>
      <c r="G723" s="25"/>
      <c r="H723" s="19"/>
    </row>
    <row r="724" spans="1:8">
      <c r="A724" s="19"/>
      <c r="B724" s="19" t="s">
        <v>2851</v>
      </c>
      <c r="C724" s="19">
        <v>14</v>
      </c>
      <c r="D724" s="25"/>
      <c r="E724" s="25">
        <v>237570</v>
      </c>
      <c r="F724" s="20">
        <f t="shared" si="16"/>
        <v>2826760</v>
      </c>
      <c r="G724" s="25"/>
      <c r="H724" s="19"/>
    </row>
    <row r="725" spans="1:8">
      <c r="A725" s="19"/>
      <c r="B725" s="19" t="s">
        <v>2853</v>
      </c>
      <c r="C725" s="19">
        <v>10</v>
      </c>
      <c r="D725" s="25"/>
      <c r="E725" s="25">
        <v>194105</v>
      </c>
      <c r="F725" s="20">
        <f t="shared" si="16"/>
        <v>2632655</v>
      </c>
      <c r="G725" s="25"/>
      <c r="H725" s="19"/>
    </row>
    <row r="726" spans="1:8">
      <c r="A726" s="19"/>
      <c r="B726" s="19" t="s">
        <v>2854</v>
      </c>
      <c r="C726" s="19">
        <v>1</v>
      </c>
      <c r="D726" s="25"/>
      <c r="E726" s="25">
        <v>15000</v>
      </c>
      <c r="F726" s="20">
        <f t="shared" si="16"/>
        <v>2617655</v>
      </c>
      <c r="G726" s="25"/>
      <c r="H726" s="19"/>
    </row>
    <row r="727" spans="1:8">
      <c r="A727" s="19"/>
      <c r="B727" s="19" t="s">
        <v>2855</v>
      </c>
      <c r="C727" s="19">
        <v>3</v>
      </c>
      <c r="D727" s="25"/>
      <c r="E727" s="25">
        <v>54600</v>
      </c>
      <c r="F727" s="20">
        <f t="shared" si="16"/>
        <v>2563055</v>
      </c>
      <c r="G727" s="25"/>
      <c r="H727" s="19"/>
    </row>
    <row r="728" spans="1:8">
      <c r="A728" s="19"/>
      <c r="B728" s="19" t="s">
        <v>2857</v>
      </c>
      <c r="C728" s="19">
        <v>3</v>
      </c>
      <c r="D728" s="25"/>
      <c r="E728" s="25">
        <v>69615</v>
      </c>
      <c r="F728" s="20">
        <f t="shared" si="16"/>
        <v>2493440</v>
      </c>
      <c r="G728" s="25"/>
      <c r="H728" s="19"/>
    </row>
    <row r="729" spans="1:8">
      <c r="A729" s="19"/>
      <c r="B729" s="19" t="s">
        <v>2859</v>
      </c>
      <c r="C729" s="19">
        <v>1</v>
      </c>
      <c r="D729" s="25"/>
      <c r="E729" s="25">
        <v>22290</v>
      </c>
      <c r="F729" s="20">
        <f t="shared" si="16"/>
        <v>2471150</v>
      </c>
      <c r="G729" s="25"/>
      <c r="H729" s="19"/>
    </row>
    <row r="730" spans="1:8">
      <c r="A730" s="19"/>
      <c r="B730" s="19" t="s">
        <v>2860</v>
      </c>
      <c r="C730" s="19">
        <v>4</v>
      </c>
      <c r="D730" s="25"/>
      <c r="E730" s="25">
        <v>79705</v>
      </c>
      <c r="F730" s="20">
        <f t="shared" si="16"/>
        <v>2391445</v>
      </c>
      <c r="G730" s="25"/>
      <c r="H730" s="19"/>
    </row>
    <row r="731" spans="1:8">
      <c r="A731" s="19"/>
      <c r="B731" s="19" t="s">
        <v>2861</v>
      </c>
      <c r="C731" s="19">
        <v>7</v>
      </c>
      <c r="D731" s="25"/>
      <c r="E731" s="25">
        <v>121925</v>
      </c>
      <c r="F731" s="20">
        <f t="shared" si="16"/>
        <v>2269520</v>
      </c>
      <c r="G731" s="25"/>
      <c r="H731" s="19"/>
    </row>
    <row r="732" spans="1:8">
      <c r="A732" s="19"/>
      <c r="B732" s="19" t="s">
        <v>2862</v>
      </c>
      <c r="C732" s="19">
        <v>4</v>
      </c>
      <c r="D732" s="25"/>
      <c r="E732" s="25">
        <v>57325</v>
      </c>
      <c r="F732" s="20">
        <f t="shared" si="16"/>
        <v>2212195</v>
      </c>
      <c r="G732" s="25"/>
      <c r="H732" s="19"/>
    </row>
    <row r="733" spans="1:8">
      <c r="A733" s="19"/>
      <c r="B733" s="19" t="s">
        <v>2863</v>
      </c>
      <c r="C733" s="19">
        <v>5</v>
      </c>
      <c r="D733" s="25"/>
      <c r="E733" s="25">
        <v>86650</v>
      </c>
      <c r="F733" s="20">
        <f t="shared" si="16"/>
        <v>2125545</v>
      </c>
      <c r="G733" s="25"/>
      <c r="H733" s="19"/>
    </row>
    <row r="734" spans="1:8">
      <c r="A734" s="19"/>
      <c r="B734" s="19" t="s">
        <v>2864</v>
      </c>
      <c r="C734" s="19">
        <v>1</v>
      </c>
      <c r="D734" s="25"/>
      <c r="E734" s="25">
        <v>15000</v>
      </c>
      <c r="F734" s="20">
        <f t="shared" si="16"/>
        <v>2110545</v>
      </c>
      <c r="G734" s="25"/>
      <c r="H734" s="19"/>
    </row>
    <row r="735" spans="1:8">
      <c r="A735" s="19"/>
      <c r="B735" s="19" t="s">
        <v>2865</v>
      </c>
      <c r="C735" s="19">
        <v>3</v>
      </c>
      <c r="D735" s="25"/>
      <c r="E735" s="25">
        <v>63495</v>
      </c>
      <c r="F735" s="20">
        <f t="shared" si="16"/>
        <v>2047050</v>
      </c>
      <c r="G735" s="25"/>
      <c r="H735" s="19"/>
    </row>
    <row r="736" spans="1:8">
      <c r="A736" s="19"/>
      <c r="B736" s="19" t="s">
        <v>2866</v>
      </c>
      <c r="C736" s="19">
        <v>2</v>
      </c>
      <c r="D736" s="25"/>
      <c r="E736" s="25">
        <v>48785</v>
      </c>
      <c r="F736" s="20">
        <f t="shared" si="16"/>
        <v>1998265</v>
      </c>
      <c r="G736" s="25"/>
      <c r="H736" s="19"/>
    </row>
    <row r="737" spans="1:8">
      <c r="A737" s="19"/>
      <c r="B737" s="19" t="s">
        <v>2868</v>
      </c>
      <c r="C737" s="19">
        <v>1</v>
      </c>
      <c r="D737" s="25"/>
      <c r="E737" s="25">
        <v>23155</v>
      </c>
      <c r="F737" s="20">
        <f t="shared" si="16"/>
        <v>1975110</v>
      </c>
      <c r="G737" s="25"/>
      <c r="H737" s="19"/>
    </row>
    <row r="738" spans="1:8">
      <c r="A738" s="19"/>
      <c r="B738" s="19" t="s">
        <v>2869</v>
      </c>
      <c r="C738" s="19">
        <v>1</v>
      </c>
      <c r="D738" s="25"/>
      <c r="E738" s="25">
        <v>22710</v>
      </c>
      <c r="F738" s="20">
        <f t="shared" si="16"/>
        <v>1952400</v>
      </c>
      <c r="G738" s="25"/>
      <c r="H738" s="19"/>
    </row>
    <row r="739" spans="1:8">
      <c r="A739" s="19"/>
      <c r="B739" s="19" t="s">
        <v>2872</v>
      </c>
      <c r="C739" s="19">
        <v>4</v>
      </c>
      <c r="D739" s="25"/>
      <c r="E739" s="25">
        <v>90100</v>
      </c>
      <c r="F739" s="20">
        <f t="shared" si="16"/>
        <v>1862300</v>
      </c>
      <c r="G739" s="25"/>
      <c r="H739" s="19"/>
    </row>
    <row r="740" spans="1:8">
      <c r="A740" s="19"/>
      <c r="B740" s="19" t="s">
        <v>2874</v>
      </c>
      <c r="C740" s="19">
        <v>4</v>
      </c>
      <c r="D740" s="25"/>
      <c r="E740" s="25">
        <v>89180</v>
      </c>
      <c r="F740" s="20">
        <f t="shared" si="16"/>
        <v>1773120</v>
      </c>
      <c r="G740" s="25"/>
      <c r="H740" s="19"/>
    </row>
    <row r="741" spans="1:8">
      <c r="A741" s="19"/>
      <c r="B741" s="19" t="s">
        <v>2877</v>
      </c>
      <c r="C741" s="19">
        <v>1</v>
      </c>
      <c r="D741" s="25"/>
      <c r="E741" s="25">
        <v>23045</v>
      </c>
      <c r="F741" s="20">
        <f t="shared" si="16"/>
        <v>1750075</v>
      </c>
      <c r="G741" s="25"/>
      <c r="H741" s="19"/>
    </row>
    <row r="742" spans="1:8">
      <c r="A742" s="19"/>
      <c r="B742" s="19" t="s">
        <v>2881</v>
      </c>
      <c r="C742" s="19">
        <v>5</v>
      </c>
      <c r="D742" s="25"/>
      <c r="E742" s="25">
        <v>105235</v>
      </c>
      <c r="F742" s="20">
        <f t="shared" si="16"/>
        <v>1644840</v>
      </c>
      <c r="G742" s="25"/>
      <c r="H742" s="19"/>
    </row>
    <row r="743" spans="1:8">
      <c r="A743" s="19"/>
      <c r="B743" s="19" t="s">
        <v>2882</v>
      </c>
      <c r="C743" s="19">
        <v>8</v>
      </c>
      <c r="D743" s="25"/>
      <c r="E743" s="25">
        <v>157665</v>
      </c>
      <c r="F743" s="20">
        <f t="shared" si="16"/>
        <v>1487175</v>
      </c>
      <c r="G743" s="25"/>
      <c r="H743" s="19"/>
    </row>
    <row r="744" spans="1:8">
      <c r="A744" s="19"/>
      <c r="B744" s="19" t="s">
        <v>2883</v>
      </c>
      <c r="C744" s="19">
        <v>11</v>
      </c>
      <c r="D744" s="25"/>
      <c r="E744" s="25">
        <v>212155</v>
      </c>
      <c r="F744" s="20">
        <f t="shared" si="16"/>
        <v>1275020</v>
      </c>
      <c r="G744" s="25"/>
      <c r="H744" s="19"/>
    </row>
    <row r="745" spans="1:8">
      <c r="A745" s="19"/>
      <c r="B745" s="19" t="s">
        <v>2884</v>
      </c>
      <c r="C745" s="19">
        <v>3</v>
      </c>
      <c r="D745" s="25"/>
      <c r="E745" s="25">
        <v>45855</v>
      </c>
      <c r="F745" s="20">
        <f t="shared" si="16"/>
        <v>1229165</v>
      </c>
      <c r="G745" s="25"/>
      <c r="H745" s="19"/>
    </row>
    <row r="746" spans="1:8">
      <c r="A746" s="19"/>
      <c r="B746" s="19" t="s">
        <v>2891</v>
      </c>
      <c r="C746" s="19">
        <v>1</v>
      </c>
      <c r="D746" s="25"/>
      <c r="E746" s="25">
        <v>13365</v>
      </c>
      <c r="F746" s="20">
        <f t="shared" si="16"/>
        <v>1215800</v>
      </c>
      <c r="G746" s="25"/>
      <c r="H746" s="19"/>
    </row>
    <row r="747" spans="1:8">
      <c r="A747" s="19"/>
      <c r="B747" s="19" t="s">
        <v>2895</v>
      </c>
      <c r="C747" s="19">
        <v>3</v>
      </c>
      <c r="D747" s="25"/>
      <c r="E747" s="25">
        <v>55005</v>
      </c>
      <c r="F747" s="20">
        <f t="shared" si="16"/>
        <v>1160795</v>
      </c>
      <c r="G747" s="25"/>
      <c r="H747" s="19"/>
    </row>
    <row r="748" spans="1:8">
      <c r="A748" s="19"/>
      <c r="B748" s="19" t="s">
        <v>2896</v>
      </c>
      <c r="C748" s="19">
        <v>5</v>
      </c>
      <c r="D748" s="25"/>
      <c r="E748" s="25">
        <v>109690</v>
      </c>
      <c r="F748" s="20">
        <f t="shared" si="16"/>
        <v>1051105</v>
      </c>
      <c r="G748" s="25"/>
      <c r="H748" s="19"/>
    </row>
    <row r="749" spans="1:8">
      <c r="A749" s="19"/>
      <c r="B749" s="19" t="s">
        <v>2898</v>
      </c>
      <c r="C749" s="19">
        <v>13</v>
      </c>
      <c r="D749" s="25"/>
      <c r="E749" s="25">
        <v>265110</v>
      </c>
      <c r="F749" s="20">
        <f t="shared" si="16"/>
        <v>785995</v>
      </c>
      <c r="G749" s="25"/>
      <c r="H749" s="19"/>
    </row>
    <row r="750" spans="1:8">
      <c r="A750" s="19"/>
      <c r="B750" s="19" t="s">
        <v>2899</v>
      </c>
      <c r="C750" s="19">
        <v>6</v>
      </c>
      <c r="D750" s="25"/>
      <c r="E750" s="25">
        <v>134935</v>
      </c>
      <c r="F750" s="20">
        <f t="shared" si="16"/>
        <v>651060</v>
      </c>
      <c r="G750" s="25"/>
      <c r="H750" s="19"/>
    </row>
    <row r="751" spans="1:8">
      <c r="A751" s="19"/>
      <c r="B751" s="19" t="s">
        <v>2901</v>
      </c>
      <c r="C751" s="19">
        <v>1</v>
      </c>
      <c r="D751" s="25"/>
      <c r="E751" s="25">
        <v>14085</v>
      </c>
      <c r="F751" s="20">
        <f t="shared" si="16"/>
        <v>636975</v>
      </c>
      <c r="G751" s="25"/>
      <c r="H751" s="19"/>
    </row>
    <row r="752" spans="1:8">
      <c r="A752" s="19"/>
      <c r="B752" s="19" t="s">
        <v>2902</v>
      </c>
      <c r="C752" s="19">
        <v>7</v>
      </c>
      <c r="D752" s="25"/>
      <c r="E752" s="25">
        <v>136605</v>
      </c>
      <c r="F752" s="20">
        <f t="shared" si="16"/>
        <v>500370</v>
      </c>
      <c r="G752" s="25"/>
      <c r="H752" s="19"/>
    </row>
    <row r="753" spans="1:8">
      <c r="A753" s="19"/>
      <c r="B753" s="19" t="s">
        <v>2903</v>
      </c>
      <c r="C753" s="19">
        <v>6</v>
      </c>
      <c r="D753" s="25"/>
      <c r="E753" s="25">
        <v>120305</v>
      </c>
      <c r="F753" s="20">
        <f t="shared" si="16"/>
        <v>380065</v>
      </c>
      <c r="G753" s="25"/>
      <c r="H753" s="19"/>
    </row>
    <row r="754" spans="1:8">
      <c r="A754" s="19"/>
      <c r="B754" s="19" t="s">
        <v>2904</v>
      </c>
      <c r="C754" s="19">
        <v>1</v>
      </c>
      <c r="D754" s="25"/>
      <c r="E754" s="25">
        <v>22010</v>
      </c>
      <c r="F754" s="20">
        <f t="shared" si="16"/>
        <v>358055</v>
      </c>
      <c r="G754" s="25"/>
      <c r="H754" s="19"/>
    </row>
    <row r="755" spans="1:8">
      <c r="A755" s="19"/>
      <c r="B755" s="19" t="s">
        <v>2906</v>
      </c>
      <c r="C755" s="19">
        <v>3</v>
      </c>
      <c r="D755" s="25"/>
      <c r="E755" s="25">
        <v>72830</v>
      </c>
      <c r="F755" s="20">
        <f t="shared" si="16"/>
        <v>285225</v>
      </c>
      <c r="G755" s="25"/>
      <c r="H755" s="19"/>
    </row>
    <row r="756" spans="1:8">
      <c r="A756" s="19"/>
      <c r="B756" s="19" t="s">
        <v>2908</v>
      </c>
      <c r="C756" s="19">
        <v>1</v>
      </c>
      <c r="D756" s="25"/>
      <c r="E756" s="25">
        <v>13000</v>
      </c>
      <c r="F756" s="20">
        <f t="shared" si="16"/>
        <v>272225</v>
      </c>
      <c r="G756" s="25"/>
      <c r="H756" s="19"/>
    </row>
    <row r="757" spans="1:8">
      <c r="A757" s="19"/>
      <c r="B757" s="19" t="s">
        <v>2933</v>
      </c>
      <c r="C757" s="19">
        <v>1</v>
      </c>
      <c r="D757" s="25"/>
      <c r="E757" s="25">
        <v>24950</v>
      </c>
      <c r="F757" s="20">
        <f t="shared" si="16"/>
        <v>247275</v>
      </c>
      <c r="G757" s="25"/>
      <c r="H757" s="19"/>
    </row>
    <row r="758" spans="1:8">
      <c r="A758" s="19"/>
      <c r="B758" s="19" t="s">
        <v>2944</v>
      </c>
      <c r="C758" s="19">
        <v>1</v>
      </c>
      <c r="D758" s="25"/>
      <c r="E758" s="25">
        <v>25595</v>
      </c>
      <c r="F758" s="20">
        <f t="shared" si="16"/>
        <v>221680</v>
      </c>
      <c r="G758" s="25"/>
      <c r="H758" s="19"/>
    </row>
    <row r="759" spans="1:8">
      <c r="A759" s="19"/>
      <c r="B759" s="19" t="s">
        <v>2947</v>
      </c>
      <c r="C759" s="19">
        <v>1</v>
      </c>
      <c r="D759" s="25"/>
      <c r="E759" s="25">
        <v>26565</v>
      </c>
      <c r="F759" s="20">
        <f t="shared" si="16"/>
        <v>195115</v>
      </c>
      <c r="G759" s="25"/>
      <c r="H759" s="19"/>
    </row>
    <row r="760" spans="1:8">
      <c r="A760" s="19"/>
      <c r="B760" s="640" t="s">
        <v>2954</v>
      </c>
      <c r="C760" s="19">
        <v>1</v>
      </c>
      <c r="D760" s="25"/>
      <c r="E760" s="25">
        <v>25515</v>
      </c>
      <c r="F760" s="20">
        <f t="shared" si="16"/>
        <v>169600</v>
      </c>
      <c r="G760" s="25"/>
      <c r="H760" s="19"/>
    </row>
    <row r="761" spans="1:8">
      <c r="A761" s="19"/>
      <c r="B761" s="644" t="s">
        <v>2955</v>
      </c>
      <c r="C761" s="19">
        <v>2</v>
      </c>
      <c r="D761" s="25"/>
      <c r="E761" s="25">
        <v>51250</v>
      </c>
      <c r="F761" s="20">
        <f t="shared" si="16"/>
        <v>118350</v>
      </c>
      <c r="G761" s="25"/>
      <c r="H761" s="19"/>
    </row>
    <row r="762" spans="1:8">
      <c r="A762" s="19"/>
      <c r="B762" s="654" t="s">
        <v>2963</v>
      </c>
      <c r="C762" s="19">
        <v>1</v>
      </c>
      <c r="D762" s="25"/>
      <c r="E762" s="25">
        <v>23520</v>
      </c>
      <c r="F762" s="20">
        <f t="shared" si="16"/>
        <v>94830</v>
      </c>
      <c r="G762" s="25"/>
      <c r="H762" s="19"/>
    </row>
    <row r="763" spans="1:8">
      <c r="A763" s="19"/>
      <c r="B763" s="640"/>
      <c r="C763" s="19"/>
      <c r="D763" s="25"/>
      <c r="E763" s="25"/>
      <c r="F763" s="20">
        <f t="shared" si="16"/>
        <v>94830</v>
      </c>
      <c r="G763" s="25"/>
      <c r="H763" s="19"/>
    </row>
    <row r="764" spans="1:8">
      <c r="A764" s="19"/>
      <c r="B764" s="640"/>
      <c r="C764" s="19"/>
      <c r="D764" s="25"/>
      <c r="E764" s="25"/>
      <c r="F764" s="20">
        <f t="shared" si="16"/>
        <v>94830</v>
      </c>
      <c r="G764" s="25"/>
      <c r="H764" s="19"/>
    </row>
    <row r="765" spans="1:8">
      <c r="A765" s="19"/>
      <c r="B765" s="640"/>
      <c r="C765" s="19"/>
      <c r="D765" s="25"/>
      <c r="E765" s="25"/>
      <c r="F765" s="20">
        <f t="shared" si="16"/>
        <v>94830</v>
      </c>
      <c r="G765" s="25"/>
      <c r="H765" s="19"/>
    </row>
    <row r="766" spans="1:8">
      <c r="A766" s="19"/>
      <c r="B766" s="19"/>
      <c r="C766" s="19"/>
      <c r="D766" s="25"/>
      <c r="E766" s="25"/>
      <c r="F766" s="20">
        <f t="shared" si="16"/>
        <v>94830</v>
      </c>
      <c r="G766" s="25"/>
      <c r="H766" s="19"/>
    </row>
    <row r="767" spans="1:8">
      <c r="A767" s="19"/>
      <c r="B767" s="19"/>
      <c r="C767" s="19"/>
      <c r="D767" s="25"/>
      <c r="E767" s="25"/>
      <c r="F767" s="20">
        <f t="shared" si="16"/>
        <v>94830</v>
      </c>
      <c r="G767" s="25"/>
      <c r="H767" s="19"/>
    </row>
    <row r="768" spans="1:8" ht="26.25">
      <c r="A768" s="673" t="s">
        <v>1664</v>
      </c>
      <c r="B768" s="674"/>
      <c r="C768" s="29"/>
      <c r="D768" s="30">
        <f>SUM(D700:D767)</f>
        <v>3527455</v>
      </c>
      <c r="E768" s="30">
        <f>SUM(E700:E767)</f>
        <v>3432625</v>
      </c>
      <c r="F768" s="30">
        <f>D768-E768</f>
        <v>94830</v>
      </c>
      <c r="G768" s="30"/>
      <c r="H768" s="30"/>
    </row>
    <row r="771" spans="1:8" ht="15.75">
      <c r="A771" s="672" t="s">
        <v>1891</v>
      </c>
      <c r="B771" s="672"/>
      <c r="C771" s="672"/>
      <c r="D771" s="672"/>
      <c r="E771" s="672"/>
      <c r="F771" s="672"/>
      <c r="G771" s="672"/>
      <c r="H771" s="672"/>
    </row>
    <row r="772" spans="1:8">
      <c r="A772" s="700" t="s">
        <v>2812</v>
      </c>
      <c r="B772" s="667"/>
      <c r="C772" s="667"/>
      <c r="D772" s="667"/>
      <c r="E772" s="667"/>
      <c r="F772" s="667"/>
      <c r="G772" s="667"/>
      <c r="H772" s="667"/>
    </row>
    <row r="773" spans="1:8">
      <c r="A773" s="668" t="s">
        <v>45</v>
      </c>
      <c r="B773" s="668"/>
      <c r="C773" s="668"/>
      <c r="D773" s="668"/>
      <c r="E773" s="668"/>
      <c r="F773" s="668"/>
      <c r="G773" s="668"/>
      <c r="H773" s="668"/>
    </row>
    <row r="774" spans="1:8" ht="15.75">
      <c r="A774" s="1" t="s">
        <v>3</v>
      </c>
      <c r="B774" s="1" t="s">
        <v>4</v>
      </c>
      <c r="C774" s="211" t="s">
        <v>2245</v>
      </c>
      <c r="D774" s="1" t="s">
        <v>2243</v>
      </c>
      <c r="E774" s="1" t="s">
        <v>2246</v>
      </c>
      <c r="F774" s="211" t="s">
        <v>2244</v>
      </c>
      <c r="G774" s="1" t="s">
        <v>2247</v>
      </c>
      <c r="H774" s="211" t="s">
        <v>2239</v>
      </c>
    </row>
    <row r="775" spans="1:8">
      <c r="A775" s="19"/>
      <c r="B775" s="534" t="s">
        <v>2832</v>
      </c>
      <c r="C775" s="19">
        <v>1</v>
      </c>
      <c r="D775" s="20">
        <v>1595</v>
      </c>
      <c r="E775" s="20"/>
      <c r="F775" s="20">
        <f>D775-E775</f>
        <v>1595</v>
      </c>
      <c r="G775" s="535" t="s">
        <v>2833</v>
      </c>
      <c r="H775" s="21"/>
    </row>
    <row r="776" spans="1:8">
      <c r="A776" s="19"/>
      <c r="B776" s="19" t="s">
        <v>2929</v>
      </c>
      <c r="C776" s="19">
        <v>1</v>
      </c>
      <c r="D776" s="20"/>
      <c r="E776" s="20">
        <v>1580</v>
      </c>
      <c r="F776" s="20">
        <f>F775+D776-E776</f>
        <v>15</v>
      </c>
      <c r="G776" s="20"/>
      <c r="H776" s="21"/>
    </row>
    <row r="777" spans="1:8">
      <c r="A777" s="19"/>
      <c r="B777" s="19"/>
      <c r="C777" s="19"/>
      <c r="D777" s="20"/>
      <c r="E777" s="20"/>
      <c r="F777" s="20">
        <f t="shared" ref="F777" si="17">F776+D777-E777</f>
        <v>15</v>
      </c>
      <c r="G777" s="20"/>
      <c r="H777" s="21"/>
    </row>
    <row r="778" spans="1:8" ht="26.25">
      <c r="A778" s="673" t="s">
        <v>1664</v>
      </c>
      <c r="B778" s="674"/>
      <c r="C778" s="29"/>
      <c r="D778" s="30">
        <f>SUM(D775:D777)</f>
        <v>1595</v>
      </c>
      <c r="E778" s="30">
        <f>SUM(E775:E777)</f>
        <v>1580</v>
      </c>
      <c r="F778" s="30">
        <f>D778-E778</f>
        <v>15</v>
      </c>
      <c r="G778" s="30"/>
      <c r="H778" s="30"/>
    </row>
    <row r="781" spans="1:8" ht="15.75">
      <c r="A781" s="672" t="s">
        <v>1891</v>
      </c>
      <c r="B781" s="672"/>
      <c r="C781" s="672"/>
      <c r="D781" s="672"/>
      <c r="E781" s="672"/>
      <c r="F781" s="672"/>
      <c r="G781" s="672"/>
      <c r="H781" s="672"/>
    </row>
    <row r="782" spans="1:8">
      <c r="A782" s="696" t="s">
        <v>2905</v>
      </c>
      <c r="B782" s="667"/>
      <c r="C782" s="667"/>
      <c r="D782" s="667"/>
      <c r="E782" s="667"/>
      <c r="F782" s="667"/>
      <c r="G782" s="667"/>
      <c r="H782" s="667"/>
    </row>
    <row r="783" spans="1:8">
      <c r="A783" s="668" t="s">
        <v>45</v>
      </c>
      <c r="B783" s="668"/>
      <c r="C783" s="668"/>
      <c r="D783" s="668"/>
      <c r="E783" s="668"/>
      <c r="F783" s="668"/>
      <c r="G783" s="668"/>
      <c r="H783" s="668"/>
    </row>
    <row r="784" spans="1:8" ht="15.75">
      <c r="A784" s="1" t="s">
        <v>3</v>
      </c>
      <c r="B784" s="1" t="s">
        <v>4</v>
      </c>
      <c r="C784" s="211" t="s">
        <v>2245</v>
      </c>
      <c r="D784" s="1" t="s">
        <v>2243</v>
      </c>
      <c r="E784" s="1" t="s">
        <v>2246</v>
      </c>
      <c r="F784" s="211" t="s">
        <v>2244</v>
      </c>
      <c r="G784" s="1" t="s">
        <v>2247</v>
      </c>
      <c r="H784" s="211" t="s">
        <v>2239</v>
      </c>
    </row>
    <row r="785" spans="1:8">
      <c r="A785" s="19"/>
      <c r="B785" s="582" t="s">
        <v>2904</v>
      </c>
      <c r="C785" s="19">
        <v>12</v>
      </c>
      <c r="D785" s="26">
        <v>261970</v>
      </c>
      <c r="E785" s="20"/>
      <c r="F785" s="20">
        <f>D785-E785</f>
        <v>261970</v>
      </c>
      <c r="G785" s="535"/>
      <c r="H785" s="21" t="s">
        <v>2977</v>
      </c>
    </row>
    <row r="786" spans="1:8">
      <c r="A786" s="19"/>
      <c r="B786" s="19" t="s">
        <v>2906</v>
      </c>
      <c r="C786" s="19">
        <v>5</v>
      </c>
      <c r="D786" s="20">
        <v>108985</v>
      </c>
      <c r="E786" s="20"/>
      <c r="F786" s="20">
        <f>F785+D786-E786</f>
        <v>370955</v>
      </c>
      <c r="G786" s="20"/>
      <c r="H786" s="21"/>
    </row>
    <row r="787" spans="1:8">
      <c r="A787" s="19"/>
      <c r="B787" s="19" t="s">
        <v>2907</v>
      </c>
      <c r="C787" s="19">
        <v>15</v>
      </c>
      <c r="D787" s="20">
        <v>338150</v>
      </c>
      <c r="E787" s="20"/>
      <c r="F787" s="20">
        <f t="shared" ref="F787:F817" si="18">F786+D787-E787</f>
        <v>709105</v>
      </c>
      <c r="G787" s="20"/>
      <c r="H787" s="21"/>
    </row>
    <row r="788" spans="1:8">
      <c r="A788" s="19"/>
      <c r="B788" s="19" t="s">
        <v>2908</v>
      </c>
      <c r="C788" s="19">
        <v>21</v>
      </c>
      <c r="D788" s="20">
        <v>474285</v>
      </c>
      <c r="E788" s="20"/>
      <c r="F788" s="20">
        <f t="shared" si="18"/>
        <v>1183390</v>
      </c>
      <c r="G788" s="20"/>
      <c r="H788" s="21"/>
    </row>
    <row r="789" spans="1:8">
      <c r="A789" s="19"/>
      <c r="B789" s="19" t="s">
        <v>2910</v>
      </c>
      <c r="C789" s="19">
        <v>30</v>
      </c>
      <c r="D789" s="20">
        <v>686900</v>
      </c>
      <c r="E789" s="20"/>
      <c r="F789" s="20">
        <f t="shared" si="18"/>
        <v>1870290</v>
      </c>
      <c r="G789" s="20"/>
      <c r="H789" s="21"/>
    </row>
    <row r="790" spans="1:8">
      <c r="A790" s="19"/>
      <c r="B790" s="19" t="s">
        <v>2927</v>
      </c>
      <c r="C790" s="19">
        <v>28</v>
      </c>
      <c r="D790" s="20">
        <v>639530</v>
      </c>
      <c r="E790" s="20"/>
      <c r="F790" s="20">
        <f t="shared" si="18"/>
        <v>2509820</v>
      </c>
      <c r="G790" s="20"/>
      <c r="H790" s="21" t="s">
        <v>2979</v>
      </c>
    </row>
    <row r="791" spans="1:8">
      <c r="A791" s="19"/>
      <c r="B791" s="19" t="s">
        <v>2928</v>
      </c>
      <c r="C791" s="19">
        <v>43</v>
      </c>
      <c r="D791" s="26">
        <v>953880</v>
      </c>
      <c r="E791" s="20"/>
      <c r="F791" s="20">
        <f t="shared" si="18"/>
        <v>3463700</v>
      </c>
      <c r="G791" s="20"/>
      <c r="H791" s="21"/>
    </row>
    <row r="792" spans="1:8">
      <c r="A792" s="19"/>
      <c r="B792" s="19" t="s">
        <v>2929</v>
      </c>
      <c r="C792" s="19">
        <v>14</v>
      </c>
      <c r="D792" s="20">
        <v>287925</v>
      </c>
      <c r="E792" s="20"/>
      <c r="F792" s="20">
        <f t="shared" si="18"/>
        <v>3751625</v>
      </c>
      <c r="G792" s="20"/>
      <c r="H792" s="21"/>
    </row>
    <row r="793" spans="1:8">
      <c r="A793" s="19"/>
      <c r="B793" s="19" t="s">
        <v>2945</v>
      </c>
      <c r="C793" s="19">
        <v>8</v>
      </c>
      <c r="D793" s="20">
        <v>176685</v>
      </c>
      <c r="E793" s="20"/>
      <c r="F793" s="20">
        <f t="shared" si="18"/>
        <v>3928310</v>
      </c>
      <c r="G793" s="20"/>
      <c r="H793" s="21" t="s">
        <v>2978</v>
      </c>
    </row>
    <row r="794" spans="1:8">
      <c r="A794" s="19"/>
      <c r="B794" s="19" t="s">
        <v>2947</v>
      </c>
      <c r="C794" s="19">
        <v>13</v>
      </c>
      <c r="D794" s="20">
        <v>289180</v>
      </c>
      <c r="E794" s="20"/>
      <c r="F794" s="20">
        <f t="shared" si="18"/>
        <v>4217490</v>
      </c>
      <c r="G794" s="20"/>
      <c r="H794" s="21"/>
    </row>
    <row r="795" spans="1:8">
      <c r="A795" s="19"/>
      <c r="B795" s="19" t="s">
        <v>2949</v>
      </c>
      <c r="C795" s="19">
        <v>13</v>
      </c>
      <c r="D795" s="20">
        <v>288760</v>
      </c>
      <c r="E795" s="20"/>
      <c r="F795" s="20">
        <f t="shared" si="18"/>
        <v>4506250</v>
      </c>
      <c r="G795" s="20"/>
      <c r="H795" s="21"/>
    </row>
    <row r="796" spans="1:8">
      <c r="A796" s="19"/>
      <c r="B796" s="640" t="s">
        <v>2954</v>
      </c>
      <c r="C796" s="19">
        <v>8</v>
      </c>
      <c r="D796" s="20">
        <v>177560</v>
      </c>
      <c r="E796" s="20"/>
      <c r="F796" s="20">
        <f t="shared" si="18"/>
        <v>4683810</v>
      </c>
      <c r="G796" s="20"/>
      <c r="H796" s="21"/>
    </row>
    <row r="797" spans="1:8">
      <c r="A797" s="19"/>
      <c r="B797" s="19" t="s">
        <v>2955</v>
      </c>
      <c r="C797" s="19">
        <v>12</v>
      </c>
      <c r="D797" s="20">
        <v>268140</v>
      </c>
      <c r="E797" s="20"/>
      <c r="F797" s="20">
        <f t="shared" si="18"/>
        <v>4951950</v>
      </c>
      <c r="G797" s="20"/>
      <c r="H797" s="21"/>
    </row>
    <row r="798" spans="1:8">
      <c r="A798" s="19"/>
      <c r="B798" s="19" t="s">
        <v>2956</v>
      </c>
      <c r="C798" s="19">
        <v>9</v>
      </c>
      <c r="D798" s="20">
        <v>199675</v>
      </c>
      <c r="E798" s="20"/>
      <c r="F798" s="20">
        <f t="shared" si="18"/>
        <v>5151625</v>
      </c>
      <c r="G798" s="20"/>
      <c r="H798" s="21"/>
    </row>
    <row r="799" spans="1:8">
      <c r="A799" s="19"/>
      <c r="B799" s="19" t="s">
        <v>2957</v>
      </c>
      <c r="C799" s="19">
        <v>8</v>
      </c>
      <c r="D799" s="20">
        <v>183030</v>
      </c>
      <c r="E799" s="20"/>
      <c r="F799" s="20">
        <f t="shared" si="18"/>
        <v>5334655</v>
      </c>
      <c r="G799" s="20"/>
      <c r="H799" s="21"/>
    </row>
    <row r="800" spans="1:8">
      <c r="A800" s="19"/>
      <c r="B800" s="19" t="s">
        <v>2958</v>
      </c>
      <c r="C800" s="19">
        <v>4</v>
      </c>
      <c r="D800" s="20">
        <v>89000</v>
      </c>
      <c r="E800" s="20"/>
      <c r="F800" s="20">
        <f t="shared" si="18"/>
        <v>5423655</v>
      </c>
      <c r="G800" s="20"/>
      <c r="H800" s="21"/>
    </row>
    <row r="801" spans="1:8">
      <c r="A801" s="19"/>
      <c r="B801" s="19" t="s">
        <v>2899</v>
      </c>
      <c r="C801" s="19">
        <v>1</v>
      </c>
      <c r="D801" s="20"/>
      <c r="E801" s="20">
        <v>14810</v>
      </c>
      <c r="F801" s="20">
        <f t="shared" si="18"/>
        <v>5408845</v>
      </c>
      <c r="G801" s="20"/>
      <c r="H801" s="21"/>
    </row>
    <row r="802" spans="1:8">
      <c r="A802" s="19"/>
      <c r="B802" s="19" t="s">
        <v>2960</v>
      </c>
      <c r="C802" s="19">
        <v>18</v>
      </c>
      <c r="D802" s="20">
        <v>404330</v>
      </c>
      <c r="E802" s="20"/>
      <c r="F802" s="20">
        <f t="shared" si="18"/>
        <v>5813175</v>
      </c>
      <c r="G802" s="20"/>
      <c r="H802" s="21"/>
    </row>
    <row r="803" spans="1:8">
      <c r="A803" s="19"/>
      <c r="B803" s="19" t="s">
        <v>2963</v>
      </c>
      <c r="C803" s="19">
        <v>21</v>
      </c>
      <c r="D803" s="20">
        <v>473705</v>
      </c>
      <c r="E803" s="20"/>
      <c r="F803" s="20">
        <f t="shared" si="18"/>
        <v>6286880</v>
      </c>
      <c r="G803" s="20"/>
      <c r="H803" s="21"/>
    </row>
    <row r="804" spans="1:8">
      <c r="A804" s="19"/>
      <c r="B804" s="19" t="s">
        <v>2964</v>
      </c>
      <c r="C804" s="19">
        <v>6</v>
      </c>
      <c r="D804" s="20">
        <v>134325</v>
      </c>
      <c r="E804" s="20"/>
      <c r="F804" s="20">
        <f t="shared" si="18"/>
        <v>6421205</v>
      </c>
      <c r="G804" s="20"/>
      <c r="H804" s="21"/>
    </row>
    <row r="805" spans="1:8">
      <c r="A805" s="19"/>
      <c r="B805" s="19" t="s">
        <v>2966</v>
      </c>
      <c r="C805" s="19">
        <v>1</v>
      </c>
      <c r="D805" s="20">
        <v>22485</v>
      </c>
      <c r="E805" s="20"/>
      <c r="F805" s="20">
        <f t="shared" si="18"/>
        <v>6443690</v>
      </c>
      <c r="G805" s="20"/>
      <c r="H805" s="21"/>
    </row>
    <row r="806" spans="1:8">
      <c r="A806" s="19"/>
      <c r="B806" s="19" t="s">
        <v>2966</v>
      </c>
      <c r="C806" s="19">
        <v>1</v>
      </c>
      <c r="D806" s="20"/>
      <c r="E806" s="20">
        <v>21555</v>
      </c>
      <c r="F806" s="20">
        <f t="shared" si="18"/>
        <v>6422135</v>
      </c>
      <c r="G806" s="20"/>
      <c r="H806" s="21"/>
    </row>
    <row r="807" spans="1:8">
      <c r="A807" s="19"/>
      <c r="B807" s="19" t="s">
        <v>2967</v>
      </c>
      <c r="C807" s="19">
        <v>1</v>
      </c>
      <c r="D807" s="20"/>
      <c r="E807" s="20">
        <v>13255</v>
      </c>
      <c r="F807" s="20">
        <f t="shared" si="18"/>
        <v>6408880</v>
      </c>
      <c r="G807" s="20"/>
      <c r="H807" s="21"/>
    </row>
    <row r="808" spans="1:8">
      <c r="A808" s="19"/>
      <c r="B808" s="19" t="s">
        <v>2968</v>
      </c>
      <c r="C808" s="19">
        <v>1</v>
      </c>
      <c r="D808" s="20">
        <v>4850</v>
      </c>
      <c r="E808" s="20"/>
      <c r="F808" s="20">
        <f t="shared" si="18"/>
        <v>6413730</v>
      </c>
      <c r="G808" s="20"/>
      <c r="H808" s="21"/>
    </row>
    <row r="809" spans="1:8">
      <c r="A809" s="19"/>
      <c r="B809" s="19" t="s">
        <v>2968</v>
      </c>
      <c r="C809" s="19">
        <v>1</v>
      </c>
      <c r="D809" s="20"/>
      <c r="E809" s="20">
        <v>21675</v>
      </c>
      <c r="F809" s="20">
        <f t="shared" si="18"/>
        <v>6392055</v>
      </c>
      <c r="G809" s="20"/>
      <c r="H809" s="21"/>
    </row>
    <row r="810" spans="1:8">
      <c r="A810" s="19"/>
      <c r="B810" s="19" t="s">
        <v>2971</v>
      </c>
      <c r="C810" s="19">
        <v>25</v>
      </c>
      <c r="D810" s="20">
        <v>549100</v>
      </c>
      <c r="E810" s="20"/>
      <c r="F810" s="20">
        <f t="shared" si="18"/>
        <v>6941155</v>
      </c>
      <c r="G810" s="20"/>
      <c r="H810" s="21"/>
    </row>
    <row r="811" spans="1:8">
      <c r="A811" s="19"/>
      <c r="B811" s="19" t="s">
        <v>2972</v>
      </c>
      <c r="C811" s="19">
        <v>5</v>
      </c>
      <c r="D811" s="20">
        <v>103630</v>
      </c>
      <c r="E811" s="20"/>
      <c r="F811" s="20">
        <f t="shared" si="18"/>
        <v>7044785</v>
      </c>
      <c r="G811" s="20"/>
      <c r="H811" s="21"/>
    </row>
    <row r="812" spans="1:8">
      <c r="A812" s="19"/>
      <c r="B812" s="19" t="s">
        <v>2973</v>
      </c>
      <c r="C812" s="19">
        <v>1</v>
      </c>
      <c r="D812" s="20"/>
      <c r="E812" s="20">
        <v>13925</v>
      </c>
      <c r="F812" s="20">
        <f t="shared" si="18"/>
        <v>7030860</v>
      </c>
      <c r="G812" s="20"/>
      <c r="H812" s="21"/>
    </row>
    <row r="813" spans="1:8">
      <c r="A813" s="19"/>
      <c r="B813" s="19"/>
      <c r="C813" s="19"/>
      <c r="D813" s="20"/>
      <c r="E813" s="20"/>
      <c r="F813" s="20">
        <f t="shared" si="18"/>
        <v>7030860</v>
      </c>
      <c r="G813" s="20"/>
      <c r="H813" s="21"/>
    </row>
    <row r="814" spans="1:8">
      <c r="A814" s="19"/>
      <c r="B814" s="19"/>
      <c r="C814" s="19"/>
      <c r="D814" s="20"/>
      <c r="E814" s="20"/>
      <c r="F814" s="20">
        <f t="shared" si="18"/>
        <v>7030860</v>
      </c>
      <c r="G814" s="20"/>
      <c r="H814" s="21"/>
    </row>
    <row r="815" spans="1:8">
      <c r="A815" s="19"/>
      <c r="B815" s="19"/>
      <c r="C815" s="19"/>
      <c r="D815" s="20"/>
      <c r="E815" s="20"/>
      <c r="F815" s="20">
        <f t="shared" si="18"/>
        <v>7030860</v>
      </c>
      <c r="G815" s="20"/>
      <c r="H815" s="21"/>
    </row>
    <row r="816" spans="1:8">
      <c r="A816" s="19"/>
      <c r="B816" s="19"/>
      <c r="C816" s="19"/>
      <c r="D816" s="20"/>
      <c r="E816" s="20"/>
      <c r="F816" s="20">
        <f t="shared" si="18"/>
        <v>7030860</v>
      </c>
      <c r="G816" s="20"/>
      <c r="H816" s="21"/>
    </row>
    <row r="817" spans="1:8">
      <c r="A817" s="19"/>
      <c r="B817" s="19"/>
      <c r="C817" s="19"/>
      <c r="D817" s="20"/>
      <c r="E817" s="20"/>
      <c r="F817" s="20">
        <f t="shared" si="18"/>
        <v>7030860</v>
      </c>
      <c r="G817" s="20"/>
      <c r="H817" s="21"/>
    </row>
    <row r="818" spans="1:8" ht="26.25">
      <c r="A818" s="673" t="s">
        <v>1664</v>
      </c>
      <c r="B818" s="674"/>
      <c r="C818" s="29"/>
      <c r="D818" s="30">
        <f>SUM(D785:D817)</f>
        <v>7116080</v>
      </c>
      <c r="E818" s="30">
        <f>SUM(E785:E817)</f>
        <v>85220</v>
      </c>
      <c r="F818" s="30">
        <f>D818-E818</f>
        <v>7030860</v>
      </c>
      <c r="G818" s="30"/>
      <c r="H818" s="30"/>
    </row>
  </sheetData>
  <mergeCells count="65">
    <mergeCell ref="A778:B778"/>
    <mergeCell ref="A674:H674"/>
    <mergeCell ref="A675:H675"/>
    <mergeCell ref="A693:B693"/>
    <mergeCell ref="A696:H696"/>
    <mergeCell ref="A697:H697"/>
    <mergeCell ref="A698:H698"/>
    <mergeCell ref="A768:B768"/>
    <mergeCell ref="A553:B553"/>
    <mergeCell ref="A556:H556"/>
    <mergeCell ref="A771:H771"/>
    <mergeCell ref="A772:H772"/>
    <mergeCell ref="A773:H773"/>
    <mergeCell ref="A673:H673"/>
    <mergeCell ref="A557:H557"/>
    <mergeCell ref="A558:H558"/>
    <mergeCell ref="A670:B670"/>
    <mergeCell ref="A328:B328"/>
    <mergeCell ref="A330:H330"/>
    <mergeCell ref="A382:H382"/>
    <mergeCell ref="A383:H383"/>
    <mergeCell ref="A413:H413"/>
    <mergeCell ref="A401:H401"/>
    <mergeCell ref="A414:H414"/>
    <mergeCell ref="A415:H415"/>
    <mergeCell ref="A505:B505"/>
    <mergeCell ref="A508:H508"/>
    <mergeCell ref="A509:H509"/>
    <mergeCell ref="A510:H510"/>
    <mergeCell ref="A71:H71"/>
    <mergeCell ref="A72:H72"/>
    <mergeCell ref="A73:H73"/>
    <mergeCell ref="A74:H74"/>
    <mergeCell ref="A177:B177"/>
    <mergeCell ref="A217:H217"/>
    <mergeCell ref="A218:H218"/>
    <mergeCell ref="A243:B243"/>
    <mergeCell ref="A182:H182"/>
    <mergeCell ref="A212:B212"/>
    <mergeCell ref="A179:H179"/>
    <mergeCell ref="A180:H180"/>
    <mergeCell ref="A181:H181"/>
    <mergeCell ref="A215:H215"/>
    <mergeCell ref="A216:H216"/>
    <mergeCell ref="A1:H1"/>
    <mergeCell ref="A2:H2"/>
    <mergeCell ref="A3:H3"/>
    <mergeCell ref="A4:H4"/>
    <mergeCell ref="A67:B67"/>
    <mergeCell ref="A781:H781"/>
    <mergeCell ref="A782:H782"/>
    <mergeCell ref="A783:H783"/>
    <mergeCell ref="A818:B818"/>
    <mergeCell ref="A245:H245"/>
    <mergeCell ref="A246:H246"/>
    <mergeCell ref="A247:H247"/>
    <mergeCell ref="A399:H399"/>
    <mergeCell ref="A400:H400"/>
    <mergeCell ref="A384:H384"/>
    <mergeCell ref="A396:B396"/>
    <mergeCell ref="A331:H331"/>
    <mergeCell ref="A332:H332"/>
    <mergeCell ref="A379:B379"/>
    <mergeCell ref="A248:H248"/>
    <mergeCell ref="A410:B410"/>
  </mergeCells>
  <pageMargins left="0.7" right="0.7" top="0.75" bottom="0.75" header="0.3" footer="0.3"/>
  <pageSetup paperSize="9" scale="8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2936"/>
  <sheetViews>
    <sheetView topLeftCell="A2875" workbookViewId="0">
      <selection activeCell="D2892" sqref="D2892"/>
    </sheetView>
  </sheetViews>
  <sheetFormatPr defaultColWidth="9" defaultRowHeight="15"/>
  <cols>
    <col min="1" max="1" width="7.140625" customWidth="1"/>
    <col min="2" max="2" width="11.42578125" customWidth="1"/>
    <col min="3" max="3" width="12.5703125" customWidth="1"/>
    <col min="4" max="4" width="23.85546875" customWidth="1"/>
    <col min="5" max="7" width="23.42578125" customWidth="1"/>
    <col min="8" max="8" width="20.28515625" customWidth="1"/>
    <col min="9" max="9" width="16.85546875" customWidth="1"/>
    <col min="10" max="10" width="12.42578125" customWidth="1"/>
  </cols>
  <sheetData>
    <row r="1" spans="1:8" ht="23.25">
      <c r="A1" s="666" t="s">
        <v>0</v>
      </c>
      <c r="B1" s="666"/>
      <c r="C1" s="666"/>
      <c r="D1" s="666"/>
      <c r="E1" s="666"/>
      <c r="F1" s="666"/>
      <c r="G1" s="666"/>
      <c r="H1" s="666"/>
    </row>
    <row r="2" spans="1:8" ht="15.75">
      <c r="A2" s="672" t="s">
        <v>1059</v>
      </c>
      <c r="B2" s="672"/>
      <c r="C2" s="672"/>
      <c r="D2" s="672"/>
      <c r="E2" s="672"/>
      <c r="F2" s="672"/>
      <c r="G2" s="672"/>
      <c r="H2" s="672"/>
    </row>
    <row r="3" spans="1:8">
      <c r="A3" s="667" t="s">
        <v>269</v>
      </c>
      <c r="B3" s="667"/>
      <c r="C3" s="667"/>
      <c r="D3" s="667"/>
      <c r="E3" s="667"/>
      <c r="F3" s="667"/>
      <c r="G3" s="667"/>
      <c r="H3" s="667"/>
    </row>
    <row r="4" spans="1:8">
      <c r="A4" s="668" t="s">
        <v>2</v>
      </c>
      <c r="B4" s="668"/>
      <c r="C4" s="668"/>
      <c r="D4" s="668"/>
      <c r="E4" s="668"/>
      <c r="F4" s="668"/>
      <c r="G4" s="668"/>
      <c r="H4" s="668"/>
    </row>
    <row r="5" spans="1:8" ht="15.75">
      <c r="A5" s="1" t="s">
        <v>3</v>
      </c>
      <c r="B5" s="1" t="s">
        <v>4</v>
      </c>
      <c r="C5" s="211" t="s">
        <v>2245</v>
      </c>
      <c r="D5" s="1" t="s">
        <v>2243</v>
      </c>
      <c r="E5" s="1" t="s">
        <v>2246</v>
      </c>
      <c r="F5" s="211" t="s">
        <v>2244</v>
      </c>
      <c r="G5" s="1" t="s">
        <v>2247</v>
      </c>
      <c r="H5" s="211" t="s">
        <v>2239</v>
      </c>
    </row>
    <row r="6" spans="1:8" ht="21.95" customHeight="1">
      <c r="A6" s="19">
        <v>1</v>
      </c>
      <c r="B6" s="21" t="s">
        <v>1060</v>
      </c>
      <c r="C6" s="21">
        <v>12</v>
      </c>
      <c r="D6" s="3">
        <v>287105</v>
      </c>
      <c r="E6" s="3"/>
      <c r="F6" s="3">
        <f>D6-E6</f>
        <v>287105</v>
      </c>
      <c r="G6" s="3"/>
      <c r="H6" s="21"/>
    </row>
    <row r="7" spans="1:8" ht="21.95" customHeight="1">
      <c r="A7" s="19">
        <v>2</v>
      </c>
      <c r="B7" s="21" t="s">
        <v>1061</v>
      </c>
      <c r="C7" s="21">
        <v>22</v>
      </c>
      <c r="D7" s="3">
        <v>503335</v>
      </c>
      <c r="E7" s="3"/>
      <c r="F7" s="3">
        <f>F6+D7-E7</f>
        <v>790440</v>
      </c>
      <c r="G7" s="3"/>
      <c r="H7" s="21"/>
    </row>
    <row r="8" spans="1:8" ht="21.95" customHeight="1">
      <c r="A8" s="19">
        <v>3</v>
      </c>
      <c r="B8" s="21" t="s">
        <v>1062</v>
      </c>
      <c r="C8" s="21">
        <v>8</v>
      </c>
      <c r="D8" s="3">
        <f>188460+2880</f>
        <v>191340</v>
      </c>
      <c r="E8" s="3"/>
      <c r="F8" s="3">
        <f t="shared" ref="F8:F58" si="0">F7+D8-E8</f>
        <v>981780</v>
      </c>
      <c r="G8" s="3"/>
      <c r="H8" s="21"/>
    </row>
    <row r="9" spans="1:8" ht="21.95" customHeight="1">
      <c r="A9" s="19">
        <v>4</v>
      </c>
      <c r="B9" s="21" t="s">
        <v>1063</v>
      </c>
      <c r="C9" s="21">
        <v>6</v>
      </c>
      <c r="D9" s="3">
        <v>143020</v>
      </c>
      <c r="E9" s="3"/>
      <c r="F9" s="3">
        <f t="shared" si="0"/>
        <v>1124800</v>
      </c>
      <c r="G9" s="3"/>
      <c r="H9" s="21"/>
    </row>
    <row r="10" spans="1:8" ht="21.95" customHeight="1">
      <c r="A10" s="19">
        <v>5</v>
      </c>
      <c r="B10" s="21" t="s">
        <v>1064</v>
      </c>
      <c r="C10" s="21">
        <v>10</v>
      </c>
      <c r="D10" s="3">
        <v>240320</v>
      </c>
      <c r="E10" s="3"/>
      <c r="F10" s="3">
        <f t="shared" si="0"/>
        <v>1365120</v>
      </c>
      <c r="G10" s="3"/>
      <c r="H10" s="21"/>
    </row>
    <row r="11" spans="1:8" ht="21.95" customHeight="1">
      <c r="A11" s="19">
        <v>6</v>
      </c>
      <c r="B11" s="21" t="s">
        <v>1065</v>
      </c>
      <c r="C11" s="21">
        <v>18</v>
      </c>
      <c r="D11" s="3">
        <v>370970</v>
      </c>
      <c r="E11" s="3"/>
      <c r="F11" s="3">
        <f t="shared" si="0"/>
        <v>1736090</v>
      </c>
      <c r="G11" s="3"/>
      <c r="H11" s="21"/>
    </row>
    <row r="12" spans="1:8" ht="21.95" customHeight="1">
      <c r="A12" s="19">
        <v>7</v>
      </c>
      <c r="B12" s="21" t="s">
        <v>1066</v>
      </c>
      <c r="C12" s="21">
        <v>11</v>
      </c>
      <c r="D12" s="3">
        <v>231215</v>
      </c>
      <c r="E12" s="3"/>
      <c r="F12" s="3">
        <f t="shared" si="0"/>
        <v>1967305</v>
      </c>
      <c r="G12" s="3"/>
      <c r="H12" s="21"/>
    </row>
    <row r="13" spans="1:8" ht="21.95" customHeight="1">
      <c r="A13" s="19">
        <v>8</v>
      </c>
      <c r="B13" s="21" t="s">
        <v>1067</v>
      </c>
      <c r="C13" s="21">
        <v>2</v>
      </c>
      <c r="D13" s="3">
        <v>45095</v>
      </c>
      <c r="E13" s="3"/>
      <c r="F13" s="3">
        <f t="shared" si="0"/>
        <v>2012400</v>
      </c>
      <c r="G13" s="3"/>
      <c r="H13" s="21"/>
    </row>
    <row r="14" spans="1:8" ht="21.95" customHeight="1">
      <c r="A14" s="19">
        <v>9</v>
      </c>
      <c r="B14" s="21" t="s">
        <v>1068</v>
      </c>
      <c r="C14" s="21">
        <v>9</v>
      </c>
      <c r="D14" s="3">
        <v>204685</v>
      </c>
      <c r="E14" s="3"/>
      <c r="F14" s="3">
        <f t="shared" si="0"/>
        <v>2217085</v>
      </c>
      <c r="G14" s="3"/>
      <c r="H14" s="21"/>
    </row>
    <row r="15" spans="1:8" ht="21.95" customHeight="1">
      <c r="A15" s="19">
        <v>10</v>
      </c>
      <c r="B15" s="21" t="s">
        <v>1069</v>
      </c>
      <c r="C15" s="21">
        <v>13</v>
      </c>
      <c r="D15" s="3">
        <v>313720</v>
      </c>
      <c r="E15" s="3"/>
      <c r="F15" s="3">
        <f t="shared" si="0"/>
        <v>2530805</v>
      </c>
      <c r="G15" s="3"/>
      <c r="H15" s="21"/>
    </row>
    <row r="16" spans="1:8" ht="21.95" customHeight="1">
      <c r="A16" s="19">
        <v>11</v>
      </c>
      <c r="B16" s="21" t="s">
        <v>1070</v>
      </c>
      <c r="C16" s="21">
        <v>3</v>
      </c>
      <c r="D16" s="3">
        <v>72005</v>
      </c>
      <c r="E16" s="3"/>
      <c r="F16" s="3">
        <f t="shared" si="0"/>
        <v>2602810</v>
      </c>
      <c r="G16" s="3"/>
      <c r="H16" s="21"/>
    </row>
    <row r="17" spans="1:13" ht="21.95" customHeight="1">
      <c r="A17" s="19">
        <v>12</v>
      </c>
      <c r="B17" s="21" t="s">
        <v>1071</v>
      </c>
      <c r="C17" s="21">
        <v>12</v>
      </c>
      <c r="D17" s="3">
        <v>277045</v>
      </c>
      <c r="E17" s="3"/>
      <c r="F17" s="3">
        <f t="shared" si="0"/>
        <v>2879855</v>
      </c>
      <c r="G17" s="3"/>
      <c r="H17" s="21"/>
    </row>
    <row r="18" spans="1:13" ht="21.95" customHeight="1">
      <c r="A18" s="19">
        <v>13</v>
      </c>
      <c r="B18" s="21" t="s">
        <v>1072</v>
      </c>
      <c r="C18" s="21"/>
      <c r="D18" s="3"/>
      <c r="E18" s="3">
        <v>25280</v>
      </c>
      <c r="F18" s="3">
        <f t="shared" si="0"/>
        <v>2854575</v>
      </c>
      <c r="G18" s="3"/>
      <c r="H18" s="21"/>
    </row>
    <row r="19" spans="1:13" ht="21.95" customHeight="1">
      <c r="A19" s="19">
        <v>14</v>
      </c>
      <c r="B19" s="21" t="s">
        <v>1073</v>
      </c>
      <c r="C19" s="21">
        <v>2</v>
      </c>
      <c r="D19" s="3"/>
      <c r="E19" s="5">
        <v>35805</v>
      </c>
      <c r="F19" s="3">
        <f t="shared" si="0"/>
        <v>2818770</v>
      </c>
      <c r="G19" s="5"/>
      <c r="H19" s="21"/>
      <c r="I19" t="s">
        <v>1074</v>
      </c>
    </row>
    <row r="20" spans="1:13" ht="21.95" customHeight="1">
      <c r="A20" s="19">
        <v>15</v>
      </c>
      <c r="B20" s="21" t="s">
        <v>1075</v>
      </c>
      <c r="C20" s="21">
        <v>3</v>
      </c>
      <c r="D20" s="3"/>
      <c r="E20" s="5">
        <v>64090</v>
      </c>
      <c r="F20" s="3">
        <f t="shared" si="0"/>
        <v>2754680</v>
      </c>
      <c r="G20" s="5"/>
      <c r="H20" s="21"/>
      <c r="I20" t="s">
        <v>1074</v>
      </c>
    </row>
    <row r="21" spans="1:13" ht="21.95" customHeight="1">
      <c r="A21" s="19">
        <v>16</v>
      </c>
      <c r="B21" s="21" t="s">
        <v>1076</v>
      </c>
      <c r="C21" s="21">
        <v>3</v>
      </c>
      <c r="D21" s="3"/>
      <c r="E21" s="5">
        <v>72790</v>
      </c>
      <c r="F21" s="3">
        <f t="shared" si="0"/>
        <v>2681890</v>
      </c>
      <c r="G21" s="5"/>
      <c r="H21" s="21" t="s">
        <v>1077</v>
      </c>
      <c r="I21" t="s">
        <v>1074</v>
      </c>
      <c r="K21">
        <v>5510</v>
      </c>
      <c r="L21">
        <v>12970</v>
      </c>
      <c r="M21">
        <v>4615</v>
      </c>
    </row>
    <row r="22" spans="1:13" ht="21.95" customHeight="1">
      <c r="A22" s="19">
        <v>17</v>
      </c>
      <c r="B22" s="21" t="s">
        <v>1076</v>
      </c>
      <c r="C22" s="21">
        <v>2</v>
      </c>
      <c r="D22" s="5">
        <v>17585</v>
      </c>
      <c r="E22" s="3"/>
      <c r="F22" s="3">
        <f t="shared" si="0"/>
        <v>2699475</v>
      </c>
      <c r="G22" s="3"/>
      <c r="H22" s="21" t="s">
        <v>1078</v>
      </c>
      <c r="J22">
        <v>23095</v>
      </c>
    </row>
    <row r="23" spans="1:13" ht="21.95" customHeight="1">
      <c r="A23" s="19"/>
      <c r="B23" s="21" t="s">
        <v>1079</v>
      </c>
      <c r="C23" s="21"/>
      <c r="D23" s="5">
        <v>5510</v>
      </c>
      <c r="E23" s="3"/>
      <c r="F23" s="3">
        <f t="shared" si="0"/>
        <v>2704985</v>
      </c>
      <c r="G23" s="3"/>
      <c r="H23" s="21" t="s">
        <v>1078</v>
      </c>
    </row>
    <row r="24" spans="1:13" ht="21.95" customHeight="1">
      <c r="A24" s="19">
        <v>18</v>
      </c>
      <c r="B24" s="21" t="s">
        <v>1080</v>
      </c>
      <c r="C24" s="21">
        <v>4</v>
      </c>
      <c r="D24" s="3"/>
      <c r="E24" s="5">
        <v>93130</v>
      </c>
      <c r="F24" s="3">
        <f t="shared" si="0"/>
        <v>2611855</v>
      </c>
      <c r="G24" s="5"/>
      <c r="H24" s="21"/>
      <c r="I24" t="s">
        <v>1074</v>
      </c>
    </row>
    <row r="25" spans="1:13" ht="21.95" customHeight="1">
      <c r="A25" s="19">
        <v>19</v>
      </c>
      <c r="B25" s="21" t="s">
        <v>1081</v>
      </c>
      <c r="C25" s="21">
        <v>4</v>
      </c>
      <c r="D25" s="3">
        <v>200</v>
      </c>
      <c r="E25" s="5">
        <v>92570</v>
      </c>
      <c r="F25" s="3">
        <f t="shared" si="0"/>
        <v>2519485</v>
      </c>
      <c r="G25" s="5"/>
      <c r="H25" s="21" t="s">
        <v>1077</v>
      </c>
      <c r="I25" t="s">
        <v>1074</v>
      </c>
    </row>
    <row r="26" spans="1:13" ht="21.95" customHeight="1">
      <c r="A26" s="19">
        <v>20</v>
      </c>
      <c r="B26" s="21" t="s">
        <v>1082</v>
      </c>
      <c r="C26" s="21">
        <v>7</v>
      </c>
      <c r="D26" s="3"/>
      <c r="E26" s="3">
        <v>92600</v>
      </c>
      <c r="F26" s="3">
        <f t="shared" si="0"/>
        <v>2426885</v>
      </c>
      <c r="G26" s="3"/>
      <c r="H26" s="21">
        <v>27400</v>
      </c>
      <c r="I26" t="s">
        <v>1074</v>
      </c>
    </row>
    <row r="27" spans="1:13" ht="21.95" customHeight="1">
      <c r="A27" s="19">
        <v>21</v>
      </c>
      <c r="B27" s="21" t="s">
        <v>1083</v>
      </c>
      <c r="C27" s="21">
        <v>8</v>
      </c>
      <c r="D27" s="3"/>
      <c r="E27" s="3">
        <v>106010</v>
      </c>
      <c r="F27" s="3">
        <f t="shared" si="0"/>
        <v>2320875</v>
      </c>
      <c r="G27" s="226"/>
      <c r="H27" s="705">
        <v>57600</v>
      </c>
      <c r="I27" t="s">
        <v>1074</v>
      </c>
    </row>
    <row r="28" spans="1:13" ht="21.95" customHeight="1">
      <c r="A28" s="19">
        <v>22</v>
      </c>
      <c r="B28" s="21" t="s">
        <v>1084</v>
      </c>
      <c r="C28" s="21">
        <v>8</v>
      </c>
      <c r="D28" s="3"/>
      <c r="E28" s="3">
        <v>104235</v>
      </c>
      <c r="F28" s="3">
        <f t="shared" si="0"/>
        <v>2216640</v>
      </c>
      <c r="G28" s="205"/>
      <c r="H28" s="706"/>
      <c r="I28" t="s">
        <v>1074</v>
      </c>
    </row>
    <row r="29" spans="1:13" ht="21.95" customHeight="1">
      <c r="A29" s="19">
        <v>23</v>
      </c>
      <c r="B29" s="21" t="s">
        <v>1085</v>
      </c>
      <c r="C29" s="21">
        <v>9</v>
      </c>
      <c r="D29" s="3"/>
      <c r="E29" s="3">
        <v>122640</v>
      </c>
      <c r="F29" s="3">
        <f t="shared" si="0"/>
        <v>2094000</v>
      </c>
      <c r="G29" s="205"/>
      <c r="H29" s="706"/>
      <c r="I29" t="s">
        <v>1074</v>
      </c>
    </row>
    <row r="30" spans="1:13" ht="21.95" customHeight="1">
      <c r="A30" s="19">
        <v>24</v>
      </c>
      <c r="B30" s="21" t="s">
        <v>1086</v>
      </c>
      <c r="C30" s="21">
        <v>14</v>
      </c>
      <c r="D30" s="3"/>
      <c r="E30" s="3">
        <v>189060</v>
      </c>
      <c r="F30" s="3">
        <f t="shared" si="0"/>
        <v>1904940</v>
      </c>
      <c r="G30" s="205"/>
      <c r="H30" s="706"/>
      <c r="I30" t="s">
        <v>1074</v>
      </c>
    </row>
    <row r="31" spans="1:13" ht="21.95" customHeight="1">
      <c r="A31" s="19">
        <v>25</v>
      </c>
      <c r="B31" s="21" t="s">
        <v>1087</v>
      </c>
      <c r="C31" s="21">
        <v>9</v>
      </c>
      <c r="D31" s="3"/>
      <c r="E31" s="3">
        <v>119675</v>
      </c>
      <c r="F31" s="3">
        <f t="shared" si="0"/>
        <v>1785265</v>
      </c>
      <c r="G31" s="227"/>
      <c r="H31" s="707"/>
      <c r="I31" t="s">
        <v>1074</v>
      </c>
    </row>
    <row r="32" spans="1:13" ht="21.95" customHeight="1">
      <c r="A32" s="19">
        <v>26</v>
      </c>
      <c r="B32" s="21" t="s">
        <v>1088</v>
      </c>
      <c r="C32" s="21">
        <v>6</v>
      </c>
      <c r="D32" s="3"/>
      <c r="E32" s="3">
        <v>79950</v>
      </c>
      <c r="F32" s="3">
        <f t="shared" si="0"/>
        <v>1705315</v>
      </c>
      <c r="G32" s="226"/>
      <c r="H32" s="705">
        <v>19033</v>
      </c>
      <c r="I32" t="s">
        <v>1074</v>
      </c>
    </row>
    <row r="33" spans="1:9" ht="21.95" customHeight="1">
      <c r="A33" s="19">
        <v>27</v>
      </c>
      <c r="B33" s="21" t="s">
        <v>1089</v>
      </c>
      <c r="C33" s="21">
        <v>4</v>
      </c>
      <c r="D33" s="3"/>
      <c r="E33" s="3">
        <v>58045</v>
      </c>
      <c r="F33" s="3">
        <f t="shared" si="0"/>
        <v>1647270</v>
      </c>
      <c r="G33" s="205"/>
      <c r="H33" s="706"/>
      <c r="I33" t="s">
        <v>1074</v>
      </c>
    </row>
    <row r="34" spans="1:9" ht="21.95" customHeight="1">
      <c r="A34" s="19">
        <v>28</v>
      </c>
      <c r="B34" s="21" t="s">
        <v>1090</v>
      </c>
      <c r="C34" s="21">
        <v>5</v>
      </c>
      <c r="D34" s="3"/>
      <c r="E34" s="3">
        <v>73485</v>
      </c>
      <c r="F34" s="3">
        <f t="shared" si="0"/>
        <v>1573785</v>
      </c>
      <c r="G34" s="227"/>
      <c r="H34" s="707"/>
      <c r="I34" t="s">
        <v>1074</v>
      </c>
    </row>
    <row r="35" spans="1:9" ht="21.95" customHeight="1">
      <c r="A35" s="19">
        <v>29</v>
      </c>
      <c r="B35" s="21" t="s">
        <v>1091</v>
      </c>
      <c r="C35" s="21">
        <v>10</v>
      </c>
      <c r="D35" s="3"/>
      <c r="E35" s="3">
        <v>135620</v>
      </c>
      <c r="F35" s="3">
        <f t="shared" si="0"/>
        <v>1438165</v>
      </c>
      <c r="G35" s="226"/>
      <c r="H35" s="705" t="s">
        <v>1092</v>
      </c>
      <c r="I35" t="s">
        <v>1074</v>
      </c>
    </row>
    <row r="36" spans="1:9" ht="21.95" customHeight="1">
      <c r="A36" s="19">
        <v>30</v>
      </c>
      <c r="B36" s="21" t="s">
        <v>1093</v>
      </c>
      <c r="C36" s="21">
        <v>7</v>
      </c>
      <c r="D36" s="3"/>
      <c r="E36" s="3">
        <v>117430</v>
      </c>
      <c r="F36" s="3">
        <f t="shared" si="0"/>
        <v>1320735</v>
      </c>
      <c r="G36" s="205"/>
      <c r="H36" s="706"/>
      <c r="I36" t="s">
        <v>1074</v>
      </c>
    </row>
    <row r="37" spans="1:9" ht="21.95" customHeight="1">
      <c r="A37" s="19">
        <v>31</v>
      </c>
      <c r="B37" s="21" t="s">
        <v>1094</v>
      </c>
      <c r="C37" s="21">
        <v>10</v>
      </c>
      <c r="D37" s="3"/>
      <c r="E37" s="3">
        <v>162225</v>
      </c>
      <c r="F37" s="3">
        <f t="shared" si="0"/>
        <v>1158510</v>
      </c>
      <c r="G37" s="227"/>
      <c r="H37" s="707"/>
      <c r="I37" t="s">
        <v>1074</v>
      </c>
    </row>
    <row r="38" spans="1:9" ht="21.95" customHeight="1">
      <c r="A38" s="19">
        <v>32</v>
      </c>
      <c r="B38" s="21" t="s">
        <v>1095</v>
      </c>
      <c r="C38" s="21">
        <v>4</v>
      </c>
      <c r="D38" s="3"/>
      <c r="E38" s="3">
        <v>65935</v>
      </c>
      <c r="F38" s="3">
        <f t="shared" si="0"/>
        <v>1092575</v>
      </c>
      <c r="G38" s="226"/>
      <c r="H38" s="705">
        <v>27300</v>
      </c>
      <c r="I38" t="s">
        <v>1074</v>
      </c>
    </row>
    <row r="39" spans="1:9" ht="21.95" customHeight="1">
      <c r="A39" s="19">
        <v>33</v>
      </c>
      <c r="B39" s="21" t="s">
        <v>1096</v>
      </c>
      <c r="C39" s="21">
        <v>9</v>
      </c>
      <c r="D39" s="3"/>
      <c r="E39" s="3">
        <v>122450</v>
      </c>
      <c r="F39" s="3">
        <f t="shared" si="0"/>
        <v>970125</v>
      </c>
      <c r="G39" s="205"/>
      <c r="H39" s="706"/>
      <c r="I39" t="s">
        <v>1074</v>
      </c>
    </row>
    <row r="40" spans="1:9" ht="21.95" customHeight="1">
      <c r="A40" s="19">
        <v>34</v>
      </c>
      <c r="B40" s="21" t="s">
        <v>1097</v>
      </c>
      <c r="C40" s="21">
        <v>8</v>
      </c>
      <c r="D40" s="3"/>
      <c r="E40" s="3">
        <v>115175</v>
      </c>
      <c r="F40" s="3">
        <f t="shared" si="0"/>
        <v>854950</v>
      </c>
      <c r="G40" s="227"/>
      <c r="H40" s="707"/>
      <c r="I40" t="s">
        <v>1074</v>
      </c>
    </row>
    <row r="41" spans="1:9" ht="21.95" customHeight="1">
      <c r="A41" s="19">
        <v>35</v>
      </c>
      <c r="B41" s="21" t="s">
        <v>1098</v>
      </c>
      <c r="C41" s="21">
        <v>12</v>
      </c>
      <c r="D41" s="3"/>
      <c r="E41" s="3">
        <v>168220</v>
      </c>
      <c r="F41" s="3">
        <f t="shared" si="0"/>
        <v>686730</v>
      </c>
      <c r="G41" s="226"/>
      <c r="H41" s="705">
        <v>30500</v>
      </c>
      <c r="I41" t="s">
        <v>1099</v>
      </c>
    </row>
    <row r="42" spans="1:9" ht="21.95" customHeight="1">
      <c r="A42" s="19">
        <v>36</v>
      </c>
      <c r="B42" s="21" t="s">
        <v>1100</v>
      </c>
      <c r="C42" s="21">
        <v>12</v>
      </c>
      <c r="D42" s="3"/>
      <c r="E42" s="3">
        <v>171565</v>
      </c>
      <c r="F42" s="3">
        <f t="shared" si="0"/>
        <v>515165</v>
      </c>
      <c r="G42" s="227"/>
      <c r="H42" s="707"/>
      <c r="I42" t="s">
        <v>1099</v>
      </c>
    </row>
    <row r="43" spans="1:9" ht="21.95" customHeight="1">
      <c r="A43" s="19">
        <v>37</v>
      </c>
      <c r="B43" s="21" t="s">
        <v>1101</v>
      </c>
      <c r="C43" s="21">
        <v>7</v>
      </c>
      <c r="D43" s="3"/>
      <c r="E43" s="3">
        <v>93280</v>
      </c>
      <c r="F43" s="3">
        <f t="shared" si="0"/>
        <v>421885</v>
      </c>
      <c r="G43" s="226"/>
      <c r="H43" s="705">
        <v>12900</v>
      </c>
      <c r="I43" t="s">
        <v>1099</v>
      </c>
    </row>
    <row r="44" spans="1:9" ht="21.95" customHeight="1">
      <c r="A44" s="19">
        <v>38</v>
      </c>
      <c r="B44" s="21" t="s">
        <v>1102</v>
      </c>
      <c r="C44" s="21">
        <v>1</v>
      </c>
      <c r="D44" s="3"/>
      <c r="E44" s="3">
        <v>13380</v>
      </c>
      <c r="F44" s="3">
        <f t="shared" si="0"/>
        <v>408505</v>
      </c>
      <c r="G44" s="205"/>
      <c r="H44" s="706"/>
      <c r="I44" t="s">
        <v>1099</v>
      </c>
    </row>
    <row r="45" spans="1:9" ht="21.95" customHeight="1">
      <c r="A45" s="19">
        <v>39</v>
      </c>
      <c r="B45" s="21" t="s">
        <v>1103</v>
      </c>
      <c r="C45" s="21">
        <v>2</v>
      </c>
      <c r="D45" s="3"/>
      <c r="E45" s="3">
        <v>36965</v>
      </c>
      <c r="F45" s="3">
        <f t="shared" si="0"/>
        <v>371540</v>
      </c>
      <c r="G45" s="227"/>
      <c r="H45" s="707"/>
      <c r="I45" t="s">
        <v>1099</v>
      </c>
    </row>
    <row r="46" spans="1:9" ht="21.95" customHeight="1">
      <c r="A46" s="19">
        <v>40</v>
      </c>
      <c r="B46" s="21"/>
      <c r="C46" s="21"/>
      <c r="D46" s="3"/>
      <c r="E46" s="3"/>
      <c r="F46" s="3">
        <f t="shared" si="0"/>
        <v>371540</v>
      </c>
      <c r="G46" s="3"/>
      <c r="H46" s="21" t="s">
        <v>1104</v>
      </c>
    </row>
    <row r="47" spans="1:9" ht="21.95" customHeight="1">
      <c r="A47" s="19">
        <v>41</v>
      </c>
      <c r="B47" s="21" t="s">
        <v>1105</v>
      </c>
      <c r="C47" s="21">
        <v>5</v>
      </c>
      <c r="D47" s="3"/>
      <c r="E47" s="3">
        <v>67815</v>
      </c>
      <c r="F47" s="3">
        <f t="shared" si="0"/>
        <v>303725</v>
      </c>
      <c r="G47" s="226"/>
      <c r="H47" s="705">
        <v>21060</v>
      </c>
      <c r="I47" t="s">
        <v>1106</v>
      </c>
    </row>
    <row r="48" spans="1:9" ht="21.95" customHeight="1">
      <c r="A48" s="19">
        <v>42</v>
      </c>
      <c r="B48" s="21" t="s">
        <v>1107</v>
      </c>
      <c r="C48" s="21">
        <v>1</v>
      </c>
      <c r="D48" s="3"/>
      <c r="E48" s="3">
        <v>13025</v>
      </c>
      <c r="F48" s="3">
        <f t="shared" si="0"/>
        <v>290700</v>
      </c>
      <c r="G48" s="205"/>
      <c r="H48" s="706"/>
      <c r="I48" t="s">
        <v>1106</v>
      </c>
    </row>
    <row r="49" spans="1:9" ht="21.95" customHeight="1">
      <c r="A49" s="19">
        <v>43</v>
      </c>
      <c r="B49" s="21" t="s">
        <v>1108</v>
      </c>
      <c r="C49" s="21">
        <v>6</v>
      </c>
      <c r="D49" s="3"/>
      <c r="E49" s="3">
        <v>83735</v>
      </c>
      <c r="F49" s="3">
        <f t="shared" si="0"/>
        <v>206965</v>
      </c>
      <c r="G49" s="205"/>
      <c r="H49" s="706"/>
      <c r="I49" t="s">
        <v>1106</v>
      </c>
    </row>
    <row r="50" spans="1:9" ht="21.95" customHeight="1">
      <c r="A50" s="19">
        <v>44</v>
      </c>
      <c r="B50" s="21" t="s">
        <v>1109</v>
      </c>
      <c r="C50" s="21">
        <v>1</v>
      </c>
      <c r="D50" s="3"/>
      <c r="E50" s="3">
        <v>13085</v>
      </c>
      <c r="F50" s="3">
        <f t="shared" si="0"/>
        <v>193880</v>
      </c>
      <c r="G50" s="205"/>
      <c r="H50" s="706"/>
      <c r="I50" t="s">
        <v>1106</v>
      </c>
    </row>
    <row r="51" spans="1:9" ht="21.95" customHeight="1">
      <c r="A51" s="19"/>
      <c r="B51" s="21" t="s">
        <v>1110</v>
      </c>
      <c r="C51" s="21">
        <v>2</v>
      </c>
      <c r="D51" s="3"/>
      <c r="E51" s="3">
        <v>27540</v>
      </c>
      <c r="F51" s="3">
        <f t="shared" si="0"/>
        <v>166340</v>
      </c>
      <c r="G51" s="205"/>
      <c r="H51" s="706"/>
      <c r="I51" t="s">
        <v>1106</v>
      </c>
    </row>
    <row r="52" spans="1:9" ht="21.95" customHeight="1">
      <c r="A52" s="19"/>
      <c r="B52" s="21" t="s">
        <v>1111</v>
      </c>
      <c r="C52" s="21">
        <v>1</v>
      </c>
      <c r="D52" s="3"/>
      <c r="E52" s="3">
        <v>14650</v>
      </c>
      <c r="F52" s="3">
        <f t="shared" si="0"/>
        <v>151690</v>
      </c>
      <c r="G52" s="205"/>
      <c r="H52" s="706"/>
      <c r="I52" t="s">
        <v>1106</v>
      </c>
    </row>
    <row r="53" spans="1:9" ht="21.95" customHeight="1">
      <c r="A53" s="19"/>
      <c r="B53" s="21" t="s">
        <v>1112</v>
      </c>
      <c r="C53" s="21">
        <v>1</v>
      </c>
      <c r="D53" s="3"/>
      <c r="E53" s="3">
        <v>14610</v>
      </c>
      <c r="F53" s="3">
        <f t="shared" si="0"/>
        <v>137080</v>
      </c>
      <c r="G53" s="205"/>
      <c r="H53" s="706"/>
      <c r="I53" t="s">
        <v>1106</v>
      </c>
    </row>
    <row r="54" spans="1:9" ht="21.95" customHeight="1">
      <c r="A54" s="19"/>
      <c r="B54" s="21" t="s">
        <v>1113</v>
      </c>
      <c r="C54" s="21">
        <v>2</v>
      </c>
      <c r="D54" s="3"/>
      <c r="E54" s="3">
        <v>26715</v>
      </c>
      <c r="F54" s="3">
        <f t="shared" si="0"/>
        <v>110365</v>
      </c>
      <c r="G54" s="227"/>
      <c r="H54" s="707"/>
      <c r="I54" t="s">
        <v>1106</v>
      </c>
    </row>
    <row r="55" spans="1:9" ht="21.95" customHeight="1">
      <c r="A55" s="19"/>
      <c r="B55" s="21" t="s">
        <v>1114</v>
      </c>
      <c r="C55" s="21">
        <v>2</v>
      </c>
      <c r="D55" s="3"/>
      <c r="E55" s="3">
        <v>26930</v>
      </c>
      <c r="F55" s="3">
        <f t="shared" si="0"/>
        <v>83435</v>
      </c>
      <c r="G55" s="3"/>
      <c r="H55" s="21"/>
      <c r="I55" t="s">
        <v>1106</v>
      </c>
    </row>
    <row r="56" spans="1:9" ht="21.95" customHeight="1">
      <c r="A56" s="19"/>
      <c r="B56" s="21" t="s">
        <v>1115</v>
      </c>
      <c r="C56" s="21">
        <v>1</v>
      </c>
      <c r="D56" s="3"/>
      <c r="E56" s="3">
        <v>12255</v>
      </c>
      <c r="F56" s="3">
        <f t="shared" si="0"/>
        <v>71180</v>
      </c>
      <c r="G56" s="3"/>
      <c r="H56" s="21"/>
      <c r="I56" t="s">
        <v>1106</v>
      </c>
    </row>
    <row r="57" spans="1:9" ht="21.95" customHeight="1">
      <c r="A57" s="19"/>
      <c r="B57" s="21"/>
      <c r="C57" s="21"/>
      <c r="D57" s="3"/>
      <c r="E57" s="3">
        <v>71180</v>
      </c>
      <c r="F57" s="3">
        <f t="shared" si="0"/>
        <v>0</v>
      </c>
      <c r="G57" s="3"/>
      <c r="H57" s="21"/>
    </row>
    <row r="58" spans="1:9" ht="21.95" customHeight="1">
      <c r="A58" s="17"/>
      <c r="B58" s="17"/>
      <c r="C58" s="17"/>
      <c r="D58" s="18"/>
      <c r="E58" s="18"/>
      <c r="F58" s="3">
        <f t="shared" si="0"/>
        <v>0</v>
      </c>
      <c r="G58" s="18"/>
      <c r="H58" s="17"/>
    </row>
    <row r="59" spans="1:9" ht="26.25">
      <c r="A59" s="673" t="s">
        <v>43</v>
      </c>
      <c r="B59" s="674"/>
      <c r="C59" s="29">
        <f>SUM(C6:C58)</f>
        <v>318</v>
      </c>
      <c r="D59" s="10">
        <f>SUM(D6:D58)</f>
        <v>2903150</v>
      </c>
      <c r="E59" s="10">
        <f>SUM(E6:E58)</f>
        <v>2903150</v>
      </c>
      <c r="F59" s="10">
        <f>D59-E59</f>
        <v>0</v>
      </c>
      <c r="G59" s="10"/>
      <c r="H59" s="31"/>
    </row>
    <row r="65" spans="1:11" ht="23.25">
      <c r="A65" s="666" t="s">
        <v>0</v>
      </c>
      <c r="B65" s="666"/>
      <c r="C65" s="666"/>
      <c r="D65" s="666"/>
      <c r="E65" s="666"/>
      <c r="F65" s="666"/>
      <c r="G65" s="666"/>
      <c r="H65" s="666"/>
    </row>
    <row r="66" spans="1:11" ht="15.75">
      <c r="A66" s="672" t="s">
        <v>1059</v>
      </c>
      <c r="B66" s="672"/>
      <c r="C66" s="672"/>
      <c r="D66" s="672"/>
      <c r="E66" s="672"/>
      <c r="F66" s="672"/>
      <c r="G66" s="672"/>
      <c r="H66" s="672"/>
    </row>
    <row r="67" spans="1:11">
      <c r="A67" s="667" t="s">
        <v>304</v>
      </c>
      <c r="B67" s="667"/>
      <c r="C67" s="667"/>
      <c r="D67" s="667"/>
      <c r="E67" s="667"/>
      <c r="F67" s="667"/>
      <c r="G67" s="667"/>
      <c r="H67" s="667"/>
    </row>
    <row r="68" spans="1:11">
      <c r="A68" s="668" t="s">
        <v>2</v>
      </c>
      <c r="B68" s="668"/>
      <c r="C68" s="668"/>
      <c r="D68" s="668"/>
      <c r="E68" s="668"/>
      <c r="F68" s="668"/>
      <c r="G68" s="668"/>
      <c r="H68" s="668"/>
    </row>
    <row r="69" spans="1:11" ht="15.75">
      <c r="A69" s="1" t="s">
        <v>3</v>
      </c>
      <c r="B69" s="1" t="s">
        <v>4</v>
      </c>
      <c r="C69" s="211" t="s">
        <v>2245</v>
      </c>
      <c r="D69" s="1" t="s">
        <v>2243</v>
      </c>
      <c r="E69" s="1" t="s">
        <v>2246</v>
      </c>
      <c r="F69" s="211" t="s">
        <v>2244</v>
      </c>
      <c r="G69" s="1" t="s">
        <v>2247</v>
      </c>
      <c r="H69" s="211" t="s">
        <v>2239</v>
      </c>
    </row>
    <row r="70" spans="1:11">
      <c r="A70" s="19">
        <v>1</v>
      </c>
      <c r="B70" s="21" t="s">
        <v>1109</v>
      </c>
      <c r="C70" s="21">
        <v>10</v>
      </c>
      <c r="D70" s="3">
        <v>271110</v>
      </c>
      <c r="E70" s="91"/>
      <c r="F70" s="91">
        <f>D70-E70</f>
        <v>271110</v>
      </c>
      <c r="G70" s="91"/>
      <c r="H70" s="21"/>
      <c r="I70" s="17">
        <v>1050</v>
      </c>
      <c r="J70">
        <v>48885</v>
      </c>
      <c r="K70" s="94"/>
    </row>
    <row r="71" spans="1:11">
      <c r="A71" s="19">
        <v>2</v>
      </c>
      <c r="B71" s="21" t="s">
        <v>1110</v>
      </c>
      <c r="C71" s="21">
        <v>7</v>
      </c>
      <c r="D71" s="3">
        <v>179370</v>
      </c>
      <c r="E71" s="91"/>
      <c r="F71" s="91">
        <f>F70+D71-E71</f>
        <v>450480</v>
      </c>
      <c r="G71" s="91"/>
      <c r="H71" s="21"/>
      <c r="I71" s="17">
        <v>2100</v>
      </c>
      <c r="J71">
        <v>326125</v>
      </c>
      <c r="K71" s="94"/>
    </row>
    <row r="72" spans="1:11">
      <c r="A72" s="19"/>
      <c r="B72" s="21" t="s">
        <v>1111</v>
      </c>
      <c r="C72" s="21">
        <v>25</v>
      </c>
      <c r="D72" s="3">
        <v>631355</v>
      </c>
      <c r="E72" s="91"/>
      <c r="F72" s="91">
        <f t="shared" ref="F72:F105" si="1">F71+D72-E72</f>
        <v>1081835</v>
      </c>
      <c r="G72" s="91"/>
      <c r="H72" s="21"/>
      <c r="I72" s="17">
        <v>3250</v>
      </c>
      <c r="J72">
        <v>496475</v>
      </c>
      <c r="K72" s="94"/>
    </row>
    <row r="73" spans="1:11">
      <c r="A73" s="19"/>
      <c r="B73" s="21" t="s">
        <v>1112</v>
      </c>
      <c r="C73" s="21">
        <v>29</v>
      </c>
      <c r="D73" s="3">
        <v>717740</v>
      </c>
      <c r="E73" s="91"/>
      <c r="F73" s="91">
        <f t="shared" si="1"/>
        <v>1799575</v>
      </c>
      <c r="G73" s="91"/>
      <c r="H73" s="21"/>
      <c r="I73" s="17">
        <v>3150</v>
      </c>
      <c r="J73">
        <v>578665</v>
      </c>
      <c r="K73" s="94"/>
    </row>
    <row r="74" spans="1:11">
      <c r="A74" s="19"/>
      <c r="B74" s="21" t="s">
        <v>1116</v>
      </c>
      <c r="C74" s="21">
        <v>6</v>
      </c>
      <c r="D74" s="3">
        <v>154185</v>
      </c>
      <c r="E74" s="91"/>
      <c r="F74" s="91">
        <f t="shared" si="1"/>
        <v>1953760</v>
      </c>
      <c r="G74" s="91"/>
      <c r="H74" s="21"/>
      <c r="I74" s="34">
        <v>2700</v>
      </c>
      <c r="J74">
        <f>452905+218415</f>
        <v>671320</v>
      </c>
      <c r="K74" s="94"/>
    </row>
    <row r="75" spans="1:11">
      <c r="A75" s="19"/>
      <c r="B75" s="21" t="s">
        <v>1113</v>
      </c>
      <c r="C75" s="21">
        <v>27</v>
      </c>
      <c r="D75" s="3">
        <v>635230</v>
      </c>
      <c r="E75" s="91"/>
      <c r="F75" s="91">
        <f t="shared" si="1"/>
        <v>2588990</v>
      </c>
      <c r="G75" s="91"/>
      <c r="H75" s="21"/>
      <c r="I75" s="17">
        <v>3300</v>
      </c>
      <c r="J75">
        <v>547230</v>
      </c>
      <c r="K75" s="94"/>
    </row>
    <row r="76" spans="1:11">
      <c r="A76" s="19"/>
      <c r="B76" s="21" t="s">
        <v>1117</v>
      </c>
      <c r="C76" s="21">
        <v>15</v>
      </c>
      <c r="D76" s="3">
        <v>369515</v>
      </c>
      <c r="E76" s="3"/>
      <c r="F76" s="91">
        <f t="shared" si="1"/>
        <v>2958505</v>
      </c>
      <c r="G76" s="3"/>
      <c r="H76" s="21"/>
      <c r="I76" s="92">
        <v>3150</v>
      </c>
      <c r="J76">
        <f>519885+101865</f>
        <v>621750</v>
      </c>
      <c r="K76" s="94"/>
    </row>
    <row r="77" spans="1:11">
      <c r="A77" s="19"/>
      <c r="B77" s="21" t="s">
        <v>1118</v>
      </c>
      <c r="C77" s="21">
        <v>31</v>
      </c>
      <c r="D77" s="3">
        <v>767205</v>
      </c>
      <c r="E77" s="3"/>
      <c r="F77" s="91">
        <f t="shared" si="1"/>
        <v>3725710</v>
      </c>
      <c r="G77" s="3"/>
      <c r="H77" s="21"/>
      <c r="I77" s="92">
        <v>3000</v>
      </c>
      <c r="J77">
        <f>789150</f>
        <v>789150</v>
      </c>
      <c r="K77" s="94"/>
    </row>
    <row r="78" spans="1:11">
      <c r="A78" s="19"/>
      <c r="B78" s="21" t="s">
        <v>1114</v>
      </c>
      <c r="C78" s="21">
        <v>19</v>
      </c>
      <c r="D78" s="3">
        <v>485975</v>
      </c>
      <c r="E78" s="3"/>
      <c r="F78" s="91">
        <f t="shared" si="1"/>
        <v>4211685</v>
      </c>
      <c r="G78" s="3"/>
      <c r="H78" s="21"/>
      <c r="I78" s="92">
        <v>3000</v>
      </c>
      <c r="J78">
        <f>476205+432065</f>
        <v>908270</v>
      </c>
      <c r="K78" s="94"/>
    </row>
    <row r="79" spans="1:11">
      <c r="A79" s="19"/>
      <c r="B79" s="21" t="s">
        <v>1115</v>
      </c>
      <c r="C79" s="21">
        <v>21</v>
      </c>
      <c r="D79" s="3">
        <v>514915</v>
      </c>
      <c r="E79" s="3"/>
      <c r="F79" s="91">
        <f t="shared" si="1"/>
        <v>4726600</v>
      </c>
      <c r="G79" s="3"/>
      <c r="H79" s="93"/>
      <c r="I79">
        <f>450+4350+1050</f>
        <v>5850</v>
      </c>
      <c r="J79">
        <f>511825</f>
        <v>511825</v>
      </c>
    </row>
    <row r="80" spans="1:11">
      <c r="A80" s="19"/>
      <c r="B80" s="21" t="s">
        <v>1119</v>
      </c>
      <c r="C80" s="21">
        <v>11</v>
      </c>
      <c r="D80" s="3">
        <v>279120</v>
      </c>
      <c r="E80" s="3"/>
      <c r="F80" s="91">
        <f t="shared" si="1"/>
        <v>5005720</v>
      </c>
      <c r="G80" s="3"/>
      <c r="H80" s="21"/>
      <c r="I80">
        <v>2100</v>
      </c>
      <c r="J80">
        <v>288580</v>
      </c>
    </row>
    <row r="81" spans="1:10">
      <c r="A81" s="19"/>
      <c r="B81" s="21"/>
      <c r="C81" s="21"/>
      <c r="D81" s="3"/>
      <c r="E81" s="3"/>
      <c r="F81" s="91">
        <f t="shared" si="1"/>
        <v>5005720</v>
      </c>
      <c r="G81" s="3"/>
      <c r="H81" s="21"/>
      <c r="I81">
        <v>900</v>
      </c>
      <c r="J81">
        <v>144290</v>
      </c>
    </row>
    <row r="82" spans="1:10">
      <c r="A82" s="19"/>
      <c r="B82" s="21" t="s">
        <v>1120</v>
      </c>
      <c r="C82" s="21">
        <v>12</v>
      </c>
      <c r="D82" s="3"/>
      <c r="E82" s="3">
        <v>169795</v>
      </c>
      <c r="F82" s="91">
        <f t="shared" si="1"/>
        <v>4835925</v>
      </c>
      <c r="G82" s="226"/>
      <c r="H82" s="705" t="s">
        <v>1121</v>
      </c>
    </row>
    <row r="83" spans="1:10">
      <c r="A83" s="19"/>
      <c r="B83" s="21" t="s">
        <v>1122</v>
      </c>
      <c r="C83" s="21">
        <v>8</v>
      </c>
      <c r="D83" s="3"/>
      <c r="E83" s="3">
        <v>151790</v>
      </c>
      <c r="F83" s="91">
        <f t="shared" si="1"/>
        <v>4684135</v>
      </c>
      <c r="G83" s="205"/>
      <c r="H83" s="706"/>
    </row>
    <row r="84" spans="1:10">
      <c r="A84" s="19"/>
      <c r="B84" s="21" t="s">
        <v>1123</v>
      </c>
      <c r="C84" s="21">
        <v>4</v>
      </c>
      <c r="D84" s="3"/>
      <c r="E84" s="3">
        <v>71020</v>
      </c>
      <c r="F84" s="91">
        <f t="shared" si="1"/>
        <v>4613115</v>
      </c>
      <c r="G84" s="205"/>
      <c r="H84" s="706"/>
    </row>
    <row r="85" spans="1:10">
      <c r="A85" s="19"/>
      <c r="B85" s="21" t="s">
        <v>1124</v>
      </c>
      <c r="C85" s="21">
        <v>18</v>
      </c>
      <c r="D85" s="3"/>
      <c r="E85" s="3">
        <v>254160</v>
      </c>
      <c r="F85" s="91">
        <f t="shared" si="1"/>
        <v>4358955</v>
      </c>
      <c r="G85" s="205"/>
      <c r="H85" s="706"/>
    </row>
    <row r="86" spans="1:10">
      <c r="A86" s="19"/>
      <c r="B86" s="21" t="s">
        <v>1125</v>
      </c>
      <c r="C86" s="21">
        <v>21</v>
      </c>
      <c r="D86" s="3"/>
      <c r="E86" s="3">
        <v>430285</v>
      </c>
      <c r="F86" s="91">
        <f t="shared" si="1"/>
        <v>3928670</v>
      </c>
      <c r="G86" s="227"/>
      <c r="H86" s="707"/>
    </row>
    <row r="87" spans="1:10">
      <c r="A87" s="19"/>
      <c r="B87" s="21" t="s">
        <v>1126</v>
      </c>
      <c r="C87" s="21">
        <v>13</v>
      </c>
      <c r="D87" s="3"/>
      <c r="E87" s="3">
        <v>275405</v>
      </c>
      <c r="F87" s="91">
        <f t="shared" si="1"/>
        <v>3653265</v>
      </c>
      <c r="G87" s="226"/>
      <c r="H87" s="705" t="s">
        <v>1121</v>
      </c>
    </row>
    <row r="88" spans="1:10">
      <c r="A88" s="19"/>
      <c r="B88" s="21" t="s">
        <v>1127</v>
      </c>
      <c r="C88" s="21">
        <v>22</v>
      </c>
      <c r="D88" s="3"/>
      <c r="E88" s="3">
        <v>422090</v>
      </c>
      <c r="F88" s="91">
        <f t="shared" si="1"/>
        <v>3231175</v>
      </c>
      <c r="G88" s="205"/>
      <c r="H88" s="706"/>
    </row>
    <row r="89" spans="1:10">
      <c r="A89" s="19"/>
      <c r="B89" s="21" t="s">
        <v>1128</v>
      </c>
      <c r="C89" s="21">
        <v>18</v>
      </c>
      <c r="D89" s="3"/>
      <c r="E89" s="3">
        <v>264835</v>
      </c>
      <c r="F89" s="91">
        <f t="shared" si="1"/>
        <v>2966340</v>
      </c>
      <c r="G89" s="205"/>
      <c r="H89" s="706"/>
    </row>
    <row r="90" spans="1:10">
      <c r="A90" s="19"/>
      <c r="B90" s="21" t="s">
        <v>1129</v>
      </c>
      <c r="C90" s="21">
        <v>17</v>
      </c>
      <c r="D90" s="3"/>
      <c r="E90" s="3">
        <v>293415</v>
      </c>
      <c r="F90" s="91">
        <f t="shared" si="1"/>
        <v>2672925</v>
      </c>
      <c r="G90" s="227"/>
      <c r="H90" s="707"/>
    </row>
    <row r="91" spans="1:10">
      <c r="A91" s="19"/>
      <c r="B91" s="21" t="s">
        <v>1130</v>
      </c>
      <c r="C91" s="21">
        <v>33</v>
      </c>
      <c r="D91" s="3"/>
      <c r="E91" s="3">
        <v>524045</v>
      </c>
      <c r="F91" s="91">
        <f t="shared" si="1"/>
        <v>2148880</v>
      </c>
      <c r="G91" s="226"/>
      <c r="H91" s="705">
        <v>50000</v>
      </c>
    </row>
    <row r="92" spans="1:10">
      <c r="A92" s="19"/>
      <c r="B92" s="21" t="s">
        <v>1131</v>
      </c>
      <c r="C92" s="21">
        <v>21</v>
      </c>
      <c r="D92" s="3"/>
      <c r="E92" s="3">
        <v>343180</v>
      </c>
      <c r="F92" s="91">
        <f t="shared" si="1"/>
        <v>1805700</v>
      </c>
      <c r="G92" s="205"/>
      <c r="H92" s="706"/>
    </row>
    <row r="93" spans="1:10">
      <c r="A93" s="19"/>
      <c r="B93" s="21" t="s">
        <v>1132</v>
      </c>
      <c r="C93" s="21">
        <v>15</v>
      </c>
      <c r="D93" s="3"/>
      <c r="E93" s="3">
        <v>254700</v>
      </c>
      <c r="F93" s="91">
        <f t="shared" si="1"/>
        <v>1551000</v>
      </c>
      <c r="G93" s="205"/>
      <c r="H93" s="706"/>
    </row>
    <row r="94" spans="1:10">
      <c r="A94" s="19"/>
      <c r="B94" s="21" t="s">
        <v>1133</v>
      </c>
      <c r="C94" s="21">
        <v>4</v>
      </c>
      <c r="D94" s="3"/>
      <c r="E94" s="3">
        <v>75685</v>
      </c>
      <c r="F94" s="91">
        <f t="shared" si="1"/>
        <v>1475315</v>
      </c>
      <c r="G94" s="205"/>
      <c r="H94" s="706"/>
    </row>
    <row r="95" spans="1:10">
      <c r="A95" s="19"/>
      <c r="B95" s="21" t="s">
        <v>1134</v>
      </c>
      <c r="C95" s="21">
        <v>15</v>
      </c>
      <c r="D95" s="3"/>
      <c r="E95" s="3">
        <v>269925</v>
      </c>
      <c r="F95" s="91">
        <f t="shared" si="1"/>
        <v>1205390</v>
      </c>
      <c r="G95" s="205"/>
      <c r="H95" s="706"/>
    </row>
    <row r="96" spans="1:10">
      <c r="A96" s="19"/>
      <c r="B96" s="21" t="s">
        <v>1135</v>
      </c>
      <c r="C96" s="21">
        <v>13</v>
      </c>
      <c r="D96" s="3"/>
      <c r="E96" s="3">
        <v>206460</v>
      </c>
      <c r="F96" s="91">
        <f t="shared" si="1"/>
        <v>998930</v>
      </c>
      <c r="G96" s="205"/>
      <c r="H96" s="706"/>
    </row>
    <row r="97" spans="1:10">
      <c r="A97" s="19"/>
      <c r="B97" s="21" t="s">
        <v>1136</v>
      </c>
      <c r="C97" s="21">
        <v>14</v>
      </c>
      <c r="D97" s="3"/>
      <c r="E97" s="3">
        <v>246255</v>
      </c>
      <c r="F97" s="91">
        <f t="shared" si="1"/>
        <v>752675</v>
      </c>
      <c r="G97" s="205"/>
      <c r="H97" s="706"/>
    </row>
    <row r="98" spans="1:10">
      <c r="A98" s="19"/>
      <c r="B98" s="21" t="s">
        <v>1137</v>
      </c>
      <c r="C98" s="21">
        <v>3</v>
      </c>
      <c r="D98" s="3"/>
      <c r="E98" s="3">
        <v>60270</v>
      </c>
      <c r="F98" s="91">
        <f t="shared" si="1"/>
        <v>692405</v>
      </c>
      <c r="G98" s="227"/>
      <c r="H98" s="707"/>
    </row>
    <row r="99" spans="1:10">
      <c r="A99" s="19"/>
      <c r="B99" s="21" t="s">
        <v>1138</v>
      </c>
      <c r="C99" s="21">
        <v>17</v>
      </c>
      <c r="D99" s="3"/>
      <c r="E99" s="3">
        <v>268520</v>
      </c>
      <c r="F99" s="91">
        <f t="shared" si="1"/>
        <v>423885</v>
      </c>
      <c r="G99" s="226"/>
      <c r="H99" s="705"/>
    </row>
    <row r="100" spans="1:10">
      <c r="A100" s="19"/>
      <c r="B100" s="21" t="s">
        <v>1139</v>
      </c>
      <c r="C100" s="21">
        <v>13</v>
      </c>
      <c r="D100" s="3"/>
      <c r="E100" s="3">
        <v>229055</v>
      </c>
      <c r="F100" s="91">
        <f t="shared" si="1"/>
        <v>194830</v>
      </c>
      <c r="G100" s="227"/>
      <c r="H100" s="707"/>
    </row>
    <row r="101" spans="1:10">
      <c r="A101" s="19"/>
      <c r="B101" s="21" t="s">
        <v>1140</v>
      </c>
      <c r="C101" s="21">
        <v>15</v>
      </c>
      <c r="D101" s="3"/>
      <c r="E101" s="3">
        <v>229685</v>
      </c>
      <c r="F101" s="91">
        <f t="shared" si="1"/>
        <v>-34855</v>
      </c>
      <c r="G101" s="3"/>
      <c r="H101" s="21"/>
    </row>
    <row r="102" spans="1:10">
      <c r="A102" s="19"/>
      <c r="B102" s="21" t="s">
        <v>1141</v>
      </c>
      <c r="C102" s="21">
        <v>3</v>
      </c>
      <c r="D102" s="3"/>
      <c r="E102" s="3">
        <v>42485</v>
      </c>
      <c r="F102" s="91">
        <f t="shared" si="1"/>
        <v>-77340</v>
      </c>
      <c r="G102" s="3"/>
      <c r="H102" s="21"/>
    </row>
    <row r="103" spans="1:10">
      <c r="A103" s="19"/>
      <c r="B103" s="21" t="s">
        <v>1142</v>
      </c>
      <c r="C103" s="21">
        <v>1</v>
      </c>
      <c r="D103" s="3"/>
      <c r="E103" s="3">
        <v>4455</v>
      </c>
      <c r="F103" s="91">
        <f t="shared" si="1"/>
        <v>-81795</v>
      </c>
      <c r="G103" s="3"/>
      <c r="H103" s="21"/>
    </row>
    <row r="104" spans="1:10">
      <c r="A104" s="19"/>
      <c r="B104" s="21" t="s">
        <v>1143</v>
      </c>
      <c r="C104" s="21" t="s">
        <v>1144</v>
      </c>
      <c r="D104" s="3">
        <v>90720</v>
      </c>
      <c r="E104" s="3"/>
      <c r="F104" s="91">
        <f t="shared" si="1"/>
        <v>8925</v>
      </c>
      <c r="G104" s="3"/>
      <c r="H104" s="21"/>
    </row>
    <row r="105" spans="1:10">
      <c r="A105" s="17"/>
      <c r="B105" s="17"/>
      <c r="C105" s="17"/>
      <c r="D105" s="18"/>
      <c r="E105" s="18">
        <v>8925</v>
      </c>
      <c r="F105" s="91">
        <f t="shared" si="1"/>
        <v>0</v>
      </c>
      <c r="G105" s="18"/>
      <c r="H105" s="17"/>
    </row>
    <row r="106" spans="1:10" ht="26.25">
      <c r="A106" s="673" t="s">
        <v>43</v>
      </c>
      <c r="B106" s="674"/>
      <c r="C106" s="29">
        <f>SUM(C70:C105)</f>
        <v>501</v>
      </c>
      <c r="D106" s="10">
        <f>SUM(D70:D105)</f>
        <v>5096440</v>
      </c>
      <c r="E106" s="10">
        <f>SUM(E70:E105)</f>
        <v>5096440</v>
      </c>
      <c r="F106" s="10">
        <f>D106-E106</f>
        <v>0</v>
      </c>
      <c r="G106" s="10"/>
      <c r="H106" s="31"/>
      <c r="I106" s="80">
        <f>SUM(I70:I105)</f>
        <v>33550</v>
      </c>
      <c r="J106" s="80">
        <f>SUM(J70:J105)</f>
        <v>5932565</v>
      </c>
    </row>
    <row r="110" spans="1:10" ht="23.25">
      <c r="A110" s="666" t="s">
        <v>0</v>
      </c>
      <c r="B110" s="666"/>
      <c r="C110" s="666"/>
      <c r="D110" s="666"/>
      <c r="E110" s="666"/>
      <c r="F110" s="666"/>
      <c r="G110" s="666"/>
      <c r="H110" s="666"/>
    </row>
    <row r="111" spans="1:10" ht="15.75">
      <c r="A111" s="672" t="s">
        <v>1059</v>
      </c>
      <c r="B111" s="672"/>
      <c r="C111" s="672"/>
      <c r="D111" s="672"/>
      <c r="E111" s="672"/>
      <c r="F111" s="672"/>
      <c r="G111" s="672"/>
      <c r="H111" s="672"/>
    </row>
    <row r="112" spans="1:10">
      <c r="A112" s="667" t="s">
        <v>1145</v>
      </c>
      <c r="B112" s="667"/>
      <c r="C112" s="667"/>
      <c r="D112" s="667"/>
      <c r="E112" s="667"/>
      <c r="F112" s="667"/>
      <c r="G112" s="667"/>
      <c r="H112" s="667"/>
    </row>
    <row r="113" spans="1:8">
      <c r="A113" s="668" t="s">
        <v>2</v>
      </c>
      <c r="B113" s="668"/>
      <c r="C113" s="668"/>
      <c r="D113" s="668"/>
      <c r="E113" s="668"/>
      <c r="F113" s="668"/>
      <c r="G113" s="668"/>
      <c r="H113" s="668"/>
    </row>
    <row r="114" spans="1:8" ht="15.75">
      <c r="A114" s="1" t="s">
        <v>3</v>
      </c>
      <c r="B114" s="1" t="s">
        <v>4</v>
      </c>
      <c r="C114" s="211" t="s">
        <v>2245</v>
      </c>
      <c r="D114" s="1" t="s">
        <v>2243</v>
      </c>
      <c r="E114" s="1" t="s">
        <v>2246</v>
      </c>
      <c r="F114" s="211" t="s">
        <v>2244</v>
      </c>
      <c r="G114" s="1" t="s">
        <v>2247</v>
      </c>
      <c r="H114" s="211" t="s">
        <v>2239</v>
      </c>
    </row>
    <row r="115" spans="1:8">
      <c r="A115" s="19"/>
      <c r="B115" s="21" t="s">
        <v>1112</v>
      </c>
      <c r="C115" s="21">
        <v>8</v>
      </c>
      <c r="D115" s="3">
        <v>198715</v>
      </c>
      <c r="E115" s="91"/>
      <c r="F115" s="91">
        <f>D115-E115</f>
        <v>198715</v>
      </c>
      <c r="G115" s="91"/>
      <c r="H115" s="21"/>
    </row>
    <row r="116" spans="1:8">
      <c r="A116" s="19"/>
      <c r="B116" s="21" t="s">
        <v>1146</v>
      </c>
      <c r="C116" s="21">
        <v>3</v>
      </c>
      <c r="D116" s="3">
        <v>76695</v>
      </c>
      <c r="E116" s="91"/>
      <c r="F116" s="91">
        <f>F115+D116-E116</f>
        <v>275410</v>
      </c>
      <c r="G116" s="91"/>
      <c r="H116" s="21"/>
    </row>
    <row r="117" spans="1:8">
      <c r="A117" s="19"/>
      <c r="B117" s="21" t="s">
        <v>1113</v>
      </c>
      <c r="C117" s="21">
        <v>10</v>
      </c>
      <c r="D117" s="3">
        <v>252235</v>
      </c>
      <c r="E117" s="91"/>
      <c r="F117" s="91">
        <f t="shared" ref="F117:F128" si="2">F116+D117-E117</f>
        <v>527645</v>
      </c>
      <c r="G117" s="91"/>
      <c r="H117" s="21"/>
    </row>
    <row r="118" spans="1:8">
      <c r="A118" s="19"/>
      <c r="B118" s="21" t="s">
        <v>1117</v>
      </c>
      <c r="C118" s="21">
        <v>11</v>
      </c>
      <c r="D118" s="3">
        <v>273785</v>
      </c>
      <c r="E118" s="91"/>
      <c r="F118" s="91">
        <f t="shared" si="2"/>
        <v>801430</v>
      </c>
      <c r="G118" s="91"/>
      <c r="H118" s="21"/>
    </row>
    <row r="119" spans="1:8">
      <c r="A119" s="19"/>
      <c r="B119" s="21" t="s">
        <v>1118</v>
      </c>
      <c r="C119" s="21">
        <v>6</v>
      </c>
      <c r="D119" s="3">
        <v>129860</v>
      </c>
      <c r="E119" s="91"/>
      <c r="F119" s="91">
        <f t="shared" si="2"/>
        <v>931290</v>
      </c>
      <c r="G119" s="91"/>
      <c r="H119" s="21"/>
    </row>
    <row r="120" spans="1:8">
      <c r="A120" s="19"/>
      <c r="B120" s="21" t="s">
        <v>1124</v>
      </c>
      <c r="C120" s="21">
        <v>10</v>
      </c>
      <c r="D120" s="3"/>
      <c r="E120" s="3">
        <v>226600</v>
      </c>
      <c r="F120" s="91">
        <f t="shared" si="2"/>
        <v>704690</v>
      </c>
      <c r="G120" s="226"/>
      <c r="H120" s="705"/>
    </row>
    <row r="121" spans="1:8">
      <c r="A121" s="19"/>
      <c r="B121" s="21" t="s">
        <v>1125</v>
      </c>
      <c r="C121" s="21">
        <v>5</v>
      </c>
      <c r="D121" s="3"/>
      <c r="E121" s="3">
        <v>112330</v>
      </c>
      <c r="F121" s="91">
        <f t="shared" si="2"/>
        <v>592360</v>
      </c>
      <c r="G121" s="227"/>
      <c r="H121" s="707"/>
    </row>
    <row r="122" spans="1:8">
      <c r="A122" s="19"/>
      <c r="B122" s="21" t="s">
        <v>1126</v>
      </c>
      <c r="C122" s="21">
        <v>13</v>
      </c>
      <c r="D122" s="3"/>
      <c r="E122" s="3">
        <v>216070</v>
      </c>
      <c r="F122" s="91">
        <f t="shared" si="2"/>
        <v>376290</v>
      </c>
      <c r="G122" s="226"/>
      <c r="H122" s="705"/>
    </row>
    <row r="123" spans="1:8">
      <c r="A123" s="19"/>
      <c r="B123" s="21" t="s">
        <v>1127</v>
      </c>
      <c r="C123" s="21">
        <v>8</v>
      </c>
      <c r="D123" s="3"/>
      <c r="E123" s="3">
        <v>151575</v>
      </c>
      <c r="F123" s="91">
        <f t="shared" si="2"/>
        <v>224715</v>
      </c>
      <c r="G123" s="205"/>
      <c r="H123" s="706"/>
    </row>
    <row r="124" spans="1:8">
      <c r="A124" s="19"/>
      <c r="B124" s="21" t="s">
        <v>1128</v>
      </c>
      <c r="C124" s="21">
        <v>8</v>
      </c>
      <c r="D124" s="3"/>
      <c r="E124" s="3">
        <v>119400</v>
      </c>
      <c r="F124" s="91">
        <f>F123+D124-E124</f>
        <v>105315</v>
      </c>
      <c r="G124" s="205"/>
      <c r="H124" s="706"/>
    </row>
    <row r="125" spans="1:8">
      <c r="A125" s="19"/>
      <c r="B125" s="21" t="s">
        <v>1131</v>
      </c>
      <c r="C125" s="21">
        <v>1</v>
      </c>
      <c r="D125" s="3"/>
      <c r="E125" s="3">
        <v>14595</v>
      </c>
      <c r="F125" s="91">
        <f t="shared" si="2"/>
        <v>90720</v>
      </c>
      <c r="G125" s="227"/>
      <c r="H125" s="707"/>
    </row>
    <row r="126" spans="1:8">
      <c r="A126" s="19"/>
      <c r="B126" s="21" t="s">
        <v>1143</v>
      </c>
      <c r="C126" s="21" t="s">
        <v>1147</v>
      </c>
      <c r="D126" s="3"/>
      <c r="E126" s="3">
        <v>90720</v>
      </c>
      <c r="F126" s="91">
        <f t="shared" si="2"/>
        <v>0</v>
      </c>
      <c r="G126" s="3"/>
      <c r="H126" s="21"/>
    </row>
    <row r="127" spans="1:8">
      <c r="A127" s="19"/>
      <c r="B127" s="21"/>
      <c r="C127" s="21"/>
      <c r="D127" s="3"/>
      <c r="E127" s="3"/>
      <c r="F127" s="91">
        <f t="shared" si="2"/>
        <v>0</v>
      </c>
      <c r="G127" s="3"/>
      <c r="H127" s="21"/>
    </row>
    <row r="128" spans="1:8">
      <c r="A128" s="19"/>
      <c r="B128" s="21"/>
      <c r="C128" s="21"/>
      <c r="D128" s="3"/>
      <c r="E128" s="3"/>
      <c r="F128" s="91">
        <f t="shared" si="2"/>
        <v>0</v>
      </c>
      <c r="G128" s="3"/>
      <c r="H128" s="21"/>
    </row>
    <row r="129" spans="1:8">
      <c r="A129" s="19"/>
      <c r="B129" s="21"/>
      <c r="C129" s="21"/>
      <c r="D129" s="3"/>
      <c r="E129" s="3"/>
      <c r="F129" s="3"/>
      <c r="G129" s="3"/>
      <c r="H129" s="21"/>
    </row>
    <row r="130" spans="1:8">
      <c r="A130" s="17"/>
      <c r="B130" s="17"/>
      <c r="C130" s="17"/>
      <c r="D130" s="18"/>
      <c r="E130" s="18"/>
      <c r="F130" s="18"/>
      <c r="G130" s="18"/>
      <c r="H130" s="17"/>
    </row>
    <row r="131" spans="1:8" ht="26.25">
      <c r="A131" s="673" t="s">
        <v>43</v>
      </c>
      <c r="B131" s="674"/>
      <c r="C131" s="29">
        <f>SUM(C115:C130)</f>
        <v>83</v>
      </c>
      <c r="D131" s="10">
        <f>SUM(D115:D130)</f>
        <v>931290</v>
      </c>
      <c r="E131" s="10">
        <f>SUM(E115:E130)</f>
        <v>931290</v>
      </c>
      <c r="F131" s="10">
        <f>D131-E131</f>
        <v>0</v>
      </c>
      <c r="G131" s="10"/>
      <c r="H131" s="31"/>
    </row>
    <row r="135" spans="1:8" ht="23.25">
      <c r="A135" s="666" t="s">
        <v>0</v>
      </c>
      <c r="B135" s="666"/>
      <c r="C135" s="666"/>
      <c r="D135" s="666"/>
      <c r="E135" s="666"/>
      <c r="F135" s="666"/>
      <c r="G135" s="666"/>
      <c r="H135" s="666"/>
    </row>
    <row r="136" spans="1:8" ht="15.75">
      <c r="A136" s="672" t="s">
        <v>1059</v>
      </c>
      <c r="B136" s="672"/>
      <c r="C136" s="672"/>
      <c r="D136" s="672"/>
      <c r="E136" s="672"/>
      <c r="F136" s="672"/>
      <c r="G136" s="672"/>
      <c r="H136" s="672"/>
    </row>
    <row r="137" spans="1:8">
      <c r="A137" s="667" t="s">
        <v>1148</v>
      </c>
      <c r="B137" s="667"/>
      <c r="C137" s="667"/>
      <c r="D137" s="667"/>
      <c r="E137" s="667"/>
      <c r="F137" s="667"/>
      <c r="G137" s="667"/>
      <c r="H137" s="667"/>
    </row>
    <row r="138" spans="1:8">
      <c r="A138" s="668" t="s">
        <v>2</v>
      </c>
      <c r="B138" s="668"/>
      <c r="C138" s="668"/>
      <c r="D138" s="668"/>
      <c r="E138" s="668"/>
      <c r="F138" s="668"/>
      <c r="G138" s="668"/>
      <c r="H138" s="668"/>
    </row>
    <row r="139" spans="1:8" ht="15.75">
      <c r="A139" s="1" t="s">
        <v>3</v>
      </c>
      <c r="B139" s="1" t="s">
        <v>4</v>
      </c>
      <c r="C139" s="211" t="s">
        <v>2245</v>
      </c>
      <c r="D139" s="1" t="s">
        <v>2243</v>
      </c>
      <c r="E139" s="1" t="s">
        <v>2246</v>
      </c>
      <c r="F139" s="211" t="s">
        <v>2244</v>
      </c>
      <c r="G139" s="1" t="s">
        <v>2247</v>
      </c>
      <c r="H139" s="211" t="s">
        <v>2239</v>
      </c>
    </row>
    <row r="140" spans="1:8">
      <c r="A140" s="19">
        <v>1</v>
      </c>
      <c r="B140" s="21" t="s">
        <v>1149</v>
      </c>
      <c r="C140" s="21">
        <v>3</v>
      </c>
      <c r="D140" s="3">
        <v>41920</v>
      </c>
      <c r="E140" s="91"/>
      <c r="F140" s="91">
        <f>D140-E140</f>
        <v>41920</v>
      </c>
      <c r="G140" s="91"/>
      <c r="H140" s="21"/>
    </row>
    <row r="141" spans="1:8">
      <c r="A141" s="19"/>
      <c r="B141" s="21" t="s">
        <v>1150</v>
      </c>
      <c r="C141" s="21">
        <v>2</v>
      </c>
      <c r="D141" s="3">
        <f>13455+14020</f>
        <v>27475</v>
      </c>
      <c r="E141" s="91"/>
      <c r="F141" s="91">
        <f>F140+D141-E141</f>
        <v>69395</v>
      </c>
      <c r="G141" s="91"/>
      <c r="H141" s="21"/>
    </row>
    <row r="142" spans="1:8">
      <c r="A142" s="19"/>
      <c r="B142" s="21" t="s">
        <v>1151</v>
      </c>
      <c r="C142" s="21">
        <v>3</v>
      </c>
      <c r="D142" s="3">
        <v>40660</v>
      </c>
      <c r="E142" s="91"/>
      <c r="F142" s="91">
        <f t="shared" ref="F142:F148" si="3">F141+D142-E142</f>
        <v>110055</v>
      </c>
      <c r="G142" s="91"/>
      <c r="H142" s="21"/>
    </row>
    <row r="143" spans="1:8">
      <c r="A143" s="19"/>
      <c r="B143" s="21" t="s">
        <v>1152</v>
      </c>
      <c r="C143" s="21">
        <v>1</v>
      </c>
      <c r="D143" s="3"/>
      <c r="E143" s="91">
        <v>18195</v>
      </c>
      <c r="F143" s="91">
        <f t="shared" si="3"/>
        <v>91860</v>
      </c>
      <c r="G143" s="91"/>
      <c r="H143" s="21"/>
    </row>
    <row r="144" spans="1:8">
      <c r="A144" s="19"/>
      <c r="B144" s="21" t="s">
        <v>1153</v>
      </c>
      <c r="C144" s="21">
        <v>1</v>
      </c>
      <c r="D144" s="3"/>
      <c r="E144" s="91">
        <v>18350</v>
      </c>
      <c r="F144" s="91">
        <f t="shared" si="3"/>
        <v>73510</v>
      </c>
      <c r="G144" s="91"/>
      <c r="H144" s="21"/>
    </row>
    <row r="145" spans="1:9">
      <c r="A145" s="19"/>
      <c r="B145" s="21" t="s">
        <v>1154</v>
      </c>
      <c r="C145" s="21">
        <v>1</v>
      </c>
      <c r="D145" s="3"/>
      <c r="E145" s="91">
        <v>19770</v>
      </c>
      <c r="F145" s="91">
        <f t="shared" si="3"/>
        <v>53740</v>
      </c>
      <c r="G145" s="91"/>
      <c r="H145" s="93"/>
    </row>
    <row r="146" spans="1:9">
      <c r="A146" s="19"/>
      <c r="B146" s="21" t="s">
        <v>1155</v>
      </c>
      <c r="C146" s="21">
        <v>1</v>
      </c>
      <c r="D146" s="3"/>
      <c r="E146" s="91">
        <v>16910</v>
      </c>
      <c r="F146" s="91">
        <f t="shared" si="3"/>
        <v>36830</v>
      </c>
      <c r="G146" s="91"/>
      <c r="H146" s="93"/>
    </row>
    <row r="147" spans="1:9">
      <c r="A147" s="19"/>
      <c r="B147" s="21" t="s">
        <v>1156</v>
      </c>
      <c r="C147" s="21">
        <v>1</v>
      </c>
      <c r="D147" s="3"/>
      <c r="E147" s="91">
        <v>16925</v>
      </c>
      <c r="F147" s="91">
        <f t="shared" si="3"/>
        <v>19905</v>
      </c>
      <c r="G147" s="91"/>
      <c r="H147" s="93"/>
    </row>
    <row r="148" spans="1:9">
      <c r="A148" s="19"/>
      <c r="B148" s="21" t="s">
        <v>1157</v>
      </c>
      <c r="C148" s="21">
        <v>1</v>
      </c>
      <c r="D148" s="3"/>
      <c r="E148" s="3">
        <v>18220</v>
      </c>
      <c r="F148" s="91">
        <f t="shared" si="3"/>
        <v>1685</v>
      </c>
      <c r="G148" s="3"/>
      <c r="H148" s="93"/>
    </row>
    <row r="149" spans="1:9">
      <c r="A149" s="19"/>
      <c r="B149" s="21"/>
      <c r="C149" s="21"/>
      <c r="D149" s="3"/>
      <c r="E149" s="3">
        <v>1685</v>
      </c>
      <c r="F149" s="3"/>
      <c r="G149" s="3"/>
      <c r="H149" s="21"/>
    </row>
    <row r="150" spans="1:9">
      <c r="A150" s="17"/>
      <c r="B150" s="17"/>
      <c r="C150" s="17"/>
      <c r="D150" s="18"/>
      <c r="E150" s="18"/>
      <c r="F150" s="18"/>
      <c r="G150" s="18"/>
      <c r="H150" s="17"/>
    </row>
    <row r="151" spans="1:9" ht="26.25">
      <c r="A151" s="673" t="s">
        <v>43</v>
      </c>
      <c r="B151" s="674"/>
      <c r="C151" s="29">
        <f>SUM(C140:C150)</f>
        <v>14</v>
      </c>
      <c r="D151" s="10">
        <f>SUM(D140:D150)</f>
        <v>110055</v>
      </c>
      <c r="E151" s="10">
        <f>SUM(E140:E150)</f>
        <v>110055</v>
      </c>
      <c r="F151" s="10">
        <f>D151-E151</f>
        <v>0</v>
      </c>
      <c r="G151" s="10"/>
      <c r="H151" s="31"/>
      <c r="I151" t="s">
        <v>1010</v>
      </c>
    </row>
    <row r="158" spans="1:9" ht="23.25">
      <c r="A158" s="666" t="s">
        <v>0</v>
      </c>
      <c r="B158" s="666"/>
      <c r="C158" s="666"/>
      <c r="D158" s="666"/>
      <c r="E158" s="666"/>
      <c r="F158" s="666"/>
      <c r="G158" s="666"/>
      <c r="H158" s="666"/>
    </row>
    <row r="159" spans="1:9" ht="15.75">
      <c r="A159" s="672" t="s">
        <v>1059</v>
      </c>
      <c r="B159" s="672"/>
      <c r="C159" s="672"/>
      <c r="D159" s="672"/>
      <c r="E159" s="672"/>
      <c r="F159" s="672"/>
      <c r="G159" s="672"/>
      <c r="H159" s="672"/>
    </row>
    <row r="160" spans="1:9">
      <c r="A160" s="667" t="s">
        <v>1158</v>
      </c>
      <c r="B160" s="667"/>
      <c r="C160" s="667"/>
      <c r="D160" s="667"/>
      <c r="E160" s="667"/>
      <c r="F160" s="667"/>
      <c r="G160" s="667"/>
      <c r="H160" s="667"/>
    </row>
    <row r="161" spans="1:8">
      <c r="A161" s="668" t="s">
        <v>2</v>
      </c>
      <c r="B161" s="668"/>
      <c r="C161" s="668"/>
      <c r="D161" s="668"/>
      <c r="E161" s="668"/>
      <c r="F161" s="668"/>
      <c r="G161" s="668"/>
      <c r="H161" s="668"/>
    </row>
    <row r="162" spans="1:8" ht="15.75">
      <c r="A162" s="1" t="s">
        <v>3</v>
      </c>
      <c r="B162" s="1" t="s">
        <v>4</v>
      </c>
      <c r="C162" s="211" t="s">
        <v>2245</v>
      </c>
      <c r="D162" s="1" t="s">
        <v>2243</v>
      </c>
      <c r="E162" s="1" t="s">
        <v>2246</v>
      </c>
      <c r="F162" s="211" t="s">
        <v>2244</v>
      </c>
      <c r="G162" s="1" t="s">
        <v>2247</v>
      </c>
      <c r="H162" s="211" t="s">
        <v>2239</v>
      </c>
    </row>
    <row r="163" spans="1:8">
      <c r="A163" s="19">
        <v>1</v>
      </c>
      <c r="B163" s="21" t="s">
        <v>1159</v>
      </c>
      <c r="C163" s="21">
        <v>25</v>
      </c>
      <c r="D163" s="5">
        <v>631140</v>
      </c>
      <c r="E163" s="91"/>
      <c r="F163" s="91">
        <f>D163-E163</f>
        <v>631140</v>
      </c>
      <c r="G163" s="91"/>
      <c r="H163" s="21"/>
    </row>
    <row r="164" spans="1:8">
      <c r="A164" s="19">
        <v>2</v>
      </c>
      <c r="B164" s="21" t="s">
        <v>1160</v>
      </c>
      <c r="C164" s="21">
        <v>25</v>
      </c>
      <c r="D164" s="5">
        <v>633255</v>
      </c>
      <c r="E164" s="91"/>
      <c r="F164" s="91">
        <f>F163+D164-E164</f>
        <v>1264395</v>
      </c>
      <c r="G164" s="91"/>
      <c r="H164" s="21"/>
    </row>
    <row r="165" spans="1:8">
      <c r="A165" s="19">
        <v>3</v>
      </c>
      <c r="B165" s="21" t="s">
        <v>1161</v>
      </c>
      <c r="C165" s="21">
        <v>9</v>
      </c>
      <c r="D165" s="5">
        <v>231500</v>
      </c>
      <c r="E165" s="91"/>
      <c r="F165" s="91">
        <f t="shared" ref="F165:F228" si="4">F164+D165-E165</f>
        <v>1495895</v>
      </c>
      <c r="G165" s="91"/>
      <c r="H165" s="21"/>
    </row>
    <row r="166" spans="1:8">
      <c r="A166" s="19">
        <v>4</v>
      </c>
      <c r="B166" s="21" t="s">
        <v>1160</v>
      </c>
      <c r="C166" s="21">
        <v>5</v>
      </c>
      <c r="D166" s="5">
        <v>127090</v>
      </c>
      <c r="E166" s="91"/>
      <c r="F166" s="91">
        <f t="shared" si="4"/>
        <v>1622985</v>
      </c>
      <c r="G166" s="91"/>
      <c r="H166" s="21"/>
    </row>
    <row r="167" spans="1:8">
      <c r="A167" s="19">
        <v>5</v>
      </c>
      <c r="B167" s="21" t="s">
        <v>1162</v>
      </c>
      <c r="C167" s="21">
        <v>22</v>
      </c>
      <c r="D167" s="5">
        <v>568525</v>
      </c>
      <c r="E167" s="91"/>
      <c r="F167" s="91">
        <f t="shared" si="4"/>
        <v>2191510</v>
      </c>
      <c r="G167" s="91"/>
      <c r="H167" s="21"/>
    </row>
    <row r="168" spans="1:8">
      <c r="A168" s="19">
        <v>6</v>
      </c>
      <c r="B168" s="21" t="s">
        <v>1163</v>
      </c>
      <c r="C168" s="21">
        <v>34</v>
      </c>
      <c r="D168" s="5">
        <v>878010</v>
      </c>
      <c r="E168" s="91"/>
      <c r="F168" s="91">
        <f t="shared" si="4"/>
        <v>3069520</v>
      </c>
      <c r="G168" s="91"/>
      <c r="H168" s="93"/>
    </row>
    <row r="169" spans="1:8">
      <c r="A169" s="19">
        <v>7</v>
      </c>
      <c r="B169" s="21" t="s">
        <v>1164</v>
      </c>
      <c r="C169" s="21">
        <v>21</v>
      </c>
      <c r="D169" s="5">
        <v>545050</v>
      </c>
      <c r="E169" s="91"/>
      <c r="F169" s="91">
        <f t="shared" si="4"/>
        <v>3614570</v>
      </c>
      <c r="G169" s="91"/>
      <c r="H169" s="93"/>
    </row>
    <row r="170" spans="1:8">
      <c r="A170" s="19">
        <v>8</v>
      </c>
      <c r="B170" s="21" t="s">
        <v>1165</v>
      </c>
      <c r="C170" s="21">
        <v>25</v>
      </c>
      <c r="D170" s="5">
        <v>621730</v>
      </c>
      <c r="E170" s="91"/>
      <c r="F170" s="91">
        <f t="shared" si="4"/>
        <v>4236300</v>
      </c>
      <c r="G170" s="91"/>
      <c r="H170" s="93"/>
    </row>
    <row r="171" spans="1:8">
      <c r="A171" s="19">
        <v>9</v>
      </c>
      <c r="B171" s="21" t="s">
        <v>1166</v>
      </c>
      <c r="C171" s="21">
        <v>22</v>
      </c>
      <c r="D171" s="5">
        <v>552900</v>
      </c>
      <c r="E171" s="3"/>
      <c r="F171" s="91">
        <f t="shared" si="4"/>
        <v>4789200</v>
      </c>
      <c r="G171" s="3"/>
      <c r="H171" s="93"/>
    </row>
    <row r="172" spans="1:8">
      <c r="A172" s="19">
        <v>10</v>
      </c>
      <c r="B172" s="21" t="s">
        <v>1167</v>
      </c>
      <c r="C172" s="21">
        <v>6</v>
      </c>
      <c r="D172" s="5">
        <v>149385</v>
      </c>
      <c r="E172" s="3"/>
      <c r="F172" s="91">
        <f t="shared" si="4"/>
        <v>4938585</v>
      </c>
      <c r="G172" s="3"/>
      <c r="H172" s="93"/>
    </row>
    <row r="173" spans="1:8">
      <c r="A173" s="19">
        <v>11</v>
      </c>
      <c r="B173" s="21" t="s">
        <v>1168</v>
      </c>
      <c r="C173" s="21">
        <v>17</v>
      </c>
      <c r="D173" s="5">
        <v>427495</v>
      </c>
      <c r="E173" s="3"/>
      <c r="F173" s="91">
        <f t="shared" si="4"/>
        <v>5366080</v>
      </c>
      <c r="G173" s="3"/>
      <c r="H173" s="93"/>
    </row>
    <row r="174" spans="1:8">
      <c r="A174" s="19">
        <v>12</v>
      </c>
      <c r="B174" s="21" t="s">
        <v>1169</v>
      </c>
      <c r="C174" s="21">
        <v>4</v>
      </c>
      <c r="D174" s="3"/>
      <c r="E174" s="5">
        <v>59070</v>
      </c>
      <c r="F174" s="91">
        <f t="shared" si="4"/>
        <v>5307010</v>
      </c>
      <c r="G174" s="5"/>
      <c r="H174" s="21"/>
    </row>
    <row r="175" spans="1:8">
      <c r="A175" s="19">
        <v>13</v>
      </c>
      <c r="B175" s="21" t="s">
        <v>1170</v>
      </c>
      <c r="C175" s="21">
        <v>11</v>
      </c>
      <c r="D175" s="3"/>
      <c r="E175" s="5">
        <v>158720</v>
      </c>
      <c r="F175" s="91">
        <f t="shared" si="4"/>
        <v>5148290</v>
      </c>
      <c r="G175" s="5"/>
      <c r="H175" s="21"/>
    </row>
    <row r="176" spans="1:8">
      <c r="A176" s="19">
        <v>14</v>
      </c>
      <c r="B176" s="21" t="s">
        <v>1171</v>
      </c>
      <c r="C176" s="21">
        <v>1</v>
      </c>
      <c r="D176" s="3"/>
      <c r="E176" s="5">
        <v>6925</v>
      </c>
      <c r="F176" s="91">
        <f t="shared" si="4"/>
        <v>5141365</v>
      </c>
      <c r="G176" s="5"/>
      <c r="H176" s="21"/>
    </row>
    <row r="177" spans="1:8">
      <c r="A177" s="19">
        <v>15</v>
      </c>
      <c r="B177" s="21" t="s">
        <v>384</v>
      </c>
      <c r="C177" s="21">
        <v>5</v>
      </c>
      <c r="D177" s="3"/>
      <c r="E177" s="5">
        <v>69240</v>
      </c>
      <c r="F177" s="91">
        <f t="shared" si="4"/>
        <v>5072125</v>
      </c>
      <c r="G177" s="5"/>
      <c r="H177" s="21"/>
    </row>
    <row r="178" spans="1:8">
      <c r="A178" s="19">
        <v>16</v>
      </c>
      <c r="B178" s="21" t="s">
        <v>404</v>
      </c>
      <c r="C178" s="21">
        <v>2</v>
      </c>
      <c r="D178" s="3">
        <v>0</v>
      </c>
      <c r="E178" s="5">
        <v>28675</v>
      </c>
      <c r="F178" s="91">
        <f t="shared" si="4"/>
        <v>5043450</v>
      </c>
      <c r="G178" s="5"/>
      <c r="H178" s="21"/>
    </row>
    <row r="179" spans="1:8">
      <c r="A179" s="19">
        <v>17</v>
      </c>
      <c r="B179" s="21" t="s">
        <v>405</v>
      </c>
      <c r="C179" s="21">
        <v>5</v>
      </c>
      <c r="D179" s="3"/>
      <c r="E179" s="5">
        <v>97270</v>
      </c>
      <c r="F179" s="91">
        <f t="shared" si="4"/>
        <v>4946180</v>
      </c>
      <c r="G179" s="5"/>
      <c r="H179" s="21"/>
    </row>
    <row r="180" spans="1:8">
      <c r="A180" s="19">
        <v>18</v>
      </c>
      <c r="B180" s="21" t="s">
        <v>406</v>
      </c>
      <c r="C180" s="21">
        <v>4</v>
      </c>
      <c r="D180" s="3"/>
      <c r="E180" s="5">
        <v>55390</v>
      </c>
      <c r="F180" s="91">
        <f t="shared" si="4"/>
        <v>4890790</v>
      </c>
      <c r="G180" s="5"/>
      <c r="H180" s="21"/>
    </row>
    <row r="181" spans="1:8">
      <c r="A181" s="19">
        <v>19</v>
      </c>
      <c r="B181" s="21" t="s">
        <v>407</v>
      </c>
      <c r="C181" s="21">
        <v>7</v>
      </c>
      <c r="D181" s="3"/>
      <c r="E181" s="5">
        <v>108455</v>
      </c>
      <c r="F181" s="91">
        <f t="shared" si="4"/>
        <v>4782335</v>
      </c>
      <c r="G181" s="5"/>
      <c r="H181" s="21"/>
    </row>
    <row r="182" spans="1:8">
      <c r="A182" s="19">
        <v>20</v>
      </c>
      <c r="B182" s="21" t="s">
        <v>408</v>
      </c>
      <c r="C182" s="21">
        <v>4</v>
      </c>
      <c r="D182" s="3"/>
      <c r="E182" s="5">
        <v>56080</v>
      </c>
      <c r="F182" s="91">
        <f t="shared" si="4"/>
        <v>4726255</v>
      </c>
      <c r="G182" s="5"/>
      <c r="H182" s="21"/>
    </row>
    <row r="183" spans="1:8">
      <c r="A183" s="19">
        <v>21</v>
      </c>
      <c r="B183" s="21" t="s">
        <v>1055</v>
      </c>
      <c r="C183" s="21">
        <v>7</v>
      </c>
      <c r="D183" s="3"/>
      <c r="E183" s="5">
        <v>97810</v>
      </c>
      <c r="F183" s="91">
        <f t="shared" si="4"/>
        <v>4628445</v>
      </c>
      <c r="G183" s="5"/>
      <c r="H183" s="21"/>
    </row>
    <row r="184" spans="1:8">
      <c r="A184" s="19">
        <v>22</v>
      </c>
      <c r="B184" s="21" t="s">
        <v>409</v>
      </c>
      <c r="C184" s="21">
        <v>4</v>
      </c>
      <c r="D184" s="3"/>
      <c r="E184" s="5">
        <v>54325</v>
      </c>
      <c r="F184" s="91">
        <f t="shared" si="4"/>
        <v>4574120</v>
      </c>
      <c r="G184" s="5"/>
      <c r="H184" s="21"/>
    </row>
    <row r="185" spans="1:8">
      <c r="A185" s="19">
        <v>23</v>
      </c>
      <c r="B185" s="21" t="s">
        <v>1047</v>
      </c>
      <c r="C185" s="21">
        <v>3</v>
      </c>
      <c r="D185" s="3"/>
      <c r="E185" s="5">
        <v>43780</v>
      </c>
      <c r="F185" s="91">
        <f t="shared" si="4"/>
        <v>4530340</v>
      </c>
      <c r="G185" s="5"/>
      <c r="H185" s="21"/>
    </row>
    <row r="186" spans="1:8">
      <c r="A186" s="19">
        <v>24</v>
      </c>
      <c r="B186" s="21" t="s">
        <v>1049</v>
      </c>
      <c r="C186" s="21">
        <v>5</v>
      </c>
      <c r="D186" s="3"/>
      <c r="E186" s="5">
        <v>70415</v>
      </c>
      <c r="F186" s="91">
        <f t="shared" si="4"/>
        <v>4459925</v>
      </c>
      <c r="G186" s="5"/>
      <c r="H186" s="21"/>
    </row>
    <row r="187" spans="1:8">
      <c r="A187" s="19">
        <v>25</v>
      </c>
      <c r="B187" s="21" t="s">
        <v>1172</v>
      </c>
      <c r="C187" s="21">
        <v>7</v>
      </c>
      <c r="D187" s="3"/>
      <c r="E187" s="5">
        <v>98755</v>
      </c>
      <c r="F187" s="91">
        <f t="shared" si="4"/>
        <v>4361170</v>
      </c>
      <c r="G187" s="5"/>
      <c r="H187" s="21"/>
    </row>
    <row r="188" spans="1:8">
      <c r="A188" s="19">
        <v>26</v>
      </c>
      <c r="B188" s="21" t="s">
        <v>1173</v>
      </c>
      <c r="C188" s="21">
        <v>6</v>
      </c>
      <c r="D188" s="3"/>
      <c r="E188" s="5">
        <v>86240</v>
      </c>
      <c r="F188" s="91">
        <f t="shared" si="4"/>
        <v>4274930</v>
      </c>
      <c r="G188" s="5"/>
      <c r="H188" s="21"/>
    </row>
    <row r="189" spans="1:8">
      <c r="A189" s="19">
        <v>27</v>
      </c>
      <c r="B189" s="21" t="s">
        <v>1174</v>
      </c>
      <c r="C189" s="21">
        <v>5</v>
      </c>
      <c r="D189" s="3"/>
      <c r="E189" s="5">
        <v>96065</v>
      </c>
      <c r="F189" s="91">
        <f t="shared" si="4"/>
        <v>4178865</v>
      </c>
      <c r="G189" s="5"/>
      <c r="H189" s="21"/>
    </row>
    <row r="190" spans="1:8">
      <c r="A190" s="19">
        <v>28</v>
      </c>
      <c r="B190" s="21" t="s">
        <v>1038</v>
      </c>
      <c r="C190" s="21">
        <v>1</v>
      </c>
      <c r="D190" s="3"/>
      <c r="E190" s="5">
        <v>17995</v>
      </c>
      <c r="F190" s="91">
        <f t="shared" si="4"/>
        <v>4160870</v>
      </c>
      <c r="G190" s="5"/>
      <c r="H190" s="21"/>
    </row>
    <row r="191" spans="1:8">
      <c r="A191" s="19">
        <v>29</v>
      </c>
      <c r="B191" s="21" t="s">
        <v>1175</v>
      </c>
      <c r="C191" s="21">
        <v>8</v>
      </c>
      <c r="D191" s="3"/>
      <c r="E191" s="5">
        <v>110050</v>
      </c>
      <c r="F191" s="91">
        <f t="shared" si="4"/>
        <v>4050820</v>
      </c>
      <c r="G191" s="5"/>
      <c r="H191" s="21"/>
    </row>
    <row r="192" spans="1:8">
      <c r="A192" s="19">
        <v>30</v>
      </c>
      <c r="B192" s="21" t="s">
        <v>1176</v>
      </c>
      <c r="C192" s="21">
        <v>5</v>
      </c>
      <c r="D192" s="3"/>
      <c r="E192" s="5">
        <v>69680</v>
      </c>
      <c r="F192" s="91">
        <f t="shared" si="4"/>
        <v>3981140</v>
      </c>
      <c r="G192" s="5"/>
      <c r="H192" s="21"/>
    </row>
    <row r="193" spans="1:8">
      <c r="A193" s="19">
        <v>31</v>
      </c>
      <c r="B193" s="21" t="s">
        <v>1177</v>
      </c>
      <c r="C193" s="21">
        <v>6</v>
      </c>
      <c r="D193" s="3"/>
      <c r="E193" s="5">
        <v>84870</v>
      </c>
      <c r="F193" s="91">
        <f t="shared" si="4"/>
        <v>3896270</v>
      </c>
      <c r="G193" s="5"/>
      <c r="H193" s="21"/>
    </row>
    <row r="194" spans="1:8">
      <c r="A194" s="19">
        <v>32</v>
      </c>
      <c r="B194" s="21" t="s">
        <v>1178</v>
      </c>
      <c r="C194" s="21">
        <v>2</v>
      </c>
      <c r="D194" s="3"/>
      <c r="E194" s="5">
        <v>28115</v>
      </c>
      <c r="F194" s="91">
        <f t="shared" si="4"/>
        <v>3868155</v>
      </c>
      <c r="G194" s="5"/>
      <c r="H194" s="21"/>
    </row>
    <row r="195" spans="1:8">
      <c r="A195" s="19">
        <v>33</v>
      </c>
      <c r="B195" s="21" t="s">
        <v>1179</v>
      </c>
      <c r="C195" s="21">
        <v>4</v>
      </c>
      <c r="D195" s="3"/>
      <c r="E195" s="5">
        <v>55070</v>
      </c>
      <c r="F195" s="91">
        <f t="shared" si="4"/>
        <v>3813085</v>
      </c>
      <c r="G195" s="5"/>
      <c r="H195" s="21"/>
    </row>
    <row r="196" spans="1:8">
      <c r="A196" s="19">
        <v>34</v>
      </c>
      <c r="B196" s="21" t="s">
        <v>1180</v>
      </c>
      <c r="C196" s="21">
        <v>7</v>
      </c>
      <c r="D196" s="3"/>
      <c r="E196" s="5">
        <v>99050</v>
      </c>
      <c r="F196" s="91">
        <f t="shared" si="4"/>
        <v>3714035</v>
      </c>
      <c r="G196" s="5"/>
      <c r="H196" s="21"/>
    </row>
    <row r="197" spans="1:8">
      <c r="A197" s="19">
        <v>35</v>
      </c>
      <c r="B197" s="53" t="s">
        <v>1181</v>
      </c>
      <c r="C197" s="21">
        <v>3</v>
      </c>
      <c r="D197" s="3"/>
      <c r="E197" s="5">
        <v>41450</v>
      </c>
      <c r="F197" s="91">
        <f t="shared" si="4"/>
        <v>3672585</v>
      </c>
      <c r="G197" s="5"/>
      <c r="H197" s="21"/>
    </row>
    <row r="198" spans="1:8">
      <c r="A198" s="19">
        <v>36</v>
      </c>
      <c r="B198" s="21" t="s">
        <v>1182</v>
      </c>
      <c r="C198" s="21">
        <v>1</v>
      </c>
      <c r="D198" s="3"/>
      <c r="E198" s="5">
        <v>14450</v>
      </c>
      <c r="F198" s="91">
        <f t="shared" si="4"/>
        <v>3658135</v>
      </c>
      <c r="G198" s="5"/>
      <c r="H198" s="21"/>
    </row>
    <row r="199" spans="1:8">
      <c r="A199" s="19">
        <v>37</v>
      </c>
      <c r="B199" s="21" t="s">
        <v>1171</v>
      </c>
      <c r="C199" s="21">
        <v>3</v>
      </c>
      <c r="D199" s="3"/>
      <c r="E199" s="5">
        <v>42740</v>
      </c>
      <c r="F199" s="91">
        <f t="shared" si="4"/>
        <v>3615395</v>
      </c>
      <c r="G199" s="5"/>
      <c r="H199" s="21"/>
    </row>
    <row r="200" spans="1:8">
      <c r="A200" s="19">
        <v>38</v>
      </c>
      <c r="B200" s="21" t="s">
        <v>1183</v>
      </c>
      <c r="C200" s="21">
        <v>5</v>
      </c>
      <c r="D200" s="3"/>
      <c r="E200" s="5">
        <v>81675</v>
      </c>
      <c r="F200" s="91">
        <f t="shared" si="4"/>
        <v>3533720</v>
      </c>
      <c r="G200" s="5"/>
      <c r="H200" s="21"/>
    </row>
    <row r="201" spans="1:8">
      <c r="A201" s="19">
        <v>39</v>
      </c>
      <c r="B201" s="21" t="s">
        <v>1184</v>
      </c>
      <c r="C201" s="21">
        <v>9</v>
      </c>
      <c r="D201" s="3"/>
      <c r="E201" s="5">
        <v>151275</v>
      </c>
      <c r="F201" s="91">
        <f t="shared" si="4"/>
        <v>3382445</v>
      </c>
      <c r="G201" s="5"/>
      <c r="H201" s="21"/>
    </row>
    <row r="202" spans="1:8">
      <c r="A202" s="19">
        <v>40</v>
      </c>
      <c r="B202" s="21" t="s">
        <v>1185</v>
      </c>
      <c r="C202" s="21">
        <v>7</v>
      </c>
      <c r="D202" s="3"/>
      <c r="E202" s="5">
        <v>126710</v>
      </c>
      <c r="F202" s="91">
        <f t="shared" si="4"/>
        <v>3255735</v>
      </c>
      <c r="G202" s="5"/>
      <c r="H202" s="21"/>
    </row>
    <row r="203" spans="1:8">
      <c r="A203" s="19">
        <v>41</v>
      </c>
      <c r="B203" s="21" t="s">
        <v>1186</v>
      </c>
      <c r="C203" s="21">
        <v>5</v>
      </c>
      <c r="D203" s="3"/>
      <c r="E203" s="5">
        <v>84035</v>
      </c>
      <c r="F203" s="91">
        <f t="shared" si="4"/>
        <v>3171700</v>
      </c>
      <c r="G203" s="5"/>
      <c r="H203" s="21"/>
    </row>
    <row r="204" spans="1:8">
      <c r="A204" s="19">
        <v>42</v>
      </c>
      <c r="B204" s="21" t="s">
        <v>993</v>
      </c>
      <c r="C204" s="21">
        <v>5</v>
      </c>
      <c r="D204" s="3"/>
      <c r="E204" s="5">
        <v>90730</v>
      </c>
      <c r="F204" s="91">
        <f t="shared" si="4"/>
        <v>3080970</v>
      </c>
      <c r="G204" s="5"/>
      <c r="H204" s="21"/>
    </row>
    <row r="205" spans="1:8">
      <c r="A205" s="19">
        <v>43</v>
      </c>
      <c r="B205" s="21" t="s">
        <v>995</v>
      </c>
      <c r="C205" s="21">
        <v>10</v>
      </c>
      <c r="D205" s="3"/>
      <c r="E205" s="5">
        <v>168790</v>
      </c>
      <c r="F205" s="91">
        <f t="shared" si="4"/>
        <v>2912180</v>
      </c>
      <c r="G205" s="5"/>
      <c r="H205" s="21"/>
    </row>
    <row r="206" spans="1:8">
      <c r="A206" s="19">
        <v>44</v>
      </c>
      <c r="B206" s="21" t="s">
        <v>997</v>
      </c>
      <c r="C206" s="21">
        <v>8</v>
      </c>
      <c r="D206" s="3"/>
      <c r="E206" s="5">
        <v>120155</v>
      </c>
      <c r="F206" s="91">
        <f t="shared" si="4"/>
        <v>2792025</v>
      </c>
      <c r="G206" s="5"/>
      <c r="H206" s="21"/>
    </row>
    <row r="207" spans="1:8">
      <c r="A207" s="19">
        <v>45</v>
      </c>
      <c r="B207" s="21" t="s">
        <v>999</v>
      </c>
      <c r="C207" s="21">
        <v>8</v>
      </c>
      <c r="D207" s="3"/>
      <c r="E207" s="5">
        <v>109335</v>
      </c>
      <c r="F207" s="91">
        <f t="shared" si="4"/>
        <v>2682690</v>
      </c>
      <c r="G207" s="5"/>
      <c r="H207" s="21"/>
    </row>
    <row r="208" spans="1:8">
      <c r="A208" s="19">
        <v>46</v>
      </c>
      <c r="B208" s="21" t="s">
        <v>1187</v>
      </c>
      <c r="C208" s="21">
        <v>7</v>
      </c>
      <c r="D208" s="3"/>
      <c r="E208" s="5">
        <v>112715</v>
      </c>
      <c r="F208" s="91">
        <f t="shared" si="4"/>
        <v>2569975</v>
      </c>
      <c r="G208" s="5"/>
      <c r="H208" s="21"/>
    </row>
    <row r="209" spans="1:8">
      <c r="A209" s="19">
        <v>47</v>
      </c>
      <c r="B209" s="21" t="s">
        <v>1188</v>
      </c>
      <c r="C209" s="21">
        <v>1</v>
      </c>
      <c r="D209" s="3"/>
      <c r="E209" s="5">
        <v>14045</v>
      </c>
      <c r="F209" s="91">
        <f t="shared" si="4"/>
        <v>2555930</v>
      </c>
      <c r="G209" s="5"/>
      <c r="H209" s="21"/>
    </row>
    <row r="210" spans="1:8">
      <c r="A210" s="19">
        <v>48</v>
      </c>
      <c r="B210" s="21" t="s">
        <v>1189</v>
      </c>
      <c r="C210" s="21">
        <v>7</v>
      </c>
      <c r="D210" s="3"/>
      <c r="E210" s="5">
        <v>112625</v>
      </c>
      <c r="F210" s="91">
        <f t="shared" si="4"/>
        <v>2443305</v>
      </c>
      <c r="G210" s="5"/>
      <c r="H210" s="21"/>
    </row>
    <row r="211" spans="1:8">
      <c r="A211" s="19">
        <v>49</v>
      </c>
      <c r="B211" s="21" t="s">
        <v>1190</v>
      </c>
      <c r="C211" s="21">
        <v>6</v>
      </c>
      <c r="D211" s="3"/>
      <c r="E211" s="5">
        <v>119490</v>
      </c>
      <c r="F211" s="91">
        <f t="shared" si="4"/>
        <v>2323815</v>
      </c>
      <c r="G211" s="5"/>
      <c r="H211" s="21"/>
    </row>
    <row r="212" spans="1:8">
      <c r="A212" s="19">
        <v>50</v>
      </c>
      <c r="B212" s="21" t="s">
        <v>1191</v>
      </c>
      <c r="C212" s="21">
        <v>3</v>
      </c>
      <c r="D212" s="3"/>
      <c r="E212" s="5">
        <v>40910</v>
      </c>
      <c r="F212" s="91">
        <f t="shared" si="4"/>
        <v>2282905</v>
      </c>
      <c r="G212" s="5"/>
      <c r="H212" s="21"/>
    </row>
    <row r="213" spans="1:8">
      <c r="A213" s="19">
        <v>51</v>
      </c>
      <c r="B213" s="21" t="s">
        <v>1192</v>
      </c>
      <c r="C213" s="21">
        <v>3</v>
      </c>
      <c r="D213" s="3"/>
      <c r="E213" s="5">
        <v>43125</v>
      </c>
      <c r="F213" s="91">
        <f t="shared" si="4"/>
        <v>2239780</v>
      </c>
      <c r="G213" s="5"/>
      <c r="H213" s="21"/>
    </row>
    <row r="214" spans="1:8">
      <c r="A214" s="19">
        <v>52</v>
      </c>
      <c r="B214" s="21" t="s">
        <v>1193</v>
      </c>
      <c r="C214" s="21">
        <v>10</v>
      </c>
      <c r="D214" s="3"/>
      <c r="E214" s="5">
        <v>140055</v>
      </c>
      <c r="F214" s="91">
        <f t="shared" si="4"/>
        <v>2099725</v>
      </c>
      <c r="G214" s="5"/>
      <c r="H214" s="21"/>
    </row>
    <row r="215" spans="1:8">
      <c r="A215" s="19">
        <v>53</v>
      </c>
      <c r="B215" s="21" t="s">
        <v>1194</v>
      </c>
      <c r="C215" s="21">
        <v>2</v>
      </c>
      <c r="D215" s="3"/>
      <c r="E215" s="5">
        <v>34570</v>
      </c>
      <c r="F215" s="91">
        <f t="shared" si="4"/>
        <v>2065155</v>
      </c>
      <c r="G215" s="5"/>
      <c r="H215" s="21"/>
    </row>
    <row r="216" spans="1:8">
      <c r="A216" s="19">
        <v>54</v>
      </c>
      <c r="B216" s="21" t="s">
        <v>410</v>
      </c>
      <c r="C216" s="21">
        <v>6</v>
      </c>
      <c r="D216" s="3"/>
      <c r="E216" s="5">
        <v>89835</v>
      </c>
      <c r="F216" s="91">
        <f t="shared" si="4"/>
        <v>1975320</v>
      </c>
      <c r="G216" s="5"/>
      <c r="H216" s="21"/>
    </row>
    <row r="217" spans="1:8">
      <c r="A217" s="19">
        <v>55</v>
      </c>
      <c r="B217" s="21" t="s">
        <v>1195</v>
      </c>
      <c r="C217" s="21">
        <v>5</v>
      </c>
      <c r="D217" s="3"/>
      <c r="E217" s="5">
        <v>93955</v>
      </c>
      <c r="F217" s="91">
        <f t="shared" si="4"/>
        <v>1881365</v>
      </c>
      <c r="G217" s="5"/>
      <c r="H217" s="21"/>
    </row>
    <row r="218" spans="1:8">
      <c r="A218" s="19">
        <v>56</v>
      </c>
      <c r="B218" s="21" t="s">
        <v>1196</v>
      </c>
      <c r="C218" s="21">
        <v>8</v>
      </c>
      <c r="D218" s="3"/>
      <c r="E218" s="5">
        <v>166185</v>
      </c>
      <c r="F218" s="91">
        <f t="shared" si="4"/>
        <v>1715180</v>
      </c>
      <c r="G218" s="5"/>
      <c r="H218" s="21"/>
    </row>
    <row r="219" spans="1:8">
      <c r="A219" s="19">
        <v>57</v>
      </c>
      <c r="B219" s="21" t="s">
        <v>1197</v>
      </c>
      <c r="C219" s="21">
        <v>8</v>
      </c>
      <c r="D219" s="3"/>
      <c r="E219" s="5">
        <v>168085</v>
      </c>
      <c r="F219" s="91">
        <f t="shared" si="4"/>
        <v>1547095</v>
      </c>
      <c r="G219" s="5"/>
      <c r="H219" s="21"/>
    </row>
    <row r="220" spans="1:8">
      <c r="A220" s="19">
        <v>58</v>
      </c>
      <c r="B220" s="21" t="s">
        <v>1198</v>
      </c>
      <c r="C220" s="21">
        <v>2</v>
      </c>
      <c r="D220" s="3"/>
      <c r="E220" s="5">
        <v>25845</v>
      </c>
      <c r="F220" s="91">
        <f t="shared" si="4"/>
        <v>1521250</v>
      </c>
      <c r="G220" s="5"/>
      <c r="H220" s="21"/>
    </row>
    <row r="221" spans="1:8">
      <c r="A221" s="19">
        <v>59</v>
      </c>
      <c r="B221" s="21" t="s">
        <v>1199</v>
      </c>
      <c r="C221" s="21">
        <v>3</v>
      </c>
      <c r="D221" s="3"/>
      <c r="E221" s="5">
        <v>42215</v>
      </c>
      <c r="F221" s="91">
        <f t="shared" si="4"/>
        <v>1479035</v>
      </c>
      <c r="G221" s="5"/>
      <c r="H221" s="21"/>
    </row>
    <row r="222" spans="1:8">
      <c r="A222" s="19">
        <v>60</v>
      </c>
      <c r="B222" s="21" t="s">
        <v>1200</v>
      </c>
      <c r="C222" s="21">
        <v>4</v>
      </c>
      <c r="D222" s="3"/>
      <c r="E222" s="5">
        <v>54870</v>
      </c>
      <c r="F222" s="91">
        <f t="shared" si="4"/>
        <v>1424165</v>
      </c>
      <c r="G222" s="5"/>
      <c r="H222" s="21"/>
    </row>
    <row r="223" spans="1:8">
      <c r="A223" s="19">
        <v>61</v>
      </c>
      <c r="B223" s="21" t="s">
        <v>1201</v>
      </c>
      <c r="C223" s="21">
        <v>1</v>
      </c>
      <c r="D223" s="3"/>
      <c r="E223" s="5">
        <v>14380</v>
      </c>
      <c r="F223" s="91">
        <f t="shared" si="4"/>
        <v>1409785</v>
      </c>
      <c r="G223" s="5"/>
      <c r="H223" s="21"/>
    </row>
    <row r="224" spans="1:8">
      <c r="A224" s="19">
        <v>62</v>
      </c>
      <c r="B224" s="21" t="s">
        <v>1202</v>
      </c>
      <c r="C224" s="21">
        <v>1</v>
      </c>
      <c r="D224" s="3"/>
      <c r="E224" s="5">
        <v>13465</v>
      </c>
      <c r="F224" s="91">
        <f t="shared" si="4"/>
        <v>1396320</v>
      </c>
      <c r="G224" s="5"/>
      <c r="H224" s="21"/>
    </row>
    <row r="225" spans="1:8">
      <c r="A225" s="19">
        <v>63</v>
      </c>
      <c r="B225" s="21" t="s">
        <v>1203</v>
      </c>
      <c r="C225" s="21">
        <v>5</v>
      </c>
      <c r="D225" s="3"/>
      <c r="E225" s="5">
        <v>67400</v>
      </c>
      <c r="F225" s="91">
        <f t="shared" si="4"/>
        <v>1328920</v>
      </c>
      <c r="G225" s="5"/>
      <c r="H225" s="21"/>
    </row>
    <row r="226" spans="1:8">
      <c r="A226" s="19">
        <v>64</v>
      </c>
      <c r="B226" s="21" t="s">
        <v>1204</v>
      </c>
      <c r="C226" s="21">
        <v>6</v>
      </c>
      <c r="D226" s="3"/>
      <c r="E226" s="5">
        <v>106975</v>
      </c>
      <c r="F226" s="91">
        <f t="shared" si="4"/>
        <v>1221945</v>
      </c>
      <c r="G226" s="5"/>
      <c r="H226" s="21"/>
    </row>
    <row r="227" spans="1:8">
      <c r="A227" s="19">
        <v>65</v>
      </c>
      <c r="B227" s="21" t="s">
        <v>1205</v>
      </c>
      <c r="C227" s="21">
        <v>15</v>
      </c>
      <c r="D227" s="3"/>
      <c r="E227" s="5">
        <v>266245</v>
      </c>
      <c r="F227" s="91">
        <f t="shared" si="4"/>
        <v>955700</v>
      </c>
      <c r="G227" s="5"/>
      <c r="H227" s="21"/>
    </row>
    <row r="228" spans="1:8">
      <c r="A228" s="19">
        <v>66</v>
      </c>
      <c r="B228" s="21" t="s">
        <v>1206</v>
      </c>
      <c r="C228" s="21">
        <v>4</v>
      </c>
      <c r="D228" s="3"/>
      <c r="E228" s="5">
        <v>67140</v>
      </c>
      <c r="F228" s="91">
        <f t="shared" si="4"/>
        <v>888560</v>
      </c>
      <c r="G228" s="5"/>
      <c r="H228" s="21"/>
    </row>
    <row r="229" spans="1:8">
      <c r="A229" s="19">
        <v>67</v>
      </c>
      <c r="B229" s="21" t="s">
        <v>367</v>
      </c>
      <c r="C229" s="21">
        <v>7</v>
      </c>
      <c r="D229" s="3"/>
      <c r="E229" s="5">
        <v>102885</v>
      </c>
      <c r="F229" s="91">
        <f t="shared" ref="F229:F292" si="5">F228+D229-E229</f>
        <v>785675</v>
      </c>
      <c r="G229" s="5"/>
      <c r="H229" s="21"/>
    </row>
    <row r="230" spans="1:8">
      <c r="A230" s="19">
        <v>68</v>
      </c>
      <c r="B230" s="21" t="s">
        <v>368</v>
      </c>
      <c r="C230" s="21">
        <v>2</v>
      </c>
      <c r="D230" s="3"/>
      <c r="E230" s="5">
        <v>42285</v>
      </c>
      <c r="F230" s="91">
        <f t="shared" si="5"/>
        <v>743390</v>
      </c>
      <c r="G230" s="5"/>
      <c r="H230" s="21"/>
    </row>
    <row r="231" spans="1:8">
      <c r="A231" s="19">
        <v>69</v>
      </c>
      <c r="B231" s="21" t="s">
        <v>1207</v>
      </c>
      <c r="C231" s="21">
        <v>10</v>
      </c>
      <c r="D231" s="3"/>
      <c r="E231" s="5">
        <v>204430</v>
      </c>
      <c r="F231" s="91">
        <f t="shared" si="5"/>
        <v>538960</v>
      </c>
      <c r="G231" s="5"/>
      <c r="H231" s="21"/>
    </row>
    <row r="232" spans="1:8">
      <c r="A232" s="19">
        <v>70</v>
      </c>
      <c r="B232" s="21" t="s">
        <v>1208</v>
      </c>
      <c r="C232" s="21">
        <v>12</v>
      </c>
      <c r="D232" s="3"/>
      <c r="E232" s="5">
        <v>228165</v>
      </c>
      <c r="F232" s="91">
        <f t="shared" si="5"/>
        <v>310795</v>
      </c>
      <c r="G232" s="5"/>
      <c r="H232" s="21"/>
    </row>
    <row r="233" spans="1:8">
      <c r="A233" s="19">
        <v>71</v>
      </c>
      <c r="B233" s="21" t="s">
        <v>1209</v>
      </c>
      <c r="C233" s="21">
        <v>14</v>
      </c>
      <c r="D233" s="3"/>
      <c r="E233" s="5">
        <v>251315</v>
      </c>
      <c r="F233" s="91">
        <f t="shared" si="5"/>
        <v>59480</v>
      </c>
      <c r="G233" s="5"/>
      <c r="H233" s="21"/>
    </row>
    <row r="234" spans="1:8">
      <c r="A234" s="19">
        <v>72</v>
      </c>
      <c r="B234" s="21" t="s">
        <v>370</v>
      </c>
      <c r="C234" s="21"/>
      <c r="D234" s="3">
        <v>4567155</v>
      </c>
      <c r="E234" s="5"/>
      <c r="F234" s="91">
        <f t="shared" si="5"/>
        <v>4626635</v>
      </c>
      <c r="G234" s="5"/>
      <c r="H234" s="21" t="s">
        <v>1210</v>
      </c>
    </row>
    <row r="235" spans="1:8">
      <c r="A235" s="19">
        <v>73</v>
      </c>
      <c r="B235" s="21" t="s">
        <v>370</v>
      </c>
      <c r="C235" s="21">
        <v>16</v>
      </c>
      <c r="D235" s="3"/>
      <c r="E235" s="5">
        <v>332950</v>
      </c>
      <c r="F235" s="91">
        <f t="shared" si="5"/>
        <v>4293685</v>
      </c>
      <c r="G235" s="5"/>
      <c r="H235" s="21"/>
    </row>
    <row r="236" spans="1:8">
      <c r="A236" s="19">
        <v>74</v>
      </c>
      <c r="B236" s="21" t="s">
        <v>370</v>
      </c>
      <c r="C236" s="21" t="s">
        <v>1211</v>
      </c>
      <c r="D236" s="3"/>
      <c r="E236" s="5">
        <v>18860</v>
      </c>
      <c r="F236" s="91">
        <f t="shared" si="5"/>
        <v>4274825</v>
      </c>
      <c r="G236" s="5"/>
      <c r="H236" s="21"/>
    </row>
    <row r="237" spans="1:8">
      <c r="A237" s="19">
        <v>75</v>
      </c>
      <c r="B237" s="21" t="s">
        <v>1212</v>
      </c>
      <c r="C237" s="21">
        <v>12</v>
      </c>
      <c r="D237" s="3"/>
      <c r="E237" s="5">
        <v>230285</v>
      </c>
      <c r="F237" s="91">
        <f t="shared" si="5"/>
        <v>4044540</v>
      </c>
      <c r="G237" s="5"/>
      <c r="H237" s="21"/>
    </row>
    <row r="238" spans="1:8">
      <c r="A238" s="19">
        <v>76</v>
      </c>
      <c r="B238" s="21" t="s">
        <v>371</v>
      </c>
      <c r="C238" s="21">
        <v>16</v>
      </c>
      <c r="D238" s="3"/>
      <c r="E238" s="5">
        <v>293150</v>
      </c>
      <c r="F238" s="91">
        <f t="shared" si="5"/>
        <v>3751390</v>
      </c>
      <c r="G238" s="5"/>
      <c r="H238" s="21"/>
    </row>
    <row r="239" spans="1:8">
      <c r="A239" s="19">
        <v>77</v>
      </c>
      <c r="B239" s="21" t="s">
        <v>372</v>
      </c>
      <c r="C239" s="21">
        <v>17</v>
      </c>
      <c r="D239" s="3"/>
      <c r="E239" s="5">
        <v>348690</v>
      </c>
      <c r="F239" s="91">
        <f t="shared" si="5"/>
        <v>3402700</v>
      </c>
      <c r="G239" s="5"/>
      <c r="H239" s="21"/>
    </row>
    <row r="240" spans="1:8">
      <c r="A240" s="19">
        <v>78</v>
      </c>
      <c r="B240" s="21" t="s">
        <v>373</v>
      </c>
      <c r="C240" s="21">
        <v>17</v>
      </c>
      <c r="D240" s="3"/>
      <c r="E240" s="5">
        <v>309270</v>
      </c>
      <c r="F240" s="91">
        <f t="shared" si="5"/>
        <v>3093430</v>
      </c>
      <c r="G240" s="5"/>
      <c r="H240" s="21"/>
    </row>
    <row r="241" spans="1:8">
      <c r="A241" s="19">
        <v>79</v>
      </c>
      <c r="B241" s="21" t="s">
        <v>374</v>
      </c>
      <c r="C241" s="21">
        <v>19</v>
      </c>
      <c r="D241" s="3"/>
      <c r="E241" s="5">
        <v>345045</v>
      </c>
      <c r="F241" s="91">
        <f t="shared" si="5"/>
        <v>2748385</v>
      </c>
      <c r="G241" s="5"/>
      <c r="H241" s="21"/>
    </row>
    <row r="242" spans="1:8">
      <c r="A242" s="19">
        <v>80</v>
      </c>
      <c r="B242" s="21" t="s">
        <v>375</v>
      </c>
      <c r="C242" s="21">
        <v>18</v>
      </c>
      <c r="D242" s="3"/>
      <c r="E242" s="5">
        <v>370760</v>
      </c>
      <c r="F242" s="91">
        <f t="shared" si="5"/>
        <v>2377625</v>
      </c>
      <c r="G242" s="5"/>
      <c r="H242" s="21"/>
    </row>
    <row r="243" spans="1:8">
      <c r="A243" s="19">
        <v>81</v>
      </c>
      <c r="B243" s="21" t="s">
        <v>376</v>
      </c>
      <c r="C243" s="21">
        <v>12</v>
      </c>
      <c r="D243" s="3"/>
      <c r="E243" s="5">
        <v>252255</v>
      </c>
      <c r="F243" s="91">
        <f t="shared" si="5"/>
        <v>2125370</v>
      </c>
      <c r="G243" s="5"/>
      <c r="H243" s="21"/>
    </row>
    <row r="244" spans="1:8">
      <c r="A244" s="19">
        <v>82</v>
      </c>
      <c r="B244" s="21" t="s">
        <v>377</v>
      </c>
      <c r="C244" s="21">
        <v>11</v>
      </c>
      <c r="D244" s="3"/>
      <c r="E244" s="5">
        <v>227255</v>
      </c>
      <c r="F244" s="91">
        <f t="shared" si="5"/>
        <v>1898115</v>
      </c>
      <c r="G244" s="5"/>
      <c r="H244" s="21"/>
    </row>
    <row r="245" spans="1:8">
      <c r="A245" s="19">
        <v>83</v>
      </c>
      <c r="B245" s="21" t="s">
        <v>378</v>
      </c>
      <c r="C245" s="21">
        <v>12</v>
      </c>
      <c r="D245" s="3"/>
      <c r="E245" s="5">
        <v>240275</v>
      </c>
      <c r="F245" s="91">
        <f t="shared" si="5"/>
        <v>1657840</v>
      </c>
      <c r="G245" s="5"/>
      <c r="H245" s="21"/>
    </row>
    <row r="246" spans="1:8">
      <c r="A246" s="19">
        <v>84</v>
      </c>
      <c r="B246" s="21" t="s">
        <v>1213</v>
      </c>
      <c r="C246" s="21">
        <v>7</v>
      </c>
      <c r="D246" s="3"/>
      <c r="E246" s="5">
        <v>144685</v>
      </c>
      <c r="F246" s="91">
        <f t="shared" si="5"/>
        <v>1513155</v>
      </c>
      <c r="G246" s="5"/>
      <c r="H246" s="21"/>
    </row>
    <row r="247" spans="1:8">
      <c r="A247" s="19">
        <v>85</v>
      </c>
      <c r="B247" s="21" t="s">
        <v>1007</v>
      </c>
      <c r="C247" s="21">
        <v>12</v>
      </c>
      <c r="D247" s="3"/>
      <c r="E247" s="5">
        <v>247210</v>
      </c>
      <c r="F247" s="91">
        <f t="shared" si="5"/>
        <v>1265945</v>
      </c>
      <c r="G247" s="5"/>
      <c r="H247" s="21"/>
    </row>
    <row r="248" spans="1:8">
      <c r="A248" s="19">
        <v>86</v>
      </c>
      <c r="B248" s="21" t="s">
        <v>1008</v>
      </c>
      <c r="C248" s="21">
        <v>10</v>
      </c>
      <c r="D248" s="3"/>
      <c r="E248" s="5">
        <v>214960</v>
      </c>
      <c r="F248" s="91">
        <f t="shared" si="5"/>
        <v>1050985</v>
      </c>
      <c r="G248" s="5"/>
      <c r="H248" s="21"/>
    </row>
    <row r="249" spans="1:8">
      <c r="A249" s="19">
        <v>87</v>
      </c>
      <c r="B249" s="21" t="s">
        <v>1009</v>
      </c>
      <c r="C249" s="21">
        <v>9</v>
      </c>
      <c r="D249" s="3"/>
      <c r="E249" s="5">
        <v>186520</v>
      </c>
      <c r="F249" s="91">
        <f t="shared" si="5"/>
        <v>864465</v>
      </c>
      <c r="G249" s="5"/>
      <c r="H249" s="21"/>
    </row>
    <row r="250" spans="1:8">
      <c r="A250" s="19">
        <v>88</v>
      </c>
      <c r="B250" s="21" t="s">
        <v>1214</v>
      </c>
      <c r="C250" s="21">
        <v>8</v>
      </c>
      <c r="D250" s="3"/>
      <c r="E250" s="5">
        <v>156635</v>
      </c>
      <c r="F250" s="91">
        <f t="shared" si="5"/>
        <v>707830</v>
      </c>
      <c r="G250" s="5"/>
      <c r="H250" s="21"/>
    </row>
    <row r="251" spans="1:8">
      <c r="A251" s="19">
        <v>89</v>
      </c>
      <c r="B251" s="21" t="s">
        <v>387</v>
      </c>
      <c r="C251" s="21">
        <v>3</v>
      </c>
      <c r="D251" s="3"/>
      <c r="E251" s="5">
        <v>38905</v>
      </c>
      <c r="F251" s="91">
        <f t="shared" si="5"/>
        <v>668925</v>
      </c>
      <c r="G251" s="5"/>
      <c r="H251" s="21"/>
    </row>
    <row r="252" spans="1:8">
      <c r="A252" s="19">
        <v>90</v>
      </c>
      <c r="B252" s="21" t="s">
        <v>388</v>
      </c>
      <c r="C252" s="21">
        <v>10</v>
      </c>
      <c r="D252" s="3"/>
      <c r="E252" s="5">
        <v>150150</v>
      </c>
      <c r="F252" s="91">
        <f t="shared" si="5"/>
        <v>518775</v>
      </c>
      <c r="G252" s="5"/>
      <c r="H252" s="21"/>
    </row>
    <row r="253" spans="1:8">
      <c r="A253" s="19">
        <v>91</v>
      </c>
      <c r="B253" s="21" t="s">
        <v>1215</v>
      </c>
      <c r="C253" s="21">
        <v>10</v>
      </c>
      <c r="D253" s="3"/>
      <c r="E253" s="5">
        <v>143260</v>
      </c>
      <c r="F253" s="91">
        <f t="shared" si="5"/>
        <v>375515</v>
      </c>
      <c r="G253" s="5"/>
      <c r="H253" s="21"/>
    </row>
    <row r="254" spans="1:8">
      <c r="A254" s="19">
        <v>92</v>
      </c>
      <c r="B254" s="21" t="s">
        <v>379</v>
      </c>
      <c r="C254" s="21">
        <v>1</v>
      </c>
      <c r="D254" s="3"/>
      <c r="E254" s="5">
        <v>14120</v>
      </c>
      <c r="F254" s="91">
        <f t="shared" si="5"/>
        <v>361395</v>
      </c>
      <c r="G254" s="5"/>
      <c r="H254" s="21"/>
    </row>
    <row r="255" spans="1:8">
      <c r="A255" s="19">
        <v>93</v>
      </c>
      <c r="B255" s="21" t="s">
        <v>380</v>
      </c>
      <c r="C255" s="21">
        <v>3</v>
      </c>
      <c r="D255" s="3"/>
      <c r="E255" s="5">
        <v>41820</v>
      </c>
      <c r="F255" s="91">
        <f t="shared" si="5"/>
        <v>319575</v>
      </c>
      <c r="G255" s="5"/>
      <c r="H255" s="21"/>
    </row>
    <row r="256" spans="1:8">
      <c r="A256" s="19">
        <v>94</v>
      </c>
      <c r="B256" s="21" t="s">
        <v>1216</v>
      </c>
      <c r="C256" s="21">
        <v>6</v>
      </c>
      <c r="D256" s="3"/>
      <c r="E256" s="5">
        <v>85525</v>
      </c>
      <c r="F256" s="91">
        <f t="shared" si="5"/>
        <v>234050</v>
      </c>
      <c r="G256" s="5"/>
      <c r="H256" s="21"/>
    </row>
    <row r="257" spans="1:10">
      <c r="A257" s="19">
        <v>95</v>
      </c>
      <c r="B257" s="21" t="s">
        <v>389</v>
      </c>
      <c r="C257" s="21">
        <v>5</v>
      </c>
      <c r="D257" s="3"/>
      <c r="E257" s="5">
        <v>55355</v>
      </c>
      <c r="F257" s="91">
        <f t="shared" si="5"/>
        <v>178695</v>
      </c>
      <c r="G257" s="5"/>
      <c r="H257" s="21"/>
    </row>
    <row r="258" spans="1:10">
      <c r="A258" s="19">
        <v>96</v>
      </c>
      <c r="B258" s="21"/>
      <c r="C258" s="21"/>
      <c r="D258" s="3"/>
      <c r="E258" s="5"/>
      <c r="F258" s="91">
        <f t="shared" si="5"/>
        <v>178695</v>
      </c>
      <c r="G258" s="5"/>
      <c r="H258" s="21"/>
    </row>
    <row r="259" spans="1:10">
      <c r="A259" s="19">
        <v>97</v>
      </c>
      <c r="B259" s="21" t="s">
        <v>390</v>
      </c>
      <c r="C259" s="21">
        <v>40</v>
      </c>
      <c r="D259" s="5">
        <v>983105</v>
      </c>
      <c r="E259" s="5"/>
      <c r="F259" s="91">
        <f t="shared" si="5"/>
        <v>1161800</v>
      </c>
      <c r="G259" s="5"/>
      <c r="H259" s="21"/>
      <c r="I259" t="s">
        <v>1217</v>
      </c>
      <c r="J259">
        <v>2700</v>
      </c>
    </row>
    <row r="260" spans="1:10">
      <c r="A260" s="19">
        <v>98</v>
      </c>
      <c r="B260" s="21" t="s">
        <v>411</v>
      </c>
      <c r="C260" s="21">
        <v>5</v>
      </c>
      <c r="D260" s="5">
        <v>121580</v>
      </c>
      <c r="E260" s="5"/>
      <c r="F260" s="91">
        <f t="shared" si="5"/>
        <v>1283380</v>
      </c>
      <c r="G260" s="5"/>
      <c r="H260" s="21"/>
      <c r="I260" t="s">
        <v>412</v>
      </c>
      <c r="J260">
        <v>1150</v>
      </c>
    </row>
    <row r="261" spans="1:10">
      <c r="A261" s="19">
        <v>99</v>
      </c>
      <c r="B261" s="21" t="s">
        <v>412</v>
      </c>
      <c r="C261" s="21">
        <v>41</v>
      </c>
      <c r="D261" s="5">
        <f>1048145-24800</f>
        <v>1023345</v>
      </c>
      <c r="E261" s="5"/>
      <c r="F261" s="91">
        <f t="shared" si="5"/>
        <v>2306725</v>
      </c>
      <c r="G261" s="5"/>
      <c r="H261" s="21"/>
      <c r="I261" t="s">
        <v>413</v>
      </c>
      <c r="J261">
        <v>2450</v>
      </c>
    </row>
    <row r="262" spans="1:10">
      <c r="A262" s="19">
        <v>100</v>
      </c>
      <c r="B262" s="21" t="s">
        <v>413</v>
      </c>
      <c r="C262" s="21">
        <v>21</v>
      </c>
      <c r="D262" s="5">
        <v>526415</v>
      </c>
      <c r="E262" s="5"/>
      <c r="F262" s="91">
        <f t="shared" si="5"/>
        <v>2833140</v>
      </c>
      <c r="G262" s="5"/>
      <c r="H262" s="21"/>
      <c r="I262" t="s">
        <v>583</v>
      </c>
      <c r="J262">
        <v>1700</v>
      </c>
    </row>
    <row r="263" spans="1:10">
      <c r="A263" s="19">
        <v>101</v>
      </c>
      <c r="B263" s="21" t="s">
        <v>413</v>
      </c>
      <c r="C263" s="21">
        <v>2</v>
      </c>
      <c r="D263" s="3"/>
      <c r="E263" s="5">
        <v>26990</v>
      </c>
      <c r="F263" s="91">
        <f t="shared" si="5"/>
        <v>2806150</v>
      </c>
      <c r="G263" s="5"/>
      <c r="H263" s="21"/>
      <c r="I263" t="s">
        <v>391</v>
      </c>
      <c r="J263">
        <v>1850</v>
      </c>
    </row>
    <row r="264" spans="1:10">
      <c r="A264" s="19">
        <v>102</v>
      </c>
      <c r="B264" s="21" t="s">
        <v>583</v>
      </c>
      <c r="C264" s="21">
        <v>31</v>
      </c>
      <c r="D264" s="5">
        <v>787080</v>
      </c>
      <c r="E264" s="5">
        <v>13970</v>
      </c>
      <c r="F264" s="91">
        <f t="shared" si="5"/>
        <v>3579260</v>
      </c>
      <c r="G264" s="5"/>
      <c r="H264" s="21"/>
      <c r="I264" t="s">
        <v>392</v>
      </c>
      <c r="J264">
        <v>2600</v>
      </c>
    </row>
    <row r="265" spans="1:10">
      <c r="A265" s="19">
        <v>103</v>
      </c>
      <c r="B265" s="21" t="s">
        <v>391</v>
      </c>
      <c r="C265" s="21">
        <v>30</v>
      </c>
      <c r="D265" s="5">
        <v>693505</v>
      </c>
      <c r="E265" s="5">
        <v>26980</v>
      </c>
      <c r="F265" s="91">
        <f t="shared" si="5"/>
        <v>4245785</v>
      </c>
      <c r="G265" s="5"/>
      <c r="H265" s="21"/>
      <c r="I265" t="s">
        <v>393</v>
      </c>
      <c r="J265">
        <v>1100</v>
      </c>
    </row>
    <row r="266" spans="1:10">
      <c r="A266" s="19">
        <v>104</v>
      </c>
      <c r="B266" s="21" t="s">
        <v>392</v>
      </c>
      <c r="C266" s="21">
        <v>46</v>
      </c>
      <c r="D266" s="5">
        <v>1101510</v>
      </c>
      <c r="E266" s="5"/>
      <c r="F266" s="91">
        <f t="shared" si="5"/>
        <v>5347295</v>
      </c>
      <c r="G266" s="5"/>
      <c r="H266" s="21"/>
      <c r="I266" t="s">
        <v>414</v>
      </c>
      <c r="J266" s="704">
        <v>10600</v>
      </c>
    </row>
    <row r="267" spans="1:10">
      <c r="A267" s="19">
        <v>105</v>
      </c>
      <c r="B267" s="21" t="s">
        <v>393</v>
      </c>
      <c r="C267" s="21">
        <v>17</v>
      </c>
      <c r="D267" s="5">
        <v>399980</v>
      </c>
      <c r="E267" s="5"/>
      <c r="F267" s="91">
        <f t="shared" si="5"/>
        <v>5747275</v>
      </c>
      <c r="G267" s="5"/>
      <c r="H267" s="21"/>
      <c r="I267" t="s">
        <v>1218</v>
      </c>
      <c r="J267" s="704"/>
    </row>
    <row r="268" spans="1:10">
      <c r="A268" s="19">
        <v>106</v>
      </c>
      <c r="B268" s="21" t="s">
        <v>607</v>
      </c>
      <c r="C268" s="21">
        <v>30</v>
      </c>
      <c r="D268" s="5">
        <v>726085</v>
      </c>
      <c r="E268" s="5"/>
      <c r="F268" s="91">
        <f t="shared" si="5"/>
        <v>6473360</v>
      </c>
      <c r="G268" s="5"/>
      <c r="H268" s="21"/>
      <c r="I268" t="s">
        <v>415</v>
      </c>
      <c r="J268" s="704"/>
    </row>
    <row r="269" spans="1:10">
      <c r="A269" s="19">
        <v>107</v>
      </c>
      <c r="B269" s="21" t="s">
        <v>414</v>
      </c>
      <c r="C269" s="21">
        <f>14+6</f>
        <v>20</v>
      </c>
      <c r="D269" s="5">
        <f>341220+156260</f>
        <v>497480</v>
      </c>
      <c r="E269" s="5"/>
      <c r="F269" s="91">
        <f t="shared" si="5"/>
        <v>6970840</v>
      </c>
      <c r="G269" s="5"/>
      <c r="H269" s="21"/>
      <c r="I269" t="s">
        <v>620</v>
      </c>
      <c r="J269" s="704"/>
    </row>
    <row r="270" spans="1:10">
      <c r="A270" s="19">
        <v>108</v>
      </c>
      <c r="B270" s="21" t="s">
        <v>1218</v>
      </c>
      <c r="C270" s="21">
        <v>36</v>
      </c>
      <c r="D270" s="5">
        <v>871850</v>
      </c>
      <c r="E270" s="5">
        <v>28060</v>
      </c>
      <c r="F270" s="91">
        <f t="shared" si="5"/>
        <v>7814630</v>
      </c>
      <c r="G270" s="5"/>
      <c r="H270" s="21"/>
      <c r="I270" t="s">
        <v>633</v>
      </c>
      <c r="J270" s="704">
        <v>14650</v>
      </c>
    </row>
    <row r="271" spans="1:10">
      <c r="A271" s="19">
        <v>109</v>
      </c>
      <c r="B271" s="21" t="s">
        <v>415</v>
      </c>
      <c r="C271" s="21">
        <v>22</v>
      </c>
      <c r="D271" s="5">
        <v>541190</v>
      </c>
      <c r="E271" s="5">
        <v>38340</v>
      </c>
      <c r="F271" s="91">
        <f t="shared" si="5"/>
        <v>8317480</v>
      </c>
      <c r="G271" s="5"/>
      <c r="H271" s="21"/>
      <c r="I271" t="s">
        <v>636</v>
      </c>
      <c r="J271" s="704"/>
    </row>
    <row r="272" spans="1:10">
      <c r="A272" s="19">
        <v>110</v>
      </c>
      <c r="B272" s="21" t="s">
        <v>620</v>
      </c>
      <c r="C272" s="21">
        <v>16</v>
      </c>
      <c r="D272" s="5">
        <v>446165</v>
      </c>
      <c r="E272" s="3"/>
      <c r="F272" s="91">
        <f t="shared" si="5"/>
        <v>8763645</v>
      </c>
      <c r="G272" s="3"/>
      <c r="H272" s="21"/>
      <c r="I272" t="s">
        <v>416</v>
      </c>
      <c r="J272" s="704"/>
    </row>
    <row r="273" spans="1:10">
      <c r="A273" s="19">
        <v>111</v>
      </c>
      <c r="B273" s="21" t="s">
        <v>633</v>
      </c>
      <c r="C273" s="21">
        <v>35</v>
      </c>
      <c r="D273" s="5">
        <v>834830</v>
      </c>
      <c r="E273" s="3"/>
      <c r="F273" s="91">
        <f t="shared" si="5"/>
        <v>9598475</v>
      </c>
      <c r="G273" s="3"/>
      <c r="H273" s="21"/>
      <c r="I273" t="s">
        <v>1219</v>
      </c>
      <c r="J273" s="704"/>
    </row>
    <row r="274" spans="1:10">
      <c r="A274" s="19">
        <v>112</v>
      </c>
      <c r="B274" s="21" t="s">
        <v>636</v>
      </c>
      <c r="C274" s="21">
        <v>17</v>
      </c>
      <c r="D274" s="5">
        <v>412740</v>
      </c>
      <c r="E274" s="3"/>
      <c r="F274" s="91">
        <f t="shared" si="5"/>
        <v>10011215</v>
      </c>
      <c r="G274" s="3"/>
      <c r="H274" s="21"/>
      <c r="I274" t="s">
        <v>640</v>
      </c>
      <c r="J274" s="704"/>
    </row>
    <row r="275" spans="1:10">
      <c r="A275" s="19">
        <v>113</v>
      </c>
      <c r="B275" s="21" t="s">
        <v>416</v>
      </c>
      <c r="C275" s="21">
        <v>21</v>
      </c>
      <c r="D275" s="5">
        <v>482475</v>
      </c>
      <c r="E275" s="3"/>
      <c r="F275" s="91">
        <f t="shared" si="5"/>
        <v>10493690</v>
      </c>
      <c r="G275" s="3"/>
      <c r="H275" s="21"/>
      <c r="I275" t="s">
        <v>1220</v>
      </c>
      <c r="J275" s="704"/>
    </row>
    <row r="276" spans="1:10">
      <c r="A276" s="19">
        <v>114</v>
      </c>
      <c r="B276" s="21" t="s">
        <v>1219</v>
      </c>
      <c r="C276" s="21">
        <v>29</v>
      </c>
      <c r="D276" s="5">
        <v>712850</v>
      </c>
      <c r="E276" s="3"/>
      <c r="F276" s="91">
        <f t="shared" si="5"/>
        <v>11206540</v>
      </c>
      <c r="G276" s="3"/>
      <c r="H276" s="21"/>
      <c r="I276" t="s">
        <v>1221</v>
      </c>
      <c r="J276" s="704"/>
    </row>
    <row r="277" spans="1:10">
      <c r="A277" s="19">
        <v>115</v>
      </c>
      <c r="B277" s="21" t="s">
        <v>640</v>
      </c>
      <c r="C277" s="21">
        <v>3</v>
      </c>
      <c r="D277" s="5">
        <v>76150</v>
      </c>
      <c r="E277" s="3"/>
      <c r="F277" s="91">
        <f t="shared" si="5"/>
        <v>11282690</v>
      </c>
      <c r="G277" s="3"/>
      <c r="H277" s="21"/>
    </row>
    <row r="278" spans="1:10">
      <c r="A278" s="19">
        <v>116</v>
      </c>
      <c r="B278" s="21" t="s">
        <v>1220</v>
      </c>
      <c r="C278" s="21">
        <v>5</v>
      </c>
      <c r="D278" s="5">
        <v>110510</v>
      </c>
      <c r="E278" s="3"/>
      <c r="F278" s="91">
        <f t="shared" si="5"/>
        <v>11393200</v>
      </c>
      <c r="G278" s="3"/>
      <c r="H278" s="21"/>
    </row>
    <row r="279" spans="1:10">
      <c r="A279" s="19">
        <v>117</v>
      </c>
      <c r="B279" s="21" t="s">
        <v>1221</v>
      </c>
      <c r="C279" s="21">
        <v>5</v>
      </c>
      <c r="D279" s="5">
        <v>99750</v>
      </c>
      <c r="E279" s="3"/>
      <c r="F279" s="91">
        <f t="shared" si="5"/>
        <v>11492950</v>
      </c>
      <c r="G279" s="3"/>
      <c r="H279" s="21"/>
    </row>
    <row r="280" spans="1:10">
      <c r="A280" s="19">
        <v>118</v>
      </c>
      <c r="B280" s="21" t="s">
        <v>347</v>
      </c>
      <c r="C280" s="21">
        <v>9</v>
      </c>
      <c r="D280" s="3"/>
      <c r="E280" s="5">
        <v>120695</v>
      </c>
      <c r="F280" s="91">
        <f t="shared" si="5"/>
        <v>11372255</v>
      </c>
      <c r="G280" s="5"/>
      <c r="H280" s="21"/>
    </row>
    <row r="281" spans="1:10">
      <c r="A281" s="19">
        <v>119</v>
      </c>
      <c r="B281" s="21" t="s">
        <v>163</v>
      </c>
      <c r="C281" s="21">
        <v>13</v>
      </c>
      <c r="D281" s="3"/>
      <c r="E281" s="5">
        <v>275065</v>
      </c>
      <c r="F281" s="91">
        <f t="shared" si="5"/>
        <v>11097190</v>
      </c>
      <c r="G281" s="5"/>
      <c r="H281" s="21"/>
    </row>
    <row r="282" spans="1:10">
      <c r="A282" s="19">
        <v>120</v>
      </c>
      <c r="B282" s="21" t="s">
        <v>164</v>
      </c>
      <c r="C282" s="21">
        <v>18</v>
      </c>
      <c r="D282" s="3"/>
      <c r="E282" s="5">
        <v>364655</v>
      </c>
      <c r="F282" s="91">
        <f t="shared" si="5"/>
        <v>10732535</v>
      </c>
      <c r="G282" s="5"/>
      <c r="H282" s="21"/>
    </row>
    <row r="283" spans="1:10">
      <c r="A283" s="19">
        <v>121</v>
      </c>
      <c r="B283" s="21" t="s">
        <v>165</v>
      </c>
      <c r="C283" s="21">
        <v>6</v>
      </c>
      <c r="D283" s="3"/>
      <c r="E283" s="5">
        <v>95705</v>
      </c>
      <c r="F283" s="91">
        <f t="shared" si="5"/>
        <v>10636830</v>
      </c>
      <c r="G283" s="5"/>
      <c r="H283" s="21"/>
    </row>
    <row r="284" spans="1:10">
      <c r="A284" s="19">
        <v>122</v>
      </c>
      <c r="B284" s="21" t="s">
        <v>175</v>
      </c>
      <c r="C284" s="21">
        <v>4</v>
      </c>
      <c r="D284" s="3"/>
      <c r="E284" s="5">
        <v>60395</v>
      </c>
      <c r="F284" s="91">
        <f t="shared" si="5"/>
        <v>10576435</v>
      </c>
      <c r="G284" s="5"/>
      <c r="H284" s="21"/>
    </row>
    <row r="285" spans="1:10">
      <c r="A285" s="19">
        <v>123</v>
      </c>
      <c r="B285" s="21" t="s">
        <v>176</v>
      </c>
      <c r="C285" s="21">
        <v>5</v>
      </c>
      <c r="D285" s="3"/>
      <c r="E285" s="5">
        <v>121420</v>
      </c>
      <c r="F285" s="91">
        <f t="shared" si="5"/>
        <v>10455015</v>
      </c>
      <c r="G285" s="5"/>
      <c r="H285" s="21"/>
    </row>
    <row r="286" spans="1:10">
      <c r="A286" s="19">
        <v>124</v>
      </c>
      <c r="B286" s="21" t="s">
        <v>177</v>
      </c>
      <c r="C286" s="21">
        <v>1</v>
      </c>
      <c r="D286" s="3"/>
      <c r="E286" s="5">
        <v>14920</v>
      </c>
      <c r="F286" s="91">
        <f t="shared" si="5"/>
        <v>10440095</v>
      </c>
      <c r="G286" s="5"/>
      <c r="H286" s="21"/>
    </row>
    <row r="287" spans="1:10">
      <c r="A287" s="19">
        <v>125</v>
      </c>
      <c r="B287" s="21" t="s">
        <v>396</v>
      </c>
      <c r="C287" s="21">
        <v>2</v>
      </c>
      <c r="D287" s="3"/>
      <c r="E287" s="5">
        <v>46695</v>
      </c>
      <c r="F287" s="91">
        <f t="shared" si="5"/>
        <v>10393400</v>
      </c>
      <c r="G287" s="5"/>
      <c r="H287" s="21"/>
    </row>
    <row r="288" spans="1:10">
      <c r="A288" s="19">
        <v>126</v>
      </c>
      <c r="B288" s="21" t="s">
        <v>203</v>
      </c>
      <c r="C288" s="21">
        <v>7</v>
      </c>
      <c r="D288" s="3"/>
      <c r="E288" s="5">
        <v>135310</v>
      </c>
      <c r="F288" s="91">
        <f t="shared" si="5"/>
        <v>10258090</v>
      </c>
      <c r="G288" s="5"/>
      <c r="H288" s="21"/>
    </row>
    <row r="289" spans="1:8">
      <c r="A289" s="19">
        <v>127</v>
      </c>
      <c r="B289" s="21" t="s">
        <v>452</v>
      </c>
      <c r="C289" s="21">
        <v>6</v>
      </c>
      <c r="D289" s="3"/>
      <c r="E289" s="5">
        <v>122295</v>
      </c>
      <c r="F289" s="91">
        <f t="shared" si="5"/>
        <v>10135795</v>
      </c>
      <c r="G289" s="5"/>
      <c r="H289" s="21"/>
    </row>
    <row r="290" spans="1:8">
      <c r="A290" s="19">
        <v>128</v>
      </c>
      <c r="B290" s="21" t="s">
        <v>204</v>
      </c>
      <c r="C290" s="21">
        <v>4</v>
      </c>
      <c r="D290" s="3"/>
      <c r="E290" s="5">
        <v>80375</v>
      </c>
      <c r="F290" s="91">
        <f t="shared" si="5"/>
        <v>10055420</v>
      </c>
      <c r="G290" s="5"/>
      <c r="H290" s="21"/>
    </row>
    <row r="291" spans="1:8">
      <c r="A291" s="19">
        <v>129</v>
      </c>
      <c r="B291" s="21" t="s">
        <v>205</v>
      </c>
      <c r="C291" s="21">
        <v>7</v>
      </c>
      <c r="D291" s="3"/>
      <c r="E291" s="5">
        <v>110275</v>
      </c>
      <c r="F291" s="91">
        <f t="shared" si="5"/>
        <v>9945145</v>
      </c>
      <c r="G291" s="5"/>
      <c r="H291" s="21"/>
    </row>
    <row r="292" spans="1:8">
      <c r="A292" s="19">
        <v>130</v>
      </c>
      <c r="B292" s="21" t="s">
        <v>206</v>
      </c>
      <c r="C292" s="21">
        <v>7</v>
      </c>
      <c r="D292" s="3"/>
      <c r="E292" s="5">
        <v>119815</v>
      </c>
      <c r="F292" s="91">
        <f t="shared" si="5"/>
        <v>9825330</v>
      </c>
      <c r="G292" s="5"/>
      <c r="H292" s="21"/>
    </row>
    <row r="293" spans="1:8">
      <c r="A293" s="19">
        <v>131</v>
      </c>
      <c r="B293" s="21" t="s">
        <v>208</v>
      </c>
      <c r="C293" s="21">
        <v>5</v>
      </c>
      <c r="D293" s="3"/>
      <c r="E293" s="5">
        <v>68805</v>
      </c>
      <c r="F293" s="91">
        <f t="shared" ref="F293:F347" si="6">F292+D293-E293</f>
        <v>9756525</v>
      </c>
      <c r="G293" s="5"/>
      <c r="H293" s="21"/>
    </row>
    <row r="294" spans="1:8">
      <c r="A294" s="19">
        <v>132</v>
      </c>
      <c r="B294" s="21" t="s">
        <v>209</v>
      </c>
      <c r="C294" s="21">
        <v>3</v>
      </c>
      <c r="D294" s="3"/>
      <c r="E294" s="5">
        <v>39475</v>
      </c>
      <c r="F294" s="91">
        <f t="shared" si="6"/>
        <v>9717050</v>
      </c>
      <c r="G294" s="5"/>
      <c r="H294" s="21"/>
    </row>
    <row r="295" spans="1:8">
      <c r="A295" s="19">
        <v>133</v>
      </c>
      <c r="B295" s="21" t="s">
        <v>441</v>
      </c>
      <c r="C295" s="21">
        <v>9</v>
      </c>
      <c r="D295" s="3"/>
      <c r="E295" s="5">
        <v>122990</v>
      </c>
      <c r="F295" s="91">
        <f t="shared" si="6"/>
        <v>9594060</v>
      </c>
      <c r="G295" s="5"/>
      <c r="H295" s="21"/>
    </row>
    <row r="296" spans="1:8">
      <c r="A296" s="19">
        <v>134</v>
      </c>
      <c r="B296" s="21" t="s">
        <v>210</v>
      </c>
      <c r="C296" s="21">
        <v>7</v>
      </c>
      <c r="D296" s="3"/>
      <c r="E296" s="5">
        <v>108685</v>
      </c>
      <c r="F296" s="91">
        <f t="shared" si="6"/>
        <v>9485375</v>
      </c>
      <c r="G296" s="5"/>
      <c r="H296" s="21"/>
    </row>
    <row r="297" spans="1:8">
      <c r="A297" s="19">
        <v>135</v>
      </c>
      <c r="B297" s="21" t="s">
        <v>211</v>
      </c>
      <c r="C297" s="21">
        <v>7</v>
      </c>
      <c r="D297" s="3"/>
      <c r="E297" s="5">
        <v>94600</v>
      </c>
      <c r="F297" s="91">
        <f t="shared" si="6"/>
        <v>9390775</v>
      </c>
      <c r="G297" s="5"/>
      <c r="H297" s="21"/>
    </row>
    <row r="298" spans="1:8">
      <c r="A298" s="19">
        <v>136</v>
      </c>
      <c r="B298" s="21" t="s">
        <v>454</v>
      </c>
      <c r="C298" s="21">
        <v>5</v>
      </c>
      <c r="D298" s="3"/>
      <c r="E298" s="5">
        <v>80615</v>
      </c>
      <c r="F298" s="91">
        <f t="shared" si="6"/>
        <v>9310160</v>
      </c>
      <c r="G298" s="5"/>
      <c r="H298" s="21"/>
    </row>
    <row r="299" spans="1:8">
      <c r="A299" s="19">
        <v>137</v>
      </c>
      <c r="B299" s="21" t="s">
        <v>215</v>
      </c>
      <c r="C299" s="21">
        <v>7</v>
      </c>
      <c r="D299" s="3"/>
      <c r="E299" s="5">
        <v>127555</v>
      </c>
      <c r="F299" s="91">
        <f t="shared" si="6"/>
        <v>9182605</v>
      </c>
      <c r="G299" s="5"/>
      <c r="H299" s="21"/>
    </row>
    <row r="300" spans="1:8">
      <c r="A300" s="19">
        <v>138</v>
      </c>
      <c r="B300" s="21" t="s">
        <v>216</v>
      </c>
      <c r="C300" s="21">
        <v>4</v>
      </c>
      <c r="D300" s="3"/>
      <c r="E300" s="5">
        <v>68740</v>
      </c>
      <c r="F300" s="91">
        <f t="shared" si="6"/>
        <v>9113865</v>
      </c>
      <c r="G300" s="5"/>
      <c r="H300" s="21"/>
    </row>
    <row r="301" spans="1:8">
      <c r="A301" s="19">
        <v>139</v>
      </c>
      <c r="B301" s="21" t="s">
        <v>217</v>
      </c>
      <c r="C301" s="21">
        <v>5</v>
      </c>
      <c r="D301" s="3"/>
      <c r="E301" s="5">
        <v>94645</v>
      </c>
      <c r="F301" s="91">
        <f t="shared" si="6"/>
        <v>9019220</v>
      </c>
      <c r="G301" s="5"/>
      <c r="H301" s="21"/>
    </row>
    <row r="302" spans="1:8">
      <c r="A302" s="19">
        <v>140</v>
      </c>
      <c r="B302" s="21" t="s">
        <v>230</v>
      </c>
      <c r="C302" s="21">
        <v>8</v>
      </c>
      <c r="D302" s="3"/>
      <c r="E302" s="5">
        <v>116825</v>
      </c>
      <c r="F302" s="91">
        <f t="shared" si="6"/>
        <v>8902395</v>
      </c>
      <c r="G302" s="5"/>
      <c r="H302" s="21"/>
    </row>
    <row r="303" spans="1:8">
      <c r="A303" s="19">
        <v>141</v>
      </c>
      <c r="B303" s="21" t="s">
        <v>232</v>
      </c>
      <c r="C303" s="21">
        <v>4</v>
      </c>
      <c r="D303" s="3"/>
      <c r="E303" s="5">
        <v>86875</v>
      </c>
      <c r="F303" s="91">
        <f t="shared" si="6"/>
        <v>8815520</v>
      </c>
      <c r="G303" s="5"/>
      <c r="H303" s="21"/>
    </row>
    <row r="304" spans="1:8">
      <c r="A304" s="19">
        <v>142</v>
      </c>
      <c r="B304" s="21" t="s">
        <v>218</v>
      </c>
      <c r="C304" s="21">
        <v>8</v>
      </c>
      <c r="D304" s="3"/>
      <c r="E304" s="5">
        <v>148025</v>
      </c>
      <c r="F304" s="91">
        <f t="shared" si="6"/>
        <v>8667495</v>
      </c>
      <c r="G304" s="5"/>
      <c r="H304" s="21"/>
    </row>
    <row r="305" spans="1:8">
      <c r="A305" s="19">
        <v>143</v>
      </c>
      <c r="B305" s="21" t="s">
        <v>115</v>
      </c>
      <c r="C305" s="21">
        <v>6</v>
      </c>
      <c r="D305" s="3"/>
      <c r="E305" s="5">
        <v>109765</v>
      </c>
      <c r="F305" s="91">
        <f t="shared" si="6"/>
        <v>8557730</v>
      </c>
      <c r="G305" s="5"/>
      <c r="H305" s="21"/>
    </row>
    <row r="306" spans="1:8">
      <c r="A306" s="19">
        <v>144</v>
      </c>
      <c r="B306" s="21" t="s">
        <v>116</v>
      </c>
      <c r="C306" s="21">
        <v>1</v>
      </c>
      <c r="D306" s="3"/>
      <c r="E306" s="5">
        <v>17620</v>
      </c>
      <c r="F306" s="91">
        <f t="shared" si="6"/>
        <v>8540110</v>
      </c>
      <c r="G306" s="5"/>
      <c r="H306" s="21"/>
    </row>
    <row r="307" spans="1:8">
      <c r="A307" s="19">
        <v>145</v>
      </c>
      <c r="B307" s="21" t="s">
        <v>135</v>
      </c>
      <c r="C307" s="21">
        <v>4</v>
      </c>
      <c r="D307" s="3"/>
      <c r="E307" s="5">
        <v>81720</v>
      </c>
      <c r="F307" s="91">
        <f t="shared" si="6"/>
        <v>8458390</v>
      </c>
      <c r="G307" s="5"/>
      <c r="H307" s="21"/>
    </row>
    <row r="308" spans="1:8">
      <c r="A308" s="19">
        <v>146</v>
      </c>
      <c r="B308" s="21" t="s">
        <v>136</v>
      </c>
      <c r="C308" s="21">
        <v>3</v>
      </c>
      <c r="D308" s="3"/>
      <c r="E308" s="5">
        <v>61455</v>
      </c>
      <c r="F308" s="91">
        <f t="shared" si="6"/>
        <v>8396935</v>
      </c>
      <c r="G308" s="5"/>
      <c r="H308" s="21"/>
    </row>
    <row r="309" spans="1:8">
      <c r="A309" s="19">
        <v>147</v>
      </c>
      <c r="B309" s="21" t="s">
        <v>137</v>
      </c>
      <c r="C309" s="21">
        <v>3</v>
      </c>
      <c r="D309" s="3"/>
      <c r="E309" s="5">
        <v>54690</v>
      </c>
      <c r="F309" s="91">
        <f t="shared" si="6"/>
        <v>8342245</v>
      </c>
      <c r="G309" s="5"/>
      <c r="H309" s="21"/>
    </row>
    <row r="310" spans="1:8">
      <c r="A310" s="19">
        <v>148</v>
      </c>
      <c r="B310" s="21" t="s">
        <v>140</v>
      </c>
      <c r="C310" s="21">
        <v>4</v>
      </c>
      <c r="D310" s="3"/>
      <c r="E310" s="5">
        <v>93210</v>
      </c>
      <c r="F310" s="91">
        <f t="shared" si="6"/>
        <v>8249035</v>
      </c>
      <c r="G310" s="5"/>
      <c r="H310" s="21"/>
    </row>
    <row r="311" spans="1:8">
      <c r="A311" s="19">
        <v>149</v>
      </c>
      <c r="B311" s="21" t="s">
        <v>141</v>
      </c>
      <c r="C311" s="21">
        <v>5</v>
      </c>
      <c r="D311" s="3"/>
      <c r="E311" s="5">
        <v>119180</v>
      </c>
      <c r="F311" s="91">
        <f t="shared" si="6"/>
        <v>8129855</v>
      </c>
      <c r="G311" s="5"/>
      <c r="H311" s="21"/>
    </row>
    <row r="312" spans="1:8">
      <c r="A312" s="19">
        <v>150</v>
      </c>
      <c r="B312" s="21" t="s">
        <v>142</v>
      </c>
      <c r="C312" s="21">
        <v>3</v>
      </c>
      <c r="D312" s="3"/>
      <c r="E312" s="5">
        <v>70850</v>
      </c>
      <c r="F312" s="91">
        <f t="shared" si="6"/>
        <v>8059005</v>
      </c>
      <c r="G312" s="5"/>
      <c r="H312" s="21"/>
    </row>
    <row r="313" spans="1:8">
      <c r="A313" s="19">
        <v>151</v>
      </c>
      <c r="B313" s="21" t="s">
        <v>514</v>
      </c>
      <c r="C313" s="21">
        <v>6</v>
      </c>
      <c r="D313" s="3"/>
      <c r="E313" s="5">
        <v>130580</v>
      </c>
      <c r="F313" s="91">
        <f t="shared" si="6"/>
        <v>7928425</v>
      </c>
      <c r="G313" s="5"/>
      <c r="H313" s="21"/>
    </row>
    <row r="314" spans="1:8">
      <c r="A314" s="19">
        <v>152</v>
      </c>
      <c r="B314" s="21" t="s">
        <v>515</v>
      </c>
      <c r="C314" s="21">
        <v>5</v>
      </c>
      <c r="D314" s="3"/>
      <c r="E314" s="5">
        <v>107175</v>
      </c>
      <c r="F314" s="91">
        <f t="shared" si="6"/>
        <v>7821250</v>
      </c>
      <c r="G314" s="5"/>
      <c r="H314" s="21"/>
    </row>
    <row r="315" spans="1:8">
      <c r="A315" s="19">
        <v>153</v>
      </c>
      <c r="B315" s="21" t="s">
        <v>516</v>
      </c>
      <c r="C315" s="21">
        <v>8</v>
      </c>
      <c r="D315" s="3"/>
      <c r="E315" s="5">
        <v>173555</v>
      </c>
      <c r="F315" s="91">
        <f t="shared" si="6"/>
        <v>7647695</v>
      </c>
      <c r="G315" s="5"/>
      <c r="H315" s="21"/>
    </row>
    <row r="316" spans="1:8">
      <c r="A316" s="19">
        <v>154</v>
      </c>
      <c r="B316" s="21" t="s">
        <v>726</v>
      </c>
      <c r="C316" s="21">
        <v>6</v>
      </c>
      <c r="D316" s="3"/>
      <c r="E316" s="5">
        <v>131880</v>
      </c>
      <c r="F316" s="91">
        <f t="shared" si="6"/>
        <v>7515815</v>
      </c>
      <c r="G316" s="5"/>
      <c r="H316" s="21"/>
    </row>
    <row r="317" spans="1:8">
      <c r="A317" s="19">
        <v>155</v>
      </c>
      <c r="B317" s="21" t="s">
        <v>1222</v>
      </c>
      <c r="C317" s="21">
        <v>5</v>
      </c>
      <c r="D317" s="3"/>
      <c r="E317" s="5">
        <v>108410</v>
      </c>
      <c r="F317" s="91">
        <f t="shared" si="6"/>
        <v>7407405</v>
      </c>
      <c r="G317" s="5"/>
      <c r="H317" s="21"/>
    </row>
    <row r="318" spans="1:8">
      <c r="A318" s="19">
        <v>156</v>
      </c>
      <c r="B318" s="21" t="s">
        <v>455</v>
      </c>
      <c r="C318" s="21">
        <v>9</v>
      </c>
      <c r="D318" s="3"/>
      <c r="E318" s="5">
        <v>189725</v>
      </c>
      <c r="F318" s="91">
        <f t="shared" si="6"/>
        <v>7217680</v>
      </c>
      <c r="G318" s="5"/>
      <c r="H318" s="21"/>
    </row>
    <row r="319" spans="1:8">
      <c r="A319" s="19">
        <v>157</v>
      </c>
      <c r="B319" s="21" t="s">
        <v>456</v>
      </c>
      <c r="C319" s="21">
        <v>3</v>
      </c>
      <c r="D319" s="3"/>
      <c r="E319" s="5">
        <v>63710</v>
      </c>
      <c r="F319" s="91">
        <f t="shared" si="6"/>
        <v>7153970</v>
      </c>
      <c r="G319" s="5"/>
      <c r="H319" s="21"/>
    </row>
    <row r="320" spans="1:8">
      <c r="A320" s="19">
        <v>158</v>
      </c>
      <c r="B320" s="21" t="s">
        <v>444</v>
      </c>
      <c r="C320" s="21">
        <v>6</v>
      </c>
      <c r="D320" s="3"/>
      <c r="E320" s="5">
        <v>130825</v>
      </c>
      <c r="F320" s="91">
        <f t="shared" si="6"/>
        <v>7023145</v>
      </c>
      <c r="G320" s="5"/>
      <c r="H320" s="21"/>
    </row>
    <row r="321" spans="1:8">
      <c r="A321" s="19">
        <v>159</v>
      </c>
      <c r="B321" s="21" t="s">
        <v>305</v>
      </c>
      <c r="C321" s="21">
        <v>7</v>
      </c>
      <c r="D321" s="3"/>
      <c r="E321" s="5">
        <v>160985</v>
      </c>
      <c r="F321" s="91">
        <f t="shared" si="6"/>
        <v>6862160</v>
      </c>
      <c r="G321" s="5"/>
      <c r="H321" s="21"/>
    </row>
    <row r="322" spans="1:8">
      <c r="A322" s="19">
        <v>160</v>
      </c>
      <c r="B322" s="21" t="s">
        <v>306</v>
      </c>
      <c r="C322" s="21">
        <v>3</v>
      </c>
      <c r="D322" s="3"/>
      <c r="E322" s="5">
        <v>78530</v>
      </c>
      <c r="F322" s="91">
        <f t="shared" si="6"/>
        <v>6783630</v>
      </c>
      <c r="G322" s="5"/>
      <c r="H322" s="21"/>
    </row>
    <row r="323" spans="1:8">
      <c r="A323" s="19">
        <v>161</v>
      </c>
      <c r="B323" s="21" t="s">
        <v>310</v>
      </c>
      <c r="C323" s="21">
        <v>14</v>
      </c>
      <c r="D323" s="3"/>
      <c r="E323" s="5">
        <v>305790</v>
      </c>
      <c r="F323" s="91">
        <f t="shared" si="6"/>
        <v>6477840</v>
      </c>
      <c r="G323" s="5"/>
      <c r="H323" s="21"/>
    </row>
    <row r="324" spans="1:8">
      <c r="A324" s="19">
        <v>162</v>
      </c>
      <c r="B324" s="21" t="s">
        <v>311</v>
      </c>
      <c r="C324" s="21">
        <v>12</v>
      </c>
      <c r="D324" s="3"/>
      <c r="E324" s="5">
        <v>253035</v>
      </c>
      <c r="F324" s="91">
        <f t="shared" si="6"/>
        <v>6224805</v>
      </c>
      <c r="G324" s="5"/>
      <c r="H324" s="21"/>
    </row>
    <row r="325" spans="1:8">
      <c r="A325" s="19">
        <v>163</v>
      </c>
      <c r="B325" s="21" t="s">
        <v>312</v>
      </c>
      <c r="C325" s="21">
        <v>7</v>
      </c>
      <c r="D325" s="3"/>
      <c r="E325" s="5">
        <v>161445</v>
      </c>
      <c r="F325" s="91">
        <f t="shared" si="6"/>
        <v>6063360</v>
      </c>
      <c r="G325" s="5"/>
      <c r="H325" s="21"/>
    </row>
    <row r="326" spans="1:8">
      <c r="A326" s="19">
        <v>164</v>
      </c>
      <c r="B326" s="21" t="s">
        <v>313</v>
      </c>
      <c r="C326" s="21">
        <v>10</v>
      </c>
      <c r="D326" s="3"/>
      <c r="E326" s="5">
        <v>215355</v>
      </c>
      <c r="F326" s="91">
        <f t="shared" si="6"/>
        <v>5848005</v>
      </c>
      <c r="G326" s="5"/>
      <c r="H326" s="21"/>
    </row>
    <row r="327" spans="1:8">
      <c r="A327" s="19">
        <v>165</v>
      </c>
      <c r="B327" s="21" t="s">
        <v>511</v>
      </c>
      <c r="C327" s="21">
        <v>12</v>
      </c>
      <c r="D327" s="3"/>
      <c r="E327" s="5">
        <v>244685</v>
      </c>
      <c r="F327" s="91">
        <f t="shared" si="6"/>
        <v>5603320</v>
      </c>
      <c r="G327" s="5"/>
      <c r="H327" s="21"/>
    </row>
    <row r="328" spans="1:8">
      <c r="A328" s="19">
        <v>166</v>
      </c>
      <c r="B328" s="21" t="s">
        <v>457</v>
      </c>
      <c r="C328" s="21">
        <v>17</v>
      </c>
      <c r="D328" s="3"/>
      <c r="E328" s="5">
        <v>346850</v>
      </c>
      <c r="F328" s="91">
        <f t="shared" si="6"/>
        <v>5256470</v>
      </c>
      <c r="G328" s="5"/>
      <c r="H328" s="21"/>
    </row>
    <row r="329" spans="1:8">
      <c r="A329" s="19">
        <v>167</v>
      </c>
      <c r="B329" s="21" t="s">
        <v>458</v>
      </c>
      <c r="C329" s="21">
        <v>10</v>
      </c>
      <c r="D329" s="3"/>
      <c r="E329" s="5">
        <v>196250</v>
      </c>
      <c r="F329" s="91">
        <f t="shared" si="6"/>
        <v>5060220</v>
      </c>
      <c r="G329" s="5"/>
      <c r="H329" s="21"/>
    </row>
    <row r="330" spans="1:8">
      <c r="A330" s="19">
        <v>168</v>
      </c>
      <c r="B330" s="21" t="s">
        <v>744</v>
      </c>
      <c r="C330" s="21">
        <v>17</v>
      </c>
      <c r="D330" s="3"/>
      <c r="E330" s="5">
        <v>345650</v>
      </c>
      <c r="F330" s="91">
        <f t="shared" si="6"/>
        <v>4714570</v>
      </c>
      <c r="G330" s="5"/>
      <c r="H330" s="21"/>
    </row>
    <row r="331" spans="1:8">
      <c r="A331" s="19">
        <v>169</v>
      </c>
      <c r="B331" s="21" t="s">
        <v>459</v>
      </c>
      <c r="C331" s="21">
        <v>11</v>
      </c>
      <c r="D331" s="3"/>
      <c r="E331" s="5">
        <v>256985</v>
      </c>
      <c r="F331" s="91">
        <f t="shared" si="6"/>
        <v>4457585</v>
      </c>
      <c r="G331" s="5"/>
      <c r="H331" s="21"/>
    </row>
    <row r="332" spans="1:8">
      <c r="A332" s="19">
        <v>170</v>
      </c>
      <c r="B332" s="21" t="s">
        <v>460</v>
      </c>
      <c r="C332" s="21">
        <v>17</v>
      </c>
      <c r="D332" s="3"/>
      <c r="E332" s="5">
        <v>363575</v>
      </c>
      <c r="F332" s="91">
        <f t="shared" si="6"/>
        <v>4094010</v>
      </c>
      <c r="G332" s="5"/>
      <c r="H332" s="21"/>
    </row>
    <row r="333" spans="1:8">
      <c r="A333" s="19">
        <v>171</v>
      </c>
      <c r="B333" s="21" t="s">
        <v>447</v>
      </c>
      <c r="C333" s="21">
        <v>15</v>
      </c>
      <c r="D333" s="3"/>
      <c r="E333" s="5">
        <v>354950</v>
      </c>
      <c r="F333" s="91">
        <f t="shared" si="6"/>
        <v>3739060</v>
      </c>
      <c r="G333" s="5"/>
      <c r="H333" s="21"/>
    </row>
    <row r="334" spans="1:8">
      <c r="A334" s="19">
        <v>172</v>
      </c>
      <c r="B334" s="21" t="s">
        <v>461</v>
      </c>
      <c r="C334" s="21">
        <v>16</v>
      </c>
      <c r="D334" s="3"/>
      <c r="E334" s="5">
        <v>358840</v>
      </c>
      <c r="F334" s="91">
        <f t="shared" si="6"/>
        <v>3380220</v>
      </c>
      <c r="G334" s="5"/>
      <c r="H334" s="21"/>
    </row>
    <row r="335" spans="1:8">
      <c r="A335" s="19">
        <v>173</v>
      </c>
      <c r="B335" s="21" t="s">
        <v>264</v>
      </c>
      <c r="C335" s="21">
        <v>13</v>
      </c>
      <c r="D335" s="3"/>
      <c r="E335" s="5">
        <v>290700</v>
      </c>
      <c r="F335" s="91">
        <f t="shared" si="6"/>
        <v>3089520</v>
      </c>
      <c r="G335" s="5"/>
      <c r="H335" s="21"/>
    </row>
    <row r="336" spans="1:8">
      <c r="A336" s="19">
        <v>174</v>
      </c>
      <c r="B336" s="21" t="s">
        <v>462</v>
      </c>
      <c r="C336" s="21">
        <v>13</v>
      </c>
      <c r="D336" s="3"/>
      <c r="E336" s="5">
        <v>284355</v>
      </c>
      <c r="F336" s="91">
        <f t="shared" si="6"/>
        <v>2805165</v>
      </c>
      <c r="G336" s="5"/>
      <c r="H336" s="21"/>
    </row>
    <row r="337" spans="1:8">
      <c r="A337" s="19">
        <v>175</v>
      </c>
      <c r="B337" s="21" t="s">
        <v>463</v>
      </c>
      <c r="C337" s="21">
        <v>13</v>
      </c>
      <c r="D337" s="3"/>
      <c r="E337" s="5">
        <v>289175</v>
      </c>
      <c r="F337" s="91">
        <f t="shared" si="6"/>
        <v>2515990</v>
      </c>
      <c r="G337" s="5"/>
      <c r="H337" s="21"/>
    </row>
    <row r="338" spans="1:8">
      <c r="A338" s="19">
        <v>176</v>
      </c>
      <c r="B338" s="21" t="s">
        <v>265</v>
      </c>
      <c r="C338" s="21">
        <v>12</v>
      </c>
      <c r="D338" s="3"/>
      <c r="E338" s="5">
        <v>258120</v>
      </c>
      <c r="F338" s="91">
        <f t="shared" si="6"/>
        <v>2257870</v>
      </c>
      <c r="G338" s="5"/>
      <c r="H338" s="21"/>
    </row>
    <row r="339" spans="1:8">
      <c r="A339" s="19">
        <v>177</v>
      </c>
      <c r="B339" s="21" t="s">
        <v>266</v>
      </c>
      <c r="C339" s="21">
        <v>18</v>
      </c>
      <c r="D339" s="3"/>
      <c r="E339" s="5">
        <v>386825</v>
      </c>
      <c r="F339" s="91">
        <f t="shared" si="6"/>
        <v>1871045</v>
      </c>
      <c r="G339" s="5"/>
      <c r="H339" s="21"/>
    </row>
    <row r="340" spans="1:8">
      <c r="A340" s="19">
        <v>178</v>
      </c>
      <c r="B340" s="21" t="s">
        <v>267</v>
      </c>
      <c r="C340" s="21">
        <v>19</v>
      </c>
      <c r="D340" s="3"/>
      <c r="E340" s="5">
        <v>394450</v>
      </c>
      <c r="F340" s="91">
        <f t="shared" si="6"/>
        <v>1476595</v>
      </c>
      <c r="G340" s="5"/>
      <c r="H340" s="21"/>
    </row>
    <row r="341" spans="1:8">
      <c r="A341" s="19">
        <v>179</v>
      </c>
      <c r="B341" s="21" t="s">
        <v>464</v>
      </c>
      <c r="C341" s="21">
        <v>14</v>
      </c>
      <c r="D341" s="3"/>
      <c r="E341" s="5">
        <v>298525</v>
      </c>
      <c r="F341" s="91">
        <f t="shared" si="6"/>
        <v>1178070</v>
      </c>
      <c r="G341" s="5"/>
      <c r="H341" s="21"/>
    </row>
    <row r="342" spans="1:8">
      <c r="A342" s="19">
        <v>180</v>
      </c>
      <c r="B342" s="21" t="s">
        <v>465</v>
      </c>
      <c r="C342" s="21">
        <v>18</v>
      </c>
      <c r="D342" s="3"/>
      <c r="E342" s="5">
        <v>395275</v>
      </c>
      <c r="F342" s="91">
        <f t="shared" si="6"/>
        <v>782795</v>
      </c>
      <c r="G342" s="5"/>
      <c r="H342" s="21"/>
    </row>
    <row r="343" spans="1:8">
      <c r="A343" s="19">
        <v>181</v>
      </c>
      <c r="B343" s="21" t="s">
        <v>466</v>
      </c>
      <c r="C343" s="21">
        <v>8</v>
      </c>
      <c r="D343" s="3"/>
      <c r="E343" s="5">
        <v>164580</v>
      </c>
      <c r="F343" s="91">
        <f t="shared" si="6"/>
        <v>618215</v>
      </c>
      <c r="G343" s="5"/>
      <c r="H343" s="21"/>
    </row>
    <row r="344" spans="1:8">
      <c r="A344" s="19">
        <v>182</v>
      </c>
      <c r="B344" s="21" t="s">
        <v>467</v>
      </c>
      <c r="C344" s="21">
        <v>12</v>
      </c>
      <c r="D344" s="3"/>
      <c r="E344" s="5">
        <v>249080</v>
      </c>
      <c r="F344" s="91">
        <f t="shared" si="6"/>
        <v>369135</v>
      </c>
      <c r="G344" s="5"/>
      <c r="H344" s="21"/>
    </row>
    <row r="345" spans="1:8">
      <c r="A345" s="19">
        <v>183</v>
      </c>
      <c r="B345" s="21" t="s">
        <v>468</v>
      </c>
      <c r="C345" s="21">
        <v>3</v>
      </c>
      <c r="D345" s="3"/>
      <c r="E345" s="5">
        <v>61345</v>
      </c>
      <c r="F345" s="91">
        <f t="shared" si="6"/>
        <v>307790</v>
      </c>
      <c r="G345" s="5"/>
      <c r="H345" s="21"/>
    </row>
    <row r="346" spans="1:8">
      <c r="A346" s="19">
        <v>184</v>
      </c>
      <c r="B346" s="21" t="s">
        <v>469</v>
      </c>
      <c r="C346" s="21">
        <v>4</v>
      </c>
      <c r="D346" s="3"/>
      <c r="E346" s="5">
        <v>57485</v>
      </c>
      <c r="F346" s="91">
        <f t="shared" si="6"/>
        <v>250305</v>
      </c>
      <c r="G346" s="5"/>
      <c r="H346" s="21"/>
    </row>
    <row r="347" spans="1:8">
      <c r="A347" s="19">
        <v>185</v>
      </c>
      <c r="B347" s="21" t="s">
        <v>470</v>
      </c>
      <c r="C347" s="21">
        <v>1</v>
      </c>
      <c r="D347" s="3"/>
      <c r="E347" s="5">
        <v>14200</v>
      </c>
      <c r="F347" s="91">
        <f t="shared" si="6"/>
        <v>236105</v>
      </c>
      <c r="G347" s="5"/>
      <c r="H347" s="21"/>
    </row>
    <row r="348" spans="1:8">
      <c r="A348" s="19">
        <v>186</v>
      </c>
      <c r="B348" s="21"/>
      <c r="C348" s="21"/>
      <c r="D348" s="3"/>
      <c r="E348" s="3">
        <v>236105</v>
      </c>
      <c r="F348" s="3"/>
      <c r="G348" s="3"/>
      <c r="H348" s="224" t="s">
        <v>2248</v>
      </c>
    </row>
    <row r="349" spans="1:8">
      <c r="A349" s="19">
        <v>191</v>
      </c>
      <c r="B349" s="17"/>
      <c r="C349" s="17"/>
      <c r="D349" s="18"/>
      <c r="E349" s="18"/>
      <c r="F349" s="18"/>
      <c r="G349" s="18"/>
      <c r="H349" s="17"/>
    </row>
    <row r="350" spans="1:8" ht="26.25">
      <c r="A350" s="673" t="s">
        <v>43</v>
      </c>
      <c r="B350" s="674"/>
      <c r="C350" s="29">
        <f>SUM(C163:C349)</f>
        <v>1800</v>
      </c>
      <c r="D350" s="10">
        <f>SUM(D163:D349)</f>
        <v>21381830</v>
      </c>
      <c r="E350" s="10">
        <f>SUM(E163:E349)</f>
        <v>21381830</v>
      </c>
      <c r="F350" s="10">
        <f>D350-E350</f>
        <v>0</v>
      </c>
      <c r="G350" s="10"/>
      <c r="H350" s="31"/>
    </row>
    <row r="357" spans="1:8" ht="23.25">
      <c r="A357" s="666" t="s">
        <v>0</v>
      </c>
      <c r="B357" s="666"/>
      <c r="C357" s="666"/>
      <c r="D357" s="666"/>
      <c r="E357" s="666"/>
      <c r="F357" s="666"/>
      <c r="G357" s="666"/>
      <c r="H357" s="666"/>
    </row>
    <row r="358" spans="1:8" ht="15.75">
      <c r="A358" s="672" t="s">
        <v>1059</v>
      </c>
      <c r="B358" s="672"/>
      <c r="C358" s="672"/>
      <c r="D358" s="672"/>
      <c r="E358" s="672"/>
      <c r="F358" s="672"/>
      <c r="G358" s="672"/>
      <c r="H358" s="672"/>
    </row>
    <row r="359" spans="1:8">
      <c r="A359" s="667" t="s">
        <v>234</v>
      </c>
      <c r="B359" s="667"/>
      <c r="C359" s="667"/>
      <c r="D359" s="667"/>
      <c r="E359" s="667"/>
      <c r="F359" s="667"/>
      <c r="G359" s="667"/>
      <c r="H359" s="667"/>
    </row>
    <row r="360" spans="1:8">
      <c r="A360" s="668" t="s">
        <v>2</v>
      </c>
      <c r="B360" s="668"/>
      <c r="C360" s="668"/>
      <c r="D360" s="668"/>
      <c r="E360" s="668"/>
      <c r="F360" s="668"/>
      <c r="G360" s="668"/>
      <c r="H360" s="668"/>
    </row>
    <row r="361" spans="1:8" ht="15.75">
      <c r="A361" s="1" t="s">
        <v>3</v>
      </c>
      <c r="B361" s="1" t="s">
        <v>4</v>
      </c>
      <c r="C361" s="211" t="s">
        <v>2245</v>
      </c>
      <c r="D361" s="1" t="s">
        <v>2243</v>
      </c>
      <c r="E361" s="1" t="s">
        <v>2246</v>
      </c>
      <c r="F361" s="211" t="s">
        <v>2244</v>
      </c>
      <c r="G361" s="1" t="s">
        <v>2247</v>
      </c>
      <c r="H361" s="211" t="s">
        <v>2239</v>
      </c>
    </row>
    <row r="362" spans="1:8">
      <c r="A362" s="19"/>
      <c r="B362" s="21" t="s">
        <v>1223</v>
      </c>
      <c r="C362" s="21">
        <v>5</v>
      </c>
      <c r="D362" s="5">
        <v>129660</v>
      </c>
      <c r="E362" s="91"/>
      <c r="F362" s="91">
        <f>D362-E362</f>
        <v>129660</v>
      </c>
      <c r="G362" s="91"/>
      <c r="H362" s="21"/>
    </row>
    <row r="363" spans="1:8">
      <c r="A363" s="19"/>
      <c r="B363" s="21" t="s">
        <v>1224</v>
      </c>
      <c r="C363" s="21">
        <v>9</v>
      </c>
      <c r="D363" s="3"/>
      <c r="E363" s="95">
        <v>122775</v>
      </c>
      <c r="F363" s="95">
        <f>F362+D363-E363</f>
        <v>6885</v>
      </c>
      <c r="G363" s="95"/>
      <c r="H363" s="21"/>
    </row>
    <row r="364" spans="1:8">
      <c r="A364" s="19"/>
      <c r="B364" s="21" t="s">
        <v>1171</v>
      </c>
      <c r="C364" s="21">
        <v>1</v>
      </c>
      <c r="D364" s="3">
        <v>40</v>
      </c>
      <c r="E364" s="95">
        <v>6925</v>
      </c>
      <c r="F364" s="95">
        <f>F363+D364-E364</f>
        <v>0</v>
      </c>
      <c r="G364" s="95"/>
      <c r="H364" s="21"/>
    </row>
    <row r="365" spans="1:8">
      <c r="A365" s="19"/>
      <c r="B365" s="21"/>
      <c r="C365" s="21"/>
      <c r="D365" s="3"/>
      <c r="E365" s="95"/>
      <c r="F365" s="95"/>
      <c r="G365" s="95"/>
      <c r="H365" s="21"/>
    </row>
    <row r="366" spans="1:8">
      <c r="A366" s="19"/>
      <c r="B366" s="21"/>
      <c r="C366" s="21"/>
      <c r="D366" s="3"/>
      <c r="E366" s="95"/>
      <c r="F366" s="95"/>
      <c r="G366" s="95"/>
      <c r="H366" s="21"/>
    </row>
    <row r="367" spans="1:8">
      <c r="A367" s="19"/>
      <c r="B367" s="21"/>
      <c r="C367" s="21"/>
      <c r="D367" s="3"/>
      <c r="E367" s="95"/>
      <c r="F367" s="95"/>
      <c r="G367" s="95"/>
      <c r="H367" s="21"/>
    </row>
    <row r="368" spans="1:8">
      <c r="A368" s="17"/>
      <c r="B368" s="17"/>
      <c r="C368" s="17"/>
      <c r="D368" s="18"/>
      <c r="E368" s="18"/>
      <c r="F368" s="18"/>
      <c r="G368" s="18"/>
      <c r="H368" s="17"/>
    </row>
    <row r="369" spans="1:8" ht="26.25">
      <c r="A369" s="673" t="s">
        <v>43</v>
      </c>
      <c r="B369" s="674"/>
      <c r="C369" s="29">
        <f>SUM(C362:C368)</f>
        <v>15</v>
      </c>
      <c r="D369" s="10">
        <f>SUM(D362:D368)</f>
        <v>129700</v>
      </c>
      <c r="E369" s="10">
        <f>SUM(E362:E368)</f>
        <v>129700</v>
      </c>
      <c r="F369" s="10">
        <f>D369-E369</f>
        <v>0</v>
      </c>
      <c r="G369" s="10"/>
      <c r="H369" s="31"/>
    </row>
    <row r="374" spans="1:8" ht="23.25">
      <c r="A374" s="666" t="s">
        <v>0</v>
      </c>
      <c r="B374" s="666"/>
      <c r="C374" s="666"/>
      <c r="D374" s="666"/>
      <c r="E374" s="666"/>
      <c r="F374" s="666"/>
      <c r="G374" s="666"/>
      <c r="H374" s="666"/>
    </row>
    <row r="375" spans="1:8" ht="15.75">
      <c r="A375" s="672" t="s">
        <v>1059</v>
      </c>
      <c r="B375" s="672"/>
      <c r="C375" s="672"/>
      <c r="D375" s="672"/>
      <c r="E375" s="672"/>
      <c r="F375" s="672"/>
      <c r="G375" s="672"/>
      <c r="H375" s="672"/>
    </row>
    <row r="376" spans="1:8">
      <c r="A376" s="667" t="s">
        <v>1225</v>
      </c>
      <c r="B376" s="667"/>
      <c r="C376" s="667"/>
      <c r="D376" s="667"/>
      <c r="E376" s="667"/>
      <c r="F376" s="667"/>
      <c r="G376" s="667"/>
      <c r="H376" s="667"/>
    </row>
    <row r="377" spans="1:8">
      <c r="A377" s="668" t="s">
        <v>2</v>
      </c>
      <c r="B377" s="668"/>
      <c r="C377" s="668"/>
      <c r="D377" s="668"/>
      <c r="E377" s="668"/>
      <c r="F377" s="668"/>
      <c r="G377" s="668"/>
      <c r="H377" s="668"/>
    </row>
    <row r="378" spans="1:8" ht="15.75">
      <c r="A378" s="1" t="s">
        <v>3</v>
      </c>
      <c r="B378" s="1" t="s">
        <v>4</v>
      </c>
      <c r="C378" s="211" t="s">
        <v>2245</v>
      </c>
      <c r="D378" s="1" t="s">
        <v>2243</v>
      </c>
      <c r="E378" s="1" t="s">
        <v>2246</v>
      </c>
      <c r="F378" s="211" t="s">
        <v>2244</v>
      </c>
      <c r="G378" s="1" t="s">
        <v>2247</v>
      </c>
      <c r="H378" s="211" t="s">
        <v>2239</v>
      </c>
    </row>
    <row r="379" spans="1:8">
      <c r="A379" s="19"/>
      <c r="B379" s="53" t="s">
        <v>1226</v>
      </c>
      <c r="C379" s="53">
        <v>9</v>
      </c>
      <c r="D379" s="5">
        <v>233880</v>
      </c>
      <c r="E379" s="91"/>
      <c r="F379" s="91">
        <f>D379-E379</f>
        <v>233880</v>
      </c>
      <c r="G379" s="91"/>
      <c r="H379" s="21">
        <v>120000</v>
      </c>
    </row>
    <row r="380" spans="1:8">
      <c r="A380" s="19"/>
      <c r="B380" s="53" t="s">
        <v>1227</v>
      </c>
      <c r="C380" s="53">
        <v>9</v>
      </c>
      <c r="D380" s="5">
        <v>233200</v>
      </c>
      <c r="E380" s="91"/>
      <c r="F380" s="91">
        <f>F379+D380-E380</f>
        <v>467080</v>
      </c>
      <c r="G380" s="91"/>
      <c r="H380" s="21">
        <v>180000</v>
      </c>
    </row>
    <row r="381" spans="1:8">
      <c r="A381" s="19"/>
      <c r="B381" s="53" t="s">
        <v>1170</v>
      </c>
      <c r="C381" s="53">
        <v>11</v>
      </c>
      <c r="D381" s="5">
        <v>262170</v>
      </c>
      <c r="E381" s="91"/>
      <c r="F381" s="91">
        <f t="shared" ref="F381:F407" si="7">F380+D381-E381</f>
        <v>729250</v>
      </c>
      <c r="G381" s="91"/>
      <c r="H381" s="21">
        <v>100000</v>
      </c>
    </row>
    <row r="382" spans="1:8">
      <c r="A382" s="19"/>
      <c r="B382" s="53" t="s">
        <v>1228</v>
      </c>
      <c r="C382" s="53">
        <v>8</v>
      </c>
      <c r="D382" s="5">
        <v>210310</v>
      </c>
      <c r="E382" s="91"/>
      <c r="F382" s="91">
        <f t="shared" si="7"/>
        <v>939560</v>
      </c>
      <c r="G382" s="91"/>
      <c r="H382" s="21">
        <v>50000</v>
      </c>
    </row>
    <row r="383" spans="1:8">
      <c r="A383" s="19"/>
      <c r="B383" s="53" t="s">
        <v>1229</v>
      </c>
      <c r="C383" s="53">
        <v>7</v>
      </c>
      <c r="D383" s="5">
        <v>183635</v>
      </c>
      <c r="E383" s="91"/>
      <c r="F383" s="91">
        <f t="shared" si="7"/>
        <v>1123195</v>
      </c>
      <c r="G383" s="91"/>
      <c r="H383" s="21">
        <v>50000</v>
      </c>
    </row>
    <row r="384" spans="1:8">
      <c r="A384" s="19"/>
      <c r="B384" s="53" t="s">
        <v>1230</v>
      </c>
      <c r="C384" s="53">
        <v>10</v>
      </c>
      <c r="D384" s="5">
        <v>259485</v>
      </c>
      <c r="E384" s="91"/>
      <c r="F384" s="91">
        <f t="shared" si="7"/>
        <v>1382680</v>
      </c>
      <c r="G384" s="91"/>
      <c r="H384" s="21"/>
    </row>
    <row r="385" spans="1:8">
      <c r="A385" s="19"/>
      <c r="B385" s="53" t="s">
        <v>1231</v>
      </c>
      <c r="C385" s="53">
        <v>11</v>
      </c>
      <c r="D385" s="5">
        <v>285640</v>
      </c>
      <c r="E385" s="91"/>
      <c r="F385" s="91">
        <f t="shared" si="7"/>
        <v>1668320</v>
      </c>
      <c r="G385" s="91"/>
      <c r="H385" s="21"/>
    </row>
    <row r="386" spans="1:8">
      <c r="A386" s="19"/>
      <c r="B386" s="53" t="s">
        <v>1232</v>
      </c>
      <c r="C386" s="53">
        <v>10</v>
      </c>
      <c r="D386" s="5">
        <v>261745</v>
      </c>
      <c r="E386" s="91"/>
      <c r="F386" s="91">
        <f t="shared" si="7"/>
        <v>1930065</v>
      </c>
      <c r="G386" s="91"/>
      <c r="H386" s="21"/>
    </row>
    <row r="387" spans="1:8">
      <c r="A387" s="19"/>
      <c r="B387" s="53" t="s">
        <v>1233</v>
      </c>
      <c r="C387" s="53">
        <v>28</v>
      </c>
      <c r="D387" s="5">
        <v>692180</v>
      </c>
      <c r="E387" s="91"/>
      <c r="F387" s="91">
        <f t="shared" si="7"/>
        <v>2622245</v>
      </c>
      <c r="G387" s="91"/>
      <c r="H387" s="21"/>
    </row>
    <row r="388" spans="1:8">
      <c r="A388" s="19"/>
      <c r="B388" s="53" t="s">
        <v>1234</v>
      </c>
      <c r="C388" s="53">
        <v>22</v>
      </c>
      <c r="D388" s="5">
        <v>574275</v>
      </c>
      <c r="E388" s="91"/>
      <c r="F388" s="91">
        <f t="shared" si="7"/>
        <v>3196520</v>
      </c>
      <c r="G388" s="91"/>
      <c r="H388" s="21"/>
    </row>
    <row r="389" spans="1:8">
      <c r="A389" s="19"/>
      <c r="B389" s="53" t="s">
        <v>1235</v>
      </c>
      <c r="C389" s="53">
        <v>18</v>
      </c>
      <c r="D389" s="5">
        <v>468375</v>
      </c>
      <c r="E389" s="91"/>
      <c r="F389" s="91">
        <f t="shared" si="7"/>
        <v>3664895</v>
      </c>
      <c r="G389" s="91"/>
      <c r="H389" s="21"/>
    </row>
    <row r="390" spans="1:8">
      <c r="A390" s="19"/>
      <c r="B390" s="53" t="s">
        <v>1236</v>
      </c>
      <c r="C390" s="53">
        <v>4</v>
      </c>
      <c r="D390" s="5">
        <v>104230</v>
      </c>
      <c r="E390" s="91"/>
      <c r="F390" s="91">
        <f t="shared" si="7"/>
        <v>3769125</v>
      </c>
      <c r="G390" s="91"/>
      <c r="H390" s="21"/>
    </row>
    <row r="391" spans="1:8">
      <c r="A391" s="19"/>
      <c r="B391" s="53" t="s">
        <v>1237</v>
      </c>
      <c r="C391" s="53">
        <v>16</v>
      </c>
      <c r="D391" s="5">
        <v>409315</v>
      </c>
      <c r="E391" s="91"/>
      <c r="F391" s="91">
        <f t="shared" si="7"/>
        <v>4178440</v>
      </c>
      <c r="G391" s="91"/>
      <c r="H391" s="21"/>
    </row>
    <row r="392" spans="1:8">
      <c r="A392" s="19"/>
      <c r="B392" s="53" t="s">
        <v>1238</v>
      </c>
      <c r="C392" s="53">
        <v>3</v>
      </c>
      <c r="D392" s="5">
        <v>76520</v>
      </c>
      <c r="E392" s="91"/>
      <c r="F392" s="91">
        <f t="shared" si="7"/>
        <v>4254960</v>
      </c>
      <c r="G392" s="91"/>
      <c r="H392" s="21"/>
    </row>
    <row r="393" spans="1:8">
      <c r="A393" s="19"/>
      <c r="B393" s="53" t="s">
        <v>1239</v>
      </c>
      <c r="C393" s="53">
        <v>14</v>
      </c>
      <c r="D393" s="5">
        <v>364005</v>
      </c>
      <c r="E393" s="91"/>
      <c r="F393" s="91">
        <f t="shared" si="7"/>
        <v>4618965</v>
      </c>
      <c r="G393" s="91"/>
      <c r="H393" s="21"/>
    </row>
    <row r="394" spans="1:8">
      <c r="A394" s="19"/>
      <c r="B394" s="53" t="s">
        <v>1240</v>
      </c>
      <c r="C394" s="53">
        <v>4</v>
      </c>
      <c r="D394" s="5">
        <v>95015</v>
      </c>
      <c r="E394" s="91"/>
      <c r="F394" s="91">
        <f t="shared" si="7"/>
        <v>4713980</v>
      </c>
      <c r="G394" s="91"/>
      <c r="H394" s="21"/>
    </row>
    <row r="395" spans="1:8">
      <c r="A395" s="19"/>
      <c r="B395" s="53" t="s">
        <v>1241</v>
      </c>
      <c r="C395" s="53">
        <v>6</v>
      </c>
      <c r="D395" s="5">
        <v>147845</v>
      </c>
      <c r="E395" s="91"/>
      <c r="F395" s="91">
        <f t="shared" si="7"/>
        <v>4861825</v>
      </c>
      <c r="G395" s="91"/>
      <c r="H395" s="21"/>
    </row>
    <row r="396" spans="1:8">
      <c r="A396" s="19"/>
      <c r="B396" s="53" t="s">
        <v>1224</v>
      </c>
      <c r="C396" s="53">
        <v>8</v>
      </c>
      <c r="D396" s="5">
        <v>202765</v>
      </c>
      <c r="E396" s="91"/>
      <c r="F396" s="91">
        <f t="shared" si="7"/>
        <v>5064590</v>
      </c>
      <c r="G396" s="91"/>
      <c r="H396" s="21"/>
    </row>
    <row r="397" spans="1:8">
      <c r="A397" s="19"/>
      <c r="B397" s="53" t="s">
        <v>1242</v>
      </c>
      <c r="C397" s="53">
        <v>1</v>
      </c>
      <c r="D397" s="5">
        <v>24550</v>
      </c>
      <c r="E397" s="91"/>
      <c r="F397" s="91">
        <f t="shared" si="7"/>
        <v>5089140</v>
      </c>
      <c r="G397" s="91"/>
      <c r="H397" s="21"/>
    </row>
    <row r="398" spans="1:8">
      <c r="A398" s="19"/>
      <c r="B398" s="53" t="s">
        <v>1243</v>
      </c>
      <c r="C398" s="53">
        <v>1</v>
      </c>
      <c r="D398" s="5">
        <v>21950</v>
      </c>
      <c r="E398" s="91"/>
      <c r="F398" s="91">
        <f t="shared" si="7"/>
        <v>5111090</v>
      </c>
      <c r="G398" s="91"/>
      <c r="H398" s="21"/>
    </row>
    <row r="399" spans="1:8">
      <c r="A399" s="19"/>
      <c r="B399" s="53" t="s">
        <v>1244</v>
      </c>
      <c r="C399" s="53">
        <v>2</v>
      </c>
      <c r="D399" s="5">
        <v>50070</v>
      </c>
      <c r="E399" s="91"/>
      <c r="F399" s="91">
        <f t="shared" si="7"/>
        <v>5161160</v>
      </c>
      <c r="G399" s="91"/>
      <c r="H399" s="21"/>
    </row>
    <row r="400" spans="1:8">
      <c r="A400" s="19"/>
      <c r="B400" s="53" t="s">
        <v>1245</v>
      </c>
      <c r="C400" s="53">
        <v>2</v>
      </c>
      <c r="D400" s="5">
        <v>47915</v>
      </c>
      <c r="E400" s="91"/>
      <c r="F400" s="91">
        <f t="shared" si="7"/>
        <v>5209075</v>
      </c>
      <c r="G400" s="91"/>
      <c r="H400" s="21"/>
    </row>
    <row r="401" spans="1:9">
      <c r="A401" s="19"/>
      <c r="B401" s="53" t="s">
        <v>1246</v>
      </c>
      <c r="C401" s="53">
        <v>3</v>
      </c>
      <c r="D401" s="5">
        <v>74480</v>
      </c>
      <c r="E401" s="91"/>
      <c r="F401" s="91">
        <f t="shared" si="7"/>
        <v>5283555</v>
      </c>
      <c r="G401" s="91"/>
      <c r="H401" s="21"/>
    </row>
    <row r="402" spans="1:9">
      <c r="A402" s="19"/>
      <c r="B402" s="53" t="s">
        <v>1247</v>
      </c>
      <c r="C402" s="53">
        <v>5</v>
      </c>
      <c r="D402" s="5">
        <v>127165</v>
      </c>
      <c r="E402" s="91"/>
      <c r="F402" s="91">
        <f t="shared" si="7"/>
        <v>5410720</v>
      </c>
      <c r="G402" s="91"/>
      <c r="H402" s="21"/>
    </row>
    <row r="403" spans="1:9">
      <c r="A403" s="19"/>
      <c r="B403" s="53" t="s">
        <v>1248</v>
      </c>
      <c r="C403" s="53">
        <v>6</v>
      </c>
      <c r="D403" s="5">
        <v>145020</v>
      </c>
      <c r="E403" s="91"/>
      <c r="F403" s="91">
        <f t="shared" si="7"/>
        <v>5555740</v>
      </c>
      <c r="G403" s="91"/>
      <c r="H403" s="21"/>
    </row>
    <row r="404" spans="1:9">
      <c r="A404" s="19"/>
      <c r="B404" s="21" t="s">
        <v>1001</v>
      </c>
      <c r="C404" s="21">
        <v>18</v>
      </c>
      <c r="D404" s="3"/>
      <c r="E404" s="95">
        <v>376020</v>
      </c>
      <c r="F404" s="91">
        <f t="shared" si="7"/>
        <v>5179720</v>
      </c>
      <c r="G404" s="95"/>
      <c r="H404" s="21"/>
    </row>
    <row r="405" spans="1:9">
      <c r="A405" s="19"/>
      <c r="B405" s="21" t="s">
        <v>1003</v>
      </c>
      <c r="C405" s="21">
        <v>16</v>
      </c>
      <c r="D405" s="3"/>
      <c r="E405" s="95">
        <v>314170</v>
      </c>
      <c r="F405" s="91">
        <f t="shared" si="7"/>
        <v>4865550</v>
      </c>
      <c r="G405" s="95"/>
      <c r="H405" s="21"/>
    </row>
    <row r="406" spans="1:9">
      <c r="A406" s="19"/>
      <c r="B406" s="21" t="s">
        <v>369</v>
      </c>
      <c r="C406" s="21">
        <v>15</v>
      </c>
      <c r="D406" s="3"/>
      <c r="E406" s="95">
        <v>298395</v>
      </c>
      <c r="F406" s="91">
        <f t="shared" si="7"/>
        <v>4567155</v>
      </c>
      <c r="G406" s="95"/>
      <c r="H406" s="21"/>
    </row>
    <row r="407" spans="1:9">
      <c r="A407" s="19"/>
      <c r="B407" s="21" t="s">
        <v>370</v>
      </c>
      <c r="C407" s="21"/>
      <c r="D407" s="3"/>
      <c r="E407" s="95">
        <v>4567155</v>
      </c>
      <c r="F407" s="91">
        <f t="shared" si="7"/>
        <v>0</v>
      </c>
      <c r="G407" s="95"/>
      <c r="H407" s="21" t="s">
        <v>1249</v>
      </c>
    </row>
    <row r="408" spans="1:9">
      <c r="A408" s="17"/>
      <c r="B408" s="17"/>
      <c r="C408" s="17"/>
      <c r="D408" s="18"/>
      <c r="E408" s="18"/>
      <c r="F408" s="18"/>
      <c r="G408" s="18"/>
      <c r="H408" s="17"/>
    </row>
    <row r="409" spans="1:9" ht="26.25">
      <c r="A409" s="673" t="s">
        <v>43</v>
      </c>
      <c r="B409" s="674"/>
      <c r="C409" s="29">
        <f>SUM(C379:C408)</f>
        <v>267</v>
      </c>
      <c r="D409" s="10">
        <f>SUM(D379:D408)</f>
        <v>5555740</v>
      </c>
      <c r="E409" s="10">
        <f>SUM(E379:E408)</f>
        <v>5555740</v>
      </c>
      <c r="F409" s="10">
        <f>D409-E409</f>
        <v>0</v>
      </c>
      <c r="G409" s="10"/>
      <c r="H409" s="31"/>
      <c r="I409" t="s">
        <v>1250</v>
      </c>
    </row>
    <row r="414" spans="1:9" ht="23.25">
      <c r="A414" s="666" t="s">
        <v>0</v>
      </c>
      <c r="B414" s="666"/>
      <c r="C414" s="666"/>
      <c r="D414" s="666"/>
      <c r="E414" s="666"/>
      <c r="F414" s="666"/>
      <c r="G414" s="666"/>
      <c r="H414" s="666"/>
    </row>
    <row r="415" spans="1:9" ht="15.75">
      <c r="A415" s="672" t="s">
        <v>1059</v>
      </c>
      <c r="B415" s="672"/>
      <c r="C415" s="672"/>
      <c r="D415" s="672"/>
      <c r="E415" s="672"/>
      <c r="F415" s="672"/>
      <c r="G415" s="672"/>
      <c r="H415" s="672"/>
    </row>
    <row r="416" spans="1:9">
      <c r="A416" s="667" t="s">
        <v>1251</v>
      </c>
      <c r="B416" s="667"/>
      <c r="C416" s="667"/>
      <c r="D416" s="667"/>
      <c r="E416" s="667"/>
      <c r="F416" s="667"/>
      <c r="G416" s="667"/>
      <c r="H416" s="667"/>
    </row>
    <row r="417" spans="1:8">
      <c r="A417" s="668" t="s">
        <v>2</v>
      </c>
      <c r="B417" s="668"/>
      <c r="C417" s="668"/>
      <c r="D417" s="668"/>
      <c r="E417" s="668"/>
      <c r="F417" s="668"/>
      <c r="G417" s="668"/>
      <c r="H417" s="668"/>
    </row>
    <row r="418" spans="1:8" ht="15.75">
      <c r="A418" s="1" t="s">
        <v>3</v>
      </c>
      <c r="B418" s="1" t="s">
        <v>4</v>
      </c>
      <c r="C418" s="211" t="s">
        <v>2245</v>
      </c>
      <c r="D418" s="1" t="s">
        <v>2243</v>
      </c>
      <c r="E418" s="1" t="s">
        <v>2246</v>
      </c>
      <c r="F418" s="211" t="s">
        <v>2244</v>
      </c>
      <c r="G418" s="1" t="s">
        <v>2247</v>
      </c>
      <c r="H418" s="211" t="s">
        <v>2239</v>
      </c>
    </row>
    <row r="419" spans="1:8">
      <c r="A419" s="19"/>
      <c r="B419" s="53" t="s">
        <v>1252</v>
      </c>
      <c r="C419" s="53">
        <v>1</v>
      </c>
      <c r="D419" s="5">
        <v>27185</v>
      </c>
      <c r="E419" s="91"/>
      <c r="F419" s="91">
        <f>D419-E419</f>
        <v>27185</v>
      </c>
      <c r="G419" s="91"/>
      <c r="H419" s="21"/>
    </row>
    <row r="420" spans="1:8">
      <c r="A420" s="19"/>
      <c r="B420" s="53" t="s">
        <v>1224</v>
      </c>
      <c r="C420" s="53">
        <v>4</v>
      </c>
      <c r="D420" s="5">
        <v>103795</v>
      </c>
      <c r="E420" s="91"/>
      <c r="F420" s="91">
        <f>F419+D420-E420</f>
        <v>130980</v>
      </c>
      <c r="G420" s="91"/>
      <c r="H420" s="21"/>
    </row>
    <row r="421" spans="1:8">
      <c r="A421" s="19"/>
      <c r="B421" s="53" t="s">
        <v>1243</v>
      </c>
      <c r="C421" s="53">
        <v>4</v>
      </c>
      <c r="D421" s="5">
        <v>105010</v>
      </c>
      <c r="E421" s="91"/>
      <c r="F421" s="91">
        <f t="shared" ref="F421:F440" si="8">F420+D421-E421</f>
        <v>235990</v>
      </c>
      <c r="G421" s="91"/>
      <c r="H421" s="21"/>
    </row>
    <row r="422" spans="1:8">
      <c r="A422" s="19"/>
      <c r="B422" s="53" t="s">
        <v>1244</v>
      </c>
      <c r="C422" s="53">
        <v>6</v>
      </c>
      <c r="D422" s="5">
        <v>158950</v>
      </c>
      <c r="E422" s="91"/>
      <c r="F422" s="91">
        <f t="shared" si="8"/>
        <v>394940</v>
      </c>
      <c r="G422" s="91"/>
      <c r="H422" s="21"/>
    </row>
    <row r="423" spans="1:8">
      <c r="A423" s="19"/>
      <c r="B423" s="53" t="s">
        <v>1245</v>
      </c>
      <c r="C423" s="53">
        <v>3</v>
      </c>
      <c r="D423" s="5">
        <v>76865</v>
      </c>
      <c r="E423" s="91"/>
      <c r="F423" s="91">
        <f t="shared" si="8"/>
        <v>471805</v>
      </c>
      <c r="G423" s="91"/>
      <c r="H423" s="21"/>
    </row>
    <row r="424" spans="1:8">
      <c r="A424" s="19"/>
      <c r="B424" s="53" t="s">
        <v>1247</v>
      </c>
      <c r="C424" s="53">
        <v>9</v>
      </c>
      <c r="D424" s="5">
        <v>218015</v>
      </c>
      <c r="E424" s="91"/>
      <c r="F424" s="91">
        <f t="shared" si="8"/>
        <v>689820</v>
      </c>
      <c r="G424" s="91"/>
      <c r="H424" s="21"/>
    </row>
    <row r="425" spans="1:8">
      <c r="A425" s="19"/>
      <c r="B425" s="53" t="s">
        <v>1248</v>
      </c>
      <c r="C425" s="53">
        <v>10</v>
      </c>
      <c r="D425" s="5">
        <v>252760</v>
      </c>
      <c r="E425" s="91"/>
      <c r="F425" s="91">
        <f t="shared" si="8"/>
        <v>942580</v>
      </c>
      <c r="G425" s="91"/>
      <c r="H425" s="21"/>
    </row>
    <row r="426" spans="1:8">
      <c r="A426" s="19"/>
      <c r="B426" s="53" t="s">
        <v>1253</v>
      </c>
      <c r="C426" s="53">
        <v>2</v>
      </c>
      <c r="D426" s="5">
        <v>49030</v>
      </c>
      <c r="E426" s="91"/>
      <c r="F426" s="91">
        <f t="shared" si="8"/>
        <v>991610</v>
      </c>
      <c r="G426" s="91"/>
      <c r="H426" s="21"/>
    </row>
    <row r="427" spans="1:8">
      <c r="A427" s="19"/>
      <c r="B427" s="21"/>
      <c r="C427" s="21"/>
      <c r="D427" s="3"/>
      <c r="E427" s="91"/>
      <c r="F427" s="91">
        <f t="shared" si="8"/>
        <v>991610</v>
      </c>
      <c r="G427" s="91"/>
      <c r="H427" s="21"/>
    </row>
    <row r="428" spans="1:8">
      <c r="A428" s="19"/>
      <c r="B428" s="53" t="s">
        <v>1254</v>
      </c>
      <c r="C428" s="53">
        <v>4</v>
      </c>
      <c r="D428" s="5"/>
      <c r="E428" s="95">
        <v>48170</v>
      </c>
      <c r="F428" s="91">
        <f t="shared" si="8"/>
        <v>943440</v>
      </c>
      <c r="G428" s="95"/>
      <c r="H428" s="21"/>
    </row>
    <row r="429" spans="1:8">
      <c r="A429" s="19"/>
      <c r="B429" s="53" t="s">
        <v>1255</v>
      </c>
      <c r="C429" s="53">
        <v>7</v>
      </c>
      <c r="D429" s="5"/>
      <c r="E429" s="95">
        <v>131510</v>
      </c>
      <c r="F429" s="91">
        <f t="shared" si="8"/>
        <v>811930</v>
      </c>
      <c r="G429" s="95"/>
      <c r="H429" s="21"/>
    </row>
    <row r="430" spans="1:8">
      <c r="A430" s="19"/>
      <c r="B430" s="53" t="s">
        <v>1256</v>
      </c>
      <c r="C430" s="53">
        <v>4</v>
      </c>
      <c r="D430" s="5"/>
      <c r="E430" s="95">
        <v>94525</v>
      </c>
      <c r="F430" s="91">
        <f t="shared" si="8"/>
        <v>717405</v>
      </c>
      <c r="G430" s="95"/>
      <c r="H430" s="21"/>
    </row>
    <row r="431" spans="1:8">
      <c r="A431" s="19"/>
      <c r="B431" s="53" t="s">
        <v>1257</v>
      </c>
      <c r="C431" s="53">
        <v>3</v>
      </c>
      <c r="D431" s="5"/>
      <c r="E431" s="95">
        <v>40070</v>
      </c>
      <c r="F431" s="91">
        <f t="shared" si="8"/>
        <v>677335</v>
      </c>
      <c r="G431" s="95"/>
      <c r="H431" s="21"/>
    </row>
    <row r="432" spans="1:8">
      <c r="A432" s="19"/>
      <c r="B432" s="53" t="s">
        <v>1258</v>
      </c>
      <c r="C432" s="53">
        <v>18</v>
      </c>
      <c r="D432" s="5"/>
      <c r="E432" s="95">
        <v>250080</v>
      </c>
      <c r="F432" s="91">
        <f t="shared" si="8"/>
        <v>427255</v>
      </c>
      <c r="G432" s="95"/>
      <c r="H432" s="21"/>
    </row>
    <row r="433" spans="1:8">
      <c r="A433" s="19"/>
      <c r="B433" s="53" t="s">
        <v>1259</v>
      </c>
      <c r="C433" s="53">
        <v>4</v>
      </c>
      <c r="D433" s="5"/>
      <c r="E433" s="95">
        <v>54030</v>
      </c>
      <c r="F433" s="91">
        <f t="shared" si="8"/>
        <v>373225</v>
      </c>
      <c r="G433" s="95"/>
      <c r="H433" s="21"/>
    </row>
    <row r="434" spans="1:8">
      <c r="A434" s="19"/>
      <c r="B434" s="53" t="s">
        <v>1260</v>
      </c>
      <c r="C434" s="53">
        <v>3</v>
      </c>
      <c r="D434" s="5"/>
      <c r="E434" s="95">
        <v>40670</v>
      </c>
      <c r="F434" s="91">
        <f t="shared" si="8"/>
        <v>332555</v>
      </c>
      <c r="G434" s="95"/>
      <c r="H434" s="21"/>
    </row>
    <row r="435" spans="1:8">
      <c r="A435" s="19"/>
      <c r="B435" s="53" t="s">
        <v>985</v>
      </c>
      <c r="C435" s="53">
        <v>9</v>
      </c>
      <c r="D435" s="5"/>
      <c r="E435" s="95">
        <v>122955</v>
      </c>
      <c r="F435" s="91">
        <f t="shared" si="8"/>
        <v>209600</v>
      </c>
      <c r="G435" s="95"/>
      <c r="H435" s="21"/>
    </row>
    <row r="436" spans="1:8">
      <c r="A436" s="19"/>
      <c r="B436" s="53" t="s">
        <v>1261</v>
      </c>
      <c r="C436" s="53">
        <v>1</v>
      </c>
      <c r="D436" s="5"/>
      <c r="E436" s="95">
        <v>13500</v>
      </c>
      <c r="F436" s="91">
        <f t="shared" si="8"/>
        <v>196100</v>
      </c>
      <c r="G436" s="95"/>
      <c r="H436" s="21"/>
    </row>
    <row r="437" spans="1:8">
      <c r="A437" s="19"/>
      <c r="B437" s="53" t="s">
        <v>989</v>
      </c>
      <c r="C437" s="53">
        <v>5</v>
      </c>
      <c r="D437" s="5"/>
      <c r="E437" s="95">
        <v>69175</v>
      </c>
      <c r="F437" s="91">
        <f t="shared" si="8"/>
        <v>126925</v>
      </c>
      <c r="G437" s="95"/>
      <c r="H437" s="21"/>
    </row>
    <row r="438" spans="1:8">
      <c r="A438" s="19"/>
      <c r="B438" s="53" t="s">
        <v>991</v>
      </c>
      <c r="C438" s="53">
        <v>3</v>
      </c>
      <c r="D438" s="5"/>
      <c r="E438" s="95">
        <v>40350</v>
      </c>
      <c r="F438" s="91">
        <f t="shared" si="8"/>
        <v>86575</v>
      </c>
      <c r="G438" s="95"/>
      <c r="H438" s="21"/>
    </row>
    <row r="439" spans="1:8">
      <c r="A439" s="19"/>
      <c r="B439" s="53" t="s">
        <v>1026</v>
      </c>
      <c r="C439" s="53">
        <v>7</v>
      </c>
      <c r="D439" s="5">
        <v>5255</v>
      </c>
      <c r="E439" s="95">
        <v>91830</v>
      </c>
      <c r="F439" s="91">
        <f t="shared" si="8"/>
        <v>0</v>
      </c>
      <c r="G439" s="95"/>
      <c r="H439" s="21"/>
    </row>
    <row r="440" spans="1:8">
      <c r="A440" s="19"/>
      <c r="B440" s="21" t="s">
        <v>1262</v>
      </c>
      <c r="C440" s="21">
        <v>1</v>
      </c>
      <c r="D440" s="3">
        <v>13605</v>
      </c>
      <c r="E440" s="91">
        <v>13605</v>
      </c>
      <c r="F440" s="91">
        <f t="shared" si="8"/>
        <v>0</v>
      </c>
      <c r="G440" s="91"/>
      <c r="H440" s="21"/>
    </row>
    <row r="441" spans="1:8">
      <c r="A441" s="19"/>
      <c r="B441" s="21"/>
      <c r="C441" s="21"/>
      <c r="D441" s="3"/>
      <c r="E441" s="91"/>
      <c r="F441" s="91"/>
      <c r="G441" s="91"/>
      <c r="H441" s="21" t="s">
        <v>1263</v>
      </c>
    </row>
    <row r="442" spans="1:8">
      <c r="A442" s="17"/>
      <c r="B442" s="17"/>
      <c r="C442" s="17"/>
      <c r="D442" s="18"/>
      <c r="E442" s="18"/>
      <c r="F442" s="18"/>
      <c r="G442" s="18"/>
      <c r="H442" s="17"/>
    </row>
    <row r="443" spans="1:8" ht="26.25">
      <c r="A443" s="673" t="s">
        <v>43</v>
      </c>
      <c r="B443" s="674"/>
      <c r="C443" s="29">
        <f>SUM(C419:C442)</f>
        <v>108</v>
      </c>
      <c r="D443" s="10">
        <f>SUM(D419:D442)</f>
        <v>1010470</v>
      </c>
      <c r="E443" s="10">
        <f>SUM(E419:E442)</f>
        <v>1010470</v>
      </c>
      <c r="F443" s="10">
        <f>D443-E443</f>
        <v>0</v>
      </c>
      <c r="G443" s="10"/>
      <c r="H443" s="31"/>
    </row>
    <row r="449" spans="1:8" ht="23.25">
      <c r="A449" s="666" t="s">
        <v>0</v>
      </c>
      <c r="B449" s="666"/>
      <c r="C449" s="666"/>
      <c r="D449" s="666"/>
      <c r="E449" s="666"/>
      <c r="F449" s="666"/>
      <c r="G449" s="666"/>
      <c r="H449" s="666"/>
    </row>
    <row r="450" spans="1:8" ht="15.75">
      <c r="A450" s="672" t="s">
        <v>1059</v>
      </c>
      <c r="B450" s="672"/>
      <c r="C450" s="672"/>
      <c r="D450" s="672"/>
      <c r="E450" s="672"/>
      <c r="F450" s="672"/>
      <c r="G450" s="672"/>
      <c r="H450" s="672"/>
    </row>
    <row r="451" spans="1:8">
      <c r="A451" s="667" t="s">
        <v>234</v>
      </c>
      <c r="B451" s="667"/>
      <c r="C451" s="667"/>
      <c r="D451" s="667"/>
      <c r="E451" s="667"/>
      <c r="F451" s="667"/>
      <c r="G451" s="667"/>
      <c r="H451" s="667"/>
    </row>
    <row r="452" spans="1:8">
      <c r="A452" s="668" t="s">
        <v>2</v>
      </c>
      <c r="B452" s="668"/>
      <c r="C452" s="668"/>
      <c r="D452" s="668"/>
      <c r="E452" s="668"/>
      <c r="F452" s="668"/>
      <c r="G452" s="668"/>
      <c r="H452" s="668"/>
    </row>
    <row r="453" spans="1:8" ht="15.75">
      <c r="A453" s="1" t="s">
        <v>3</v>
      </c>
      <c r="B453" s="1" t="s">
        <v>4</v>
      </c>
      <c r="C453" s="211" t="s">
        <v>2245</v>
      </c>
      <c r="D453" s="1" t="s">
        <v>2243</v>
      </c>
      <c r="E453" s="1" t="s">
        <v>2246</v>
      </c>
      <c r="F453" s="211" t="s">
        <v>2244</v>
      </c>
      <c r="G453" s="1" t="s">
        <v>2247</v>
      </c>
      <c r="H453" s="211" t="s">
        <v>2239</v>
      </c>
    </row>
    <row r="454" spans="1:8">
      <c r="A454" s="19"/>
      <c r="B454" s="53" t="s">
        <v>1243</v>
      </c>
      <c r="C454" s="53">
        <v>1</v>
      </c>
      <c r="D454" s="5">
        <v>24940</v>
      </c>
      <c r="E454" s="91"/>
      <c r="F454" s="91">
        <f>D454-E454</f>
        <v>24940</v>
      </c>
      <c r="G454" s="91"/>
      <c r="H454" s="21"/>
    </row>
    <row r="455" spans="1:8">
      <c r="A455" s="19"/>
      <c r="B455" s="21" t="s">
        <v>379</v>
      </c>
      <c r="C455" s="21">
        <v>1</v>
      </c>
      <c r="D455" s="3"/>
      <c r="E455" s="95">
        <v>14135</v>
      </c>
      <c r="F455" s="95">
        <f>F454+D455-E455</f>
        <v>10805</v>
      </c>
      <c r="G455" s="95"/>
      <c r="H455" s="21"/>
    </row>
    <row r="456" spans="1:8">
      <c r="A456" s="19"/>
      <c r="B456" s="21" t="s">
        <v>380</v>
      </c>
      <c r="C456" s="21">
        <v>1</v>
      </c>
      <c r="D456" s="3">
        <v>1910</v>
      </c>
      <c r="E456" s="95">
        <v>12715</v>
      </c>
      <c r="F456" s="95">
        <f t="shared" ref="F456:F458" si="9">F455+D456-E456</f>
        <v>0</v>
      </c>
      <c r="G456" s="95"/>
      <c r="H456" s="21"/>
    </row>
    <row r="457" spans="1:8">
      <c r="A457" s="19"/>
      <c r="B457" s="21" t="s">
        <v>1216</v>
      </c>
      <c r="C457" s="21">
        <v>1</v>
      </c>
      <c r="D457" s="3">
        <v>14745</v>
      </c>
      <c r="E457" s="95">
        <v>14745</v>
      </c>
      <c r="F457" s="95">
        <f t="shared" si="9"/>
        <v>0</v>
      </c>
      <c r="G457" s="95"/>
      <c r="H457" s="21"/>
    </row>
    <row r="458" spans="1:8">
      <c r="A458" s="17"/>
      <c r="B458" s="17"/>
      <c r="C458" s="17"/>
      <c r="D458" s="18"/>
      <c r="E458" s="18"/>
      <c r="F458" s="95">
        <f t="shared" si="9"/>
        <v>0</v>
      </c>
      <c r="G458" s="18"/>
      <c r="H458" s="17"/>
    </row>
    <row r="459" spans="1:8" ht="26.25">
      <c r="A459" s="673" t="s">
        <v>43</v>
      </c>
      <c r="B459" s="674"/>
      <c r="C459" s="29">
        <f>SUM(C454:C458)</f>
        <v>4</v>
      </c>
      <c r="D459" s="10">
        <f>SUM(D454:D458)</f>
        <v>41595</v>
      </c>
      <c r="E459" s="10">
        <f>SUM(E454:E458)</f>
        <v>41595</v>
      </c>
      <c r="F459" s="10">
        <f>D459-E459</f>
        <v>0</v>
      </c>
      <c r="G459" s="10"/>
      <c r="H459" s="31"/>
    </row>
    <row r="464" spans="1:8" ht="23.25">
      <c r="A464" s="666" t="s">
        <v>0</v>
      </c>
      <c r="B464" s="666"/>
      <c r="C464" s="666"/>
      <c r="D464" s="666"/>
      <c r="E464" s="666"/>
      <c r="F464" s="666"/>
      <c r="G464" s="666"/>
      <c r="H464" s="666"/>
    </row>
    <row r="465" spans="1:8" ht="15.75">
      <c r="A465" s="672" t="s">
        <v>1059</v>
      </c>
      <c r="B465" s="672"/>
      <c r="C465" s="672"/>
      <c r="D465" s="672"/>
      <c r="E465" s="672"/>
      <c r="F465" s="672"/>
      <c r="G465" s="672"/>
      <c r="H465" s="672"/>
    </row>
    <row r="466" spans="1:8" ht="21">
      <c r="A466" s="683" t="s">
        <v>512</v>
      </c>
      <c r="B466" s="683"/>
      <c r="C466" s="683"/>
      <c r="D466" s="683"/>
      <c r="E466" s="683"/>
      <c r="F466" s="683"/>
      <c r="G466" s="683"/>
      <c r="H466" s="683"/>
    </row>
    <row r="467" spans="1:8">
      <c r="A467" s="668" t="s">
        <v>2</v>
      </c>
      <c r="B467" s="668"/>
      <c r="C467" s="668"/>
      <c r="D467" s="668"/>
      <c r="E467" s="668"/>
      <c r="F467" s="668"/>
      <c r="G467" s="668"/>
      <c r="H467" s="668"/>
    </row>
    <row r="468" spans="1:8" ht="15.75">
      <c r="A468" s="1" t="s">
        <v>3</v>
      </c>
      <c r="B468" s="1" t="s">
        <v>4</v>
      </c>
      <c r="C468" s="211" t="s">
        <v>2245</v>
      </c>
      <c r="D468" s="1" t="s">
        <v>2243</v>
      </c>
      <c r="E468" s="1" t="s">
        <v>2246</v>
      </c>
      <c r="F468" s="211" t="s">
        <v>2244</v>
      </c>
      <c r="G468" s="1" t="s">
        <v>2247</v>
      </c>
      <c r="H468" s="211" t="s">
        <v>2239</v>
      </c>
    </row>
    <row r="469" spans="1:8">
      <c r="A469" s="19"/>
      <c r="B469" s="21" t="s">
        <v>216</v>
      </c>
      <c r="C469" s="21">
        <v>22</v>
      </c>
      <c r="D469" s="5">
        <v>501705</v>
      </c>
      <c r="E469" s="91"/>
      <c r="F469" s="91">
        <f>D469-E469</f>
        <v>501705</v>
      </c>
      <c r="G469" s="91"/>
      <c r="H469" s="21"/>
    </row>
    <row r="470" spans="1:8">
      <c r="A470" s="19"/>
      <c r="B470" s="21" t="s">
        <v>217</v>
      </c>
      <c r="C470" s="21">
        <v>5</v>
      </c>
      <c r="D470" s="5">
        <v>116570</v>
      </c>
      <c r="E470" s="91"/>
      <c r="F470" s="91">
        <f>F469+D470-E470</f>
        <v>618275</v>
      </c>
      <c r="G470" s="91"/>
      <c r="H470" s="21"/>
    </row>
    <row r="471" spans="1:8">
      <c r="A471" s="19"/>
      <c r="B471" s="21" t="s">
        <v>230</v>
      </c>
      <c r="C471" s="21">
        <v>34</v>
      </c>
      <c r="D471" s="5">
        <v>785920</v>
      </c>
      <c r="E471" s="91"/>
      <c r="F471" s="91">
        <f t="shared" ref="F471:F534" si="10">F470+D471-E471</f>
        <v>1404195</v>
      </c>
      <c r="G471" s="91"/>
      <c r="H471" s="21"/>
    </row>
    <row r="472" spans="1:8">
      <c r="A472" s="19"/>
      <c r="B472" s="21" t="s">
        <v>231</v>
      </c>
      <c r="C472" s="21">
        <v>28</v>
      </c>
      <c r="D472" s="5">
        <v>618740</v>
      </c>
      <c r="E472" s="91"/>
      <c r="F472" s="91">
        <f t="shared" si="10"/>
        <v>2022935</v>
      </c>
      <c r="G472" s="91"/>
      <c r="H472" s="21"/>
    </row>
    <row r="473" spans="1:8">
      <c r="A473" s="19"/>
      <c r="B473" s="21" t="s">
        <v>232</v>
      </c>
      <c r="C473" s="21">
        <v>31</v>
      </c>
      <c r="D473" s="5">
        <v>711675</v>
      </c>
      <c r="E473" s="91"/>
      <c r="F473" s="91">
        <f t="shared" si="10"/>
        <v>2734610</v>
      </c>
      <c r="G473" s="91"/>
      <c r="H473" s="21"/>
    </row>
    <row r="474" spans="1:8">
      <c r="A474" s="19"/>
      <c r="B474" s="21" t="s">
        <v>218</v>
      </c>
      <c r="C474" s="21">
        <v>26</v>
      </c>
      <c r="D474" s="5">
        <v>598275</v>
      </c>
      <c r="E474" s="91"/>
      <c r="F474" s="91">
        <f t="shared" si="10"/>
        <v>3332885</v>
      </c>
      <c r="G474" s="91"/>
      <c r="H474" s="21"/>
    </row>
    <row r="475" spans="1:8">
      <c r="A475" s="19"/>
      <c r="B475" s="21" t="s">
        <v>115</v>
      </c>
      <c r="C475" s="21">
        <v>33</v>
      </c>
      <c r="D475" s="5">
        <v>744145</v>
      </c>
      <c r="E475" s="91"/>
      <c r="F475" s="91">
        <f t="shared" si="10"/>
        <v>4077030</v>
      </c>
      <c r="G475" s="91"/>
      <c r="H475" s="21"/>
    </row>
    <row r="476" spans="1:8">
      <c r="A476" s="19"/>
      <c r="B476" s="21" t="s">
        <v>116</v>
      </c>
      <c r="C476" s="21">
        <v>44</v>
      </c>
      <c r="D476" s="5">
        <v>1001945</v>
      </c>
      <c r="E476" s="91"/>
      <c r="F476" s="91">
        <f t="shared" si="10"/>
        <v>5078975</v>
      </c>
      <c r="G476" s="91"/>
      <c r="H476" s="21"/>
    </row>
    <row r="477" spans="1:8">
      <c r="A477" s="19"/>
      <c r="B477" s="21" t="s">
        <v>117</v>
      </c>
      <c r="C477" s="21">
        <v>10</v>
      </c>
      <c r="D477" s="5">
        <v>270030</v>
      </c>
      <c r="E477" s="91"/>
      <c r="F477" s="91">
        <f t="shared" si="10"/>
        <v>5349005</v>
      </c>
      <c r="G477" s="91"/>
      <c r="H477" s="21"/>
    </row>
    <row r="478" spans="1:8">
      <c r="A478" s="19"/>
      <c r="B478" s="21" t="s">
        <v>118</v>
      </c>
      <c r="C478" s="21">
        <v>24</v>
      </c>
      <c r="D478" s="5">
        <v>543555</v>
      </c>
      <c r="E478" s="91"/>
      <c r="F478" s="91">
        <f t="shared" si="10"/>
        <v>5892560</v>
      </c>
      <c r="G478" s="91"/>
      <c r="H478" s="21"/>
    </row>
    <row r="479" spans="1:8">
      <c r="A479" s="19"/>
      <c r="B479" s="21" t="s">
        <v>119</v>
      </c>
      <c r="C479" s="21">
        <v>21</v>
      </c>
      <c r="D479" s="5">
        <v>472525</v>
      </c>
      <c r="E479" s="91"/>
      <c r="F479" s="91">
        <f t="shared" si="10"/>
        <v>6365085</v>
      </c>
      <c r="G479" s="91"/>
      <c r="H479" s="21"/>
    </row>
    <row r="480" spans="1:8">
      <c r="A480" s="19"/>
      <c r="B480" s="21" t="s">
        <v>443</v>
      </c>
      <c r="C480" s="21">
        <v>22</v>
      </c>
      <c r="D480" s="5">
        <v>498690</v>
      </c>
      <c r="E480" s="91"/>
      <c r="F480" s="91">
        <f t="shared" si="10"/>
        <v>6863775</v>
      </c>
      <c r="G480" s="91"/>
      <c r="H480" s="21"/>
    </row>
    <row r="481" spans="1:8">
      <c r="A481" s="19"/>
      <c r="B481" s="21" t="s">
        <v>120</v>
      </c>
      <c r="C481" s="21">
        <v>16</v>
      </c>
      <c r="D481" s="5">
        <v>359695</v>
      </c>
      <c r="E481" s="91"/>
      <c r="F481" s="91">
        <f t="shared" si="10"/>
        <v>7223470</v>
      </c>
      <c r="G481" s="91"/>
      <c r="H481" s="21"/>
    </row>
    <row r="482" spans="1:8">
      <c r="A482" s="19"/>
      <c r="B482" s="21" t="s">
        <v>121</v>
      </c>
      <c r="C482" s="21">
        <v>19</v>
      </c>
      <c r="D482" s="5">
        <v>413950</v>
      </c>
      <c r="E482" s="91"/>
      <c r="F482" s="91">
        <f t="shared" si="10"/>
        <v>7637420</v>
      </c>
      <c r="G482" s="91"/>
      <c r="H482" s="21"/>
    </row>
    <row r="483" spans="1:8">
      <c r="A483" s="19"/>
      <c r="B483" s="21" t="s">
        <v>122</v>
      </c>
      <c r="C483" s="21">
        <v>20</v>
      </c>
      <c r="D483" s="5">
        <v>439920</v>
      </c>
      <c r="E483" s="91"/>
      <c r="F483" s="91">
        <f t="shared" si="10"/>
        <v>8077340</v>
      </c>
      <c r="G483" s="91"/>
      <c r="H483" s="21"/>
    </row>
    <row r="484" spans="1:8">
      <c r="A484" s="19"/>
      <c r="B484" s="21" t="s">
        <v>123</v>
      </c>
      <c r="C484" s="21">
        <v>26</v>
      </c>
      <c r="D484" s="5">
        <v>573275</v>
      </c>
      <c r="E484" s="91"/>
      <c r="F484" s="91">
        <f t="shared" si="10"/>
        <v>8650615</v>
      </c>
      <c r="G484" s="91"/>
      <c r="H484" s="21"/>
    </row>
    <row r="485" spans="1:8">
      <c r="A485" s="19"/>
      <c r="B485" s="21" t="s">
        <v>221</v>
      </c>
      <c r="C485" s="21">
        <v>11</v>
      </c>
      <c r="D485" s="5">
        <v>230240</v>
      </c>
      <c r="E485" s="91"/>
      <c r="F485" s="91">
        <f t="shared" si="10"/>
        <v>8880855</v>
      </c>
      <c r="G485" s="91"/>
      <c r="H485" s="21"/>
    </row>
    <row r="486" spans="1:8">
      <c r="A486" s="19"/>
      <c r="B486" s="21" t="s">
        <v>131</v>
      </c>
      <c r="C486" s="21">
        <v>8</v>
      </c>
      <c r="D486" s="5">
        <v>177905</v>
      </c>
      <c r="E486" s="91"/>
      <c r="F486" s="91">
        <f t="shared" si="10"/>
        <v>9058760</v>
      </c>
      <c r="G486" s="91"/>
      <c r="H486" s="21"/>
    </row>
    <row r="487" spans="1:8">
      <c r="A487" s="19"/>
      <c r="B487" s="21" t="s">
        <v>133</v>
      </c>
      <c r="C487" s="21">
        <v>5</v>
      </c>
      <c r="D487" s="5">
        <v>130935</v>
      </c>
      <c r="E487" s="91"/>
      <c r="F487" s="91">
        <f t="shared" si="10"/>
        <v>9189695</v>
      </c>
      <c r="G487" s="91"/>
      <c r="H487" s="21"/>
    </row>
    <row r="488" spans="1:8">
      <c r="A488" s="19"/>
      <c r="B488" s="21" t="s">
        <v>134</v>
      </c>
      <c r="C488" s="21">
        <v>6</v>
      </c>
      <c r="D488" s="5">
        <v>136175</v>
      </c>
      <c r="E488" s="91"/>
      <c r="F488" s="91">
        <f t="shared" si="10"/>
        <v>9325870</v>
      </c>
      <c r="G488" s="91"/>
      <c r="H488" s="21"/>
    </row>
    <row r="489" spans="1:8">
      <c r="A489" s="19"/>
      <c r="B489" s="21" t="s">
        <v>135</v>
      </c>
      <c r="C489" s="21">
        <v>4</v>
      </c>
      <c r="D489" s="5">
        <v>89250</v>
      </c>
      <c r="E489" s="91"/>
      <c r="F489" s="91">
        <f t="shared" si="10"/>
        <v>9415120</v>
      </c>
      <c r="G489" s="91"/>
      <c r="H489" s="21"/>
    </row>
    <row r="490" spans="1:8">
      <c r="A490" s="19"/>
      <c r="B490" s="21" t="s">
        <v>136</v>
      </c>
      <c r="C490" s="21">
        <v>6</v>
      </c>
      <c r="D490" s="5">
        <v>134830</v>
      </c>
      <c r="E490" s="91"/>
      <c r="F490" s="91">
        <f t="shared" si="10"/>
        <v>9549950</v>
      </c>
      <c r="G490" s="91"/>
      <c r="H490" s="21"/>
    </row>
    <row r="491" spans="1:8">
      <c r="A491" s="19"/>
      <c r="B491" s="21" t="s">
        <v>137</v>
      </c>
      <c r="C491" s="21">
        <v>5</v>
      </c>
      <c r="D491" s="5">
        <v>115535</v>
      </c>
      <c r="E491" s="91"/>
      <c r="F491" s="91">
        <f t="shared" si="10"/>
        <v>9665485</v>
      </c>
      <c r="G491" s="91"/>
      <c r="H491" s="21"/>
    </row>
    <row r="492" spans="1:8">
      <c r="A492" s="19"/>
      <c r="B492" s="21" t="s">
        <v>139</v>
      </c>
      <c r="C492" s="21">
        <v>2</v>
      </c>
      <c r="D492" s="5">
        <v>45430</v>
      </c>
      <c r="E492" s="91"/>
      <c r="F492" s="91">
        <f t="shared" si="10"/>
        <v>9710915</v>
      </c>
      <c r="G492" s="91"/>
      <c r="H492" s="21"/>
    </row>
    <row r="493" spans="1:8">
      <c r="A493" s="19"/>
      <c r="B493" s="21" t="s">
        <v>140</v>
      </c>
      <c r="C493" s="21">
        <v>1</v>
      </c>
      <c r="D493" s="5">
        <v>21990</v>
      </c>
      <c r="E493" s="91"/>
      <c r="F493" s="91">
        <f t="shared" si="10"/>
        <v>9732905</v>
      </c>
      <c r="G493" s="91"/>
      <c r="H493" s="21"/>
    </row>
    <row r="494" spans="1:8">
      <c r="A494" s="19"/>
      <c r="B494" s="21" t="s">
        <v>142</v>
      </c>
      <c r="C494" s="21">
        <v>1</v>
      </c>
      <c r="D494" s="5">
        <v>21915</v>
      </c>
      <c r="E494" s="91"/>
      <c r="F494" s="91">
        <f t="shared" si="10"/>
        <v>9754820</v>
      </c>
      <c r="G494" s="91"/>
      <c r="H494" s="21"/>
    </row>
    <row r="495" spans="1:8">
      <c r="A495" s="19"/>
      <c r="B495" s="21" t="s">
        <v>219</v>
      </c>
      <c r="C495" s="21">
        <v>3</v>
      </c>
      <c r="D495" s="5">
        <v>67120</v>
      </c>
      <c r="E495" s="91"/>
      <c r="F495" s="91">
        <f t="shared" si="10"/>
        <v>9821940</v>
      </c>
      <c r="G495" s="91"/>
      <c r="H495" s="21"/>
    </row>
    <row r="496" spans="1:8">
      <c r="A496" s="19"/>
      <c r="B496" s="21" t="s">
        <v>1264</v>
      </c>
      <c r="C496" s="21">
        <v>9</v>
      </c>
      <c r="D496" s="5">
        <v>180885</v>
      </c>
      <c r="E496" s="91"/>
      <c r="F496" s="91">
        <f t="shared" si="10"/>
        <v>10002825</v>
      </c>
      <c r="G496" s="91"/>
      <c r="H496" s="21"/>
    </row>
    <row r="497" spans="1:10">
      <c r="A497" s="19"/>
      <c r="B497" s="21" t="s">
        <v>514</v>
      </c>
      <c r="C497" s="21">
        <v>2</v>
      </c>
      <c r="D497" s="5">
        <v>46180</v>
      </c>
      <c r="E497" s="91"/>
      <c r="F497" s="91">
        <f t="shared" si="10"/>
        <v>10049005</v>
      </c>
      <c r="G497" s="91"/>
      <c r="H497" s="21"/>
    </row>
    <row r="498" spans="1:10">
      <c r="A498" s="19"/>
      <c r="B498" s="21" t="s">
        <v>515</v>
      </c>
      <c r="C498" s="21">
        <v>8</v>
      </c>
      <c r="D498" s="5">
        <v>183860</v>
      </c>
      <c r="E498" s="91"/>
      <c r="F498" s="91">
        <f t="shared" si="10"/>
        <v>10232865</v>
      </c>
      <c r="G498" s="91"/>
      <c r="H498" s="21"/>
    </row>
    <row r="499" spans="1:10">
      <c r="A499" s="19"/>
      <c r="B499" s="21" t="s">
        <v>516</v>
      </c>
      <c r="C499" s="21">
        <v>10</v>
      </c>
      <c r="D499" s="5">
        <v>227900</v>
      </c>
      <c r="E499" s="91"/>
      <c r="F499" s="91">
        <f t="shared" si="10"/>
        <v>10460765</v>
      </c>
      <c r="G499" s="91"/>
      <c r="H499" s="21"/>
    </row>
    <row r="500" spans="1:10">
      <c r="A500" s="19"/>
      <c r="B500" s="21" t="s">
        <v>1222</v>
      </c>
      <c r="C500" s="21">
        <v>1</v>
      </c>
      <c r="D500" s="5"/>
      <c r="E500" s="95">
        <v>23765</v>
      </c>
      <c r="F500" s="91">
        <f t="shared" si="10"/>
        <v>10437000</v>
      </c>
      <c r="G500" s="95"/>
      <c r="H500" s="21"/>
    </row>
    <row r="501" spans="1:10">
      <c r="A501" s="19"/>
      <c r="B501" s="21" t="s">
        <v>455</v>
      </c>
      <c r="C501" s="21">
        <v>6</v>
      </c>
      <c r="D501" s="5">
        <v>139415</v>
      </c>
      <c r="E501" s="91"/>
      <c r="F501" s="91">
        <f t="shared" si="10"/>
        <v>10576415</v>
      </c>
      <c r="G501" s="91"/>
      <c r="H501" s="21"/>
    </row>
    <row r="502" spans="1:10">
      <c r="A502" s="19"/>
      <c r="B502" s="21" t="s">
        <v>456</v>
      </c>
      <c r="C502" s="21">
        <v>9</v>
      </c>
      <c r="D502" s="5">
        <v>200165</v>
      </c>
      <c r="E502" s="91"/>
      <c r="F502" s="91">
        <f t="shared" si="10"/>
        <v>10776580</v>
      </c>
      <c r="G502" s="91"/>
      <c r="H502" s="21"/>
    </row>
    <row r="503" spans="1:10">
      <c r="A503" s="19"/>
      <c r="B503" s="21" t="s">
        <v>444</v>
      </c>
      <c r="C503" s="21">
        <v>21</v>
      </c>
      <c r="D503" s="5">
        <f>454400+14475</f>
        <v>468875</v>
      </c>
      <c r="E503" s="96"/>
      <c r="F503" s="91">
        <f t="shared" si="10"/>
        <v>11245455</v>
      </c>
      <c r="G503" s="96"/>
      <c r="H503" s="21"/>
      <c r="J503" s="63"/>
    </row>
    <row r="504" spans="1:10">
      <c r="A504" s="19"/>
      <c r="B504" s="21" t="s">
        <v>305</v>
      </c>
      <c r="C504" s="21">
        <v>12</v>
      </c>
      <c r="D504" s="5">
        <v>252925</v>
      </c>
      <c r="E504" s="91"/>
      <c r="F504" s="91">
        <f t="shared" si="10"/>
        <v>11498380</v>
      </c>
      <c r="G504" s="91"/>
      <c r="H504" s="21"/>
      <c r="J504" s="63"/>
    </row>
    <row r="505" spans="1:10">
      <c r="A505" s="19"/>
      <c r="B505" s="21" t="s">
        <v>306</v>
      </c>
      <c r="C505" s="21">
        <v>13</v>
      </c>
      <c r="D505" s="5">
        <f>286360-87315</f>
        <v>199045</v>
      </c>
      <c r="E505" s="91"/>
      <c r="F505" s="91">
        <f t="shared" si="10"/>
        <v>11697425</v>
      </c>
      <c r="G505" s="91"/>
      <c r="H505" s="21"/>
      <c r="I505" s="63"/>
    </row>
    <row r="506" spans="1:10">
      <c r="A506" s="19"/>
      <c r="B506" s="21" t="s">
        <v>307</v>
      </c>
      <c r="C506" s="21">
        <v>8</v>
      </c>
      <c r="D506" s="5">
        <v>175425</v>
      </c>
      <c r="E506" s="91"/>
      <c r="F506" s="91">
        <f t="shared" si="10"/>
        <v>11872850</v>
      </c>
      <c r="G506" s="91"/>
      <c r="H506" s="21"/>
    </row>
    <row r="507" spans="1:10">
      <c r="A507" s="19"/>
      <c r="B507" s="21" t="s">
        <v>308</v>
      </c>
      <c r="C507" s="21">
        <v>7</v>
      </c>
      <c r="D507" s="5">
        <v>615245</v>
      </c>
      <c r="E507" s="91"/>
      <c r="F507" s="91">
        <f t="shared" si="10"/>
        <v>12488095</v>
      </c>
      <c r="G507" s="91"/>
      <c r="H507" s="21"/>
    </row>
    <row r="508" spans="1:10">
      <c r="A508" s="19"/>
      <c r="B508" s="21" t="s">
        <v>309</v>
      </c>
      <c r="C508" s="21">
        <v>28</v>
      </c>
      <c r="D508" s="5">
        <v>619895</v>
      </c>
      <c r="E508" s="91"/>
      <c r="F508" s="91">
        <f t="shared" si="10"/>
        <v>13107990</v>
      </c>
      <c r="G508" s="91"/>
      <c r="H508" s="21"/>
    </row>
    <row r="509" spans="1:10">
      <c r="A509" s="19"/>
      <c r="B509" s="21" t="s">
        <v>446</v>
      </c>
      <c r="C509" s="21">
        <v>11</v>
      </c>
      <c r="D509" s="5">
        <v>244905</v>
      </c>
      <c r="E509" s="91"/>
      <c r="F509" s="91">
        <f t="shared" si="10"/>
        <v>13352895</v>
      </c>
      <c r="G509" s="91"/>
      <c r="H509" s="21"/>
    </row>
    <row r="510" spans="1:10">
      <c r="A510" s="19"/>
      <c r="B510" s="21" t="s">
        <v>310</v>
      </c>
      <c r="C510" s="21">
        <v>9</v>
      </c>
      <c r="D510" s="5">
        <v>196175</v>
      </c>
      <c r="E510" s="91"/>
      <c r="F510" s="91">
        <f t="shared" si="10"/>
        <v>13549070</v>
      </c>
      <c r="G510" s="91"/>
      <c r="H510" s="21"/>
    </row>
    <row r="511" spans="1:10">
      <c r="A511" s="19"/>
      <c r="B511" s="21" t="s">
        <v>311</v>
      </c>
      <c r="C511" s="21">
        <v>9</v>
      </c>
      <c r="D511" s="5">
        <v>197255</v>
      </c>
      <c r="E511" s="91"/>
      <c r="F511" s="91">
        <f t="shared" si="10"/>
        <v>13746325</v>
      </c>
      <c r="G511" s="91"/>
      <c r="H511" s="21"/>
    </row>
    <row r="512" spans="1:10">
      <c r="A512" s="19"/>
      <c r="B512" s="21" t="s">
        <v>312</v>
      </c>
      <c r="C512" s="21">
        <v>25</v>
      </c>
      <c r="D512" s="5">
        <v>522680</v>
      </c>
      <c r="E512" s="91"/>
      <c r="F512" s="91">
        <f t="shared" si="10"/>
        <v>14269005</v>
      </c>
      <c r="G512" s="91"/>
      <c r="H512" s="21"/>
    </row>
    <row r="513" spans="1:8">
      <c r="A513" s="19"/>
      <c r="B513" s="21" t="s">
        <v>313</v>
      </c>
      <c r="C513" s="21">
        <v>32</v>
      </c>
      <c r="D513" s="5">
        <f>669490-147235</f>
        <v>522255</v>
      </c>
      <c r="E513" s="91"/>
      <c r="F513" s="91">
        <f t="shared" si="10"/>
        <v>14791260</v>
      </c>
      <c r="G513" s="91"/>
      <c r="H513" s="21"/>
    </row>
    <row r="514" spans="1:8">
      <c r="A514" s="19"/>
      <c r="B514" s="21" t="s">
        <v>511</v>
      </c>
      <c r="C514" s="21">
        <v>20</v>
      </c>
      <c r="D514" s="5">
        <v>418400</v>
      </c>
      <c r="E514" s="91"/>
      <c r="F514" s="91">
        <f t="shared" si="10"/>
        <v>15209660</v>
      </c>
      <c r="G514" s="91"/>
      <c r="H514" s="21"/>
    </row>
    <row r="515" spans="1:8">
      <c r="A515" s="19"/>
      <c r="B515" s="21" t="s">
        <v>457</v>
      </c>
      <c r="C515" s="21">
        <v>36</v>
      </c>
      <c r="D515" s="5">
        <v>748170</v>
      </c>
      <c r="E515" s="91"/>
      <c r="F515" s="91">
        <f t="shared" si="10"/>
        <v>15957830</v>
      </c>
      <c r="G515" s="91"/>
      <c r="H515" s="21"/>
    </row>
    <row r="516" spans="1:8">
      <c r="A516" s="19"/>
      <c r="B516" s="21" t="s">
        <v>458</v>
      </c>
      <c r="C516" s="21">
        <v>7</v>
      </c>
      <c r="D516" s="5">
        <v>151050</v>
      </c>
      <c r="E516" s="91"/>
      <c r="F516" s="91">
        <f t="shared" si="10"/>
        <v>16108880</v>
      </c>
      <c r="G516" s="91"/>
      <c r="H516" s="21"/>
    </row>
    <row r="517" spans="1:8">
      <c r="A517" s="19"/>
      <c r="B517" s="21" t="s">
        <v>744</v>
      </c>
      <c r="C517" s="21">
        <v>21</v>
      </c>
      <c r="D517" s="5">
        <f>443415+43840</f>
        <v>487255</v>
      </c>
      <c r="E517" s="91"/>
      <c r="F517" s="91">
        <f t="shared" si="10"/>
        <v>16596135</v>
      </c>
      <c r="G517" s="91"/>
      <c r="H517" s="21"/>
    </row>
    <row r="518" spans="1:8">
      <c r="A518" s="19"/>
      <c r="B518" s="21" t="s">
        <v>459</v>
      </c>
      <c r="C518" s="21">
        <v>10</v>
      </c>
      <c r="D518" s="5">
        <v>196095</v>
      </c>
      <c r="E518" s="91"/>
      <c r="F518" s="91">
        <f t="shared" si="10"/>
        <v>16792230</v>
      </c>
      <c r="G518" s="91"/>
      <c r="H518" s="21"/>
    </row>
    <row r="519" spans="1:8">
      <c r="A519" s="19"/>
      <c r="B519" s="21" t="s">
        <v>460</v>
      </c>
      <c r="C519" s="21">
        <v>18</v>
      </c>
      <c r="D519" s="5">
        <v>396325</v>
      </c>
      <c r="E519" s="91"/>
      <c r="F519" s="91">
        <f t="shared" si="10"/>
        <v>17188555</v>
      </c>
      <c r="G519" s="91"/>
      <c r="H519" s="21"/>
    </row>
    <row r="520" spans="1:8">
      <c r="A520" s="19"/>
      <c r="B520" s="21" t="s">
        <v>447</v>
      </c>
      <c r="C520" s="21">
        <v>11</v>
      </c>
      <c r="D520" s="5">
        <f>245325+21860</f>
        <v>267185</v>
      </c>
      <c r="E520" s="91"/>
      <c r="F520" s="91">
        <f t="shared" si="10"/>
        <v>17455740</v>
      </c>
      <c r="G520" s="91"/>
      <c r="H520" s="21"/>
    </row>
    <row r="521" spans="1:8">
      <c r="A521" s="19"/>
      <c r="B521" s="21" t="s">
        <v>461</v>
      </c>
      <c r="C521" s="21">
        <v>11</v>
      </c>
      <c r="D521" s="5">
        <v>246940</v>
      </c>
      <c r="E521" s="91"/>
      <c r="F521" s="91">
        <f t="shared" si="10"/>
        <v>17702680</v>
      </c>
      <c r="G521" s="91"/>
      <c r="H521" s="21"/>
    </row>
    <row r="522" spans="1:8">
      <c r="A522" s="19"/>
      <c r="B522" s="21" t="s">
        <v>1265</v>
      </c>
      <c r="C522" s="21">
        <v>2</v>
      </c>
      <c r="D522" s="3"/>
      <c r="E522" s="95">
        <v>29250</v>
      </c>
      <c r="F522" s="91">
        <f t="shared" si="10"/>
        <v>17673430</v>
      </c>
      <c r="G522" s="95"/>
      <c r="H522" s="21"/>
    </row>
    <row r="523" spans="1:8">
      <c r="A523" s="19"/>
      <c r="B523" s="21" t="s">
        <v>1266</v>
      </c>
      <c r="C523" s="21">
        <v>9</v>
      </c>
      <c r="D523" s="3"/>
      <c r="E523" s="95">
        <v>127595</v>
      </c>
      <c r="F523" s="91">
        <f t="shared" si="10"/>
        <v>17545835</v>
      </c>
      <c r="G523" s="95"/>
      <c r="H523" s="21"/>
    </row>
    <row r="524" spans="1:8">
      <c r="A524" s="19"/>
      <c r="B524" s="21" t="s">
        <v>1267</v>
      </c>
      <c r="C524" s="21">
        <v>1</v>
      </c>
      <c r="D524" s="3"/>
      <c r="E524" s="95">
        <v>14110</v>
      </c>
      <c r="F524" s="91">
        <f t="shared" si="10"/>
        <v>17531725</v>
      </c>
      <c r="G524" s="95"/>
      <c r="H524" s="21"/>
    </row>
    <row r="525" spans="1:8">
      <c r="A525" s="19"/>
      <c r="B525" s="21" t="s">
        <v>1268</v>
      </c>
      <c r="C525" s="21">
        <v>10</v>
      </c>
      <c r="D525" s="3"/>
      <c r="E525" s="95">
        <v>149715</v>
      </c>
      <c r="F525" s="91">
        <f t="shared" si="10"/>
        <v>17382010</v>
      </c>
      <c r="G525" s="95"/>
      <c r="H525" s="21"/>
    </row>
    <row r="526" spans="1:8">
      <c r="A526" s="19"/>
      <c r="B526" s="21" t="s">
        <v>1269</v>
      </c>
      <c r="C526" s="21">
        <v>9</v>
      </c>
      <c r="D526" s="3"/>
      <c r="E526" s="95">
        <v>128640</v>
      </c>
      <c r="F526" s="91">
        <f t="shared" si="10"/>
        <v>17253370</v>
      </c>
      <c r="G526" s="95"/>
      <c r="H526" s="21"/>
    </row>
    <row r="527" spans="1:8">
      <c r="A527" s="19"/>
      <c r="B527" s="21" t="s">
        <v>481</v>
      </c>
      <c r="C527" s="21">
        <v>4</v>
      </c>
      <c r="D527" s="3"/>
      <c r="E527" s="95">
        <v>89545</v>
      </c>
      <c r="F527" s="91">
        <f t="shared" si="10"/>
        <v>17163825</v>
      </c>
      <c r="G527" s="95"/>
      <c r="H527" s="21"/>
    </row>
    <row r="528" spans="1:8">
      <c r="A528" s="19"/>
      <c r="B528" s="21" t="s">
        <v>1270</v>
      </c>
      <c r="C528" s="21">
        <v>11</v>
      </c>
      <c r="D528" s="3"/>
      <c r="E528" s="95">
        <v>186765</v>
      </c>
      <c r="F528" s="91">
        <f t="shared" si="10"/>
        <v>16977060</v>
      </c>
      <c r="G528" s="95"/>
      <c r="H528" s="21"/>
    </row>
    <row r="529" spans="1:8">
      <c r="A529" s="19"/>
      <c r="B529" s="21" t="s">
        <v>1271</v>
      </c>
      <c r="C529" s="21">
        <v>4</v>
      </c>
      <c r="D529" s="3"/>
      <c r="E529" s="95">
        <v>87940</v>
      </c>
      <c r="F529" s="91">
        <f t="shared" si="10"/>
        <v>16889120</v>
      </c>
      <c r="G529" s="95"/>
      <c r="H529" s="21"/>
    </row>
    <row r="530" spans="1:8">
      <c r="A530" s="19"/>
      <c r="B530" s="21" t="s">
        <v>1272</v>
      </c>
      <c r="C530" s="21">
        <v>15</v>
      </c>
      <c r="D530" s="3"/>
      <c r="E530" s="95">
        <v>306670</v>
      </c>
      <c r="F530" s="91">
        <f t="shared" si="10"/>
        <v>16582450</v>
      </c>
      <c r="G530" s="95"/>
      <c r="H530" s="21"/>
    </row>
    <row r="531" spans="1:8">
      <c r="A531" s="19"/>
      <c r="B531" s="21" t="s">
        <v>826</v>
      </c>
      <c r="C531" s="21">
        <v>11</v>
      </c>
      <c r="D531" s="3"/>
      <c r="E531" s="95">
        <v>220310</v>
      </c>
      <c r="F531" s="91">
        <f t="shared" si="10"/>
        <v>16362140</v>
      </c>
      <c r="G531" s="95"/>
      <c r="H531" s="21"/>
    </row>
    <row r="532" spans="1:8">
      <c r="A532" s="19"/>
      <c r="B532" s="21" t="s">
        <v>482</v>
      </c>
      <c r="C532" s="21">
        <v>11</v>
      </c>
      <c r="D532" s="3"/>
      <c r="E532" s="95">
        <v>214120</v>
      </c>
      <c r="F532" s="91">
        <f t="shared" si="10"/>
        <v>16148020</v>
      </c>
      <c r="G532" s="95"/>
      <c r="H532" s="21"/>
    </row>
    <row r="533" spans="1:8">
      <c r="A533" s="19"/>
      <c r="B533" s="21" t="s">
        <v>1273</v>
      </c>
      <c r="C533" s="21">
        <v>13</v>
      </c>
      <c r="D533" s="3"/>
      <c r="E533" s="95">
        <v>236305</v>
      </c>
      <c r="F533" s="91">
        <f t="shared" si="10"/>
        <v>15911715</v>
      </c>
      <c r="G533" s="95"/>
      <c r="H533" s="21"/>
    </row>
    <row r="534" spans="1:8">
      <c r="A534" s="19"/>
      <c r="B534" s="21" t="s">
        <v>337</v>
      </c>
      <c r="C534" s="21">
        <v>17</v>
      </c>
      <c r="D534" s="3"/>
      <c r="E534" s="95">
        <v>312310</v>
      </c>
      <c r="F534" s="91">
        <f t="shared" si="10"/>
        <v>15599405</v>
      </c>
      <c r="G534" s="95"/>
      <c r="H534" s="21"/>
    </row>
    <row r="535" spans="1:8">
      <c r="A535" s="19"/>
      <c r="B535" s="21" t="s">
        <v>1274</v>
      </c>
      <c r="C535" s="21">
        <v>18</v>
      </c>
      <c r="D535" s="3"/>
      <c r="E535" s="95">
        <v>333535</v>
      </c>
      <c r="F535" s="91">
        <f t="shared" ref="F535:F577" si="11">F534+D535-E535</f>
        <v>15265870</v>
      </c>
      <c r="G535" s="95"/>
      <c r="H535" s="21"/>
    </row>
    <row r="536" spans="1:8">
      <c r="A536" s="19"/>
      <c r="B536" s="21" t="s">
        <v>1275</v>
      </c>
      <c r="C536" s="21">
        <v>17</v>
      </c>
      <c r="D536" s="3"/>
      <c r="E536" s="95">
        <v>308530</v>
      </c>
      <c r="F536" s="91">
        <f t="shared" si="11"/>
        <v>14957340</v>
      </c>
      <c r="G536" s="95"/>
      <c r="H536" s="21"/>
    </row>
    <row r="537" spans="1:8">
      <c r="A537" s="19"/>
      <c r="B537" s="21" t="s">
        <v>1276</v>
      </c>
      <c r="C537" s="21">
        <v>17</v>
      </c>
      <c r="D537" s="3"/>
      <c r="E537" s="95">
        <v>294515</v>
      </c>
      <c r="F537" s="91">
        <f t="shared" si="11"/>
        <v>14662825</v>
      </c>
      <c r="G537" s="95"/>
      <c r="H537" s="21"/>
    </row>
    <row r="538" spans="1:8">
      <c r="A538" s="19"/>
      <c r="B538" s="21" t="s">
        <v>1277</v>
      </c>
      <c r="C538" s="21">
        <v>16</v>
      </c>
      <c r="D538" s="3"/>
      <c r="E538" s="95">
        <v>250315</v>
      </c>
      <c r="F538" s="91">
        <f t="shared" si="11"/>
        <v>14412510</v>
      </c>
      <c r="G538" s="95"/>
      <c r="H538" s="21"/>
    </row>
    <row r="539" spans="1:8">
      <c r="A539" s="19"/>
      <c r="B539" s="21" t="s">
        <v>1278</v>
      </c>
      <c r="C539" s="21">
        <v>14</v>
      </c>
      <c r="D539" s="3"/>
      <c r="E539" s="95">
        <v>253540</v>
      </c>
      <c r="F539" s="91">
        <f t="shared" si="11"/>
        <v>14158970</v>
      </c>
      <c r="G539" s="95"/>
      <c r="H539" s="21"/>
    </row>
    <row r="540" spans="1:8">
      <c r="A540" s="19"/>
      <c r="B540" s="21" t="s">
        <v>1279</v>
      </c>
      <c r="C540" s="21">
        <v>15</v>
      </c>
      <c r="D540" s="3"/>
      <c r="E540" s="95">
        <v>266340</v>
      </c>
      <c r="F540" s="91">
        <f t="shared" si="11"/>
        <v>13892630</v>
      </c>
      <c r="G540" s="95"/>
      <c r="H540" s="21"/>
    </row>
    <row r="541" spans="1:8">
      <c r="A541" s="19"/>
      <c r="B541" s="21" t="s">
        <v>1280</v>
      </c>
      <c r="C541" s="21">
        <v>24</v>
      </c>
      <c r="D541" s="3"/>
      <c r="E541" s="95">
        <v>404495</v>
      </c>
      <c r="F541" s="91">
        <f t="shared" si="11"/>
        <v>13488135</v>
      </c>
      <c r="G541" s="95"/>
      <c r="H541" s="21"/>
    </row>
    <row r="542" spans="1:8">
      <c r="A542" s="19"/>
      <c r="B542" s="21" t="s">
        <v>483</v>
      </c>
      <c r="C542" s="21">
        <v>20</v>
      </c>
      <c r="D542" s="3"/>
      <c r="E542" s="95">
        <v>356605</v>
      </c>
      <c r="F542" s="91">
        <f t="shared" si="11"/>
        <v>13131530</v>
      </c>
      <c r="G542" s="95"/>
      <c r="H542" s="21"/>
    </row>
    <row r="543" spans="1:8">
      <c r="A543" s="19"/>
      <c r="B543" s="21" t="s">
        <v>484</v>
      </c>
      <c r="C543" s="21">
        <v>27</v>
      </c>
      <c r="D543" s="3"/>
      <c r="E543" s="95">
        <v>506445</v>
      </c>
      <c r="F543" s="91">
        <f t="shared" si="11"/>
        <v>12625085</v>
      </c>
      <c r="G543" s="95"/>
      <c r="H543" s="21"/>
    </row>
    <row r="544" spans="1:8">
      <c r="A544" s="19"/>
      <c r="B544" s="21" t="s">
        <v>485</v>
      </c>
      <c r="C544" s="21">
        <v>29</v>
      </c>
      <c r="D544" s="3"/>
      <c r="E544" s="95">
        <v>500740</v>
      </c>
      <c r="F544" s="91">
        <f t="shared" si="11"/>
        <v>12124345</v>
      </c>
      <c r="G544" s="95"/>
      <c r="H544" s="21"/>
    </row>
    <row r="545" spans="1:8">
      <c r="A545" s="19"/>
      <c r="B545" s="21" t="s">
        <v>486</v>
      </c>
      <c r="C545" s="21">
        <v>24</v>
      </c>
      <c r="D545" s="3"/>
      <c r="E545" s="95">
        <v>397050</v>
      </c>
      <c r="F545" s="91">
        <f t="shared" si="11"/>
        <v>11727295</v>
      </c>
      <c r="G545" s="95"/>
      <c r="H545" s="21"/>
    </row>
    <row r="546" spans="1:8">
      <c r="A546" s="19"/>
      <c r="B546" s="21" t="s">
        <v>517</v>
      </c>
      <c r="C546" s="21">
        <v>40</v>
      </c>
      <c r="D546" s="3"/>
      <c r="E546" s="95">
        <v>642200</v>
      </c>
      <c r="F546" s="91">
        <f t="shared" si="11"/>
        <v>11085095</v>
      </c>
      <c r="G546" s="95"/>
      <c r="H546" s="21"/>
    </row>
    <row r="547" spans="1:8">
      <c r="A547" s="19"/>
      <c r="B547" s="21" t="s">
        <v>518</v>
      </c>
      <c r="C547" s="21">
        <v>32</v>
      </c>
      <c r="D547" s="3"/>
      <c r="E547" s="95">
        <v>497645</v>
      </c>
      <c r="F547" s="91">
        <f t="shared" si="11"/>
        <v>10587450</v>
      </c>
      <c r="G547" s="95"/>
      <c r="H547" s="21"/>
    </row>
    <row r="548" spans="1:8">
      <c r="A548" s="19"/>
      <c r="B548" s="21" t="s">
        <v>487</v>
      </c>
      <c r="C548" s="21">
        <v>31</v>
      </c>
      <c r="D548" s="3"/>
      <c r="E548" s="95">
        <v>602700</v>
      </c>
      <c r="F548" s="91">
        <f t="shared" si="11"/>
        <v>9984750</v>
      </c>
      <c r="G548" s="95"/>
      <c r="H548" s="21"/>
    </row>
    <row r="549" spans="1:8">
      <c r="A549" s="19"/>
      <c r="B549" s="21" t="s">
        <v>519</v>
      </c>
      <c r="C549" s="21">
        <v>32</v>
      </c>
      <c r="D549" s="3"/>
      <c r="E549" s="95">
        <v>546935</v>
      </c>
      <c r="F549" s="91">
        <f t="shared" si="11"/>
        <v>9437815</v>
      </c>
      <c r="G549" s="95"/>
      <c r="H549" s="21"/>
    </row>
    <row r="550" spans="1:8">
      <c r="A550" s="19"/>
      <c r="B550" s="21" t="s">
        <v>1281</v>
      </c>
      <c r="C550" s="21">
        <v>38</v>
      </c>
      <c r="D550" s="3"/>
      <c r="E550" s="95">
        <v>692920</v>
      </c>
      <c r="F550" s="91">
        <f t="shared" si="11"/>
        <v>8744895</v>
      </c>
      <c r="G550" s="95"/>
      <c r="H550" s="21"/>
    </row>
    <row r="551" spans="1:8">
      <c r="A551" s="19"/>
      <c r="B551" s="21" t="s">
        <v>520</v>
      </c>
      <c r="C551" s="21">
        <v>36</v>
      </c>
      <c r="D551" s="3"/>
      <c r="E551" s="95">
        <v>694185</v>
      </c>
      <c r="F551" s="91">
        <f t="shared" si="11"/>
        <v>8050710</v>
      </c>
      <c r="G551" s="95"/>
      <c r="H551" s="21"/>
    </row>
    <row r="552" spans="1:8">
      <c r="A552" s="19"/>
      <c r="B552" s="21" t="s">
        <v>1282</v>
      </c>
      <c r="C552" s="21">
        <v>21</v>
      </c>
      <c r="D552" s="3"/>
      <c r="E552" s="95">
        <v>343275</v>
      </c>
      <c r="F552" s="91">
        <f t="shared" si="11"/>
        <v>7707435</v>
      </c>
      <c r="G552" s="95"/>
      <c r="H552" s="21"/>
    </row>
    <row r="553" spans="1:8">
      <c r="A553" s="19"/>
      <c r="B553" s="21" t="s">
        <v>1283</v>
      </c>
      <c r="C553" s="21">
        <v>33</v>
      </c>
      <c r="D553" s="3"/>
      <c r="E553" s="95">
        <v>512570</v>
      </c>
      <c r="F553" s="91">
        <f t="shared" si="11"/>
        <v>7194865</v>
      </c>
      <c r="G553" s="95"/>
      <c r="H553" s="21"/>
    </row>
    <row r="554" spans="1:8">
      <c r="A554" s="19"/>
      <c r="B554" s="21" t="s">
        <v>1284</v>
      </c>
      <c r="C554" s="21">
        <v>28</v>
      </c>
      <c r="D554" s="3"/>
      <c r="E554" s="95">
        <v>432775</v>
      </c>
      <c r="F554" s="91">
        <f t="shared" si="11"/>
        <v>6762090</v>
      </c>
      <c r="G554" s="95"/>
      <c r="H554" s="21"/>
    </row>
    <row r="555" spans="1:8">
      <c r="A555" s="19"/>
      <c r="B555" s="21" t="s">
        <v>1285</v>
      </c>
      <c r="C555" s="21">
        <v>16</v>
      </c>
      <c r="D555" s="3"/>
      <c r="E555" s="95">
        <v>279490</v>
      </c>
      <c r="F555" s="91">
        <f t="shared" si="11"/>
        <v>6482600</v>
      </c>
      <c r="G555" s="95"/>
      <c r="H555" s="21"/>
    </row>
    <row r="556" spans="1:8">
      <c r="A556" s="19"/>
      <c r="B556" s="21" t="s">
        <v>1286</v>
      </c>
      <c r="C556" s="21">
        <v>13</v>
      </c>
      <c r="D556" s="3"/>
      <c r="E556" s="95">
        <v>216415</v>
      </c>
      <c r="F556" s="91">
        <f t="shared" si="11"/>
        <v>6266185</v>
      </c>
      <c r="G556" s="95"/>
      <c r="H556" s="21"/>
    </row>
    <row r="557" spans="1:8">
      <c r="A557" s="19"/>
      <c r="B557" s="21" t="s">
        <v>1287</v>
      </c>
      <c r="C557" s="21">
        <v>20</v>
      </c>
      <c r="D557" s="3"/>
      <c r="E557" s="95">
        <v>293200</v>
      </c>
      <c r="F557" s="91">
        <f t="shared" si="11"/>
        <v>5972985</v>
      </c>
      <c r="G557" s="95"/>
      <c r="H557" s="21"/>
    </row>
    <row r="558" spans="1:8">
      <c r="A558" s="19"/>
      <c r="B558" s="21" t="s">
        <v>1288</v>
      </c>
      <c r="C558" s="21">
        <v>24</v>
      </c>
      <c r="D558" s="3"/>
      <c r="E558" s="95">
        <v>354205</v>
      </c>
      <c r="F558" s="91">
        <f t="shared" si="11"/>
        <v>5618780</v>
      </c>
      <c r="G558" s="95"/>
      <c r="H558" s="21"/>
    </row>
    <row r="559" spans="1:8">
      <c r="A559" s="19"/>
      <c r="B559" s="47" t="s">
        <v>402</v>
      </c>
      <c r="C559" s="47">
        <v>12</v>
      </c>
      <c r="D559" s="18"/>
      <c r="E559" s="65">
        <v>183925</v>
      </c>
      <c r="F559" s="91">
        <f t="shared" si="11"/>
        <v>5434855</v>
      </c>
      <c r="G559" s="65"/>
      <c r="H559" s="21"/>
    </row>
    <row r="560" spans="1:8">
      <c r="A560" s="19"/>
      <c r="B560" s="47" t="s">
        <v>1289</v>
      </c>
      <c r="C560" s="47">
        <v>17</v>
      </c>
      <c r="D560" s="18"/>
      <c r="E560" s="61">
        <v>277140</v>
      </c>
      <c r="F560" s="91">
        <f t="shared" si="11"/>
        <v>5157715</v>
      </c>
      <c r="G560" s="61"/>
      <c r="H560" s="21"/>
    </row>
    <row r="561" spans="1:8">
      <c r="A561" s="97"/>
      <c r="B561" s="90" t="s">
        <v>523</v>
      </c>
      <c r="C561" s="90">
        <v>19</v>
      </c>
      <c r="D561" s="18"/>
      <c r="E561" s="61">
        <v>290790</v>
      </c>
      <c r="F561" s="91">
        <f t="shared" si="11"/>
        <v>4866925</v>
      </c>
      <c r="G561" s="61"/>
      <c r="H561" s="21"/>
    </row>
    <row r="562" spans="1:8">
      <c r="A562" s="19"/>
      <c r="B562" s="21" t="s">
        <v>524</v>
      </c>
      <c r="C562" s="21">
        <v>6</v>
      </c>
      <c r="D562" s="18"/>
      <c r="E562" s="61">
        <v>97545</v>
      </c>
      <c r="F562" s="91">
        <f t="shared" si="11"/>
        <v>4769380</v>
      </c>
      <c r="G562" s="61"/>
      <c r="H562" s="21"/>
    </row>
    <row r="563" spans="1:8">
      <c r="A563" s="19"/>
      <c r="B563" s="21" t="s">
        <v>525</v>
      </c>
      <c r="C563" s="21">
        <v>23</v>
      </c>
      <c r="D563" s="18"/>
      <c r="E563" s="61">
        <v>364895</v>
      </c>
      <c r="F563" s="91">
        <f t="shared" si="11"/>
        <v>4404485</v>
      </c>
      <c r="G563" s="61"/>
      <c r="H563" s="21"/>
    </row>
    <row r="564" spans="1:8">
      <c r="A564" s="19"/>
      <c r="B564" s="21" t="s">
        <v>526</v>
      </c>
      <c r="C564" s="21">
        <v>20</v>
      </c>
      <c r="D564" s="18"/>
      <c r="E564" s="61">
        <v>316825</v>
      </c>
      <c r="F564" s="91">
        <f t="shared" si="11"/>
        <v>4087660</v>
      </c>
      <c r="G564" s="61"/>
      <c r="H564" s="98"/>
    </row>
    <row r="565" spans="1:8">
      <c r="A565" s="19"/>
      <c r="B565" s="21" t="s">
        <v>1290</v>
      </c>
      <c r="C565" s="21">
        <v>19</v>
      </c>
      <c r="D565" s="18"/>
      <c r="E565" s="61">
        <v>290205</v>
      </c>
      <c r="F565" s="91">
        <f t="shared" si="11"/>
        <v>3797455</v>
      </c>
      <c r="G565" s="61"/>
      <c r="H565" s="21"/>
    </row>
    <row r="566" spans="1:8">
      <c r="A566" s="19"/>
      <c r="B566" s="21" t="s">
        <v>1291</v>
      </c>
      <c r="C566" s="21">
        <v>31</v>
      </c>
      <c r="D566" s="18"/>
      <c r="E566" s="61">
        <v>459960</v>
      </c>
      <c r="F566" s="91">
        <f t="shared" si="11"/>
        <v>3337495</v>
      </c>
      <c r="G566" s="61"/>
      <c r="H566" s="21"/>
    </row>
    <row r="567" spans="1:8">
      <c r="A567" s="19"/>
      <c r="B567" s="21" t="s">
        <v>1292</v>
      </c>
      <c r="C567" s="21">
        <v>29</v>
      </c>
      <c r="D567" s="18"/>
      <c r="E567" s="61">
        <v>481260</v>
      </c>
      <c r="F567" s="91">
        <f t="shared" si="11"/>
        <v>2856235</v>
      </c>
      <c r="G567" s="61"/>
      <c r="H567" s="21"/>
    </row>
    <row r="568" spans="1:8">
      <c r="A568" s="19"/>
      <c r="B568" s="21" t="s">
        <v>1293</v>
      </c>
      <c r="C568" s="21">
        <v>36</v>
      </c>
      <c r="D568" s="18"/>
      <c r="E568" s="61">
        <v>553985</v>
      </c>
      <c r="F568" s="91">
        <f t="shared" si="11"/>
        <v>2302250</v>
      </c>
      <c r="G568" s="61"/>
      <c r="H568" s="21"/>
    </row>
    <row r="569" spans="1:8">
      <c r="A569" s="19"/>
      <c r="B569" s="21" t="s">
        <v>1294</v>
      </c>
      <c r="C569" s="21">
        <v>39</v>
      </c>
      <c r="D569" s="18"/>
      <c r="E569" s="61">
        <v>614645</v>
      </c>
      <c r="F569" s="91">
        <f t="shared" si="11"/>
        <v>1687605</v>
      </c>
      <c r="G569" s="61"/>
      <c r="H569" s="21"/>
    </row>
    <row r="570" spans="1:8">
      <c r="A570" s="19"/>
      <c r="B570" s="21" t="s">
        <v>1295</v>
      </c>
      <c r="C570" s="21">
        <v>34</v>
      </c>
      <c r="D570" s="18"/>
      <c r="E570" s="61">
        <v>538370</v>
      </c>
      <c r="F570" s="91">
        <f t="shared" si="11"/>
        <v>1149235</v>
      </c>
      <c r="G570" s="61"/>
      <c r="H570" s="21"/>
    </row>
    <row r="571" spans="1:8">
      <c r="A571" s="19"/>
      <c r="B571" s="21" t="s">
        <v>338</v>
      </c>
      <c r="C571" s="21">
        <v>22</v>
      </c>
      <c r="D571" s="18"/>
      <c r="E571" s="61">
        <v>379610</v>
      </c>
      <c r="F571" s="91">
        <f t="shared" si="11"/>
        <v>769625</v>
      </c>
      <c r="G571" s="61"/>
      <c r="H571" s="21"/>
    </row>
    <row r="572" spans="1:8">
      <c r="A572" s="19"/>
      <c r="B572" s="21" t="s">
        <v>1296</v>
      </c>
      <c r="C572" s="21">
        <v>21</v>
      </c>
      <c r="D572" s="18"/>
      <c r="E572" s="61">
        <v>366895</v>
      </c>
      <c r="F572" s="91">
        <f t="shared" si="11"/>
        <v>402730</v>
      </c>
      <c r="G572" s="61"/>
      <c r="H572" s="21"/>
    </row>
    <row r="573" spans="1:8">
      <c r="A573" s="19"/>
      <c r="B573" s="21" t="s">
        <v>527</v>
      </c>
      <c r="C573" s="21">
        <v>16</v>
      </c>
      <c r="D573" s="18"/>
      <c r="E573" s="61">
        <v>255225</v>
      </c>
      <c r="F573" s="91">
        <f t="shared" si="11"/>
        <v>147505</v>
      </c>
      <c r="G573" s="61"/>
      <c r="H573" s="21"/>
    </row>
    <row r="574" spans="1:8">
      <c r="A574" s="19"/>
      <c r="B574" s="21" t="s">
        <v>339</v>
      </c>
      <c r="C574" s="21">
        <v>2</v>
      </c>
      <c r="D574" s="18"/>
      <c r="E574" s="61">
        <v>35000</v>
      </c>
      <c r="F574" s="91">
        <f t="shared" si="11"/>
        <v>112505</v>
      </c>
      <c r="G574" s="61"/>
      <c r="H574" s="21"/>
    </row>
    <row r="575" spans="1:8">
      <c r="A575" s="19"/>
      <c r="B575" s="21" t="s">
        <v>490</v>
      </c>
      <c r="C575" s="21">
        <v>2</v>
      </c>
      <c r="D575" s="18"/>
      <c r="E575" s="61">
        <v>38485</v>
      </c>
      <c r="F575" s="91">
        <f t="shared" si="11"/>
        <v>74020</v>
      </c>
      <c r="G575" s="61"/>
      <c r="H575" s="21"/>
    </row>
    <row r="576" spans="1:8">
      <c r="A576" s="19"/>
      <c r="B576" s="21" t="s">
        <v>491</v>
      </c>
      <c r="C576" s="21">
        <v>1</v>
      </c>
      <c r="D576" s="18"/>
      <c r="E576" s="61">
        <v>8180</v>
      </c>
      <c r="F576" s="91">
        <f t="shared" si="11"/>
        <v>65840</v>
      </c>
      <c r="G576" s="61"/>
      <c r="H576" s="21"/>
    </row>
    <row r="577" spans="1:8">
      <c r="A577" s="19"/>
      <c r="B577" s="21" t="s">
        <v>498</v>
      </c>
      <c r="C577" s="21">
        <v>1</v>
      </c>
      <c r="D577" s="18"/>
      <c r="E577" s="61">
        <v>10085</v>
      </c>
      <c r="F577" s="91">
        <f t="shared" si="11"/>
        <v>55755</v>
      </c>
      <c r="G577" s="61"/>
      <c r="H577" s="21"/>
    </row>
    <row r="578" spans="1:8">
      <c r="A578" s="19"/>
      <c r="B578" s="21"/>
      <c r="C578" s="21"/>
      <c r="D578" s="18"/>
      <c r="E578" s="73">
        <v>55755</v>
      </c>
      <c r="F578" s="73"/>
      <c r="G578" s="73"/>
      <c r="H578" s="224" t="s">
        <v>2248</v>
      </c>
    </row>
    <row r="579" spans="1:8">
      <c r="A579" s="19"/>
      <c r="B579" s="21"/>
      <c r="C579" s="21"/>
      <c r="D579" s="18"/>
      <c r="E579" s="73"/>
      <c r="F579" s="73"/>
      <c r="G579" s="73"/>
      <c r="H579" s="21"/>
    </row>
    <row r="580" spans="1:8">
      <c r="A580" s="19"/>
      <c r="B580" s="21"/>
      <c r="C580" s="21"/>
      <c r="D580" s="18"/>
      <c r="E580" s="73"/>
      <c r="F580" s="73"/>
      <c r="G580" s="73"/>
      <c r="H580" s="21"/>
    </row>
    <row r="581" spans="1:8">
      <c r="A581" s="19"/>
      <c r="B581" s="21"/>
      <c r="C581" s="21"/>
      <c r="D581" s="18"/>
      <c r="E581" s="73"/>
      <c r="F581" s="73"/>
      <c r="G581" s="73"/>
      <c r="H581" s="21"/>
    </row>
    <row r="582" spans="1:8">
      <c r="A582" s="17"/>
      <c r="B582" s="17"/>
      <c r="C582" s="17"/>
      <c r="D582" s="17"/>
      <c r="E582" s="17"/>
      <c r="F582" s="17"/>
      <c r="G582" s="17"/>
      <c r="H582" s="17"/>
    </row>
    <row r="583" spans="1:8" ht="26.25">
      <c r="A583" s="673" t="s">
        <v>43</v>
      </c>
      <c r="B583" s="674"/>
      <c r="C583" s="29">
        <f>SUM(C469:C581)</f>
        <v>1839</v>
      </c>
      <c r="D583" s="10">
        <f>SUM(D469:D581)</f>
        <v>17726445</v>
      </c>
      <c r="E583" s="9">
        <f>SUM(E469:E581)</f>
        <v>17726445</v>
      </c>
      <c r="F583" s="9">
        <f>D583-E583</f>
        <v>0</v>
      </c>
      <c r="G583" s="9"/>
      <c r="H583" s="31"/>
    </row>
    <row r="587" spans="1:8" ht="23.25">
      <c r="A587" s="666" t="s">
        <v>0</v>
      </c>
      <c r="B587" s="666"/>
      <c r="C587" s="666"/>
      <c r="D587" s="666"/>
      <c r="E587" s="666"/>
      <c r="F587" s="666"/>
      <c r="G587" s="666"/>
      <c r="H587" s="666"/>
    </row>
    <row r="588" spans="1:8" ht="15.75">
      <c r="A588" s="672" t="s">
        <v>1059</v>
      </c>
      <c r="B588" s="672"/>
      <c r="C588" s="672"/>
      <c r="D588" s="672"/>
      <c r="E588" s="672"/>
      <c r="F588" s="672"/>
      <c r="G588" s="672"/>
      <c r="H588" s="672"/>
    </row>
    <row r="589" spans="1:8" ht="21">
      <c r="A589" s="683" t="s">
        <v>269</v>
      </c>
      <c r="B589" s="683"/>
      <c r="C589" s="683"/>
      <c r="D589" s="683"/>
      <c r="E589" s="683"/>
      <c r="F589" s="683"/>
      <c r="G589" s="683"/>
      <c r="H589" s="683"/>
    </row>
    <row r="590" spans="1:8">
      <c r="A590" s="668" t="s">
        <v>2</v>
      </c>
      <c r="B590" s="668"/>
      <c r="C590" s="668"/>
      <c r="D590" s="668"/>
      <c r="E590" s="668"/>
      <c r="F590" s="668"/>
      <c r="G590" s="668"/>
      <c r="H590" s="668"/>
    </row>
    <row r="591" spans="1:8" ht="15.75">
      <c r="A591" s="1" t="s">
        <v>3</v>
      </c>
      <c r="B591" s="1" t="s">
        <v>4</v>
      </c>
      <c r="C591" s="211" t="s">
        <v>2245</v>
      </c>
      <c r="D591" s="1" t="s">
        <v>2243</v>
      </c>
      <c r="E591" s="1" t="s">
        <v>2246</v>
      </c>
      <c r="F591" s="211" t="s">
        <v>2244</v>
      </c>
      <c r="G591" s="1" t="s">
        <v>2247</v>
      </c>
      <c r="H591" s="211" t="s">
        <v>2239</v>
      </c>
    </row>
    <row r="592" spans="1:8">
      <c r="A592" s="19"/>
      <c r="B592" s="21" t="s">
        <v>120</v>
      </c>
      <c r="C592" s="21">
        <v>12</v>
      </c>
      <c r="D592" s="5">
        <v>290515</v>
      </c>
      <c r="E592" s="91"/>
      <c r="F592" s="91">
        <f>D592-E592</f>
        <v>290515</v>
      </c>
      <c r="G592" s="91"/>
      <c r="H592" s="21"/>
    </row>
    <row r="593" spans="1:8">
      <c r="A593" s="19"/>
      <c r="B593" s="21" t="s">
        <v>121</v>
      </c>
      <c r="C593" s="21">
        <v>7</v>
      </c>
      <c r="D593" s="5">
        <v>162975</v>
      </c>
      <c r="E593" s="91"/>
      <c r="F593" s="91">
        <f>F592+D593-E593</f>
        <v>453490</v>
      </c>
      <c r="G593" s="91"/>
      <c r="H593" s="21"/>
    </row>
    <row r="594" spans="1:8">
      <c r="A594" s="19"/>
      <c r="B594" s="21" t="s">
        <v>139</v>
      </c>
      <c r="C594" s="21">
        <v>2</v>
      </c>
      <c r="D594" s="5">
        <v>47260</v>
      </c>
      <c r="E594" s="91"/>
      <c r="F594" s="91">
        <f t="shared" ref="F594:F603" si="12">F593+D594-E594</f>
        <v>500750</v>
      </c>
      <c r="G594" s="91"/>
      <c r="H594" s="21"/>
    </row>
    <row r="595" spans="1:8">
      <c r="A595" s="19"/>
      <c r="B595" s="21" t="s">
        <v>1264</v>
      </c>
      <c r="C595" s="21">
        <v>1</v>
      </c>
      <c r="D595" s="3"/>
      <c r="E595" s="95">
        <v>19340</v>
      </c>
      <c r="F595" s="91">
        <f t="shared" si="12"/>
        <v>481410</v>
      </c>
      <c r="G595" s="95"/>
      <c r="H595" s="21"/>
    </row>
    <row r="596" spans="1:8">
      <c r="A596" s="19"/>
      <c r="B596" s="21" t="s">
        <v>513</v>
      </c>
      <c r="C596" s="21">
        <v>1</v>
      </c>
      <c r="D596" s="3"/>
      <c r="E596" s="95">
        <v>18670</v>
      </c>
      <c r="F596" s="91">
        <f t="shared" si="12"/>
        <v>462740</v>
      </c>
      <c r="G596" s="95"/>
      <c r="H596" s="21"/>
    </row>
    <row r="597" spans="1:8">
      <c r="A597" s="19"/>
      <c r="B597" s="21" t="s">
        <v>514</v>
      </c>
      <c r="C597" s="21">
        <v>1</v>
      </c>
      <c r="D597" s="3"/>
      <c r="E597" s="95">
        <v>17840</v>
      </c>
      <c r="F597" s="91">
        <f t="shared" si="12"/>
        <v>444900</v>
      </c>
      <c r="G597" s="95"/>
      <c r="H597" s="21"/>
    </row>
    <row r="598" spans="1:8">
      <c r="A598" s="19"/>
      <c r="B598" s="21" t="s">
        <v>514</v>
      </c>
      <c r="C598" s="21">
        <v>1</v>
      </c>
      <c r="D598" s="5">
        <v>22140</v>
      </c>
      <c r="E598" s="95"/>
      <c r="F598" s="91">
        <f t="shared" si="12"/>
        <v>467040</v>
      </c>
      <c r="G598" s="95"/>
      <c r="H598" s="21"/>
    </row>
    <row r="599" spans="1:8">
      <c r="A599" s="19"/>
      <c r="B599" s="21" t="s">
        <v>516</v>
      </c>
      <c r="C599" s="21">
        <v>2</v>
      </c>
      <c r="D599" s="3"/>
      <c r="E599" s="95">
        <v>38845</v>
      </c>
      <c r="F599" s="91">
        <f t="shared" si="12"/>
        <v>428195</v>
      </c>
      <c r="G599" s="95"/>
      <c r="H599" s="21"/>
    </row>
    <row r="600" spans="1:8">
      <c r="A600" s="19"/>
      <c r="B600" s="21" t="s">
        <v>726</v>
      </c>
      <c r="C600" s="21">
        <v>5</v>
      </c>
      <c r="D600" s="3"/>
      <c r="E600" s="95">
        <v>91870</v>
      </c>
      <c r="F600" s="91">
        <f t="shared" si="12"/>
        <v>336325</v>
      </c>
      <c r="G600" s="95"/>
      <c r="H600" s="21"/>
    </row>
    <row r="601" spans="1:8">
      <c r="A601" s="19"/>
      <c r="B601" s="21" t="s">
        <v>1222</v>
      </c>
      <c r="C601" s="21">
        <v>7</v>
      </c>
      <c r="D601" s="3"/>
      <c r="E601" s="95">
        <v>114945</v>
      </c>
      <c r="F601" s="91">
        <f t="shared" si="12"/>
        <v>221380</v>
      </c>
      <c r="G601" s="95"/>
      <c r="H601" s="21"/>
    </row>
    <row r="602" spans="1:8">
      <c r="A602" s="19"/>
      <c r="B602" s="21" t="s">
        <v>455</v>
      </c>
      <c r="C602" s="21">
        <v>12</v>
      </c>
      <c r="D602" s="3"/>
      <c r="E602" s="95">
        <v>206310</v>
      </c>
      <c r="F602" s="91">
        <f t="shared" si="12"/>
        <v>15070</v>
      </c>
      <c r="G602" s="95"/>
      <c r="H602" s="21"/>
    </row>
    <row r="603" spans="1:8">
      <c r="A603" s="19"/>
      <c r="B603" s="21" t="s">
        <v>444</v>
      </c>
      <c r="C603" s="21">
        <v>1</v>
      </c>
      <c r="D603" s="3"/>
      <c r="E603" s="95">
        <v>13740</v>
      </c>
      <c r="F603" s="91">
        <f t="shared" si="12"/>
        <v>1330</v>
      </c>
      <c r="G603" s="95"/>
      <c r="H603" s="21"/>
    </row>
    <row r="604" spans="1:8">
      <c r="A604" s="19"/>
      <c r="B604" s="21"/>
      <c r="C604" s="21"/>
      <c r="D604" s="3"/>
      <c r="E604" s="91">
        <v>1330</v>
      </c>
      <c r="F604" s="91"/>
      <c r="G604" s="91"/>
      <c r="H604" s="224" t="s">
        <v>2248</v>
      </c>
    </row>
    <row r="605" spans="1:8">
      <c r="A605" s="19"/>
      <c r="B605" s="21"/>
      <c r="C605" s="21"/>
      <c r="D605" s="3"/>
      <c r="E605" s="91"/>
      <c r="F605" s="91"/>
      <c r="G605" s="91"/>
      <c r="H605" s="21"/>
    </row>
    <row r="606" spans="1:8">
      <c r="A606" s="17"/>
      <c r="B606" s="17"/>
      <c r="C606" s="17"/>
      <c r="D606" s="18"/>
      <c r="E606" s="18"/>
      <c r="F606" s="18"/>
      <c r="G606" s="18"/>
      <c r="H606" s="17"/>
    </row>
    <row r="607" spans="1:8" ht="26.25">
      <c r="A607" s="673" t="s">
        <v>43</v>
      </c>
      <c r="B607" s="674"/>
      <c r="C607" s="29">
        <f>SUM(C592:C606)</f>
        <v>52</v>
      </c>
      <c r="D607" s="10">
        <f>SUM(D592:D606)</f>
        <v>522890</v>
      </c>
      <c r="E607" s="10">
        <f>SUM(E592:E606)</f>
        <v>522890</v>
      </c>
      <c r="F607" s="10">
        <f>D607-E607</f>
        <v>0</v>
      </c>
      <c r="G607" s="10"/>
      <c r="H607" s="31"/>
    </row>
    <row r="611" spans="1:8" ht="23.25">
      <c r="A611" s="666" t="s">
        <v>0</v>
      </c>
      <c r="B611" s="666"/>
      <c r="C611" s="666"/>
      <c r="D611" s="666"/>
      <c r="E611" s="666"/>
      <c r="F611" s="666"/>
      <c r="G611" s="666"/>
      <c r="H611" s="666"/>
    </row>
    <row r="612" spans="1:8" ht="15.75">
      <c r="A612" s="672" t="s">
        <v>1059</v>
      </c>
      <c r="B612" s="672"/>
      <c r="C612" s="672"/>
      <c r="D612" s="672"/>
      <c r="E612" s="672"/>
      <c r="F612" s="672"/>
      <c r="G612" s="672"/>
      <c r="H612" s="672"/>
    </row>
    <row r="613" spans="1:8" ht="21">
      <c r="A613" s="683" t="s">
        <v>1297</v>
      </c>
      <c r="B613" s="683"/>
      <c r="C613" s="683"/>
      <c r="D613" s="683"/>
      <c r="E613" s="683"/>
      <c r="F613" s="683"/>
      <c r="G613" s="683"/>
      <c r="H613" s="683"/>
    </row>
    <row r="614" spans="1:8">
      <c r="A614" s="668" t="s">
        <v>2</v>
      </c>
      <c r="B614" s="668"/>
      <c r="C614" s="668"/>
      <c r="D614" s="668"/>
      <c r="E614" s="668"/>
      <c r="F614" s="668"/>
      <c r="G614" s="668"/>
      <c r="H614" s="668"/>
    </row>
    <row r="615" spans="1:8" ht="15.75">
      <c r="A615" s="1" t="s">
        <v>3</v>
      </c>
      <c r="B615" s="1" t="s">
        <v>4</v>
      </c>
      <c r="C615" s="211" t="s">
        <v>2245</v>
      </c>
      <c r="D615" s="1" t="s">
        <v>2243</v>
      </c>
      <c r="E615" s="1" t="s">
        <v>2246</v>
      </c>
      <c r="F615" s="211" t="s">
        <v>2244</v>
      </c>
      <c r="G615" s="1" t="s">
        <v>2247</v>
      </c>
      <c r="H615" s="211" t="s">
        <v>2239</v>
      </c>
    </row>
    <row r="616" spans="1:8">
      <c r="A616" s="19"/>
      <c r="B616" s="21" t="s">
        <v>455</v>
      </c>
      <c r="C616" s="21">
        <v>5</v>
      </c>
      <c r="D616" s="5">
        <v>135445</v>
      </c>
      <c r="E616" s="91"/>
      <c r="F616" s="91">
        <f>D616-E616</f>
        <v>135445</v>
      </c>
      <c r="G616" s="91"/>
      <c r="H616" s="21"/>
    </row>
    <row r="617" spans="1:8">
      <c r="A617" s="19"/>
      <c r="B617" s="21" t="s">
        <v>456</v>
      </c>
      <c r="C617" s="21">
        <v>2</v>
      </c>
      <c r="D617" s="5">
        <v>49900</v>
      </c>
      <c r="E617" s="91"/>
      <c r="F617" s="91">
        <f>F616+D617-E617</f>
        <v>185345</v>
      </c>
      <c r="G617" s="91"/>
      <c r="H617" s="21"/>
    </row>
    <row r="618" spans="1:8">
      <c r="A618" s="19"/>
      <c r="B618" s="21" t="s">
        <v>444</v>
      </c>
      <c r="C618" s="21">
        <v>4</v>
      </c>
      <c r="D618" s="5">
        <v>104630</v>
      </c>
      <c r="E618" s="91"/>
      <c r="F618" s="91">
        <f t="shared" ref="F618:F681" si="13">F617+D618-E618</f>
        <v>289975</v>
      </c>
      <c r="G618" s="91"/>
      <c r="H618" s="21"/>
    </row>
    <row r="619" spans="1:8">
      <c r="A619" s="19"/>
      <c r="B619" s="21" t="s">
        <v>305</v>
      </c>
      <c r="C619" s="21">
        <v>11</v>
      </c>
      <c r="D619" s="5">
        <v>250330</v>
      </c>
      <c r="E619" s="91"/>
      <c r="F619" s="91">
        <f t="shared" si="13"/>
        <v>540305</v>
      </c>
      <c r="G619" s="91"/>
      <c r="H619" s="21"/>
    </row>
    <row r="620" spans="1:8">
      <c r="A620" s="19"/>
      <c r="B620" s="21" t="s">
        <v>306</v>
      </c>
      <c r="C620" s="21">
        <v>38</v>
      </c>
      <c r="D620" s="5">
        <v>927770</v>
      </c>
      <c r="E620" s="91"/>
      <c r="F620" s="91">
        <f t="shared" si="13"/>
        <v>1468075</v>
      </c>
      <c r="G620" s="91"/>
      <c r="H620" s="21"/>
    </row>
    <row r="621" spans="1:8">
      <c r="A621" s="19"/>
      <c r="B621" s="21" t="s">
        <v>307</v>
      </c>
      <c r="C621" s="21">
        <v>26</v>
      </c>
      <c r="D621" s="5">
        <v>659965</v>
      </c>
      <c r="E621" s="91"/>
      <c r="F621" s="91">
        <f t="shared" si="13"/>
        <v>2128040</v>
      </c>
      <c r="G621" s="91"/>
      <c r="H621" s="21"/>
    </row>
    <row r="622" spans="1:8">
      <c r="A622" s="19"/>
      <c r="B622" s="21" t="s">
        <v>308</v>
      </c>
      <c r="C622" s="21">
        <v>33</v>
      </c>
      <c r="D622" s="5">
        <v>876735</v>
      </c>
      <c r="E622" s="91"/>
      <c r="F622" s="91">
        <f t="shared" si="13"/>
        <v>3004775</v>
      </c>
      <c r="G622" s="91"/>
      <c r="H622" s="21"/>
    </row>
    <row r="623" spans="1:8">
      <c r="A623" s="19"/>
      <c r="B623" s="21" t="s">
        <v>309</v>
      </c>
      <c r="C623" s="21">
        <v>35</v>
      </c>
      <c r="D623" s="5">
        <v>885475</v>
      </c>
      <c r="E623" s="91"/>
      <c r="F623" s="91">
        <f t="shared" si="13"/>
        <v>3890250</v>
      </c>
      <c r="G623" s="91"/>
      <c r="H623" s="21"/>
    </row>
    <row r="624" spans="1:8">
      <c r="A624" s="19"/>
      <c r="B624" s="21" t="s">
        <v>446</v>
      </c>
      <c r="C624" s="21">
        <v>36</v>
      </c>
      <c r="D624" s="5">
        <v>934340</v>
      </c>
      <c r="E624" s="91"/>
      <c r="F624" s="91">
        <f t="shared" si="13"/>
        <v>4824590</v>
      </c>
      <c r="G624" s="91"/>
      <c r="H624" s="21"/>
    </row>
    <row r="625" spans="1:8">
      <c r="A625" s="19"/>
      <c r="B625" s="21" t="s">
        <v>310</v>
      </c>
      <c r="C625" s="21">
        <v>38</v>
      </c>
      <c r="D625" s="5">
        <v>983790</v>
      </c>
      <c r="E625" s="91"/>
      <c r="F625" s="91">
        <f t="shared" si="13"/>
        <v>5808380</v>
      </c>
      <c r="G625" s="91"/>
      <c r="H625" s="21"/>
    </row>
    <row r="626" spans="1:8">
      <c r="A626" s="19"/>
      <c r="B626" s="21" t="s">
        <v>311</v>
      </c>
      <c r="C626" s="21">
        <v>20</v>
      </c>
      <c r="D626" s="5">
        <v>485500</v>
      </c>
      <c r="E626" s="91"/>
      <c r="F626" s="91">
        <f t="shared" si="13"/>
        <v>6293880</v>
      </c>
      <c r="G626" s="91"/>
      <c r="H626" s="21"/>
    </row>
    <row r="627" spans="1:8">
      <c r="A627" s="19"/>
      <c r="B627" s="21" t="s">
        <v>312</v>
      </c>
      <c r="C627" s="21">
        <v>9</v>
      </c>
      <c r="D627" s="5">
        <v>216260</v>
      </c>
      <c r="E627" s="91"/>
      <c r="F627" s="91">
        <f t="shared" si="13"/>
        <v>6510140</v>
      </c>
      <c r="G627" s="91"/>
      <c r="H627" s="21"/>
    </row>
    <row r="628" spans="1:8">
      <c r="A628" s="19"/>
      <c r="B628" s="21" t="s">
        <v>313</v>
      </c>
      <c r="C628" s="21">
        <v>7</v>
      </c>
      <c r="D628" s="5">
        <v>147235</v>
      </c>
      <c r="E628" s="91"/>
      <c r="F628" s="91">
        <f t="shared" si="13"/>
        <v>6657375</v>
      </c>
      <c r="G628" s="91"/>
      <c r="H628" s="21"/>
    </row>
    <row r="629" spans="1:8">
      <c r="A629" s="19"/>
      <c r="B629" s="21" t="s">
        <v>266</v>
      </c>
      <c r="C629" s="21">
        <v>1</v>
      </c>
      <c r="D629" s="3"/>
      <c r="E629" s="95">
        <v>8020</v>
      </c>
      <c r="F629" s="91">
        <f t="shared" si="13"/>
        <v>6649355</v>
      </c>
      <c r="G629" s="95"/>
      <c r="H629" s="21"/>
    </row>
    <row r="630" spans="1:8">
      <c r="A630" s="19"/>
      <c r="B630" s="21" t="s">
        <v>267</v>
      </c>
      <c r="C630" s="21">
        <v>1</v>
      </c>
      <c r="D630" s="3"/>
      <c r="E630" s="95">
        <v>13365</v>
      </c>
      <c r="F630" s="91">
        <f t="shared" si="13"/>
        <v>6635990</v>
      </c>
      <c r="G630" s="95"/>
      <c r="H630" s="21"/>
    </row>
    <row r="631" spans="1:8">
      <c r="A631" s="19"/>
      <c r="B631" s="21" t="s">
        <v>473</v>
      </c>
      <c r="C631" s="21">
        <v>10</v>
      </c>
      <c r="D631" s="3"/>
      <c r="E631" s="95">
        <v>142640</v>
      </c>
      <c r="F631" s="91">
        <f t="shared" si="13"/>
        <v>6493350</v>
      </c>
      <c r="G631" s="95"/>
      <c r="H631" s="21"/>
    </row>
    <row r="632" spans="1:8">
      <c r="A632" s="19"/>
      <c r="B632" s="21" t="s">
        <v>474</v>
      </c>
      <c r="C632" s="21">
        <v>4</v>
      </c>
      <c r="D632" s="3"/>
      <c r="E632" s="95">
        <v>60510</v>
      </c>
      <c r="F632" s="91">
        <f t="shared" si="13"/>
        <v>6432840</v>
      </c>
      <c r="G632" s="95"/>
      <c r="H632" s="21"/>
    </row>
    <row r="633" spans="1:8">
      <c r="A633" s="19"/>
      <c r="B633" s="21" t="s">
        <v>475</v>
      </c>
      <c r="C633" s="21">
        <v>1</v>
      </c>
      <c r="D633" s="3"/>
      <c r="E633" s="95">
        <v>14295</v>
      </c>
      <c r="F633" s="91">
        <f t="shared" si="13"/>
        <v>6418545</v>
      </c>
      <c r="G633" s="95"/>
      <c r="H633" s="21"/>
    </row>
    <row r="634" spans="1:8">
      <c r="A634" s="19"/>
      <c r="B634" s="21" t="s">
        <v>476</v>
      </c>
      <c r="C634" s="21">
        <v>1</v>
      </c>
      <c r="D634" s="3"/>
      <c r="E634" s="95">
        <v>20180</v>
      </c>
      <c r="F634" s="91">
        <f t="shared" si="13"/>
        <v>6398365</v>
      </c>
      <c r="G634" s="95"/>
      <c r="H634" s="21"/>
    </row>
    <row r="635" spans="1:8">
      <c r="A635" s="19"/>
      <c r="B635" s="21" t="s">
        <v>477</v>
      </c>
      <c r="C635" s="21">
        <v>2</v>
      </c>
      <c r="D635" s="3"/>
      <c r="E635" s="95">
        <v>46675</v>
      </c>
      <c r="F635" s="91">
        <f t="shared" si="13"/>
        <v>6351690</v>
      </c>
      <c r="G635" s="95"/>
      <c r="H635" s="21"/>
    </row>
    <row r="636" spans="1:8">
      <c r="A636" s="19"/>
      <c r="B636" s="21" t="s">
        <v>477</v>
      </c>
      <c r="C636" s="21">
        <v>1</v>
      </c>
      <c r="D636" s="5">
        <v>16480</v>
      </c>
      <c r="E636" s="95"/>
      <c r="F636" s="91">
        <f t="shared" si="13"/>
        <v>6368170</v>
      </c>
      <c r="G636" s="95"/>
      <c r="H636" s="21" t="s">
        <v>1298</v>
      </c>
    </row>
    <row r="637" spans="1:8">
      <c r="A637" s="19"/>
      <c r="B637" s="21" t="s">
        <v>478</v>
      </c>
      <c r="C637" s="21">
        <v>1</v>
      </c>
      <c r="D637" s="5"/>
      <c r="E637" s="95">
        <v>21390</v>
      </c>
      <c r="F637" s="91">
        <f t="shared" si="13"/>
        <v>6346780</v>
      </c>
      <c r="G637" s="95"/>
      <c r="H637" s="21"/>
    </row>
    <row r="638" spans="1:8">
      <c r="A638" s="19"/>
      <c r="B638" s="21" t="s">
        <v>478</v>
      </c>
      <c r="C638" s="21">
        <v>1</v>
      </c>
      <c r="D638" s="5">
        <v>7150</v>
      </c>
      <c r="E638" s="95"/>
      <c r="F638" s="91">
        <f t="shared" si="13"/>
        <v>6353930</v>
      </c>
      <c r="G638" s="95"/>
      <c r="H638" s="21" t="s">
        <v>1299</v>
      </c>
    </row>
    <row r="639" spans="1:8">
      <c r="A639" s="19"/>
      <c r="B639" s="21" t="s">
        <v>479</v>
      </c>
      <c r="C639" s="21">
        <v>2</v>
      </c>
      <c r="D639" s="3"/>
      <c r="E639" s="95">
        <v>39990</v>
      </c>
      <c r="F639" s="91">
        <f t="shared" si="13"/>
        <v>6313940</v>
      </c>
      <c r="G639" s="95"/>
      <c r="H639" s="21"/>
    </row>
    <row r="640" spans="1:8">
      <c r="A640" s="19"/>
      <c r="B640" s="21" t="s">
        <v>480</v>
      </c>
      <c r="C640" s="21">
        <v>2</v>
      </c>
      <c r="D640" s="3"/>
      <c r="E640" s="95">
        <v>47575</v>
      </c>
      <c r="F640" s="91">
        <f t="shared" si="13"/>
        <v>6266365</v>
      </c>
      <c r="G640" s="95"/>
      <c r="H640" s="21"/>
    </row>
    <row r="641" spans="1:8">
      <c r="A641" s="19"/>
      <c r="B641" s="21" t="s">
        <v>1300</v>
      </c>
      <c r="C641" s="21">
        <v>3</v>
      </c>
      <c r="D641" s="3"/>
      <c r="E641" s="95">
        <v>72200</v>
      </c>
      <c r="F641" s="91">
        <f t="shared" si="13"/>
        <v>6194165</v>
      </c>
      <c r="G641" s="95"/>
      <c r="H641" s="21"/>
    </row>
    <row r="642" spans="1:8">
      <c r="A642" s="19"/>
      <c r="B642" s="21" t="s">
        <v>1301</v>
      </c>
      <c r="C642" s="21">
        <v>3</v>
      </c>
      <c r="D642" s="3"/>
      <c r="E642" s="95">
        <v>76560</v>
      </c>
      <c r="F642" s="91">
        <f t="shared" si="13"/>
        <v>6117605</v>
      </c>
      <c r="G642" s="95"/>
      <c r="H642" s="21"/>
    </row>
    <row r="643" spans="1:8">
      <c r="A643" s="19"/>
      <c r="B643" s="21" t="s">
        <v>1302</v>
      </c>
      <c r="C643" s="21">
        <v>6</v>
      </c>
      <c r="D643" s="3"/>
      <c r="E643" s="95">
        <v>119190</v>
      </c>
      <c r="F643" s="91">
        <f t="shared" si="13"/>
        <v>5998415</v>
      </c>
      <c r="G643" s="95"/>
      <c r="H643" s="21"/>
    </row>
    <row r="644" spans="1:8">
      <c r="A644" s="19"/>
      <c r="B644" s="21" t="s">
        <v>1303</v>
      </c>
      <c r="C644" s="21">
        <v>3</v>
      </c>
      <c r="D644" s="3"/>
      <c r="E644" s="95">
        <v>61215</v>
      </c>
      <c r="F644" s="91">
        <f t="shared" si="13"/>
        <v>5937200</v>
      </c>
      <c r="G644" s="95"/>
      <c r="H644" s="21"/>
    </row>
    <row r="645" spans="1:8">
      <c r="A645" s="19"/>
      <c r="B645" s="21" t="s">
        <v>1304</v>
      </c>
      <c r="C645" s="21">
        <v>3</v>
      </c>
      <c r="D645" s="3"/>
      <c r="E645" s="95">
        <v>60010</v>
      </c>
      <c r="F645" s="91">
        <f t="shared" si="13"/>
        <v>5877190</v>
      </c>
      <c r="G645" s="95"/>
      <c r="H645" s="21"/>
    </row>
    <row r="646" spans="1:8">
      <c r="A646" s="19"/>
      <c r="B646" s="21" t="s">
        <v>1305</v>
      </c>
      <c r="C646" s="21">
        <v>6</v>
      </c>
      <c r="D646" s="3"/>
      <c r="E646" s="95">
        <v>124360</v>
      </c>
      <c r="F646" s="91">
        <f t="shared" si="13"/>
        <v>5752830</v>
      </c>
      <c r="G646" s="95"/>
      <c r="H646" s="21"/>
    </row>
    <row r="647" spans="1:8">
      <c r="A647" s="19"/>
      <c r="B647" s="21" t="s">
        <v>1306</v>
      </c>
      <c r="C647" s="21">
        <v>6</v>
      </c>
      <c r="D647" s="3"/>
      <c r="E647" s="95">
        <v>127800</v>
      </c>
      <c r="F647" s="91">
        <f t="shared" si="13"/>
        <v>5625030</v>
      </c>
      <c r="G647" s="95"/>
      <c r="H647" s="21"/>
    </row>
    <row r="648" spans="1:8">
      <c r="A648" s="19"/>
      <c r="B648" s="21" t="s">
        <v>1307</v>
      </c>
      <c r="C648" s="21">
        <v>6</v>
      </c>
      <c r="D648" s="3"/>
      <c r="E648" s="95">
        <v>126600</v>
      </c>
      <c r="F648" s="91">
        <f t="shared" si="13"/>
        <v>5498430</v>
      </c>
      <c r="G648" s="95"/>
      <c r="H648" s="21"/>
    </row>
    <row r="649" spans="1:8">
      <c r="A649" s="19"/>
      <c r="B649" s="21" t="s">
        <v>1308</v>
      </c>
      <c r="C649" s="21">
        <v>3</v>
      </c>
      <c r="D649" s="3"/>
      <c r="E649" s="95">
        <v>66930</v>
      </c>
      <c r="F649" s="91">
        <f t="shared" si="13"/>
        <v>5431500</v>
      </c>
      <c r="G649" s="95"/>
      <c r="H649" s="21"/>
    </row>
    <row r="650" spans="1:8">
      <c r="A650" s="19"/>
      <c r="B650" s="21" t="s">
        <v>1309</v>
      </c>
      <c r="C650" s="21">
        <v>2</v>
      </c>
      <c r="D650" s="3"/>
      <c r="E650" s="95">
        <v>43975</v>
      </c>
      <c r="F650" s="91">
        <f t="shared" si="13"/>
        <v>5387525</v>
      </c>
      <c r="G650" s="95"/>
      <c r="H650" s="21"/>
    </row>
    <row r="651" spans="1:8">
      <c r="A651" s="19"/>
      <c r="B651" s="21" t="s">
        <v>1266</v>
      </c>
      <c r="C651" s="21">
        <v>5</v>
      </c>
      <c r="D651" s="3"/>
      <c r="E651" s="95">
        <v>107970</v>
      </c>
      <c r="F651" s="91">
        <f t="shared" si="13"/>
        <v>5279555</v>
      </c>
      <c r="G651" s="95"/>
      <c r="H651" s="21"/>
    </row>
    <row r="652" spans="1:8">
      <c r="A652" s="19"/>
      <c r="B652" s="21" t="s">
        <v>1267</v>
      </c>
      <c r="C652" s="21">
        <v>5</v>
      </c>
      <c r="D652" s="3"/>
      <c r="E652" s="95">
        <v>108285</v>
      </c>
      <c r="F652" s="91">
        <f t="shared" si="13"/>
        <v>5171270</v>
      </c>
      <c r="G652" s="95"/>
      <c r="H652" s="21"/>
    </row>
    <row r="653" spans="1:8">
      <c r="A653" s="19"/>
      <c r="B653" s="21" t="s">
        <v>1310</v>
      </c>
      <c r="C653" s="21">
        <v>8</v>
      </c>
      <c r="D653" s="3"/>
      <c r="E653" s="95">
        <v>172555</v>
      </c>
      <c r="F653" s="91">
        <f t="shared" si="13"/>
        <v>4998715</v>
      </c>
      <c r="G653" s="95"/>
      <c r="H653" s="21"/>
    </row>
    <row r="654" spans="1:8">
      <c r="A654" s="19"/>
      <c r="B654" s="21" t="s">
        <v>1311</v>
      </c>
      <c r="C654" s="21">
        <v>2</v>
      </c>
      <c r="D654" s="3"/>
      <c r="E654" s="95">
        <v>40955</v>
      </c>
      <c r="F654" s="91">
        <f t="shared" si="13"/>
        <v>4957760</v>
      </c>
      <c r="G654" s="95"/>
      <c r="H654" s="21"/>
    </row>
    <row r="655" spans="1:8">
      <c r="A655" s="19"/>
      <c r="B655" s="21" t="s">
        <v>1268</v>
      </c>
      <c r="C655" s="21">
        <v>9</v>
      </c>
      <c r="D655" s="3"/>
      <c r="E655" s="95">
        <v>190470</v>
      </c>
      <c r="F655" s="91">
        <f t="shared" si="13"/>
        <v>4767290</v>
      </c>
      <c r="G655" s="95"/>
      <c r="H655" s="21"/>
    </row>
    <row r="656" spans="1:8">
      <c r="A656" s="19"/>
      <c r="B656" s="21" t="s">
        <v>1269</v>
      </c>
      <c r="C656" s="21">
        <v>7</v>
      </c>
      <c r="D656" s="3"/>
      <c r="E656" s="95">
        <v>150625</v>
      </c>
      <c r="F656" s="91">
        <f t="shared" si="13"/>
        <v>4616665</v>
      </c>
      <c r="G656" s="95"/>
      <c r="H656" s="21"/>
    </row>
    <row r="657" spans="1:8">
      <c r="A657" s="19"/>
      <c r="B657" s="21" t="s">
        <v>481</v>
      </c>
      <c r="C657" s="21">
        <v>4</v>
      </c>
      <c r="D657" s="3"/>
      <c r="E657" s="95">
        <v>87880</v>
      </c>
      <c r="F657" s="91">
        <f t="shared" si="13"/>
        <v>4528785</v>
      </c>
      <c r="G657" s="95"/>
      <c r="H657" s="21"/>
    </row>
    <row r="658" spans="1:8">
      <c r="A658" s="19"/>
      <c r="B658" s="21" t="s">
        <v>1270</v>
      </c>
      <c r="C658" s="21">
        <v>8</v>
      </c>
      <c r="D658" s="3"/>
      <c r="E658" s="95">
        <v>153885</v>
      </c>
      <c r="F658" s="91">
        <f t="shared" si="13"/>
        <v>4374900</v>
      </c>
      <c r="G658" s="95"/>
      <c r="H658" s="21"/>
    </row>
    <row r="659" spans="1:8">
      <c r="A659" s="19"/>
      <c r="B659" s="21" t="s">
        <v>1271</v>
      </c>
      <c r="C659" s="21">
        <v>1</v>
      </c>
      <c r="D659" s="3"/>
      <c r="E659" s="95">
        <v>20095</v>
      </c>
      <c r="F659" s="91">
        <f t="shared" si="13"/>
        <v>4354805</v>
      </c>
      <c r="G659" s="95"/>
      <c r="H659" s="21"/>
    </row>
    <row r="660" spans="1:8">
      <c r="A660" s="19"/>
      <c r="B660" s="21" t="s">
        <v>1272</v>
      </c>
      <c r="C660" s="21">
        <v>1</v>
      </c>
      <c r="D660" s="3"/>
      <c r="E660" s="95">
        <v>12640</v>
      </c>
      <c r="F660" s="91">
        <f t="shared" si="13"/>
        <v>4342165</v>
      </c>
      <c r="G660" s="95"/>
      <c r="H660" s="21"/>
    </row>
    <row r="661" spans="1:8">
      <c r="A661" s="19"/>
      <c r="B661" s="21" t="s">
        <v>826</v>
      </c>
      <c r="C661" s="21">
        <v>1</v>
      </c>
      <c r="D661" s="3"/>
      <c r="E661" s="95">
        <v>20000</v>
      </c>
      <c r="F661" s="91">
        <f t="shared" si="13"/>
        <v>4322165</v>
      </c>
      <c r="G661" s="95"/>
      <c r="H661" s="21"/>
    </row>
    <row r="662" spans="1:8">
      <c r="A662" s="19"/>
      <c r="B662" s="21" t="s">
        <v>482</v>
      </c>
      <c r="C662" s="21">
        <v>1</v>
      </c>
      <c r="D662" s="3"/>
      <c r="E662" s="95">
        <v>20000</v>
      </c>
      <c r="F662" s="91">
        <f t="shared" si="13"/>
        <v>4302165</v>
      </c>
      <c r="G662" s="95"/>
      <c r="H662" s="21"/>
    </row>
    <row r="663" spans="1:8">
      <c r="A663" s="19"/>
      <c r="B663" s="21" t="s">
        <v>1273</v>
      </c>
      <c r="C663" s="21">
        <v>1</v>
      </c>
      <c r="D663" s="3"/>
      <c r="E663" s="95">
        <v>20000</v>
      </c>
      <c r="F663" s="91">
        <f t="shared" si="13"/>
        <v>4282165</v>
      </c>
      <c r="G663" s="95"/>
      <c r="H663" s="21"/>
    </row>
    <row r="664" spans="1:8">
      <c r="A664" s="19"/>
      <c r="B664" s="21" t="s">
        <v>1274</v>
      </c>
      <c r="C664" s="21">
        <v>1</v>
      </c>
      <c r="D664" s="3"/>
      <c r="E664" s="95">
        <v>20000</v>
      </c>
      <c r="F664" s="91">
        <f t="shared" si="13"/>
        <v>4262165</v>
      </c>
      <c r="G664" s="95"/>
      <c r="H664" s="21"/>
    </row>
    <row r="665" spans="1:8">
      <c r="A665" s="19"/>
      <c r="B665" s="21" t="s">
        <v>1275</v>
      </c>
      <c r="C665" s="21">
        <v>5</v>
      </c>
      <c r="D665" s="3"/>
      <c r="E665" s="95">
        <v>121015</v>
      </c>
      <c r="F665" s="91">
        <f t="shared" si="13"/>
        <v>4141150</v>
      </c>
      <c r="G665" s="95"/>
      <c r="H665" s="21"/>
    </row>
    <row r="666" spans="1:8">
      <c r="A666" s="19"/>
      <c r="B666" s="21" t="s">
        <v>1277</v>
      </c>
      <c r="C666" s="21">
        <v>6</v>
      </c>
      <c r="D666" s="3"/>
      <c r="E666" s="95">
        <v>124955</v>
      </c>
      <c r="F666" s="91">
        <f t="shared" si="13"/>
        <v>4016195</v>
      </c>
      <c r="G666" s="95"/>
      <c r="H666" s="21"/>
    </row>
    <row r="667" spans="1:8">
      <c r="A667" s="19"/>
      <c r="B667" s="21" t="s">
        <v>1278</v>
      </c>
      <c r="C667" s="21">
        <v>16</v>
      </c>
      <c r="D667" s="5">
        <v>428570</v>
      </c>
      <c r="E667" s="91"/>
      <c r="F667" s="91">
        <f t="shared" si="13"/>
        <v>4444765</v>
      </c>
      <c r="G667" s="91"/>
      <c r="H667" s="21"/>
    </row>
    <row r="668" spans="1:8">
      <c r="A668" s="19"/>
      <c r="B668" s="21" t="s">
        <v>1279</v>
      </c>
      <c r="C668" s="21">
        <v>5</v>
      </c>
      <c r="D668" s="5">
        <v>165480</v>
      </c>
      <c r="E668" s="91"/>
      <c r="F668" s="91">
        <f t="shared" si="13"/>
        <v>4610245</v>
      </c>
      <c r="G668" s="91"/>
      <c r="H668" s="21"/>
    </row>
    <row r="669" spans="1:8">
      <c r="A669" s="19"/>
      <c r="B669" s="21" t="s">
        <v>486</v>
      </c>
      <c r="C669" s="21">
        <v>7</v>
      </c>
      <c r="D669" s="3"/>
      <c r="E669" s="95">
        <v>151445</v>
      </c>
      <c r="F669" s="91">
        <f t="shared" si="13"/>
        <v>4458800</v>
      </c>
      <c r="G669" s="95"/>
      <c r="H669" s="21"/>
    </row>
    <row r="670" spans="1:8">
      <c r="A670" s="19"/>
      <c r="B670" s="21" t="s">
        <v>518</v>
      </c>
      <c r="C670" s="21">
        <v>7</v>
      </c>
      <c r="D670" s="3"/>
      <c r="E670" s="95">
        <v>162360</v>
      </c>
      <c r="F670" s="91">
        <f t="shared" si="13"/>
        <v>4296440</v>
      </c>
      <c r="G670" s="95"/>
      <c r="H670" s="21"/>
    </row>
    <row r="671" spans="1:8">
      <c r="A671" s="19"/>
      <c r="B671" s="21" t="s">
        <v>487</v>
      </c>
      <c r="C671" s="21">
        <v>10</v>
      </c>
      <c r="D671" s="3"/>
      <c r="E671" s="95">
        <v>228735</v>
      </c>
      <c r="F671" s="91">
        <f t="shared" si="13"/>
        <v>4067705</v>
      </c>
      <c r="G671" s="95"/>
      <c r="H671" s="21"/>
    </row>
    <row r="672" spans="1:8">
      <c r="A672" s="19"/>
      <c r="B672" s="21" t="s">
        <v>519</v>
      </c>
      <c r="C672" s="21">
        <v>14</v>
      </c>
      <c r="D672" s="3"/>
      <c r="E672" s="95">
        <v>330155</v>
      </c>
      <c r="F672" s="91">
        <f t="shared" si="13"/>
        <v>3737550</v>
      </c>
      <c r="G672" s="95"/>
      <c r="H672" s="21"/>
    </row>
    <row r="673" spans="1:8">
      <c r="A673" s="19"/>
      <c r="B673" s="21" t="s">
        <v>1281</v>
      </c>
      <c r="C673" s="21">
        <v>4</v>
      </c>
      <c r="D673" s="3"/>
      <c r="E673" s="95">
        <v>83000</v>
      </c>
      <c r="F673" s="91">
        <f t="shared" si="13"/>
        <v>3654550</v>
      </c>
      <c r="G673" s="95"/>
      <c r="H673" s="21"/>
    </row>
    <row r="674" spans="1:8">
      <c r="A674" s="19"/>
      <c r="B674" s="21" t="s">
        <v>1284</v>
      </c>
      <c r="C674" s="21">
        <v>5</v>
      </c>
      <c r="D674" s="3"/>
      <c r="E674" s="95">
        <v>111060</v>
      </c>
      <c r="F674" s="91">
        <f t="shared" si="13"/>
        <v>3543490</v>
      </c>
      <c r="G674" s="95"/>
      <c r="H674" s="21"/>
    </row>
    <row r="675" spans="1:8">
      <c r="A675" s="19"/>
      <c r="B675" s="21" t="s">
        <v>1285</v>
      </c>
      <c r="C675" s="21">
        <v>16</v>
      </c>
      <c r="D675" s="3"/>
      <c r="E675" s="95">
        <v>374190</v>
      </c>
      <c r="F675" s="91">
        <f t="shared" si="13"/>
        <v>3169300</v>
      </c>
      <c r="G675" s="95"/>
      <c r="H675" s="21"/>
    </row>
    <row r="676" spans="1:8">
      <c r="A676" s="19"/>
      <c r="B676" s="21" t="s">
        <v>1286</v>
      </c>
      <c r="C676" s="21">
        <v>17</v>
      </c>
      <c r="D676" s="3"/>
      <c r="E676" s="95">
        <v>398785</v>
      </c>
      <c r="F676" s="91">
        <f t="shared" si="13"/>
        <v>2770515</v>
      </c>
      <c r="G676" s="95"/>
      <c r="H676" s="21"/>
    </row>
    <row r="677" spans="1:8">
      <c r="A677" s="19"/>
      <c r="B677" s="21" t="s">
        <v>1287</v>
      </c>
      <c r="C677" s="21">
        <v>10</v>
      </c>
      <c r="D677" s="3"/>
      <c r="E677" s="95">
        <v>208935</v>
      </c>
      <c r="F677" s="91">
        <f t="shared" si="13"/>
        <v>2561580</v>
      </c>
      <c r="G677" s="95"/>
      <c r="H677" s="21"/>
    </row>
    <row r="678" spans="1:8">
      <c r="A678" s="19"/>
      <c r="B678" s="21" t="s">
        <v>1288</v>
      </c>
      <c r="C678" s="21">
        <v>4</v>
      </c>
      <c r="D678" s="3"/>
      <c r="E678" s="95">
        <v>102255</v>
      </c>
      <c r="F678" s="91">
        <f t="shared" si="13"/>
        <v>2459325</v>
      </c>
      <c r="G678" s="95"/>
      <c r="H678" s="21"/>
    </row>
    <row r="679" spans="1:8">
      <c r="A679" s="19"/>
      <c r="B679" s="21" t="s">
        <v>402</v>
      </c>
      <c r="C679" s="21">
        <v>3</v>
      </c>
      <c r="D679" s="3"/>
      <c r="E679" s="95">
        <v>82850</v>
      </c>
      <c r="F679" s="91">
        <f t="shared" si="13"/>
        <v>2376475</v>
      </c>
      <c r="G679" s="95"/>
      <c r="H679" s="21"/>
    </row>
    <row r="680" spans="1:8">
      <c r="A680" s="17"/>
      <c r="B680" s="47" t="s">
        <v>522</v>
      </c>
      <c r="C680" s="47">
        <v>2</v>
      </c>
      <c r="D680" s="18"/>
      <c r="E680" s="65">
        <v>47685</v>
      </c>
      <c r="F680" s="91">
        <f t="shared" si="13"/>
        <v>2328790</v>
      </c>
      <c r="G680" s="65"/>
      <c r="H680" s="17"/>
    </row>
    <row r="681" spans="1:8">
      <c r="A681" s="17"/>
      <c r="B681" s="47" t="s">
        <v>523</v>
      </c>
      <c r="C681" s="47">
        <v>8</v>
      </c>
      <c r="D681" s="18"/>
      <c r="E681" s="65">
        <v>188775</v>
      </c>
      <c r="F681" s="91">
        <f t="shared" si="13"/>
        <v>2140015</v>
      </c>
      <c r="G681" s="65"/>
      <c r="H681" s="17"/>
    </row>
    <row r="682" spans="1:8">
      <c r="A682" s="17"/>
      <c r="B682" s="47" t="s">
        <v>524</v>
      </c>
      <c r="C682" s="47">
        <v>9</v>
      </c>
      <c r="D682" s="18"/>
      <c r="E682" s="65">
        <v>214015</v>
      </c>
      <c r="F682" s="91">
        <f t="shared" ref="F682:F698" si="14">F681+D682-E682</f>
        <v>1926000</v>
      </c>
      <c r="G682" s="65"/>
      <c r="H682" s="17"/>
    </row>
    <row r="683" spans="1:8">
      <c r="A683" s="17"/>
      <c r="B683" s="47" t="s">
        <v>525</v>
      </c>
      <c r="C683" s="47">
        <v>13</v>
      </c>
      <c r="D683" s="18"/>
      <c r="E683" s="65">
        <v>297460</v>
      </c>
      <c r="F683" s="91">
        <f t="shared" si="14"/>
        <v>1628540</v>
      </c>
      <c r="G683" s="65"/>
      <c r="H683" s="17"/>
    </row>
    <row r="684" spans="1:8">
      <c r="A684" s="17"/>
      <c r="B684" s="47" t="s">
        <v>526</v>
      </c>
      <c r="C684" s="47">
        <v>15</v>
      </c>
      <c r="D684" s="18"/>
      <c r="E684" s="65">
        <f>299440+12575</f>
        <v>312015</v>
      </c>
      <c r="F684" s="91">
        <f t="shared" si="14"/>
        <v>1316525</v>
      </c>
      <c r="G684" s="65"/>
      <c r="H684" s="17"/>
    </row>
    <row r="685" spans="1:8">
      <c r="A685" s="17"/>
      <c r="B685" s="47" t="s">
        <v>1290</v>
      </c>
      <c r="C685" s="47">
        <v>10</v>
      </c>
      <c r="D685" s="99"/>
      <c r="E685" s="65">
        <v>213100</v>
      </c>
      <c r="F685" s="91">
        <f t="shared" si="14"/>
        <v>1103425</v>
      </c>
      <c r="G685" s="65"/>
      <c r="H685" s="17"/>
    </row>
    <row r="686" spans="1:8">
      <c r="A686" s="17"/>
      <c r="B686" s="47" t="s">
        <v>1291</v>
      </c>
      <c r="C686" s="47">
        <v>9</v>
      </c>
      <c r="D686" s="99"/>
      <c r="E686" s="65">
        <v>241490</v>
      </c>
      <c r="F686" s="91">
        <f t="shared" si="14"/>
        <v>861935</v>
      </c>
      <c r="G686" s="65"/>
      <c r="H686" s="17"/>
    </row>
    <row r="687" spans="1:8">
      <c r="A687" s="17"/>
      <c r="B687" s="47" t="s">
        <v>1292</v>
      </c>
      <c r="C687" s="47">
        <v>7</v>
      </c>
      <c r="D687" s="99"/>
      <c r="E687" s="65">
        <v>183110</v>
      </c>
      <c r="F687" s="91">
        <f t="shared" si="14"/>
        <v>678825</v>
      </c>
      <c r="G687" s="65"/>
      <c r="H687" s="17"/>
    </row>
    <row r="688" spans="1:8">
      <c r="A688" s="17"/>
      <c r="B688" s="47" t="s">
        <v>1293</v>
      </c>
      <c r="C688" s="47">
        <f>7+2</f>
        <v>9</v>
      </c>
      <c r="D688" s="99"/>
      <c r="E688" s="65">
        <v>188225</v>
      </c>
      <c r="F688" s="91">
        <f t="shared" si="14"/>
        <v>490600</v>
      </c>
      <c r="G688" s="65"/>
      <c r="H688" s="17"/>
    </row>
    <row r="689" spans="1:8">
      <c r="A689" s="17"/>
      <c r="B689" s="47" t="s">
        <v>1294</v>
      </c>
      <c r="C689" s="47">
        <f>7+6</f>
        <v>13</v>
      </c>
      <c r="D689" s="99"/>
      <c r="E689" s="65">
        <v>166145</v>
      </c>
      <c r="F689" s="91">
        <f t="shared" si="14"/>
        <v>324455</v>
      </c>
      <c r="G689" s="65"/>
      <c r="H689" s="17"/>
    </row>
    <row r="690" spans="1:8">
      <c r="A690" s="17"/>
      <c r="B690" s="47" t="s">
        <v>1295</v>
      </c>
      <c r="C690" s="47">
        <f>2+15</f>
        <v>17</v>
      </c>
      <c r="D690" s="99"/>
      <c r="E690" s="65">
        <v>30390</v>
      </c>
      <c r="F690" s="91">
        <f t="shared" si="14"/>
        <v>294065</v>
      </c>
      <c r="G690" s="65"/>
      <c r="H690" s="17"/>
    </row>
    <row r="691" spans="1:8">
      <c r="A691" s="17"/>
      <c r="B691" s="47" t="s">
        <v>338</v>
      </c>
      <c r="C691" s="47">
        <v>1</v>
      </c>
      <c r="D691" s="99"/>
      <c r="E691" s="65">
        <v>20110</v>
      </c>
      <c r="F691" s="91">
        <f t="shared" si="14"/>
        <v>273955</v>
      </c>
      <c r="G691" s="65"/>
      <c r="H691" s="17"/>
    </row>
    <row r="692" spans="1:8">
      <c r="A692" s="17"/>
      <c r="B692" s="47" t="s">
        <v>1296</v>
      </c>
      <c r="C692" s="47">
        <v>1</v>
      </c>
      <c r="D692" s="18"/>
      <c r="E692" s="65">
        <v>20380</v>
      </c>
      <c r="F692" s="91">
        <f t="shared" si="14"/>
        <v>253575</v>
      </c>
      <c r="G692" s="65"/>
      <c r="H692" s="17"/>
    </row>
    <row r="693" spans="1:8">
      <c r="A693" s="17"/>
      <c r="B693" s="47" t="s">
        <v>527</v>
      </c>
      <c r="C693" s="47">
        <v>5</v>
      </c>
      <c r="D693" s="18"/>
      <c r="E693" s="65">
        <v>100180</v>
      </c>
      <c r="F693" s="91">
        <f t="shared" si="14"/>
        <v>153395</v>
      </c>
      <c r="G693" s="65"/>
      <c r="H693" s="17"/>
    </row>
    <row r="694" spans="1:8">
      <c r="A694" s="17"/>
      <c r="B694" s="47" t="s">
        <v>488</v>
      </c>
      <c r="C694" s="47">
        <v>2</v>
      </c>
      <c r="D694" s="18"/>
      <c r="E694" s="65">
        <v>39985</v>
      </c>
      <c r="F694" s="91">
        <f t="shared" si="14"/>
        <v>113410</v>
      </c>
      <c r="G694" s="65"/>
      <c r="H694" s="17"/>
    </row>
    <row r="695" spans="1:8">
      <c r="A695" s="17"/>
      <c r="B695" s="47" t="s">
        <v>489</v>
      </c>
      <c r="C695" s="47">
        <v>2</v>
      </c>
      <c r="D695" s="18"/>
      <c r="E695" s="65">
        <v>40160</v>
      </c>
      <c r="F695" s="91">
        <f t="shared" si="14"/>
        <v>73250</v>
      </c>
      <c r="G695" s="65"/>
      <c r="H695" s="17"/>
    </row>
    <row r="696" spans="1:8">
      <c r="A696" s="17"/>
      <c r="B696" s="47" t="s">
        <v>530</v>
      </c>
      <c r="C696" s="47">
        <v>2</v>
      </c>
      <c r="D696" s="18"/>
      <c r="E696" s="65">
        <v>39185</v>
      </c>
      <c r="F696" s="91">
        <f t="shared" si="14"/>
        <v>34065</v>
      </c>
      <c r="G696" s="65"/>
      <c r="H696" s="17"/>
    </row>
    <row r="697" spans="1:8">
      <c r="A697" s="17"/>
      <c r="B697" s="47" t="s">
        <v>493</v>
      </c>
      <c r="C697" s="47">
        <v>1</v>
      </c>
      <c r="D697" s="18"/>
      <c r="E697" s="65">
        <v>20000</v>
      </c>
      <c r="F697" s="91">
        <f t="shared" si="14"/>
        <v>14065</v>
      </c>
      <c r="G697" s="65"/>
      <c r="H697" s="17"/>
    </row>
    <row r="698" spans="1:8">
      <c r="A698" s="17"/>
      <c r="B698" s="47" t="s">
        <v>531</v>
      </c>
      <c r="C698" s="47">
        <v>1</v>
      </c>
      <c r="D698" s="18">
        <v>2760</v>
      </c>
      <c r="E698" s="99">
        <v>16810</v>
      </c>
      <c r="F698" s="91">
        <f t="shared" si="14"/>
        <v>15</v>
      </c>
      <c r="G698" s="99"/>
      <c r="H698" s="17" t="s">
        <v>1312</v>
      </c>
    </row>
    <row r="699" spans="1:8">
      <c r="A699" s="17"/>
      <c r="B699" s="47"/>
      <c r="C699" s="47"/>
      <c r="D699" s="18"/>
      <c r="E699" s="18">
        <v>15</v>
      </c>
      <c r="F699" s="18"/>
      <c r="G699" s="18"/>
      <c r="H699" s="228" t="s">
        <v>2248</v>
      </c>
    </row>
    <row r="700" spans="1:8" ht="26.25">
      <c r="A700" s="673" t="s">
        <v>43</v>
      </c>
      <c r="B700" s="674"/>
      <c r="C700" s="29">
        <f>SUM(C616:C699)</f>
        <v>642</v>
      </c>
      <c r="D700" s="10">
        <f>SUM(D616:D699)</f>
        <v>7277815</v>
      </c>
      <c r="E700" s="10">
        <f>SUM(E616:E699)</f>
        <v>7277815</v>
      </c>
      <c r="F700" s="10">
        <f>D700-E700</f>
        <v>0</v>
      </c>
      <c r="G700" s="10"/>
      <c r="H700" s="31"/>
    </row>
    <row r="707" spans="1:8" ht="23.25">
      <c r="A707" s="666" t="s">
        <v>0</v>
      </c>
      <c r="B707" s="666"/>
      <c r="C707" s="666"/>
      <c r="D707" s="666"/>
      <c r="E707" s="666"/>
      <c r="F707" s="666"/>
      <c r="G707" s="666"/>
      <c r="H707" s="666"/>
    </row>
    <row r="708" spans="1:8" ht="15.75">
      <c r="A708" s="672" t="s">
        <v>1059</v>
      </c>
      <c r="B708" s="672"/>
      <c r="C708" s="672"/>
      <c r="D708" s="672"/>
      <c r="E708" s="672"/>
      <c r="F708" s="672"/>
      <c r="G708" s="672"/>
      <c r="H708" s="672"/>
    </row>
    <row r="709" spans="1:8" ht="21">
      <c r="A709" s="683" t="s">
        <v>1313</v>
      </c>
      <c r="B709" s="683"/>
      <c r="C709" s="683"/>
      <c r="D709" s="683"/>
      <c r="E709" s="683"/>
      <c r="F709" s="683"/>
      <c r="G709" s="683"/>
      <c r="H709" s="683"/>
    </row>
    <row r="710" spans="1:8">
      <c r="A710" s="668" t="s">
        <v>2</v>
      </c>
      <c r="B710" s="668"/>
      <c r="C710" s="668"/>
      <c r="D710" s="668"/>
      <c r="E710" s="668"/>
      <c r="F710" s="668"/>
      <c r="G710" s="668"/>
      <c r="H710" s="668"/>
    </row>
    <row r="711" spans="1:8" ht="15.75">
      <c r="A711" s="1" t="s">
        <v>3</v>
      </c>
      <c r="B711" s="1" t="s">
        <v>4</v>
      </c>
      <c r="C711" s="211" t="s">
        <v>2245</v>
      </c>
      <c r="D711" s="1" t="s">
        <v>2243</v>
      </c>
      <c r="E711" s="1" t="s">
        <v>2246</v>
      </c>
      <c r="F711" s="211" t="s">
        <v>2244</v>
      </c>
      <c r="G711" s="1" t="s">
        <v>2247</v>
      </c>
      <c r="H711" s="211" t="s">
        <v>2239</v>
      </c>
    </row>
    <row r="712" spans="1:8">
      <c r="A712" s="17"/>
      <c r="B712" s="47" t="s">
        <v>1290</v>
      </c>
      <c r="C712" s="47">
        <v>10</v>
      </c>
      <c r="D712" s="65">
        <v>50205</v>
      </c>
      <c r="E712" s="99"/>
      <c r="F712" s="99">
        <f>D712-E712</f>
        <v>50205</v>
      </c>
      <c r="G712" s="99"/>
      <c r="H712" s="102"/>
    </row>
    <row r="713" spans="1:8">
      <c r="A713" s="17"/>
      <c r="B713" s="47" t="s">
        <v>1291</v>
      </c>
      <c r="C713" s="47">
        <v>9</v>
      </c>
      <c r="D713" s="65">
        <v>403870</v>
      </c>
      <c r="E713" s="99"/>
      <c r="F713" s="99">
        <f>F712+D713-E713</f>
        <v>454075</v>
      </c>
      <c r="G713" s="99"/>
      <c r="H713" s="102"/>
    </row>
    <row r="714" spans="1:8">
      <c r="A714" s="17"/>
      <c r="B714" s="47" t="s">
        <v>1292</v>
      </c>
      <c r="C714" s="47">
        <v>7</v>
      </c>
      <c r="D714" s="65">
        <v>700410</v>
      </c>
      <c r="E714" s="18"/>
      <c r="F714" s="99">
        <f t="shared" ref="F714:F777" si="15">F713+D714-E714</f>
        <v>1154485</v>
      </c>
      <c r="G714" s="18"/>
      <c r="H714" s="102"/>
    </row>
    <row r="715" spans="1:8">
      <c r="A715" s="17"/>
      <c r="B715" s="47" t="s">
        <v>1293</v>
      </c>
      <c r="C715" s="47">
        <f>7+2</f>
        <v>9</v>
      </c>
      <c r="D715" s="65">
        <v>48920</v>
      </c>
      <c r="E715" s="18"/>
      <c r="F715" s="99">
        <f t="shared" si="15"/>
        <v>1203405</v>
      </c>
      <c r="G715" s="18"/>
      <c r="H715" s="102"/>
    </row>
    <row r="716" spans="1:8">
      <c r="A716" s="17"/>
      <c r="B716" s="47" t="s">
        <v>1294</v>
      </c>
      <c r="C716" s="47">
        <f>7+6</f>
        <v>13</v>
      </c>
      <c r="D716" s="65">
        <v>158725</v>
      </c>
      <c r="E716" s="18"/>
      <c r="F716" s="99">
        <f t="shared" si="15"/>
        <v>1362130</v>
      </c>
      <c r="G716" s="18"/>
      <c r="H716" s="102"/>
    </row>
    <row r="717" spans="1:8">
      <c r="A717" s="17"/>
      <c r="B717" s="47" t="s">
        <v>1295</v>
      </c>
      <c r="C717" s="47">
        <f>2+15</f>
        <v>17</v>
      </c>
      <c r="D717" s="65">
        <v>396220</v>
      </c>
      <c r="E717" s="18"/>
      <c r="F717" s="99">
        <f t="shared" si="15"/>
        <v>1758350</v>
      </c>
      <c r="G717" s="18"/>
      <c r="H717" s="102"/>
    </row>
    <row r="718" spans="1:8">
      <c r="A718" s="17"/>
      <c r="B718" s="47" t="s">
        <v>338</v>
      </c>
      <c r="C718" s="47">
        <v>18</v>
      </c>
      <c r="D718" s="65">
        <v>471010</v>
      </c>
      <c r="E718" s="18"/>
      <c r="F718" s="99">
        <f t="shared" si="15"/>
        <v>2229360</v>
      </c>
      <c r="G718" s="18"/>
      <c r="H718" s="102"/>
    </row>
    <row r="719" spans="1:8">
      <c r="A719" s="17"/>
      <c r="B719" s="47" t="s">
        <v>1296</v>
      </c>
      <c r="C719" s="47">
        <v>5</v>
      </c>
      <c r="D719" s="65">
        <v>115295</v>
      </c>
      <c r="E719" s="18"/>
      <c r="F719" s="99">
        <f t="shared" si="15"/>
        <v>2344655</v>
      </c>
      <c r="G719" s="18"/>
      <c r="H719" s="102"/>
    </row>
    <row r="720" spans="1:8">
      <c r="A720" s="17"/>
      <c r="B720" s="47" t="s">
        <v>488</v>
      </c>
      <c r="C720" s="47">
        <v>11</v>
      </c>
      <c r="D720" s="65">
        <v>289885</v>
      </c>
      <c r="E720" s="18"/>
      <c r="F720" s="99">
        <f t="shared" si="15"/>
        <v>2634540</v>
      </c>
      <c r="G720" s="18"/>
      <c r="H720" s="102"/>
    </row>
    <row r="721" spans="1:8">
      <c r="A721" s="17"/>
      <c r="B721" s="47" t="s">
        <v>528</v>
      </c>
      <c r="C721" s="47">
        <v>9</v>
      </c>
      <c r="D721" s="65">
        <v>239730</v>
      </c>
      <c r="E721" s="18"/>
      <c r="F721" s="99">
        <f t="shared" si="15"/>
        <v>2874270</v>
      </c>
      <c r="G721" s="18"/>
      <c r="H721" s="102"/>
    </row>
    <row r="722" spans="1:8">
      <c r="A722" s="17"/>
      <c r="B722" s="47" t="s">
        <v>489</v>
      </c>
      <c r="C722" s="47">
        <v>5</v>
      </c>
      <c r="D722" s="65">
        <v>137420</v>
      </c>
      <c r="E722" s="103"/>
      <c r="F722" s="99">
        <f t="shared" si="15"/>
        <v>3011690</v>
      </c>
      <c r="G722" s="103"/>
      <c r="H722" s="102"/>
    </row>
    <row r="723" spans="1:8">
      <c r="A723" s="17"/>
      <c r="B723" s="47" t="s">
        <v>490</v>
      </c>
      <c r="C723" s="47">
        <v>5</v>
      </c>
      <c r="D723" s="65">
        <v>131420</v>
      </c>
      <c r="E723" s="18"/>
      <c r="F723" s="99">
        <f t="shared" si="15"/>
        <v>3143110</v>
      </c>
      <c r="G723" s="18"/>
      <c r="H723" s="102"/>
    </row>
    <row r="724" spans="1:8">
      <c r="A724" s="17"/>
      <c r="B724" s="47" t="s">
        <v>529</v>
      </c>
      <c r="C724" s="47">
        <v>3</v>
      </c>
      <c r="D724" s="65">
        <v>82475</v>
      </c>
      <c r="E724" s="99"/>
      <c r="F724" s="99">
        <f t="shared" si="15"/>
        <v>3225585</v>
      </c>
      <c r="G724" s="99"/>
      <c r="H724" s="102"/>
    </row>
    <row r="725" spans="1:8">
      <c r="A725" s="17"/>
      <c r="B725" s="47" t="s">
        <v>492</v>
      </c>
      <c r="C725" s="47">
        <v>9</v>
      </c>
      <c r="D725" s="65">
        <v>247530</v>
      </c>
      <c r="E725" s="99"/>
      <c r="F725" s="99">
        <f t="shared" si="15"/>
        <v>3473115</v>
      </c>
      <c r="G725" s="99"/>
      <c r="H725" s="102"/>
    </row>
    <row r="726" spans="1:8">
      <c r="A726" s="17"/>
      <c r="B726" s="47" t="s">
        <v>493</v>
      </c>
      <c r="C726" s="47">
        <v>6</v>
      </c>
      <c r="D726" s="65">
        <v>164220</v>
      </c>
      <c r="E726" s="99"/>
      <c r="F726" s="99">
        <f t="shared" si="15"/>
        <v>3637335</v>
      </c>
      <c r="G726" s="99"/>
      <c r="H726" s="102"/>
    </row>
    <row r="727" spans="1:8">
      <c r="A727" s="17"/>
      <c r="B727" s="47" t="s">
        <v>494</v>
      </c>
      <c r="C727" s="47">
        <v>10</v>
      </c>
      <c r="D727" s="65">
        <v>275510</v>
      </c>
      <c r="E727" s="99"/>
      <c r="F727" s="99">
        <f t="shared" si="15"/>
        <v>3912845</v>
      </c>
      <c r="G727" s="99"/>
      <c r="H727" s="102"/>
    </row>
    <row r="728" spans="1:8">
      <c r="A728" s="17"/>
      <c r="B728" s="47" t="s">
        <v>495</v>
      </c>
      <c r="C728" s="47">
        <v>1</v>
      </c>
      <c r="D728" s="65">
        <v>82410</v>
      </c>
      <c r="E728" s="65">
        <v>20000</v>
      </c>
      <c r="F728" s="99">
        <f t="shared" si="15"/>
        <v>3975255</v>
      </c>
      <c r="G728" s="65"/>
      <c r="H728" s="102"/>
    </row>
    <row r="729" spans="1:8">
      <c r="A729" s="17"/>
      <c r="B729" s="47" t="s">
        <v>496</v>
      </c>
      <c r="C729" s="47">
        <v>5</v>
      </c>
      <c r="D729" s="65">
        <v>135205</v>
      </c>
      <c r="E729" s="65"/>
      <c r="F729" s="99">
        <f t="shared" si="15"/>
        <v>4110460</v>
      </c>
      <c r="G729" s="65"/>
      <c r="H729" s="102"/>
    </row>
    <row r="730" spans="1:8">
      <c r="A730" s="17"/>
      <c r="B730" s="54" t="s">
        <v>531</v>
      </c>
      <c r="C730" s="54">
        <v>3</v>
      </c>
      <c r="D730" s="65">
        <v>83220</v>
      </c>
      <c r="E730" s="65"/>
      <c r="F730" s="99">
        <f t="shared" si="15"/>
        <v>4193680</v>
      </c>
      <c r="G730" s="65"/>
      <c r="H730" s="102"/>
    </row>
    <row r="731" spans="1:8">
      <c r="A731" s="17"/>
      <c r="B731" s="47" t="s">
        <v>497</v>
      </c>
      <c r="C731" s="47">
        <v>1</v>
      </c>
      <c r="D731" s="18"/>
      <c r="E731" s="65">
        <v>20000</v>
      </c>
      <c r="F731" s="99">
        <f t="shared" si="15"/>
        <v>4173680</v>
      </c>
      <c r="G731" s="65"/>
      <c r="H731" s="17"/>
    </row>
    <row r="732" spans="1:8">
      <c r="A732" s="17"/>
      <c r="B732" s="47" t="s">
        <v>499</v>
      </c>
      <c r="C732" s="47">
        <v>2</v>
      </c>
      <c r="D732" s="18"/>
      <c r="E732" s="65">
        <v>40000</v>
      </c>
      <c r="F732" s="99">
        <f t="shared" si="15"/>
        <v>4133680</v>
      </c>
      <c r="G732" s="65"/>
      <c r="H732" s="104"/>
    </row>
    <row r="733" spans="1:8">
      <c r="A733" s="17"/>
      <c r="B733" s="47" t="s">
        <v>500</v>
      </c>
      <c r="C733" s="47">
        <v>2</v>
      </c>
      <c r="D733" s="18"/>
      <c r="E733" s="65">
        <v>45000</v>
      </c>
      <c r="F733" s="99">
        <f t="shared" si="15"/>
        <v>4088680</v>
      </c>
      <c r="G733" s="65"/>
      <c r="H733" s="17"/>
    </row>
    <row r="734" spans="1:8">
      <c r="A734" s="17"/>
      <c r="B734" s="47" t="s">
        <v>501</v>
      </c>
      <c r="C734" s="47">
        <v>2</v>
      </c>
      <c r="D734" s="18"/>
      <c r="E734" s="65">
        <v>40000</v>
      </c>
      <c r="F734" s="99">
        <f t="shared" si="15"/>
        <v>4048680</v>
      </c>
      <c r="G734" s="65"/>
      <c r="H734" s="17"/>
    </row>
    <row r="735" spans="1:8">
      <c r="A735" s="17"/>
      <c r="B735" s="47" t="s">
        <v>502</v>
      </c>
      <c r="C735" s="47">
        <v>1</v>
      </c>
      <c r="D735" s="18"/>
      <c r="E735" s="65">
        <v>20000</v>
      </c>
      <c r="F735" s="99">
        <f t="shared" si="15"/>
        <v>4028680</v>
      </c>
      <c r="G735" s="65"/>
      <c r="H735" s="17"/>
    </row>
    <row r="736" spans="1:8">
      <c r="A736" s="17"/>
      <c r="B736" s="47" t="s">
        <v>126</v>
      </c>
      <c r="C736" s="47">
        <v>1</v>
      </c>
      <c r="D736" s="18"/>
      <c r="E736" s="65">
        <v>22000</v>
      </c>
      <c r="F736" s="99">
        <f t="shared" si="15"/>
        <v>4006680</v>
      </c>
      <c r="G736" s="65"/>
      <c r="H736" s="17"/>
    </row>
    <row r="737" spans="1:8">
      <c r="A737" s="17"/>
      <c r="B737" s="47" t="s">
        <v>505</v>
      </c>
      <c r="C737" s="47">
        <v>11</v>
      </c>
      <c r="D737" s="18"/>
      <c r="E737" s="65">
        <v>280030</v>
      </c>
      <c r="F737" s="99">
        <f t="shared" si="15"/>
        <v>3726650</v>
      </c>
      <c r="G737" s="65"/>
      <c r="H737" s="17"/>
    </row>
    <row r="738" spans="1:8">
      <c r="A738" s="17"/>
      <c r="B738" s="47" t="s">
        <v>506</v>
      </c>
      <c r="C738" s="47">
        <v>14</v>
      </c>
      <c r="D738" s="18"/>
      <c r="E738" s="65">
        <v>356045</v>
      </c>
      <c r="F738" s="99">
        <f t="shared" si="15"/>
        <v>3370605</v>
      </c>
      <c r="G738" s="65"/>
      <c r="H738" s="17"/>
    </row>
    <row r="739" spans="1:8">
      <c r="A739" s="17"/>
      <c r="B739" s="47" t="s">
        <v>791</v>
      </c>
      <c r="C739" s="47">
        <v>8</v>
      </c>
      <c r="D739" s="18"/>
      <c r="E739" s="65">
        <v>204500</v>
      </c>
      <c r="F739" s="99">
        <f t="shared" si="15"/>
        <v>3166105</v>
      </c>
      <c r="G739" s="65"/>
      <c r="H739" s="17"/>
    </row>
    <row r="740" spans="1:8">
      <c r="A740" s="17"/>
      <c r="B740" s="47" t="s">
        <v>794</v>
      </c>
      <c r="C740" s="47">
        <v>3</v>
      </c>
      <c r="D740" s="18"/>
      <c r="E740" s="65">
        <v>77550</v>
      </c>
      <c r="F740" s="99">
        <f t="shared" si="15"/>
        <v>3088555</v>
      </c>
      <c r="G740" s="65"/>
      <c r="H740" s="17"/>
    </row>
    <row r="741" spans="1:8">
      <c r="A741" s="17"/>
      <c r="B741" s="47" t="s">
        <v>536</v>
      </c>
      <c r="C741" s="47">
        <v>3</v>
      </c>
      <c r="D741" s="18"/>
      <c r="E741" s="65">
        <v>60855</v>
      </c>
      <c r="F741" s="99">
        <f t="shared" si="15"/>
        <v>3027700</v>
      </c>
      <c r="G741" s="65"/>
      <c r="H741" s="17"/>
    </row>
    <row r="742" spans="1:8">
      <c r="A742" s="17"/>
      <c r="B742" s="47" t="s">
        <v>246</v>
      </c>
      <c r="C742" s="47">
        <v>5</v>
      </c>
      <c r="D742" s="18"/>
      <c r="E742" s="65">
        <v>114350</v>
      </c>
      <c r="F742" s="99">
        <f t="shared" si="15"/>
        <v>2913350</v>
      </c>
      <c r="G742" s="65"/>
      <c r="H742" s="17"/>
    </row>
    <row r="743" spans="1:8">
      <c r="A743" s="17"/>
      <c r="B743" s="47" t="s">
        <v>247</v>
      </c>
      <c r="C743" s="47">
        <v>1</v>
      </c>
      <c r="D743" s="18"/>
      <c r="E743" s="65">
        <v>20715</v>
      </c>
      <c r="F743" s="99">
        <f t="shared" si="15"/>
        <v>2892635</v>
      </c>
      <c r="G743" s="65"/>
      <c r="H743" s="17"/>
    </row>
    <row r="744" spans="1:8">
      <c r="A744" s="17"/>
      <c r="B744" s="47" t="s">
        <v>248</v>
      </c>
      <c r="C744" s="47">
        <v>1</v>
      </c>
      <c r="D744" s="18"/>
      <c r="E744" s="65">
        <v>20000</v>
      </c>
      <c r="F744" s="99">
        <f t="shared" si="15"/>
        <v>2872635</v>
      </c>
      <c r="G744" s="65"/>
      <c r="H744" s="17"/>
    </row>
    <row r="745" spans="1:8">
      <c r="A745" s="17"/>
      <c r="B745" s="47" t="s">
        <v>249</v>
      </c>
      <c r="C745" s="47">
        <v>2</v>
      </c>
      <c r="D745" s="18"/>
      <c r="E745" s="65">
        <v>41520</v>
      </c>
      <c r="F745" s="99">
        <f t="shared" si="15"/>
        <v>2831115</v>
      </c>
      <c r="G745" s="65"/>
      <c r="H745" s="17"/>
    </row>
    <row r="746" spans="1:8">
      <c r="A746" s="17"/>
      <c r="B746" s="47" t="s">
        <v>250</v>
      </c>
      <c r="C746" s="47">
        <v>2</v>
      </c>
      <c r="D746" s="18"/>
      <c r="E746" s="65">
        <v>42665</v>
      </c>
      <c r="F746" s="99">
        <f t="shared" si="15"/>
        <v>2788450</v>
      </c>
      <c r="G746" s="65"/>
      <c r="H746" s="17"/>
    </row>
    <row r="747" spans="1:8">
      <c r="A747" s="17"/>
      <c r="B747" s="47" t="s">
        <v>251</v>
      </c>
      <c r="C747" s="47">
        <v>1</v>
      </c>
      <c r="D747" s="18"/>
      <c r="E747" s="65">
        <v>24520</v>
      </c>
      <c r="F747" s="99">
        <f t="shared" si="15"/>
        <v>2763930</v>
      </c>
      <c r="G747" s="65"/>
      <c r="H747" s="17"/>
    </row>
    <row r="748" spans="1:8">
      <c r="A748" s="17"/>
      <c r="B748" s="47" t="s">
        <v>252</v>
      </c>
      <c r="C748" s="47">
        <v>1</v>
      </c>
      <c r="D748" s="18"/>
      <c r="E748" s="65">
        <v>16000</v>
      </c>
      <c r="F748" s="99">
        <f t="shared" si="15"/>
        <v>2747930</v>
      </c>
      <c r="G748" s="65"/>
      <c r="H748" s="17"/>
    </row>
    <row r="749" spans="1:8">
      <c r="A749" s="17"/>
      <c r="B749" s="47" t="s">
        <v>253</v>
      </c>
      <c r="C749" s="47">
        <v>1</v>
      </c>
      <c r="D749" s="18"/>
      <c r="E749" s="65">
        <v>20000</v>
      </c>
      <c r="F749" s="99">
        <f t="shared" si="15"/>
        <v>2727930</v>
      </c>
      <c r="G749" s="65"/>
      <c r="H749" s="17"/>
    </row>
    <row r="750" spans="1:8">
      <c r="A750" s="17"/>
      <c r="B750" s="47" t="s">
        <v>254</v>
      </c>
      <c r="C750" s="47">
        <v>3</v>
      </c>
      <c r="D750" s="18"/>
      <c r="E750" s="65">
        <v>53500</v>
      </c>
      <c r="F750" s="99">
        <f t="shared" si="15"/>
        <v>2674430</v>
      </c>
      <c r="G750" s="65"/>
      <c r="H750" s="17"/>
    </row>
    <row r="751" spans="1:8">
      <c r="A751" s="17"/>
      <c r="B751" s="47" t="s">
        <v>255</v>
      </c>
      <c r="C751" s="47">
        <v>3</v>
      </c>
      <c r="D751" s="18"/>
      <c r="E751" s="65">
        <v>56500</v>
      </c>
      <c r="F751" s="99">
        <f t="shared" si="15"/>
        <v>2617930</v>
      </c>
      <c r="G751" s="65"/>
      <c r="H751" s="17"/>
    </row>
    <row r="752" spans="1:8">
      <c r="A752" s="17"/>
      <c r="B752" s="47" t="s">
        <v>256</v>
      </c>
      <c r="C752" s="47">
        <v>1</v>
      </c>
      <c r="D752" s="18"/>
      <c r="E752" s="65">
        <v>13500</v>
      </c>
      <c r="F752" s="99">
        <f t="shared" si="15"/>
        <v>2604430</v>
      </c>
      <c r="G752" s="65"/>
      <c r="H752" s="17"/>
    </row>
    <row r="753" spans="1:8">
      <c r="A753" s="17"/>
      <c r="B753" s="47" t="s">
        <v>1314</v>
      </c>
      <c r="C753" s="47">
        <v>1</v>
      </c>
      <c r="D753" s="18"/>
      <c r="E753" s="65">
        <v>20000</v>
      </c>
      <c r="F753" s="99">
        <f t="shared" si="15"/>
        <v>2584430</v>
      </c>
      <c r="G753" s="65"/>
      <c r="H753" s="17"/>
    </row>
    <row r="754" spans="1:8">
      <c r="A754" s="17"/>
      <c r="B754" s="47" t="s">
        <v>803</v>
      </c>
      <c r="C754" s="47">
        <v>1</v>
      </c>
      <c r="D754" s="18"/>
      <c r="E754" s="65">
        <v>24000</v>
      </c>
      <c r="F754" s="99">
        <f t="shared" si="15"/>
        <v>2560430</v>
      </c>
      <c r="G754" s="65"/>
      <c r="H754" s="17"/>
    </row>
    <row r="755" spans="1:8">
      <c r="A755" s="17"/>
      <c r="B755" s="47" t="s">
        <v>1315</v>
      </c>
      <c r="C755" s="47">
        <v>2</v>
      </c>
      <c r="D755" s="18"/>
      <c r="E755" s="65">
        <v>40000</v>
      </c>
      <c r="F755" s="99">
        <f t="shared" si="15"/>
        <v>2520430</v>
      </c>
      <c r="G755" s="65"/>
      <c r="H755" s="17"/>
    </row>
    <row r="756" spans="1:8">
      <c r="A756" s="17"/>
      <c r="B756" s="47" t="s">
        <v>1316</v>
      </c>
      <c r="C756" s="47">
        <v>1</v>
      </c>
      <c r="D756" s="18"/>
      <c r="E756" s="65">
        <v>13500</v>
      </c>
      <c r="F756" s="99">
        <f t="shared" si="15"/>
        <v>2506930</v>
      </c>
      <c r="G756" s="65"/>
      <c r="H756" s="17"/>
    </row>
    <row r="757" spans="1:8">
      <c r="A757" s="17"/>
      <c r="B757" s="47" t="s">
        <v>260</v>
      </c>
      <c r="C757" s="47">
        <v>2</v>
      </c>
      <c r="D757" s="18"/>
      <c r="E757" s="65">
        <v>40000</v>
      </c>
      <c r="F757" s="99">
        <f t="shared" si="15"/>
        <v>2466930</v>
      </c>
      <c r="G757" s="65"/>
      <c r="H757" s="17"/>
    </row>
    <row r="758" spans="1:8">
      <c r="A758" s="17"/>
      <c r="B758" s="47" t="s">
        <v>1317</v>
      </c>
      <c r="C758" s="47">
        <v>1</v>
      </c>
      <c r="D758" s="18"/>
      <c r="E758" s="65">
        <v>20000</v>
      </c>
      <c r="F758" s="99">
        <f t="shared" si="15"/>
        <v>2446930</v>
      </c>
      <c r="G758" s="65"/>
      <c r="H758" s="17"/>
    </row>
    <row r="759" spans="1:8">
      <c r="A759" s="17"/>
      <c r="B759" s="47" t="s">
        <v>1318</v>
      </c>
      <c r="C759" s="47">
        <v>7</v>
      </c>
      <c r="D759" s="18"/>
      <c r="E759" s="65">
        <v>177485</v>
      </c>
      <c r="F759" s="99">
        <f t="shared" si="15"/>
        <v>2269445</v>
      </c>
      <c r="G759" s="65"/>
      <c r="H759" s="17"/>
    </row>
    <row r="760" spans="1:8">
      <c r="A760" s="17"/>
      <c r="B760" s="47" t="s">
        <v>1319</v>
      </c>
      <c r="C760" s="47">
        <v>14</v>
      </c>
      <c r="D760" s="18"/>
      <c r="E760" s="65">
        <v>297375</v>
      </c>
      <c r="F760" s="99">
        <f t="shared" si="15"/>
        <v>1972070</v>
      </c>
      <c r="G760" s="65"/>
      <c r="H760" s="17"/>
    </row>
    <row r="761" spans="1:8">
      <c r="A761" s="17"/>
      <c r="B761" s="47" t="s">
        <v>1320</v>
      </c>
      <c r="C761" s="47">
        <v>8</v>
      </c>
      <c r="D761" s="18"/>
      <c r="E761" s="65">
        <v>176250</v>
      </c>
      <c r="F761" s="99">
        <f t="shared" si="15"/>
        <v>1795820</v>
      </c>
      <c r="G761" s="65"/>
      <c r="H761" s="17"/>
    </row>
    <row r="762" spans="1:8">
      <c r="A762" s="17"/>
      <c r="B762" s="47" t="s">
        <v>1321</v>
      </c>
      <c r="C762" s="47">
        <v>6</v>
      </c>
      <c r="D762" s="18"/>
      <c r="E762" s="65">
        <v>97335</v>
      </c>
      <c r="F762" s="99">
        <f t="shared" si="15"/>
        <v>1698485</v>
      </c>
      <c r="G762" s="65"/>
      <c r="H762" s="17"/>
    </row>
    <row r="763" spans="1:8">
      <c r="A763" s="17"/>
      <c r="B763" s="47" t="s">
        <v>1322</v>
      </c>
      <c r="C763" s="47">
        <v>1</v>
      </c>
      <c r="D763" s="18"/>
      <c r="E763" s="65">
        <v>8000</v>
      </c>
      <c r="F763" s="99">
        <f t="shared" si="15"/>
        <v>1690485</v>
      </c>
      <c r="G763" s="65"/>
      <c r="H763" s="17"/>
    </row>
    <row r="764" spans="1:8">
      <c r="A764" s="17"/>
      <c r="B764" s="47" t="s">
        <v>1323</v>
      </c>
      <c r="C764" s="47">
        <v>1</v>
      </c>
      <c r="D764" s="18"/>
      <c r="E764" s="65">
        <v>13000</v>
      </c>
      <c r="F764" s="99">
        <f t="shared" si="15"/>
        <v>1677485</v>
      </c>
      <c r="G764" s="65"/>
      <c r="H764" s="17"/>
    </row>
    <row r="765" spans="1:8">
      <c r="A765" s="17"/>
      <c r="B765" s="47" t="s">
        <v>1324</v>
      </c>
      <c r="C765" s="47">
        <v>3</v>
      </c>
      <c r="D765" s="18"/>
      <c r="E765" s="65">
        <v>78265</v>
      </c>
      <c r="F765" s="99">
        <f t="shared" si="15"/>
        <v>1599220</v>
      </c>
      <c r="G765" s="65"/>
      <c r="H765" s="17"/>
    </row>
    <row r="766" spans="1:8">
      <c r="A766" s="17"/>
      <c r="B766" s="47" t="s">
        <v>1325</v>
      </c>
      <c r="C766" s="47">
        <v>3</v>
      </c>
      <c r="D766" s="18"/>
      <c r="E766" s="65">
        <v>60290</v>
      </c>
      <c r="F766" s="99">
        <f t="shared" si="15"/>
        <v>1538930</v>
      </c>
      <c r="G766" s="65"/>
      <c r="H766" s="17"/>
    </row>
    <row r="767" spans="1:8">
      <c r="A767" s="17"/>
      <c r="B767" s="47" t="s">
        <v>1326</v>
      </c>
      <c r="C767" s="47">
        <v>1</v>
      </c>
      <c r="D767" s="18"/>
      <c r="E767" s="65">
        <v>19995</v>
      </c>
      <c r="F767" s="99">
        <f t="shared" si="15"/>
        <v>1518935</v>
      </c>
      <c r="G767" s="65"/>
      <c r="H767" s="17"/>
    </row>
    <row r="768" spans="1:8">
      <c r="A768" s="17"/>
      <c r="B768" s="47" t="s">
        <v>1327</v>
      </c>
      <c r="C768" s="47">
        <v>1</v>
      </c>
      <c r="D768" s="18"/>
      <c r="E768" s="65">
        <v>20000</v>
      </c>
      <c r="F768" s="99">
        <f t="shared" si="15"/>
        <v>1498935</v>
      </c>
      <c r="G768" s="65"/>
      <c r="H768" s="17"/>
    </row>
    <row r="769" spans="1:8">
      <c r="A769" s="17"/>
      <c r="B769" s="47" t="s">
        <v>1328</v>
      </c>
      <c r="C769" s="47">
        <v>1</v>
      </c>
      <c r="D769" s="18"/>
      <c r="E769" s="65">
        <v>13500</v>
      </c>
      <c r="F769" s="99">
        <f t="shared" si="15"/>
        <v>1485435</v>
      </c>
      <c r="G769" s="65"/>
      <c r="H769" s="17"/>
    </row>
    <row r="770" spans="1:8">
      <c r="A770" s="17"/>
      <c r="B770" s="47" t="s">
        <v>805</v>
      </c>
      <c r="C770" s="47">
        <v>1</v>
      </c>
      <c r="D770" s="18"/>
      <c r="E770" s="65">
        <v>20000</v>
      </c>
      <c r="F770" s="99">
        <f t="shared" si="15"/>
        <v>1465435</v>
      </c>
      <c r="G770" s="65"/>
      <c r="H770" s="17"/>
    </row>
    <row r="771" spans="1:8">
      <c r="A771" s="17"/>
      <c r="B771" s="47" t="s">
        <v>1329</v>
      </c>
      <c r="C771" s="47">
        <v>1</v>
      </c>
      <c r="D771" s="18"/>
      <c r="E771" s="65">
        <v>23000</v>
      </c>
      <c r="F771" s="99">
        <f t="shared" si="15"/>
        <v>1442435</v>
      </c>
      <c r="G771" s="65"/>
      <c r="H771" s="17"/>
    </row>
    <row r="772" spans="1:8">
      <c r="A772" s="17"/>
      <c r="B772" s="47" t="s">
        <v>1330</v>
      </c>
      <c r="C772" s="47">
        <v>1</v>
      </c>
      <c r="D772" s="65">
        <v>860</v>
      </c>
      <c r="E772" s="65"/>
      <c r="F772" s="99">
        <f t="shared" si="15"/>
        <v>1443295</v>
      </c>
      <c r="G772" s="65"/>
      <c r="H772" s="17"/>
    </row>
    <row r="773" spans="1:8">
      <c r="A773" s="17"/>
      <c r="B773" s="47" t="s">
        <v>1331</v>
      </c>
      <c r="C773" s="47">
        <v>1</v>
      </c>
      <c r="D773" s="18"/>
      <c r="E773" s="65">
        <v>20000</v>
      </c>
      <c r="F773" s="99">
        <f t="shared" si="15"/>
        <v>1423295</v>
      </c>
      <c r="G773" s="65"/>
      <c r="H773" s="17"/>
    </row>
    <row r="774" spans="1:8">
      <c r="A774" s="17"/>
      <c r="B774" s="47" t="s">
        <v>541</v>
      </c>
      <c r="C774" s="47">
        <v>2</v>
      </c>
      <c r="D774" s="18"/>
      <c r="E774" s="65">
        <v>37000</v>
      </c>
      <c r="F774" s="99">
        <f t="shared" si="15"/>
        <v>1386295</v>
      </c>
      <c r="G774" s="65"/>
      <c r="H774" s="17"/>
    </row>
    <row r="775" spans="1:8">
      <c r="A775" s="17"/>
      <c r="B775" s="47" t="s">
        <v>542</v>
      </c>
      <c r="C775" s="47">
        <v>1</v>
      </c>
      <c r="D775" s="18"/>
      <c r="E775" s="65">
        <v>20000</v>
      </c>
      <c r="F775" s="99">
        <f t="shared" si="15"/>
        <v>1366295</v>
      </c>
      <c r="G775" s="65"/>
      <c r="H775" s="17"/>
    </row>
    <row r="776" spans="1:8">
      <c r="A776" s="17"/>
      <c r="B776" s="47" t="s">
        <v>543</v>
      </c>
      <c r="C776" s="47">
        <v>4</v>
      </c>
      <c r="D776" s="18"/>
      <c r="E776" s="65">
        <v>80000</v>
      </c>
      <c r="F776" s="99">
        <f t="shared" si="15"/>
        <v>1286295</v>
      </c>
      <c r="G776" s="65"/>
      <c r="H776" s="17"/>
    </row>
    <row r="777" spans="1:8">
      <c r="A777" s="17"/>
      <c r="B777" s="47" t="s">
        <v>544</v>
      </c>
      <c r="C777" s="47">
        <v>4</v>
      </c>
      <c r="D777" s="18"/>
      <c r="E777" s="65">
        <v>76500</v>
      </c>
      <c r="F777" s="99">
        <f t="shared" si="15"/>
        <v>1209795</v>
      </c>
      <c r="G777" s="65"/>
      <c r="H777" s="17"/>
    </row>
    <row r="778" spans="1:8">
      <c r="A778" s="17"/>
      <c r="B778" s="47" t="s">
        <v>1332</v>
      </c>
      <c r="C778" s="47">
        <v>5</v>
      </c>
      <c r="D778" s="18"/>
      <c r="E778" s="65">
        <v>121520</v>
      </c>
      <c r="F778" s="99">
        <f t="shared" ref="F778:F804" si="16">F777+D778-E778</f>
        <v>1088275</v>
      </c>
      <c r="G778" s="65"/>
      <c r="H778" s="17"/>
    </row>
    <row r="779" spans="1:8">
      <c r="A779" s="17"/>
      <c r="B779" s="47" t="s">
        <v>1333</v>
      </c>
      <c r="C779" s="47">
        <v>8</v>
      </c>
      <c r="D779" s="18"/>
      <c r="E779" s="65">
        <v>172130</v>
      </c>
      <c r="F779" s="99">
        <f t="shared" si="16"/>
        <v>916145</v>
      </c>
      <c r="G779" s="65"/>
      <c r="H779" s="17"/>
    </row>
    <row r="780" spans="1:8">
      <c r="A780" s="17"/>
      <c r="B780" s="47" t="s">
        <v>538</v>
      </c>
      <c r="C780" s="47">
        <v>13</v>
      </c>
      <c r="D780" s="18"/>
      <c r="E780" s="65">
        <v>195375</v>
      </c>
      <c r="F780" s="99">
        <f t="shared" si="16"/>
        <v>720770</v>
      </c>
      <c r="G780" s="65"/>
      <c r="H780" s="17"/>
    </row>
    <row r="781" spans="1:8">
      <c r="A781" s="17"/>
      <c r="B781" s="47" t="s">
        <v>545</v>
      </c>
      <c r="C781" s="47">
        <v>1</v>
      </c>
      <c r="D781" s="18"/>
      <c r="E781" s="65">
        <v>14265</v>
      </c>
      <c r="F781" s="99">
        <f t="shared" si="16"/>
        <v>706505</v>
      </c>
      <c r="G781" s="65"/>
      <c r="H781" s="17"/>
    </row>
    <row r="782" spans="1:8">
      <c r="A782" s="17"/>
      <c r="B782" s="47" t="s">
        <v>546</v>
      </c>
      <c r="C782" s="47">
        <v>3</v>
      </c>
      <c r="D782" s="18"/>
      <c r="E782" s="65">
        <v>55985</v>
      </c>
      <c r="F782" s="99">
        <f t="shared" si="16"/>
        <v>650520</v>
      </c>
      <c r="G782" s="65"/>
      <c r="H782" s="17"/>
    </row>
    <row r="783" spans="1:8">
      <c r="A783" s="17"/>
      <c r="B783" s="47" t="s">
        <v>548</v>
      </c>
      <c r="C783" s="47">
        <v>2</v>
      </c>
      <c r="D783" s="18"/>
      <c r="E783" s="65">
        <v>40225</v>
      </c>
      <c r="F783" s="99">
        <f t="shared" si="16"/>
        <v>610295</v>
      </c>
      <c r="G783" s="65"/>
      <c r="H783" s="17"/>
    </row>
    <row r="784" spans="1:8">
      <c r="A784" s="17"/>
      <c r="B784" s="47" t="s">
        <v>509</v>
      </c>
      <c r="C784" s="47">
        <v>3</v>
      </c>
      <c r="D784" s="18"/>
      <c r="E784" s="65">
        <v>60230</v>
      </c>
      <c r="F784" s="99">
        <f t="shared" si="16"/>
        <v>550065</v>
      </c>
      <c r="G784" s="65"/>
      <c r="H784" s="17"/>
    </row>
    <row r="785" spans="1:8">
      <c r="A785" s="17"/>
      <c r="B785" s="47" t="s">
        <v>907</v>
      </c>
      <c r="C785" s="47">
        <v>2</v>
      </c>
      <c r="D785" s="18"/>
      <c r="E785" s="65">
        <v>33725</v>
      </c>
      <c r="F785" s="99">
        <f t="shared" si="16"/>
        <v>516340</v>
      </c>
      <c r="G785" s="65"/>
      <c r="H785" s="17"/>
    </row>
    <row r="786" spans="1:8">
      <c r="A786" s="17"/>
      <c r="B786" s="47" t="s">
        <v>910</v>
      </c>
      <c r="C786" s="47">
        <v>1</v>
      </c>
      <c r="D786" s="18"/>
      <c r="E786" s="65">
        <v>20000</v>
      </c>
      <c r="F786" s="99">
        <f t="shared" si="16"/>
        <v>496340</v>
      </c>
      <c r="G786" s="65"/>
      <c r="H786" s="17"/>
    </row>
    <row r="787" spans="1:8">
      <c r="A787" s="17"/>
      <c r="B787" s="47" t="s">
        <v>1334</v>
      </c>
      <c r="C787" s="47">
        <v>1</v>
      </c>
      <c r="D787" s="18"/>
      <c r="E787" s="65">
        <v>20000</v>
      </c>
      <c r="F787" s="99">
        <f t="shared" si="16"/>
        <v>476340</v>
      </c>
      <c r="G787" s="65"/>
      <c r="H787" s="17"/>
    </row>
    <row r="788" spans="1:8">
      <c r="A788" s="17"/>
      <c r="B788" s="47" t="s">
        <v>914</v>
      </c>
      <c r="C788" s="47">
        <v>2</v>
      </c>
      <c r="D788" s="18"/>
      <c r="E788" s="65">
        <v>43830</v>
      </c>
      <c r="F788" s="99">
        <f t="shared" si="16"/>
        <v>432510</v>
      </c>
      <c r="G788" s="65"/>
      <c r="H788" s="17"/>
    </row>
    <row r="789" spans="1:8">
      <c r="A789" s="17"/>
      <c r="B789" s="47" t="s">
        <v>916</v>
      </c>
      <c r="C789" s="47">
        <v>3</v>
      </c>
      <c r="D789" s="18"/>
      <c r="E789" s="65">
        <v>60000</v>
      </c>
      <c r="F789" s="99">
        <f t="shared" si="16"/>
        <v>372510</v>
      </c>
      <c r="G789" s="65"/>
      <c r="H789" s="17"/>
    </row>
    <row r="790" spans="1:8">
      <c r="A790" s="17"/>
      <c r="B790" s="47" t="s">
        <v>1335</v>
      </c>
      <c r="C790" s="47">
        <v>2</v>
      </c>
      <c r="D790" s="18"/>
      <c r="E790" s="65">
        <v>40000</v>
      </c>
      <c r="F790" s="99">
        <f t="shared" si="16"/>
        <v>332510</v>
      </c>
      <c r="G790" s="65"/>
      <c r="H790" s="17"/>
    </row>
    <row r="791" spans="1:8">
      <c r="A791" s="17"/>
      <c r="B791" s="47" t="s">
        <v>922</v>
      </c>
      <c r="C791" s="47">
        <v>2</v>
      </c>
      <c r="D791" s="18"/>
      <c r="E791" s="65">
        <v>33500</v>
      </c>
      <c r="F791" s="99">
        <f t="shared" si="16"/>
        <v>299010</v>
      </c>
      <c r="G791" s="65"/>
      <c r="H791" s="17"/>
    </row>
    <row r="792" spans="1:8">
      <c r="A792" s="17"/>
      <c r="B792" s="47" t="s">
        <v>1336</v>
      </c>
      <c r="C792" s="47">
        <v>2</v>
      </c>
      <c r="D792" s="18"/>
      <c r="E792" s="65">
        <v>45070</v>
      </c>
      <c r="F792" s="99">
        <f t="shared" si="16"/>
        <v>253940</v>
      </c>
      <c r="G792" s="65"/>
      <c r="H792" s="17"/>
    </row>
    <row r="793" spans="1:8">
      <c r="A793" s="17"/>
      <c r="B793" s="47" t="s">
        <v>815</v>
      </c>
      <c r="C793" s="47">
        <v>3</v>
      </c>
      <c r="D793" s="18"/>
      <c r="E793" s="65">
        <v>60000</v>
      </c>
      <c r="F793" s="99">
        <f t="shared" si="16"/>
        <v>193940</v>
      </c>
      <c r="G793" s="65"/>
      <c r="H793" s="17"/>
    </row>
    <row r="794" spans="1:8">
      <c r="A794" s="17"/>
      <c r="B794" s="47" t="s">
        <v>54</v>
      </c>
      <c r="C794" s="47">
        <v>1</v>
      </c>
      <c r="D794" s="18"/>
      <c r="E794" s="65">
        <v>26565</v>
      </c>
      <c r="F794" s="99">
        <f t="shared" si="16"/>
        <v>167375</v>
      </c>
      <c r="G794" s="65"/>
      <c r="H794" s="17"/>
    </row>
    <row r="795" spans="1:8">
      <c r="A795" s="17"/>
      <c r="B795" s="47" t="s">
        <v>1337</v>
      </c>
      <c r="C795" s="47">
        <v>1</v>
      </c>
      <c r="D795" s="18"/>
      <c r="E795" s="65">
        <v>20000</v>
      </c>
      <c r="F795" s="99">
        <f t="shared" si="16"/>
        <v>147375</v>
      </c>
      <c r="G795" s="65"/>
      <c r="H795" s="17"/>
    </row>
    <row r="796" spans="1:8">
      <c r="A796" s="17"/>
      <c r="B796" s="47" t="s">
        <v>1338</v>
      </c>
      <c r="C796" s="47">
        <v>1</v>
      </c>
      <c r="D796" s="18"/>
      <c r="E796" s="65">
        <v>20000</v>
      </c>
      <c r="F796" s="99">
        <f t="shared" si="16"/>
        <v>127375</v>
      </c>
      <c r="G796" s="65"/>
      <c r="H796" s="17"/>
    </row>
    <row r="797" spans="1:8">
      <c r="A797" s="17"/>
      <c r="B797" s="47" t="s">
        <v>1339</v>
      </c>
      <c r="C797" s="47">
        <v>1</v>
      </c>
      <c r="D797" s="18"/>
      <c r="E797" s="65">
        <v>13500</v>
      </c>
      <c r="F797" s="99">
        <f t="shared" si="16"/>
        <v>113875</v>
      </c>
      <c r="G797" s="65"/>
      <c r="H797" s="17"/>
    </row>
    <row r="798" spans="1:8">
      <c r="A798" s="17"/>
      <c r="B798" s="47" t="s">
        <v>1340</v>
      </c>
      <c r="C798" s="47">
        <v>2</v>
      </c>
      <c r="D798" s="18"/>
      <c r="E798" s="65">
        <v>31445</v>
      </c>
      <c r="F798" s="99">
        <f t="shared" si="16"/>
        <v>82430</v>
      </c>
      <c r="G798" s="65"/>
      <c r="H798" s="17"/>
    </row>
    <row r="799" spans="1:8">
      <c r="A799" s="17"/>
      <c r="B799" s="47" t="s">
        <v>1341</v>
      </c>
      <c r="C799" s="47">
        <v>1</v>
      </c>
      <c r="D799" s="18"/>
      <c r="E799" s="65">
        <v>23910</v>
      </c>
      <c r="F799" s="99">
        <f t="shared" si="16"/>
        <v>58520</v>
      </c>
      <c r="G799" s="65"/>
      <c r="H799" s="17"/>
    </row>
    <row r="800" spans="1:8">
      <c r="A800" s="17"/>
      <c r="B800" s="47" t="s">
        <v>925</v>
      </c>
      <c r="C800" s="47">
        <v>2</v>
      </c>
      <c r="D800" s="18"/>
      <c r="E800" s="65">
        <v>34455</v>
      </c>
      <c r="F800" s="99">
        <f t="shared" si="16"/>
        <v>24065</v>
      </c>
      <c r="G800" s="65"/>
      <c r="H800" s="17"/>
    </row>
    <row r="801" spans="1:8">
      <c r="A801" s="17"/>
      <c r="B801" s="47" t="s">
        <v>816</v>
      </c>
      <c r="C801" s="47">
        <v>1</v>
      </c>
      <c r="D801" s="18"/>
      <c r="E801" s="65">
        <v>20000</v>
      </c>
      <c r="F801" s="99">
        <f t="shared" si="16"/>
        <v>4065</v>
      </c>
      <c r="G801" s="65"/>
      <c r="H801" s="17"/>
    </row>
    <row r="802" spans="1:8">
      <c r="A802" s="17"/>
      <c r="B802" s="47" t="s">
        <v>877</v>
      </c>
      <c r="C802" s="47">
        <v>1</v>
      </c>
      <c r="D802" s="65">
        <v>6610</v>
      </c>
      <c r="E802" s="65"/>
      <c r="F802" s="99">
        <f t="shared" si="16"/>
        <v>10675</v>
      </c>
      <c r="G802" s="65"/>
      <c r="H802" s="17" t="s">
        <v>1342</v>
      </c>
    </row>
    <row r="803" spans="1:8">
      <c r="A803" s="17"/>
      <c r="B803" s="47" t="s">
        <v>1343</v>
      </c>
      <c r="C803" s="47">
        <v>1</v>
      </c>
      <c r="D803" s="18"/>
      <c r="E803" s="65">
        <v>13500</v>
      </c>
      <c r="F803" s="99">
        <f t="shared" si="16"/>
        <v>-2825</v>
      </c>
      <c r="G803" s="65"/>
      <c r="H803" s="17"/>
    </row>
    <row r="804" spans="1:8">
      <c r="A804" s="17"/>
      <c r="B804" s="47" t="s">
        <v>929</v>
      </c>
      <c r="C804" s="47">
        <v>1</v>
      </c>
      <c r="D804" s="18">
        <v>6665</v>
      </c>
      <c r="E804" s="65"/>
      <c r="F804" s="99">
        <f t="shared" si="16"/>
        <v>3840</v>
      </c>
      <c r="G804" s="65"/>
      <c r="H804" s="17" t="s">
        <v>1344</v>
      </c>
    </row>
    <row r="805" spans="1:8">
      <c r="A805" s="17"/>
      <c r="B805" s="47"/>
      <c r="C805" s="47"/>
      <c r="D805" s="18"/>
      <c r="E805" s="18">
        <v>3840</v>
      </c>
      <c r="F805" s="18"/>
      <c r="G805" s="18"/>
      <c r="H805" s="17"/>
    </row>
    <row r="806" spans="1:8" ht="26.25">
      <c r="A806" s="27" t="s">
        <v>43</v>
      </c>
      <c r="B806" s="28"/>
      <c r="C806" s="29">
        <f>SUM(C712:C805)</f>
        <v>359</v>
      </c>
      <c r="D806" s="10">
        <f>SUM(D712:D805)</f>
        <v>4227815</v>
      </c>
      <c r="E806" s="10">
        <f>SUM(E712:E805)</f>
        <v>4227815</v>
      </c>
      <c r="F806" s="10">
        <f>D806-E806</f>
        <v>0</v>
      </c>
      <c r="G806" s="10"/>
      <c r="H806" s="31"/>
    </row>
    <row r="809" spans="1:8" ht="23.25">
      <c r="A809" s="666" t="s">
        <v>0</v>
      </c>
      <c r="B809" s="666"/>
      <c r="C809" s="666"/>
      <c r="D809" s="666"/>
      <c r="E809" s="666"/>
      <c r="F809" s="666"/>
      <c r="G809" s="666"/>
      <c r="H809" s="666"/>
    </row>
    <row r="810" spans="1:8" ht="15.75">
      <c r="A810" s="672" t="s">
        <v>1059</v>
      </c>
      <c r="B810" s="672"/>
      <c r="C810" s="672"/>
      <c r="D810" s="672"/>
      <c r="E810" s="672"/>
      <c r="F810" s="672"/>
      <c r="G810" s="672"/>
      <c r="H810" s="672"/>
    </row>
    <row r="811" spans="1:8" ht="21">
      <c r="A811" s="683" t="s">
        <v>44</v>
      </c>
      <c r="B811" s="683"/>
      <c r="C811" s="683"/>
      <c r="D811" s="683"/>
      <c r="E811" s="683"/>
      <c r="F811" s="683"/>
      <c r="G811" s="683"/>
      <c r="H811" s="683"/>
    </row>
    <row r="812" spans="1:8">
      <c r="A812" s="675" t="s">
        <v>2</v>
      </c>
      <c r="B812" s="675"/>
      <c r="C812" s="675"/>
      <c r="D812" s="675"/>
      <c r="E812" s="675"/>
      <c r="F812" s="675"/>
      <c r="G812" s="675"/>
      <c r="H812" s="675"/>
    </row>
    <row r="813" spans="1:8" ht="15.75">
      <c r="A813" s="1" t="s">
        <v>3</v>
      </c>
      <c r="B813" s="1" t="s">
        <v>4</v>
      </c>
      <c r="C813" s="211" t="s">
        <v>2245</v>
      </c>
      <c r="D813" s="1" t="s">
        <v>2243</v>
      </c>
      <c r="E813" s="1" t="s">
        <v>2246</v>
      </c>
      <c r="F813" s="211" t="s">
        <v>2244</v>
      </c>
      <c r="G813" s="1" t="s">
        <v>2247</v>
      </c>
      <c r="H813" s="211" t="s">
        <v>2239</v>
      </c>
    </row>
    <row r="814" spans="1:8">
      <c r="A814" s="19"/>
      <c r="B814" s="21" t="s">
        <v>1309</v>
      </c>
      <c r="C814" s="21">
        <v>6</v>
      </c>
      <c r="D814" s="5">
        <v>156260</v>
      </c>
      <c r="E814" s="91"/>
      <c r="F814" s="91">
        <f>D814-E814</f>
        <v>156260</v>
      </c>
      <c r="G814" s="91"/>
      <c r="H814" s="21"/>
    </row>
    <row r="815" spans="1:8">
      <c r="A815" s="19"/>
      <c r="B815" s="21" t="s">
        <v>1265</v>
      </c>
      <c r="C815" s="21">
        <v>14</v>
      </c>
      <c r="D815" s="5">
        <v>383995</v>
      </c>
      <c r="E815" s="91"/>
      <c r="F815" s="91">
        <f>F814+D815-E815</f>
        <v>540255</v>
      </c>
      <c r="G815" s="91"/>
      <c r="H815" s="21"/>
    </row>
    <row r="816" spans="1:8">
      <c r="A816" s="19"/>
      <c r="B816" s="21" t="s">
        <v>1267</v>
      </c>
      <c r="C816" s="21">
        <v>8</v>
      </c>
      <c r="D816" s="5">
        <v>215545</v>
      </c>
      <c r="E816" s="91"/>
      <c r="F816" s="91">
        <f t="shared" ref="F816:F879" si="17">F815+D816-E816</f>
        <v>755800</v>
      </c>
      <c r="G816" s="91"/>
      <c r="H816" s="21"/>
    </row>
    <row r="817" spans="1:8">
      <c r="A817" s="19"/>
      <c r="B817" s="21" t="s">
        <v>1311</v>
      </c>
      <c r="C817" s="21">
        <v>11</v>
      </c>
      <c r="D817" s="5">
        <v>266300</v>
      </c>
      <c r="E817" s="91"/>
      <c r="F817" s="91">
        <f t="shared" si="17"/>
        <v>1022100</v>
      </c>
      <c r="G817" s="91"/>
      <c r="H817" s="21"/>
    </row>
    <row r="818" spans="1:8">
      <c r="A818" s="19"/>
      <c r="B818" s="21" t="s">
        <v>1269</v>
      </c>
      <c r="C818" s="21">
        <v>6</v>
      </c>
      <c r="D818" s="3"/>
      <c r="E818" s="95">
        <v>120000</v>
      </c>
      <c r="F818" s="91">
        <f t="shared" si="17"/>
        <v>902100</v>
      </c>
      <c r="G818" s="95"/>
      <c r="H818" s="21"/>
    </row>
    <row r="819" spans="1:8">
      <c r="A819" s="19"/>
      <c r="B819" s="21" t="s">
        <v>481</v>
      </c>
      <c r="C819" s="21">
        <v>12</v>
      </c>
      <c r="D819" s="5">
        <v>270310</v>
      </c>
      <c r="E819" s="95"/>
      <c r="F819" s="91">
        <f t="shared" si="17"/>
        <v>1172410</v>
      </c>
      <c r="G819" s="95"/>
      <c r="H819" s="21"/>
    </row>
    <row r="820" spans="1:8">
      <c r="A820" s="19"/>
      <c r="B820" s="21" t="s">
        <v>1271</v>
      </c>
      <c r="C820" s="21">
        <v>5</v>
      </c>
      <c r="D820" s="5">
        <v>132575</v>
      </c>
      <c r="E820" s="95"/>
      <c r="F820" s="91">
        <f t="shared" si="17"/>
        <v>1304985</v>
      </c>
      <c r="G820" s="95"/>
      <c r="H820" s="21"/>
    </row>
    <row r="821" spans="1:8">
      <c r="A821" s="19"/>
      <c r="B821" s="21" t="s">
        <v>826</v>
      </c>
      <c r="C821" s="21">
        <v>3</v>
      </c>
      <c r="D821" s="3"/>
      <c r="E821" s="95">
        <v>60000</v>
      </c>
      <c r="F821" s="91">
        <f t="shared" si="17"/>
        <v>1244985</v>
      </c>
      <c r="G821" s="95"/>
      <c r="H821" s="21"/>
    </row>
    <row r="822" spans="1:8">
      <c r="A822" s="19"/>
      <c r="B822" s="21" t="s">
        <v>482</v>
      </c>
      <c r="C822" s="21">
        <v>1</v>
      </c>
      <c r="D822" s="3"/>
      <c r="E822" s="95">
        <v>20000</v>
      </c>
      <c r="F822" s="91">
        <f t="shared" si="17"/>
        <v>1224985</v>
      </c>
      <c r="G822" s="95"/>
      <c r="H822" s="21"/>
    </row>
    <row r="823" spans="1:8">
      <c r="A823" s="19"/>
      <c r="B823" s="21" t="s">
        <v>1273</v>
      </c>
      <c r="C823" s="21">
        <v>4</v>
      </c>
      <c r="D823" s="3"/>
      <c r="E823" s="95">
        <v>64995</v>
      </c>
      <c r="F823" s="91">
        <f t="shared" si="17"/>
        <v>1159990</v>
      </c>
      <c r="G823" s="95"/>
      <c r="H823" s="21"/>
    </row>
    <row r="824" spans="1:8">
      <c r="A824" s="19"/>
      <c r="B824" s="21" t="s">
        <v>337</v>
      </c>
      <c r="C824" s="21">
        <v>10</v>
      </c>
      <c r="D824" s="3"/>
      <c r="E824" s="95">
        <v>185290</v>
      </c>
      <c r="F824" s="91">
        <f t="shared" si="17"/>
        <v>974700</v>
      </c>
      <c r="G824" s="95"/>
      <c r="H824" s="21"/>
    </row>
    <row r="825" spans="1:8">
      <c r="A825" s="19"/>
      <c r="B825" s="21" t="s">
        <v>1274</v>
      </c>
      <c r="C825" s="21">
        <v>7</v>
      </c>
      <c r="D825" s="3"/>
      <c r="E825" s="95">
        <v>99815</v>
      </c>
      <c r="F825" s="91">
        <f t="shared" si="17"/>
        <v>874885</v>
      </c>
      <c r="G825" s="95"/>
      <c r="H825" s="21"/>
    </row>
    <row r="826" spans="1:8">
      <c r="A826" s="19"/>
      <c r="B826" s="21" t="s">
        <v>1275</v>
      </c>
      <c r="C826" s="21">
        <v>2</v>
      </c>
      <c r="D826" s="3"/>
      <c r="E826" s="95">
        <v>28415</v>
      </c>
      <c r="F826" s="91">
        <f t="shared" si="17"/>
        <v>846470</v>
      </c>
      <c r="G826" s="95"/>
      <c r="H826" s="21"/>
    </row>
    <row r="827" spans="1:8">
      <c r="A827" s="19"/>
      <c r="B827" s="21" t="s">
        <v>1277</v>
      </c>
      <c r="C827" s="21">
        <v>3</v>
      </c>
      <c r="D827" s="3"/>
      <c r="E827" s="95">
        <v>45170</v>
      </c>
      <c r="F827" s="91">
        <f t="shared" si="17"/>
        <v>801300</v>
      </c>
      <c r="G827" s="95"/>
      <c r="H827" s="21"/>
    </row>
    <row r="828" spans="1:8">
      <c r="A828" s="19"/>
      <c r="B828" s="21" t="s">
        <v>1279</v>
      </c>
      <c r="C828" s="21">
        <v>2</v>
      </c>
      <c r="D828" s="3"/>
      <c r="E828" s="95">
        <v>30175</v>
      </c>
      <c r="F828" s="91">
        <f t="shared" si="17"/>
        <v>771125</v>
      </c>
      <c r="G828" s="95"/>
      <c r="H828" s="21"/>
    </row>
    <row r="829" spans="1:8">
      <c r="A829" s="19"/>
      <c r="B829" s="21" t="s">
        <v>1280</v>
      </c>
      <c r="C829" s="21">
        <v>3</v>
      </c>
      <c r="D829" s="3"/>
      <c r="E829" s="95">
        <v>42320</v>
      </c>
      <c r="F829" s="91">
        <f t="shared" si="17"/>
        <v>728805</v>
      </c>
      <c r="G829" s="95"/>
      <c r="H829" s="21"/>
    </row>
    <row r="830" spans="1:8">
      <c r="A830" s="19"/>
      <c r="B830" s="21" t="s">
        <v>484</v>
      </c>
      <c r="C830" s="21">
        <v>3</v>
      </c>
      <c r="D830" s="3"/>
      <c r="E830" s="95">
        <v>45640</v>
      </c>
      <c r="F830" s="91">
        <f t="shared" si="17"/>
        <v>683165</v>
      </c>
      <c r="G830" s="95"/>
      <c r="H830" s="21"/>
    </row>
    <row r="831" spans="1:8">
      <c r="A831" s="19"/>
      <c r="B831" s="21" t="s">
        <v>485</v>
      </c>
      <c r="C831" s="21">
        <v>4</v>
      </c>
      <c r="D831" s="3"/>
      <c r="E831" s="95">
        <v>60280</v>
      </c>
      <c r="F831" s="91">
        <f t="shared" si="17"/>
        <v>622885</v>
      </c>
      <c r="G831" s="95"/>
      <c r="H831" s="21"/>
    </row>
    <row r="832" spans="1:8">
      <c r="A832" s="19"/>
      <c r="B832" s="21" t="s">
        <v>519</v>
      </c>
      <c r="C832" s="21">
        <v>4</v>
      </c>
      <c r="D832" s="3"/>
      <c r="E832" s="95">
        <v>62420</v>
      </c>
      <c r="F832" s="91">
        <f t="shared" si="17"/>
        <v>560465</v>
      </c>
      <c r="G832" s="95"/>
      <c r="H832" s="21"/>
    </row>
    <row r="833" spans="1:8">
      <c r="A833" s="19"/>
      <c r="B833" s="21" t="s">
        <v>402</v>
      </c>
      <c r="C833" s="21">
        <v>2</v>
      </c>
      <c r="D833" s="3"/>
      <c r="E833" s="95">
        <v>30015</v>
      </c>
      <c r="F833" s="91">
        <f t="shared" si="17"/>
        <v>530450</v>
      </c>
      <c r="G833" s="95"/>
      <c r="H833" s="21"/>
    </row>
    <row r="834" spans="1:8">
      <c r="A834" s="19"/>
      <c r="B834" s="21" t="s">
        <v>524</v>
      </c>
      <c r="C834" s="21">
        <v>3</v>
      </c>
      <c r="D834" s="3"/>
      <c r="E834" s="95">
        <v>51025</v>
      </c>
      <c r="F834" s="91">
        <f t="shared" si="17"/>
        <v>479425</v>
      </c>
      <c r="G834" s="95"/>
      <c r="H834" s="21"/>
    </row>
    <row r="835" spans="1:8">
      <c r="A835" s="19"/>
      <c r="B835" s="21" t="s">
        <v>1291</v>
      </c>
      <c r="C835" s="21">
        <v>6</v>
      </c>
      <c r="D835" s="5">
        <v>164750</v>
      </c>
      <c r="E835" s="91"/>
      <c r="F835" s="91">
        <f t="shared" si="17"/>
        <v>644175</v>
      </c>
      <c r="G835" s="91"/>
      <c r="H835" s="21"/>
    </row>
    <row r="836" spans="1:8">
      <c r="A836" s="19"/>
      <c r="B836" s="21" t="s">
        <v>1292</v>
      </c>
      <c r="C836" s="21">
        <v>17</v>
      </c>
      <c r="D836" s="5">
        <v>458345</v>
      </c>
      <c r="E836" s="91"/>
      <c r="F836" s="91">
        <f t="shared" si="17"/>
        <v>1102520</v>
      </c>
      <c r="G836" s="91"/>
      <c r="H836" s="21"/>
    </row>
    <row r="837" spans="1:8">
      <c r="A837" s="19"/>
      <c r="B837" s="21" t="s">
        <v>1293</v>
      </c>
      <c r="C837" s="21">
        <v>18</v>
      </c>
      <c r="D837" s="5">
        <v>482605</v>
      </c>
      <c r="E837" s="91"/>
      <c r="F837" s="91">
        <f t="shared" si="17"/>
        <v>1585125</v>
      </c>
      <c r="G837" s="91"/>
      <c r="H837" s="21"/>
    </row>
    <row r="838" spans="1:8">
      <c r="A838" s="19"/>
      <c r="B838" s="21" t="s">
        <v>1296</v>
      </c>
      <c r="C838" s="21">
        <v>11</v>
      </c>
      <c r="D838" s="5">
        <v>306410</v>
      </c>
      <c r="E838" s="91"/>
      <c r="F838" s="91">
        <f t="shared" si="17"/>
        <v>1891535</v>
      </c>
      <c r="G838" s="91"/>
      <c r="H838" s="21"/>
    </row>
    <row r="839" spans="1:8">
      <c r="A839" s="19"/>
      <c r="B839" s="21" t="s">
        <v>527</v>
      </c>
      <c r="C839" s="21">
        <v>25</v>
      </c>
      <c r="D839" s="5">
        <v>680615</v>
      </c>
      <c r="E839" s="91"/>
      <c r="F839" s="91">
        <f t="shared" si="17"/>
        <v>2572150</v>
      </c>
      <c r="G839" s="91"/>
      <c r="H839" s="21"/>
    </row>
    <row r="840" spans="1:8">
      <c r="A840" s="19"/>
      <c r="B840" s="21" t="s">
        <v>339</v>
      </c>
      <c r="C840" s="21"/>
      <c r="D840" s="5">
        <v>566885</v>
      </c>
      <c r="E840" s="95">
        <v>20000</v>
      </c>
      <c r="F840" s="91">
        <f t="shared" si="17"/>
        <v>3119035</v>
      </c>
      <c r="G840" s="95"/>
      <c r="H840" s="21"/>
    </row>
    <row r="841" spans="1:8">
      <c r="A841" s="19"/>
      <c r="B841" s="21" t="s">
        <v>488</v>
      </c>
      <c r="C841" s="21">
        <f>4+22</f>
        <v>26</v>
      </c>
      <c r="D841" s="5">
        <v>590090</v>
      </c>
      <c r="E841" s="95">
        <v>80000</v>
      </c>
      <c r="F841" s="91">
        <f t="shared" si="17"/>
        <v>3629125</v>
      </c>
      <c r="G841" s="95"/>
      <c r="H841" s="21"/>
    </row>
    <row r="842" spans="1:8">
      <c r="A842" s="19"/>
      <c r="B842" s="21" t="s">
        <v>528</v>
      </c>
      <c r="C842" s="21">
        <f>5+29</f>
        <v>34</v>
      </c>
      <c r="D842" s="5">
        <v>756520</v>
      </c>
      <c r="E842" s="95">
        <v>100000</v>
      </c>
      <c r="F842" s="91">
        <f t="shared" si="17"/>
        <v>4285645</v>
      </c>
      <c r="G842" s="95"/>
      <c r="H842" s="21"/>
    </row>
    <row r="843" spans="1:8">
      <c r="A843" s="19"/>
      <c r="B843" s="21" t="s">
        <v>489</v>
      </c>
      <c r="C843" s="21">
        <f>11+21</f>
        <v>32</v>
      </c>
      <c r="D843" s="5">
        <v>585680</v>
      </c>
      <c r="E843" s="95">
        <v>195295</v>
      </c>
      <c r="F843" s="91">
        <f t="shared" si="17"/>
        <v>4676030</v>
      </c>
      <c r="G843" s="95"/>
      <c r="H843" s="21"/>
    </row>
    <row r="844" spans="1:8">
      <c r="A844" s="19"/>
      <c r="B844" s="21" t="s">
        <v>490</v>
      </c>
      <c r="C844" s="21">
        <f>26+9</f>
        <v>35</v>
      </c>
      <c r="D844" s="5">
        <v>682810</v>
      </c>
      <c r="E844" s="95">
        <v>177385</v>
      </c>
      <c r="F844" s="91">
        <f t="shared" si="17"/>
        <v>5181455</v>
      </c>
      <c r="G844" s="95"/>
      <c r="H844" s="21"/>
    </row>
    <row r="845" spans="1:8">
      <c r="A845" s="19"/>
      <c r="B845" s="21" t="s">
        <v>530</v>
      </c>
      <c r="C845" s="21">
        <f>4+29</f>
        <v>33</v>
      </c>
      <c r="D845" s="5">
        <v>783165</v>
      </c>
      <c r="E845" s="95">
        <v>67785</v>
      </c>
      <c r="F845" s="91">
        <f t="shared" si="17"/>
        <v>5896835</v>
      </c>
      <c r="G845" s="95"/>
      <c r="H845" s="21"/>
    </row>
    <row r="846" spans="1:8">
      <c r="A846" s="19"/>
      <c r="B846" s="21" t="s">
        <v>491</v>
      </c>
      <c r="C846" s="21">
        <f>4+26</f>
        <v>30</v>
      </c>
      <c r="D846" s="5">
        <v>698585</v>
      </c>
      <c r="E846" s="95">
        <v>80000</v>
      </c>
      <c r="F846" s="91">
        <f t="shared" si="17"/>
        <v>6515420</v>
      </c>
      <c r="G846" s="95"/>
      <c r="H846" s="21"/>
    </row>
    <row r="847" spans="1:8">
      <c r="A847" s="19"/>
      <c r="B847" s="21" t="s">
        <v>492</v>
      </c>
      <c r="C847" s="21">
        <v>11</v>
      </c>
      <c r="D847" s="5">
        <v>603435</v>
      </c>
      <c r="E847" s="95">
        <v>215270</v>
      </c>
      <c r="F847" s="91">
        <f t="shared" si="17"/>
        <v>6903585</v>
      </c>
      <c r="G847" s="95"/>
      <c r="H847" s="21"/>
    </row>
    <row r="848" spans="1:8">
      <c r="A848" s="19"/>
      <c r="B848" s="21" t="s">
        <v>493</v>
      </c>
      <c r="C848" s="21">
        <v>27</v>
      </c>
      <c r="D848" s="5">
        <v>515840</v>
      </c>
      <c r="E848" s="95">
        <v>147000</v>
      </c>
      <c r="F848" s="91">
        <f t="shared" si="17"/>
        <v>7272425</v>
      </c>
      <c r="G848" s="95"/>
      <c r="H848" s="21"/>
    </row>
    <row r="849" spans="1:8">
      <c r="A849" s="19"/>
      <c r="B849" s="21" t="s">
        <v>494</v>
      </c>
      <c r="C849" s="21">
        <v>14</v>
      </c>
      <c r="D849" s="5">
        <v>80885</v>
      </c>
      <c r="E849" s="95">
        <v>216650</v>
      </c>
      <c r="F849" s="91">
        <f t="shared" si="17"/>
        <v>7136660</v>
      </c>
      <c r="G849" s="95"/>
      <c r="H849" s="21"/>
    </row>
    <row r="850" spans="1:8">
      <c r="A850" s="19"/>
      <c r="B850" s="21" t="s">
        <v>495</v>
      </c>
      <c r="C850" s="21">
        <v>17</v>
      </c>
      <c r="D850" s="5">
        <v>55175</v>
      </c>
      <c r="E850" s="95">
        <v>304315</v>
      </c>
      <c r="F850" s="91">
        <f t="shared" si="17"/>
        <v>6887520</v>
      </c>
      <c r="G850" s="95"/>
      <c r="H850" s="21"/>
    </row>
    <row r="851" spans="1:8">
      <c r="A851" s="19"/>
      <c r="B851" s="21" t="s">
        <v>496</v>
      </c>
      <c r="C851" s="21">
        <v>3</v>
      </c>
      <c r="D851" s="3"/>
      <c r="E851" s="95">
        <v>61500</v>
      </c>
      <c r="F851" s="91">
        <f t="shared" si="17"/>
        <v>6826020</v>
      </c>
      <c r="G851" s="95"/>
      <c r="H851" s="21"/>
    </row>
    <row r="852" spans="1:8">
      <c r="A852" s="19"/>
      <c r="B852" s="21" t="s">
        <v>531</v>
      </c>
      <c r="C852" s="21">
        <v>16</v>
      </c>
      <c r="D852" s="3"/>
      <c r="E852" s="95">
        <v>315500</v>
      </c>
      <c r="F852" s="91">
        <f t="shared" si="17"/>
        <v>6510520</v>
      </c>
      <c r="G852" s="95"/>
      <c r="H852" s="21"/>
    </row>
    <row r="853" spans="1:8">
      <c r="A853" s="19"/>
      <c r="B853" s="21" t="s">
        <v>532</v>
      </c>
      <c r="C853" s="21">
        <v>19</v>
      </c>
      <c r="D853" s="3"/>
      <c r="E853" s="95">
        <v>388000</v>
      </c>
      <c r="F853" s="91">
        <f t="shared" si="17"/>
        <v>6122520</v>
      </c>
      <c r="G853" s="95"/>
      <c r="H853" s="21"/>
    </row>
    <row r="854" spans="1:8">
      <c r="A854" s="19"/>
      <c r="B854" s="21" t="s">
        <v>497</v>
      </c>
      <c r="C854" s="21">
        <v>15</v>
      </c>
      <c r="D854" s="3"/>
      <c r="E854" s="95">
        <v>303000</v>
      </c>
      <c r="F854" s="91">
        <f t="shared" si="17"/>
        <v>5819520</v>
      </c>
      <c r="G854" s="95"/>
      <c r="H854" s="21"/>
    </row>
    <row r="855" spans="1:8">
      <c r="A855" s="19"/>
      <c r="B855" s="21" t="s">
        <v>498</v>
      </c>
      <c r="C855" s="21">
        <v>25</v>
      </c>
      <c r="D855" s="3"/>
      <c r="E855" s="95">
        <v>506565</v>
      </c>
      <c r="F855" s="91">
        <f t="shared" si="17"/>
        <v>5312955</v>
      </c>
      <c r="G855" s="95"/>
      <c r="H855" s="21"/>
    </row>
    <row r="856" spans="1:8">
      <c r="A856" s="19"/>
      <c r="B856" s="21" t="s">
        <v>499</v>
      </c>
      <c r="C856" s="21">
        <v>19</v>
      </c>
      <c r="D856" s="3"/>
      <c r="E856" s="95">
        <v>387435</v>
      </c>
      <c r="F856" s="91">
        <f t="shared" si="17"/>
        <v>4925520</v>
      </c>
      <c r="G856" s="95"/>
      <c r="H856" s="21"/>
    </row>
    <row r="857" spans="1:8">
      <c r="A857" s="19"/>
      <c r="B857" s="21" t="s">
        <v>500</v>
      </c>
      <c r="C857" s="21">
        <v>17</v>
      </c>
      <c r="D857" s="3"/>
      <c r="E857" s="95">
        <v>351000</v>
      </c>
      <c r="F857" s="91">
        <f t="shared" si="17"/>
        <v>4574520</v>
      </c>
      <c r="G857" s="95"/>
      <c r="H857" s="21"/>
    </row>
    <row r="858" spans="1:8">
      <c r="A858" s="19"/>
      <c r="B858" s="21" t="s">
        <v>501</v>
      </c>
      <c r="C858" s="21">
        <v>5</v>
      </c>
      <c r="D858" s="3"/>
      <c r="E858" s="95">
        <v>100000</v>
      </c>
      <c r="F858" s="91">
        <f t="shared" si="17"/>
        <v>4474520</v>
      </c>
      <c r="G858" s="95"/>
      <c r="H858" s="21"/>
    </row>
    <row r="859" spans="1:8">
      <c r="A859" s="19"/>
      <c r="B859" s="21" t="s">
        <v>502</v>
      </c>
      <c r="C859" s="21">
        <v>15</v>
      </c>
      <c r="D859" s="3"/>
      <c r="E859" s="95">
        <v>306395</v>
      </c>
      <c r="F859" s="91">
        <f t="shared" si="17"/>
        <v>4168125</v>
      </c>
      <c r="G859" s="95"/>
      <c r="H859" s="21"/>
    </row>
    <row r="860" spans="1:8">
      <c r="A860" s="19"/>
      <c r="B860" s="21" t="s">
        <v>503</v>
      </c>
      <c r="C860" s="21">
        <v>13</v>
      </c>
      <c r="D860" s="3"/>
      <c r="E860" s="95">
        <v>271930</v>
      </c>
      <c r="F860" s="91">
        <f t="shared" si="17"/>
        <v>3896195</v>
      </c>
      <c r="G860" s="95"/>
      <c r="H860" s="21"/>
    </row>
    <row r="861" spans="1:8">
      <c r="A861" s="19"/>
      <c r="B861" s="21" t="s">
        <v>503</v>
      </c>
      <c r="C861" s="21">
        <v>10</v>
      </c>
      <c r="D861" s="3">
        <v>272065</v>
      </c>
      <c r="E861" s="95"/>
      <c r="F861" s="91">
        <f t="shared" si="17"/>
        <v>4168260</v>
      </c>
      <c r="G861" s="95"/>
      <c r="H861" s="21" t="s">
        <v>1345</v>
      </c>
    </row>
    <row r="862" spans="1:8">
      <c r="A862" s="19"/>
      <c r="B862" s="21" t="s">
        <v>504</v>
      </c>
      <c r="C862" s="21">
        <v>16</v>
      </c>
      <c r="D862" s="3"/>
      <c r="E862" s="95">
        <v>322000</v>
      </c>
      <c r="F862" s="91">
        <f t="shared" si="17"/>
        <v>3846260</v>
      </c>
      <c r="G862" s="95"/>
      <c r="H862" s="21"/>
    </row>
    <row r="863" spans="1:8">
      <c r="A863" s="19"/>
      <c r="B863" s="21" t="s">
        <v>505</v>
      </c>
      <c r="C863" s="21">
        <v>9</v>
      </c>
      <c r="D863" s="3"/>
      <c r="E863" s="95">
        <v>188000</v>
      </c>
      <c r="F863" s="91">
        <f t="shared" si="17"/>
        <v>3658260</v>
      </c>
      <c r="G863" s="95"/>
      <c r="H863" s="21"/>
    </row>
    <row r="864" spans="1:8">
      <c r="A864" s="19"/>
      <c r="B864" s="21" t="s">
        <v>506</v>
      </c>
      <c r="C864" s="21">
        <v>8</v>
      </c>
      <c r="D864" s="3"/>
      <c r="E864" s="95">
        <v>147500</v>
      </c>
      <c r="F864" s="91">
        <f t="shared" si="17"/>
        <v>3510760</v>
      </c>
      <c r="G864" s="95"/>
      <c r="H864" s="21"/>
    </row>
    <row r="865" spans="1:8">
      <c r="A865" s="19"/>
      <c r="B865" s="21" t="s">
        <v>791</v>
      </c>
      <c r="C865" s="21">
        <v>5</v>
      </c>
      <c r="D865" s="3"/>
      <c r="E865" s="95">
        <v>100000</v>
      </c>
      <c r="F865" s="91">
        <f t="shared" si="17"/>
        <v>3410760</v>
      </c>
      <c r="G865" s="95"/>
      <c r="H865" s="21"/>
    </row>
    <row r="866" spans="1:8">
      <c r="A866" s="19"/>
      <c r="B866" s="21" t="s">
        <v>794</v>
      </c>
      <c r="C866" s="21">
        <v>3</v>
      </c>
      <c r="D866" s="3"/>
      <c r="E866" s="95">
        <v>60000</v>
      </c>
      <c r="F866" s="91">
        <f t="shared" si="17"/>
        <v>3350760</v>
      </c>
      <c r="G866" s="95"/>
      <c r="H866" s="21"/>
    </row>
    <row r="867" spans="1:8">
      <c r="A867" s="19"/>
      <c r="B867" s="21" t="s">
        <v>536</v>
      </c>
      <c r="C867" s="21">
        <v>3</v>
      </c>
      <c r="D867" s="3"/>
      <c r="E867" s="95">
        <v>60000</v>
      </c>
      <c r="F867" s="91">
        <f t="shared" si="17"/>
        <v>3290760</v>
      </c>
      <c r="G867" s="95"/>
      <c r="H867" s="21"/>
    </row>
    <row r="868" spans="1:8">
      <c r="A868" s="19"/>
      <c r="B868" s="21" t="s">
        <v>246</v>
      </c>
      <c r="C868" s="21">
        <v>1</v>
      </c>
      <c r="D868" s="3"/>
      <c r="E868" s="95">
        <v>24000</v>
      </c>
      <c r="F868" s="91">
        <f t="shared" si="17"/>
        <v>3266760</v>
      </c>
      <c r="G868" s="95"/>
      <c r="H868" s="21"/>
    </row>
    <row r="869" spans="1:8">
      <c r="A869" s="19"/>
      <c r="B869" s="21" t="s">
        <v>247</v>
      </c>
      <c r="C869" s="21">
        <v>1</v>
      </c>
      <c r="D869" s="3"/>
      <c r="E869" s="95">
        <v>3175</v>
      </c>
      <c r="F869" s="91">
        <f t="shared" si="17"/>
        <v>3263585</v>
      </c>
      <c r="G869" s="95"/>
      <c r="H869" s="21"/>
    </row>
    <row r="870" spans="1:8">
      <c r="A870" s="19"/>
      <c r="B870" s="21" t="s">
        <v>248</v>
      </c>
      <c r="C870" s="21">
        <v>5</v>
      </c>
      <c r="D870" s="3"/>
      <c r="E870" s="95">
        <v>110000</v>
      </c>
      <c r="F870" s="91">
        <f t="shared" si="17"/>
        <v>3153585</v>
      </c>
      <c r="G870" s="95"/>
      <c r="H870" s="21"/>
    </row>
    <row r="871" spans="1:8">
      <c r="A871" s="19"/>
      <c r="B871" s="21" t="s">
        <v>249</v>
      </c>
      <c r="C871" s="21">
        <v>2</v>
      </c>
      <c r="D871" s="3"/>
      <c r="E871" s="95">
        <v>42000</v>
      </c>
      <c r="F871" s="91">
        <f t="shared" si="17"/>
        <v>3111585</v>
      </c>
      <c r="G871" s="95"/>
      <c r="H871" s="21"/>
    </row>
    <row r="872" spans="1:8">
      <c r="A872" s="19"/>
      <c r="B872" s="21" t="s">
        <v>250</v>
      </c>
      <c r="C872" s="21">
        <v>5</v>
      </c>
      <c r="D872" s="3"/>
      <c r="E872" s="95">
        <v>110000</v>
      </c>
      <c r="F872" s="91">
        <f t="shared" si="17"/>
        <v>3001585</v>
      </c>
      <c r="G872" s="95"/>
      <c r="H872" s="21"/>
    </row>
    <row r="873" spans="1:8">
      <c r="A873" s="19"/>
      <c r="B873" s="21" t="s">
        <v>252</v>
      </c>
      <c r="C873" s="21">
        <v>1</v>
      </c>
      <c r="D873" s="3"/>
      <c r="E873" s="95">
        <v>15000</v>
      </c>
      <c r="F873" s="91">
        <f t="shared" si="17"/>
        <v>2986585</v>
      </c>
      <c r="G873" s="95"/>
      <c r="H873" s="21"/>
    </row>
    <row r="874" spans="1:8">
      <c r="A874" s="19"/>
      <c r="B874" s="21" t="s">
        <v>253</v>
      </c>
      <c r="C874" s="21">
        <v>8</v>
      </c>
      <c r="D874" s="3"/>
      <c r="E874" s="95">
        <v>160000</v>
      </c>
      <c r="F874" s="91">
        <f t="shared" si="17"/>
        <v>2826585</v>
      </c>
      <c r="G874" s="95"/>
      <c r="H874" s="21"/>
    </row>
    <row r="875" spans="1:8">
      <c r="A875" s="19"/>
      <c r="B875" s="21" t="s">
        <v>254</v>
      </c>
      <c r="C875" s="21">
        <v>5</v>
      </c>
      <c r="D875" s="3"/>
      <c r="E875" s="95">
        <v>100000</v>
      </c>
      <c r="F875" s="91">
        <f t="shared" si="17"/>
        <v>2726585</v>
      </c>
      <c r="G875" s="95"/>
      <c r="H875" s="21"/>
    </row>
    <row r="876" spans="1:8">
      <c r="A876" s="19"/>
      <c r="B876" s="21" t="s">
        <v>255</v>
      </c>
      <c r="C876" s="21">
        <v>3</v>
      </c>
      <c r="D876" s="3"/>
      <c r="E876" s="95">
        <v>64000</v>
      </c>
      <c r="F876" s="91">
        <f t="shared" si="17"/>
        <v>2662585</v>
      </c>
      <c r="G876" s="95"/>
      <c r="H876" s="21"/>
    </row>
    <row r="877" spans="1:8">
      <c r="A877" s="19"/>
      <c r="B877" s="21" t="s">
        <v>256</v>
      </c>
      <c r="C877" s="21">
        <v>6</v>
      </c>
      <c r="D877" s="3"/>
      <c r="E877" s="95">
        <v>123910</v>
      </c>
      <c r="F877" s="91">
        <f t="shared" si="17"/>
        <v>2538675</v>
      </c>
      <c r="G877" s="95"/>
      <c r="H877" s="21"/>
    </row>
    <row r="878" spans="1:8">
      <c r="A878" s="19"/>
      <c r="B878" s="21" t="s">
        <v>257</v>
      </c>
      <c r="C878" s="21">
        <v>5</v>
      </c>
      <c r="D878" s="3"/>
      <c r="E878" s="95">
        <v>79600</v>
      </c>
      <c r="F878" s="91">
        <f t="shared" si="17"/>
        <v>2459075</v>
      </c>
      <c r="G878" s="95"/>
      <c r="H878" s="21"/>
    </row>
    <row r="879" spans="1:8">
      <c r="A879" s="19"/>
      <c r="B879" s="21" t="s">
        <v>802</v>
      </c>
      <c r="C879" s="21">
        <v>2</v>
      </c>
      <c r="D879" s="3"/>
      <c r="E879" s="95">
        <v>33005</v>
      </c>
      <c r="F879" s="91">
        <f t="shared" si="17"/>
        <v>2426070</v>
      </c>
      <c r="G879" s="95"/>
      <c r="H879" s="21"/>
    </row>
    <row r="880" spans="1:8">
      <c r="A880" s="19"/>
      <c r="B880" s="21" t="s">
        <v>258</v>
      </c>
      <c r="C880" s="21">
        <v>2</v>
      </c>
      <c r="D880" s="3"/>
      <c r="E880" s="95">
        <v>40000</v>
      </c>
      <c r="F880" s="91">
        <f t="shared" ref="F880:F943" si="18">F879+D880-E880</f>
        <v>2386070</v>
      </c>
      <c r="G880" s="95"/>
      <c r="H880" s="21"/>
    </row>
    <row r="881" spans="1:8">
      <c r="A881" s="19"/>
      <c r="B881" s="21" t="s">
        <v>259</v>
      </c>
      <c r="C881" s="21">
        <v>2</v>
      </c>
      <c r="D881" s="3"/>
      <c r="E881" s="95">
        <v>40000</v>
      </c>
      <c r="F881" s="91">
        <f t="shared" si="18"/>
        <v>2346070</v>
      </c>
      <c r="G881" s="95"/>
      <c r="H881" s="21"/>
    </row>
    <row r="882" spans="1:8">
      <c r="A882" s="19"/>
      <c r="B882" s="21" t="s">
        <v>1314</v>
      </c>
      <c r="C882" s="21">
        <v>1</v>
      </c>
      <c r="D882" s="3"/>
      <c r="E882" s="95">
        <v>20000</v>
      </c>
      <c r="F882" s="91">
        <f t="shared" si="18"/>
        <v>2326070</v>
      </c>
      <c r="G882" s="95"/>
      <c r="H882" s="21"/>
    </row>
    <row r="883" spans="1:8">
      <c r="A883" s="19"/>
      <c r="B883" s="21" t="s">
        <v>1346</v>
      </c>
      <c r="C883" s="21">
        <v>6</v>
      </c>
      <c r="D883" s="3"/>
      <c r="E883" s="95">
        <v>108010</v>
      </c>
      <c r="F883" s="91">
        <f t="shared" si="18"/>
        <v>2218060</v>
      </c>
      <c r="G883" s="95"/>
      <c r="H883" s="21"/>
    </row>
    <row r="884" spans="1:8">
      <c r="A884" s="19"/>
      <c r="B884" s="21" t="s">
        <v>803</v>
      </c>
      <c r="C884" s="21">
        <v>5</v>
      </c>
      <c r="D884" s="3"/>
      <c r="E884" s="95">
        <v>72220</v>
      </c>
      <c r="F884" s="91">
        <f t="shared" si="18"/>
        <v>2145840</v>
      </c>
      <c r="G884" s="95"/>
      <c r="H884" s="21"/>
    </row>
    <row r="885" spans="1:8">
      <c r="A885" s="19"/>
      <c r="B885" s="21" t="s">
        <v>1347</v>
      </c>
      <c r="C885" s="21">
        <v>2</v>
      </c>
      <c r="D885" s="3"/>
      <c r="E885" s="95">
        <v>40000</v>
      </c>
      <c r="F885" s="91">
        <f t="shared" si="18"/>
        <v>2105840</v>
      </c>
      <c r="G885" s="95"/>
      <c r="H885" s="21"/>
    </row>
    <row r="886" spans="1:8">
      <c r="A886" s="19"/>
      <c r="B886" s="21" t="s">
        <v>1348</v>
      </c>
      <c r="C886" s="21">
        <v>1</v>
      </c>
      <c r="D886" s="3"/>
      <c r="E886" s="95">
        <v>20000</v>
      </c>
      <c r="F886" s="91">
        <f t="shared" si="18"/>
        <v>2085840</v>
      </c>
      <c r="G886" s="95"/>
      <c r="H886" s="21"/>
    </row>
    <row r="887" spans="1:8">
      <c r="A887" s="19"/>
      <c r="B887" s="21" t="s">
        <v>1349</v>
      </c>
      <c r="C887" s="21">
        <v>2</v>
      </c>
      <c r="D887" s="3"/>
      <c r="E887" s="95">
        <v>40000</v>
      </c>
      <c r="F887" s="91">
        <f t="shared" si="18"/>
        <v>2045840</v>
      </c>
      <c r="G887" s="95"/>
      <c r="H887" s="21"/>
    </row>
    <row r="888" spans="1:8">
      <c r="A888" s="19"/>
      <c r="B888" s="21" t="s">
        <v>1315</v>
      </c>
      <c r="C888" s="21">
        <v>3</v>
      </c>
      <c r="D888" s="3"/>
      <c r="E888" s="95">
        <v>60000</v>
      </c>
      <c r="F888" s="91">
        <f t="shared" si="18"/>
        <v>1985840</v>
      </c>
      <c r="G888" s="95"/>
      <c r="H888" s="21"/>
    </row>
    <row r="889" spans="1:8">
      <c r="A889" s="19"/>
      <c r="B889" s="21" t="s">
        <v>1316</v>
      </c>
      <c r="C889" s="21">
        <v>5</v>
      </c>
      <c r="D889" s="3"/>
      <c r="E889" s="95">
        <v>70000</v>
      </c>
      <c r="F889" s="91">
        <f t="shared" si="18"/>
        <v>1915840</v>
      </c>
      <c r="G889" s="95"/>
      <c r="H889" s="21"/>
    </row>
    <row r="890" spans="1:8">
      <c r="A890" s="19"/>
      <c r="B890" s="21" t="s">
        <v>260</v>
      </c>
      <c r="C890" s="21">
        <v>2</v>
      </c>
      <c r="D890" s="3"/>
      <c r="E890" s="95">
        <v>40000</v>
      </c>
      <c r="F890" s="91">
        <f t="shared" si="18"/>
        <v>1875840</v>
      </c>
      <c r="G890" s="95"/>
      <c r="H890" s="21"/>
    </row>
    <row r="891" spans="1:8">
      <c r="A891" s="19"/>
      <c r="B891" s="21" t="s">
        <v>1350</v>
      </c>
      <c r="C891" s="21">
        <v>5</v>
      </c>
      <c r="D891" s="3"/>
      <c r="E891" s="95">
        <v>75950</v>
      </c>
      <c r="F891" s="91">
        <f t="shared" si="18"/>
        <v>1799890</v>
      </c>
      <c r="G891" s="95"/>
      <c r="H891" s="21"/>
    </row>
    <row r="892" spans="1:8">
      <c r="A892" s="19"/>
      <c r="B892" s="21" t="s">
        <v>1317</v>
      </c>
      <c r="C892" s="21">
        <v>11</v>
      </c>
      <c r="D892" s="3"/>
      <c r="E892" s="95">
        <v>186195</v>
      </c>
      <c r="F892" s="91">
        <f t="shared" si="18"/>
        <v>1613695</v>
      </c>
      <c r="G892" s="95"/>
      <c r="H892" s="21"/>
    </row>
    <row r="893" spans="1:8">
      <c r="A893" s="19"/>
      <c r="B893" s="21" t="s">
        <v>1318</v>
      </c>
      <c r="C893" s="21">
        <v>2</v>
      </c>
      <c r="D893" s="3"/>
      <c r="E893" s="95">
        <v>28760</v>
      </c>
      <c r="F893" s="91">
        <f t="shared" si="18"/>
        <v>1584935</v>
      </c>
      <c r="G893" s="95"/>
      <c r="H893" s="21"/>
    </row>
    <row r="894" spans="1:8">
      <c r="A894" s="19"/>
      <c r="B894" s="21" t="s">
        <v>1320</v>
      </c>
      <c r="C894" s="21">
        <v>3</v>
      </c>
      <c r="D894" s="3"/>
      <c r="E894" s="95">
        <v>60000</v>
      </c>
      <c r="F894" s="91">
        <f t="shared" si="18"/>
        <v>1524935</v>
      </c>
      <c r="G894" s="95"/>
      <c r="H894" s="21"/>
    </row>
    <row r="895" spans="1:8">
      <c r="A895" s="19"/>
      <c r="B895" s="21" t="s">
        <v>1321</v>
      </c>
      <c r="C895" s="21">
        <v>1</v>
      </c>
      <c r="D895" s="3"/>
      <c r="E895" s="95">
        <v>4965</v>
      </c>
      <c r="F895" s="91">
        <f t="shared" si="18"/>
        <v>1519970</v>
      </c>
      <c r="G895" s="95"/>
      <c r="H895" s="21"/>
    </row>
    <row r="896" spans="1:8">
      <c r="A896" s="19"/>
      <c r="B896" s="21" t="s">
        <v>804</v>
      </c>
      <c r="C896" s="21">
        <v>7</v>
      </c>
      <c r="D896" s="3"/>
      <c r="E896" s="95">
        <v>170300</v>
      </c>
      <c r="F896" s="91">
        <f t="shared" si="18"/>
        <v>1349670</v>
      </c>
      <c r="G896" s="95"/>
      <c r="H896" s="21"/>
    </row>
    <row r="897" spans="1:8">
      <c r="A897" s="19"/>
      <c r="B897" s="21" t="s">
        <v>539</v>
      </c>
      <c r="C897" s="21">
        <v>13</v>
      </c>
      <c r="D897" s="3"/>
      <c r="E897" s="95">
        <v>324930</v>
      </c>
      <c r="F897" s="91">
        <f t="shared" si="18"/>
        <v>1024740</v>
      </c>
      <c r="G897" s="95"/>
      <c r="H897" s="21"/>
    </row>
    <row r="898" spans="1:8">
      <c r="A898" s="19"/>
      <c r="B898" s="21" t="s">
        <v>1322</v>
      </c>
      <c r="C898" s="21">
        <v>12</v>
      </c>
      <c r="D898" s="3"/>
      <c r="E898" s="95">
        <v>298055</v>
      </c>
      <c r="F898" s="91">
        <f t="shared" si="18"/>
        <v>726685</v>
      </c>
      <c r="G898" s="95"/>
      <c r="H898" s="21"/>
    </row>
    <row r="899" spans="1:8">
      <c r="A899" s="19"/>
      <c r="B899" s="21" t="s">
        <v>1351</v>
      </c>
      <c r="C899" s="21">
        <v>12</v>
      </c>
      <c r="D899" s="3"/>
      <c r="E899" s="95">
        <v>301595</v>
      </c>
      <c r="F899" s="91">
        <f t="shared" si="18"/>
        <v>425090</v>
      </c>
      <c r="G899" s="95"/>
      <c r="H899" s="21"/>
    </row>
    <row r="900" spans="1:8">
      <c r="A900" s="19"/>
      <c r="B900" s="21" t="s">
        <v>1352</v>
      </c>
      <c r="C900" s="21">
        <v>10</v>
      </c>
      <c r="D900" s="3"/>
      <c r="E900" s="95">
        <v>254030</v>
      </c>
      <c r="F900" s="91">
        <f t="shared" si="18"/>
        <v>171060</v>
      </c>
      <c r="G900" s="95"/>
      <c r="H900" s="21"/>
    </row>
    <row r="901" spans="1:8">
      <c r="A901" s="19"/>
      <c r="B901" s="21" t="s">
        <v>1353</v>
      </c>
      <c r="C901" s="21">
        <v>1</v>
      </c>
      <c r="D901" s="3"/>
      <c r="E901" s="95">
        <v>21090</v>
      </c>
      <c r="F901" s="91">
        <f t="shared" si="18"/>
        <v>149970</v>
      </c>
      <c r="G901" s="95"/>
      <c r="H901" s="21"/>
    </row>
    <row r="902" spans="1:8">
      <c r="A902" s="19"/>
      <c r="B902" s="21" t="s">
        <v>1354</v>
      </c>
      <c r="C902" s="21">
        <v>1</v>
      </c>
      <c r="D902" s="3"/>
      <c r="E902" s="95">
        <v>20000</v>
      </c>
      <c r="F902" s="91">
        <f t="shared" si="18"/>
        <v>129970</v>
      </c>
      <c r="G902" s="95"/>
      <c r="H902" s="21"/>
    </row>
    <row r="903" spans="1:8">
      <c r="A903" s="19"/>
      <c r="B903" s="21" t="s">
        <v>1326</v>
      </c>
      <c r="C903" s="21">
        <v>1</v>
      </c>
      <c r="D903" s="3"/>
      <c r="E903" s="95">
        <v>15000</v>
      </c>
      <c r="F903" s="91">
        <f t="shared" si="18"/>
        <v>114970</v>
      </c>
      <c r="G903" s="95"/>
      <c r="H903" s="21"/>
    </row>
    <row r="904" spans="1:8">
      <c r="A904" s="19"/>
      <c r="B904" s="21" t="s">
        <v>507</v>
      </c>
      <c r="C904" s="21">
        <v>1</v>
      </c>
      <c r="D904" s="3"/>
      <c r="E904" s="95">
        <v>20000</v>
      </c>
      <c r="F904" s="91">
        <f t="shared" si="18"/>
        <v>94970</v>
      </c>
      <c r="G904" s="95"/>
      <c r="H904" s="21"/>
    </row>
    <row r="905" spans="1:8">
      <c r="A905" s="19"/>
      <c r="B905" s="21" t="s">
        <v>805</v>
      </c>
      <c r="C905" s="21">
        <v>2</v>
      </c>
      <c r="D905" s="3"/>
      <c r="E905" s="95">
        <v>40000</v>
      </c>
      <c r="F905" s="91">
        <f t="shared" si="18"/>
        <v>54970</v>
      </c>
      <c r="G905" s="95"/>
      <c r="H905" s="21"/>
    </row>
    <row r="906" spans="1:8">
      <c r="A906" s="19"/>
      <c r="B906" s="21" t="s">
        <v>1355</v>
      </c>
      <c r="C906" s="21">
        <v>9</v>
      </c>
      <c r="D906" s="5">
        <v>251380</v>
      </c>
      <c r="E906" s="95"/>
      <c r="F906" s="91">
        <f t="shared" si="18"/>
        <v>306350</v>
      </c>
      <c r="G906" s="95"/>
      <c r="H906" s="21"/>
    </row>
    <row r="907" spans="1:8">
      <c r="A907" s="19"/>
      <c r="B907" s="21" t="s">
        <v>540</v>
      </c>
      <c r="C907" s="21">
        <v>10</v>
      </c>
      <c r="D907" s="5">
        <v>273665</v>
      </c>
      <c r="E907" s="95"/>
      <c r="F907" s="91">
        <f t="shared" si="18"/>
        <v>580015</v>
      </c>
      <c r="G907" s="95"/>
      <c r="H907" s="21"/>
    </row>
    <row r="908" spans="1:8">
      <c r="A908" s="19"/>
      <c r="B908" s="21" t="s">
        <v>541</v>
      </c>
      <c r="C908" s="21">
        <v>2</v>
      </c>
      <c r="D908" s="5">
        <v>26540</v>
      </c>
      <c r="E908" s="95">
        <v>20000</v>
      </c>
      <c r="F908" s="91">
        <f t="shared" si="18"/>
        <v>586555</v>
      </c>
      <c r="G908" s="95"/>
      <c r="H908" s="21"/>
    </row>
    <row r="909" spans="1:8">
      <c r="A909" s="19"/>
      <c r="B909" s="21" t="s">
        <v>546</v>
      </c>
      <c r="C909" s="21">
        <v>8</v>
      </c>
      <c r="D909" s="5">
        <v>220925</v>
      </c>
      <c r="E909" s="91"/>
      <c r="F909" s="91">
        <f t="shared" si="18"/>
        <v>807480</v>
      </c>
      <c r="G909" s="91"/>
      <c r="H909" s="21"/>
    </row>
    <row r="910" spans="1:8">
      <c r="A910" s="19"/>
      <c r="B910" s="21" t="s">
        <v>547</v>
      </c>
      <c r="C910" s="21">
        <v>15</v>
      </c>
      <c r="D910" s="5">
        <v>409805</v>
      </c>
      <c r="E910" s="91"/>
      <c r="F910" s="91">
        <f t="shared" si="18"/>
        <v>1217285</v>
      </c>
      <c r="G910" s="91"/>
      <c r="H910" s="21"/>
    </row>
    <row r="911" spans="1:8">
      <c r="A911" s="19"/>
      <c r="B911" s="21" t="s">
        <v>548</v>
      </c>
      <c r="C911" s="21">
        <v>14</v>
      </c>
      <c r="D911" s="5">
        <v>382950</v>
      </c>
      <c r="E911" s="91"/>
      <c r="F911" s="91">
        <f t="shared" si="18"/>
        <v>1600235</v>
      </c>
      <c r="G911" s="91"/>
      <c r="H911" s="21"/>
    </row>
    <row r="912" spans="1:8">
      <c r="A912" s="19"/>
      <c r="B912" s="21" t="s">
        <v>549</v>
      </c>
      <c r="C912" s="21">
        <v>27</v>
      </c>
      <c r="D912" s="5">
        <v>742220</v>
      </c>
      <c r="E912" s="91"/>
      <c r="F912" s="91">
        <f t="shared" si="18"/>
        <v>2342455</v>
      </c>
      <c r="G912" s="91"/>
      <c r="H912" s="21"/>
    </row>
    <row r="913" spans="1:8">
      <c r="A913" s="19"/>
      <c r="B913" s="21" t="s">
        <v>889</v>
      </c>
      <c r="C913" s="21">
        <v>7</v>
      </c>
      <c r="D913" s="5">
        <v>192835</v>
      </c>
      <c r="E913" s="91"/>
      <c r="F913" s="91">
        <f t="shared" si="18"/>
        <v>2535290</v>
      </c>
      <c r="G913" s="91"/>
      <c r="H913" s="21"/>
    </row>
    <row r="914" spans="1:8">
      <c r="A914" s="19"/>
      <c r="B914" s="21" t="s">
        <v>551</v>
      </c>
      <c r="C914" s="21">
        <v>7</v>
      </c>
      <c r="D914" s="5">
        <v>194275</v>
      </c>
      <c r="E914" s="91"/>
      <c r="F914" s="91">
        <f t="shared" si="18"/>
        <v>2729565</v>
      </c>
      <c r="G914" s="91"/>
      <c r="H914" s="21"/>
    </row>
    <row r="915" spans="1:8">
      <c r="A915" s="19"/>
      <c r="B915" s="21" t="s">
        <v>552</v>
      </c>
      <c r="C915" s="21">
        <v>5</v>
      </c>
      <c r="D915" s="5">
        <v>140755</v>
      </c>
      <c r="E915" s="91"/>
      <c r="F915" s="91">
        <f t="shared" si="18"/>
        <v>2870320</v>
      </c>
      <c r="G915" s="91"/>
      <c r="H915" s="21"/>
    </row>
    <row r="916" spans="1:8">
      <c r="A916" s="19"/>
      <c r="B916" s="21" t="s">
        <v>508</v>
      </c>
      <c r="C916" s="21">
        <v>1</v>
      </c>
      <c r="D916" s="5">
        <v>28590</v>
      </c>
      <c r="E916" s="91"/>
      <c r="F916" s="91">
        <f t="shared" si="18"/>
        <v>2898910</v>
      </c>
      <c r="G916" s="91"/>
      <c r="H916" s="21"/>
    </row>
    <row r="917" spans="1:8">
      <c r="A917" s="19"/>
      <c r="B917" s="21" t="s">
        <v>553</v>
      </c>
      <c r="C917" s="21">
        <v>2</v>
      </c>
      <c r="D917" s="5">
        <v>54075</v>
      </c>
      <c r="E917" s="91"/>
      <c r="F917" s="91">
        <f t="shared" si="18"/>
        <v>2952985</v>
      </c>
      <c r="G917" s="91"/>
      <c r="H917" s="21"/>
    </row>
    <row r="918" spans="1:8">
      <c r="A918" s="19"/>
      <c r="B918" s="21" t="s">
        <v>509</v>
      </c>
      <c r="C918" s="21">
        <v>8</v>
      </c>
      <c r="D918" s="5">
        <v>216020</v>
      </c>
      <c r="E918" s="91"/>
      <c r="F918" s="91">
        <f t="shared" si="18"/>
        <v>3169005</v>
      </c>
      <c r="G918" s="91"/>
      <c r="H918" s="21"/>
    </row>
    <row r="919" spans="1:8">
      <c r="A919" s="19"/>
      <c r="B919" s="21" t="s">
        <v>554</v>
      </c>
      <c r="C919" s="21">
        <v>3</v>
      </c>
      <c r="D919" s="5">
        <v>67510</v>
      </c>
      <c r="E919" s="91"/>
      <c r="F919" s="91">
        <f t="shared" si="18"/>
        <v>3236515</v>
      </c>
      <c r="G919" s="91"/>
      <c r="H919" s="21"/>
    </row>
    <row r="920" spans="1:8">
      <c r="A920" s="19"/>
      <c r="B920" s="21" t="s">
        <v>916</v>
      </c>
      <c r="C920" s="21">
        <v>2</v>
      </c>
      <c r="D920" s="3"/>
      <c r="E920" s="95">
        <v>35900</v>
      </c>
      <c r="F920" s="91">
        <f t="shared" si="18"/>
        <v>3200615</v>
      </c>
      <c r="G920" s="95"/>
      <c r="H920" s="21"/>
    </row>
    <row r="921" spans="1:8">
      <c r="A921" s="19"/>
      <c r="B921" s="21" t="s">
        <v>1335</v>
      </c>
      <c r="C921" s="21">
        <v>2</v>
      </c>
      <c r="D921" s="3"/>
      <c r="E921" s="95">
        <v>39100</v>
      </c>
      <c r="F921" s="91">
        <f t="shared" si="18"/>
        <v>3161515</v>
      </c>
      <c r="G921" s="95"/>
      <c r="H921" s="21"/>
    </row>
    <row r="922" spans="1:8">
      <c r="A922" s="19"/>
      <c r="B922" s="21" t="s">
        <v>919</v>
      </c>
      <c r="C922" s="21">
        <v>1</v>
      </c>
      <c r="D922" s="3"/>
      <c r="E922" s="95">
        <v>20000</v>
      </c>
      <c r="F922" s="91">
        <f t="shared" si="18"/>
        <v>3141515</v>
      </c>
      <c r="G922" s="95"/>
      <c r="H922" s="21"/>
    </row>
    <row r="923" spans="1:8">
      <c r="A923" s="19"/>
      <c r="B923" s="21" t="s">
        <v>1336</v>
      </c>
      <c r="C923" s="21">
        <v>1</v>
      </c>
      <c r="D923" s="3"/>
      <c r="E923" s="95">
        <v>14000</v>
      </c>
      <c r="F923" s="91">
        <f t="shared" si="18"/>
        <v>3127515</v>
      </c>
      <c r="G923" s="95"/>
      <c r="H923" s="21"/>
    </row>
    <row r="924" spans="1:8">
      <c r="A924" s="19"/>
      <c r="B924" s="21" t="s">
        <v>1356</v>
      </c>
      <c r="C924" s="21">
        <v>2</v>
      </c>
      <c r="D924" s="3"/>
      <c r="E924" s="95">
        <v>35000</v>
      </c>
      <c r="F924" s="91">
        <f t="shared" si="18"/>
        <v>3092515</v>
      </c>
      <c r="G924" s="95"/>
      <c r="H924" s="21"/>
    </row>
    <row r="925" spans="1:8">
      <c r="A925" s="19"/>
      <c r="B925" s="21" t="s">
        <v>1339</v>
      </c>
      <c r="C925" s="21">
        <v>1</v>
      </c>
      <c r="D925" s="3"/>
      <c r="E925" s="95">
        <v>20000</v>
      </c>
      <c r="F925" s="91">
        <f t="shared" si="18"/>
        <v>3072515</v>
      </c>
      <c r="G925" s="95"/>
      <c r="H925" s="21"/>
    </row>
    <row r="926" spans="1:8">
      <c r="A926" s="19"/>
      <c r="B926" s="21" t="s">
        <v>1340</v>
      </c>
      <c r="C926" s="21">
        <v>4</v>
      </c>
      <c r="D926" s="3"/>
      <c r="E926" s="95">
        <v>66000</v>
      </c>
      <c r="F926" s="91">
        <f t="shared" si="18"/>
        <v>3006515</v>
      </c>
      <c r="G926" s="95"/>
      <c r="H926" s="21"/>
    </row>
    <row r="927" spans="1:8">
      <c r="A927" s="19"/>
      <c r="B927" s="21" t="s">
        <v>1357</v>
      </c>
      <c r="C927" s="21">
        <v>1</v>
      </c>
      <c r="D927" s="3"/>
      <c r="E927" s="95">
        <v>20000</v>
      </c>
      <c r="F927" s="91">
        <f t="shared" si="18"/>
        <v>2986515</v>
      </c>
      <c r="G927" s="95"/>
      <c r="H927" s="21"/>
    </row>
    <row r="928" spans="1:8">
      <c r="A928" s="19"/>
      <c r="B928" s="21" t="s">
        <v>859</v>
      </c>
      <c r="C928" s="21">
        <v>4</v>
      </c>
      <c r="D928" s="3"/>
      <c r="E928" s="95">
        <v>112710</v>
      </c>
      <c r="F928" s="91">
        <f t="shared" si="18"/>
        <v>2873805</v>
      </c>
      <c r="G928" s="95"/>
      <c r="H928" s="21"/>
    </row>
    <row r="929" spans="1:8">
      <c r="A929" s="19"/>
      <c r="B929" s="21" t="s">
        <v>861</v>
      </c>
      <c r="C929" s="21">
        <v>4</v>
      </c>
      <c r="D929" s="3"/>
      <c r="E929" s="95">
        <v>90350</v>
      </c>
      <c r="F929" s="91">
        <f t="shared" si="18"/>
        <v>2783455</v>
      </c>
      <c r="G929" s="95"/>
      <c r="H929" s="21"/>
    </row>
    <row r="930" spans="1:8">
      <c r="A930" s="19"/>
      <c r="B930" s="21" t="s">
        <v>1358</v>
      </c>
      <c r="C930" s="21">
        <v>3</v>
      </c>
      <c r="D930" s="3"/>
      <c r="E930" s="95">
        <v>57150</v>
      </c>
      <c r="F930" s="91">
        <f t="shared" si="18"/>
        <v>2726305</v>
      </c>
      <c r="G930" s="95"/>
      <c r="H930" s="21"/>
    </row>
    <row r="931" spans="1:8">
      <c r="A931" s="19"/>
      <c r="B931" s="21" t="s">
        <v>865</v>
      </c>
      <c r="C931" s="21">
        <v>3</v>
      </c>
      <c r="D931" s="3"/>
      <c r="E931" s="95">
        <v>54535</v>
      </c>
      <c r="F931" s="91">
        <f t="shared" si="18"/>
        <v>2671770</v>
      </c>
      <c r="G931" s="95"/>
      <c r="H931" s="21"/>
    </row>
    <row r="932" spans="1:8">
      <c r="A932" s="19"/>
      <c r="B932" s="21" t="s">
        <v>1341</v>
      </c>
      <c r="C932" s="21">
        <v>9</v>
      </c>
      <c r="D932" s="3"/>
      <c r="E932" s="95">
        <v>163305</v>
      </c>
      <c r="F932" s="91">
        <f t="shared" si="18"/>
        <v>2508465</v>
      </c>
      <c r="G932" s="95"/>
      <c r="H932" s="21"/>
    </row>
    <row r="933" spans="1:8">
      <c r="A933" s="19"/>
      <c r="B933" s="21" t="s">
        <v>1359</v>
      </c>
      <c r="C933" s="21">
        <v>4</v>
      </c>
      <c r="D933" s="3"/>
      <c r="E933" s="95">
        <v>104245</v>
      </c>
      <c r="F933" s="91">
        <f t="shared" si="18"/>
        <v>2404220</v>
      </c>
      <c r="G933" s="95"/>
      <c r="H933" s="21"/>
    </row>
    <row r="934" spans="1:8">
      <c r="A934" s="19"/>
      <c r="B934" s="21" t="s">
        <v>924</v>
      </c>
      <c r="C934" s="21">
        <v>2</v>
      </c>
      <c r="D934" s="3"/>
      <c r="E934" s="95">
        <v>49535</v>
      </c>
      <c r="F934" s="91">
        <f t="shared" si="18"/>
        <v>2354685</v>
      </c>
      <c r="G934" s="95"/>
      <c r="H934" s="21"/>
    </row>
    <row r="935" spans="1:8">
      <c r="A935" s="19"/>
      <c r="B935" s="21" t="s">
        <v>936</v>
      </c>
      <c r="C935" s="21">
        <v>2</v>
      </c>
      <c r="D935" s="3"/>
      <c r="E935" s="95">
        <v>34315</v>
      </c>
      <c r="F935" s="91">
        <f t="shared" si="18"/>
        <v>2320370</v>
      </c>
      <c r="G935" s="95"/>
      <c r="H935" s="21"/>
    </row>
    <row r="936" spans="1:8">
      <c r="A936" s="19"/>
      <c r="B936" s="21" t="s">
        <v>925</v>
      </c>
      <c r="C936" s="21">
        <v>3</v>
      </c>
      <c r="D936" s="3"/>
      <c r="E936" s="95">
        <v>61340</v>
      </c>
      <c r="F936" s="91">
        <f t="shared" si="18"/>
        <v>2259030</v>
      </c>
      <c r="G936" s="95"/>
      <c r="H936" s="21"/>
    </row>
    <row r="937" spans="1:8">
      <c r="A937" s="19"/>
      <c r="B937" s="21" t="s">
        <v>872</v>
      </c>
      <c r="C937" s="21">
        <v>6</v>
      </c>
      <c r="D937" s="3"/>
      <c r="E937" s="95">
        <v>113910</v>
      </c>
      <c r="F937" s="91">
        <f t="shared" si="18"/>
        <v>2145120</v>
      </c>
      <c r="G937" s="95"/>
      <c r="H937" s="21"/>
    </row>
    <row r="938" spans="1:8">
      <c r="A938" s="19"/>
      <c r="B938" s="21" t="s">
        <v>875</v>
      </c>
      <c r="C938" s="21">
        <v>13</v>
      </c>
      <c r="D938" s="3"/>
      <c r="E938" s="95">
        <v>258165</v>
      </c>
      <c r="F938" s="91">
        <f t="shared" si="18"/>
        <v>1886955</v>
      </c>
      <c r="G938" s="95"/>
      <c r="H938" s="21"/>
    </row>
    <row r="939" spans="1:8">
      <c r="A939" s="19"/>
      <c r="B939" s="21" t="s">
        <v>816</v>
      </c>
      <c r="C939" s="21">
        <v>8</v>
      </c>
      <c r="D939" s="3"/>
      <c r="E939" s="95">
        <v>161205</v>
      </c>
      <c r="F939" s="91">
        <f t="shared" si="18"/>
        <v>1725750</v>
      </c>
      <c r="G939" s="95"/>
      <c r="H939" s="21"/>
    </row>
    <row r="940" spans="1:8">
      <c r="A940" s="19"/>
      <c r="B940" s="21" t="s">
        <v>926</v>
      </c>
      <c r="C940" s="21">
        <v>4</v>
      </c>
      <c r="D940" s="3"/>
      <c r="E940" s="95">
        <v>81215</v>
      </c>
      <c r="F940" s="91">
        <f t="shared" si="18"/>
        <v>1644535</v>
      </c>
      <c r="G940" s="95"/>
      <c r="H940" s="21"/>
    </row>
    <row r="941" spans="1:8">
      <c r="A941" s="19"/>
      <c r="B941" s="21" t="s">
        <v>877</v>
      </c>
      <c r="C941" s="21">
        <v>12</v>
      </c>
      <c r="D941" s="3"/>
      <c r="E941" s="95">
        <v>245810</v>
      </c>
      <c r="F941" s="91">
        <f t="shared" si="18"/>
        <v>1398725</v>
      </c>
      <c r="G941" s="95"/>
      <c r="H941" s="21"/>
    </row>
    <row r="942" spans="1:8">
      <c r="A942" s="19"/>
      <c r="B942" s="21" t="s">
        <v>1343</v>
      </c>
      <c r="C942" s="21">
        <v>4</v>
      </c>
      <c r="D942" s="3"/>
      <c r="E942" s="95">
        <v>79450</v>
      </c>
      <c r="F942" s="91">
        <f t="shared" si="18"/>
        <v>1319275</v>
      </c>
      <c r="G942" s="95"/>
      <c r="H942" s="21"/>
    </row>
    <row r="943" spans="1:8">
      <c r="A943" s="19"/>
      <c r="B943" s="21" t="s">
        <v>47</v>
      </c>
      <c r="C943" s="21">
        <v>7</v>
      </c>
      <c r="D943" s="3"/>
      <c r="E943" s="95">
        <v>143680</v>
      </c>
      <c r="F943" s="91">
        <f t="shared" si="18"/>
        <v>1175595</v>
      </c>
      <c r="G943" s="95"/>
      <c r="H943" s="21"/>
    </row>
    <row r="944" spans="1:8">
      <c r="A944" s="19"/>
      <c r="B944" s="21" t="s">
        <v>48</v>
      </c>
      <c r="C944" s="21">
        <v>10</v>
      </c>
      <c r="D944" s="3"/>
      <c r="E944" s="95">
        <v>207120</v>
      </c>
      <c r="F944" s="91">
        <f t="shared" ref="F944:F951" si="19">F943+D944-E944</f>
        <v>968475</v>
      </c>
      <c r="G944" s="95"/>
      <c r="H944" s="21"/>
    </row>
    <row r="945" spans="1:8">
      <c r="A945" s="19"/>
      <c r="B945" s="21" t="s">
        <v>49</v>
      </c>
      <c r="C945" s="21">
        <v>8</v>
      </c>
      <c r="D945" s="3"/>
      <c r="E945" s="95">
        <v>140020</v>
      </c>
      <c r="F945" s="91">
        <f t="shared" si="19"/>
        <v>828455</v>
      </c>
      <c r="G945" s="95"/>
      <c r="H945" s="21"/>
    </row>
    <row r="946" spans="1:8">
      <c r="A946" s="19"/>
      <c r="B946" s="21" t="s">
        <v>50</v>
      </c>
      <c r="C946" s="21">
        <v>15</v>
      </c>
      <c r="D946" s="3"/>
      <c r="E946" s="95">
        <v>305430</v>
      </c>
      <c r="F946" s="91">
        <f t="shared" si="19"/>
        <v>523025</v>
      </c>
      <c r="G946" s="95"/>
      <c r="H946" s="21"/>
    </row>
    <row r="947" spans="1:8">
      <c r="A947" s="19"/>
      <c r="B947" s="21" t="s">
        <v>51</v>
      </c>
      <c r="C947" s="21">
        <v>9</v>
      </c>
      <c r="D947" s="3"/>
      <c r="E947" s="95">
        <v>191215</v>
      </c>
      <c r="F947" s="91">
        <f t="shared" si="19"/>
        <v>331810</v>
      </c>
      <c r="G947" s="95"/>
      <c r="H947" s="21"/>
    </row>
    <row r="948" spans="1:8">
      <c r="A948" s="19"/>
      <c r="B948" s="21" t="s">
        <v>52</v>
      </c>
      <c r="C948" s="21">
        <v>9</v>
      </c>
      <c r="D948" s="3"/>
      <c r="E948" s="95">
        <v>186955</v>
      </c>
      <c r="F948" s="91">
        <f t="shared" si="19"/>
        <v>144855</v>
      </c>
      <c r="G948" s="95"/>
      <c r="H948" s="21"/>
    </row>
    <row r="949" spans="1:8">
      <c r="A949" s="19"/>
      <c r="B949" s="21" t="s">
        <v>53</v>
      </c>
      <c r="C949" s="21">
        <v>5</v>
      </c>
      <c r="D949" s="3"/>
      <c r="E949" s="95">
        <v>103890</v>
      </c>
      <c r="F949" s="91">
        <f t="shared" si="19"/>
        <v>40965</v>
      </c>
      <c r="G949" s="95"/>
      <c r="H949" s="21"/>
    </row>
    <row r="950" spans="1:8">
      <c r="A950" s="19"/>
      <c r="B950" s="21" t="s">
        <v>57</v>
      </c>
      <c r="C950" s="21">
        <v>1</v>
      </c>
      <c r="D950" s="3"/>
      <c r="E950" s="95">
        <v>10280</v>
      </c>
      <c r="F950" s="91">
        <f t="shared" si="19"/>
        <v>30685</v>
      </c>
      <c r="G950" s="95"/>
      <c r="H950" s="21"/>
    </row>
    <row r="951" spans="1:8">
      <c r="A951" s="19"/>
      <c r="B951" s="21"/>
      <c r="C951" s="21"/>
      <c r="D951" s="3"/>
      <c r="E951" s="91">
        <v>30685</v>
      </c>
      <c r="F951" s="91">
        <f t="shared" si="19"/>
        <v>0</v>
      </c>
      <c r="G951" s="91"/>
      <c r="H951" s="21" t="s">
        <v>2164</v>
      </c>
    </row>
    <row r="952" spans="1:8">
      <c r="A952" s="17"/>
      <c r="B952" s="17"/>
      <c r="C952" s="17"/>
      <c r="D952" s="18"/>
      <c r="E952" s="18"/>
      <c r="F952" s="18"/>
      <c r="G952" s="18"/>
      <c r="H952" s="17"/>
    </row>
    <row r="953" spans="1:8" ht="26.25">
      <c r="A953" s="27" t="s">
        <v>43</v>
      </c>
      <c r="B953" s="28"/>
      <c r="C953" s="29">
        <f>SUM(C814:C952)</f>
        <v>1084</v>
      </c>
      <c r="D953" s="10">
        <f>SUM(D814:D952)</f>
        <v>12910390</v>
      </c>
      <c r="E953" s="10">
        <f>SUM(E814:E952)</f>
        <v>12910390</v>
      </c>
      <c r="F953" s="10">
        <f>D953-E953</f>
        <v>0</v>
      </c>
      <c r="G953" s="10"/>
      <c r="H953" s="31"/>
    </row>
    <row r="958" spans="1:8" ht="23.25">
      <c r="A958" s="666" t="s">
        <v>0</v>
      </c>
      <c r="B958" s="666"/>
      <c r="C958" s="666"/>
      <c r="D958" s="666"/>
      <c r="E958" s="666"/>
      <c r="F958" s="666"/>
      <c r="G958" s="666"/>
      <c r="H958" s="666"/>
    </row>
    <row r="959" spans="1:8" ht="15.75">
      <c r="A959" s="672" t="s">
        <v>1059</v>
      </c>
      <c r="B959" s="672"/>
      <c r="C959" s="672"/>
      <c r="D959" s="672"/>
      <c r="E959" s="672"/>
      <c r="F959" s="672"/>
      <c r="G959" s="672"/>
      <c r="H959" s="672"/>
    </row>
    <row r="960" spans="1:8" ht="21">
      <c r="A960" s="683" t="s">
        <v>1360</v>
      </c>
      <c r="B960" s="683"/>
      <c r="C960" s="683"/>
      <c r="D960" s="683"/>
      <c r="E960" s="683"/>
      <c r="F960" s="683"/>
      <c r="G960" s="683"/>
      <c r="H960" s="683"/>
    </row>
    <row r="961" spans="1:8">
      <c r="A961" s="668" t="s">
        <v>2</v>
      </c>
      <c r="B961" s="668"/>
      <c r="C961" s="668"/>
      <c r="D961" s="668"/>
      <c r="E961" s="668"/>
      <c r="F961" s="668"/>
      <c r="G961" s="668"/>
      <c r="H961" s="668"/>
    </row>
    <row r="962" spans="1:8" ht="15.75">
      <c r="A962" s="1" t="s">
        <v>3</v>
      </c>
      <c r="B962" s="1" t="s">
        <v>4</v>
      </c>
      <c r="C962" s="211" t="s">
        <v>2245</v>
      </c>
      <c r="D962" s="1" t="s">
        <v>2243</v>
      </c>
      <c r="E962" s="1" t="s">
        <v>2246</v>
      </c>
      <c r="F962" s="211" t="s">
        <v>2244</v>
      </c>
      <c r="G962" s="1" t="s">
        <v>2247</v>
      </c>
      <c r="H962" s="211" t="s">
        <v>2239</v>
      </c>
    </row>
    <row r="963" spans="1:8">
      <c r="A963" s="17"/>
      <c r="B963" s="21" t="s">
        <v>1285</v>
      </c>
      <c r="C963" s="21">
        <v>3</v>
      </c>
      <c r="D963" s="5">
        <v>87490</v>
      </c>
      <c r="E963" s="17"/>
      <c r="F963" s="207">
        <f>D963-E963</f>
        <v>87490</v>
      </c>
      <c r="G963" s="17"/>
      <c r="H963" s="17" t="s">
        <v>1361</v>
      </c>
    </row>
    <row r="964" spans="1:8">
      <c r="A964" s="19"/>
      <c r="B964" s="21" t="s">
        <v>1286</v>
      </c>
      <c r="C964" s="21">
        <v>6</v>
      </c>
      <c r="D964" s="5">
        <v>142130</v>
      </c>
      <c r="E964" s="91"/>
      <c r="F964" s="91">
        <f>F963+D964-E964</f>
        <v>229620</v>
      </c>
      <c r="G964" s="91"/>
      <c r="H964" s="21"/>
    </row>
    <row r="965" spans="1:8">
      <c r="A965" s="19"/>
      <c r="B965" s="21" t="s">
        <v>1287</v>
      </c>
      <c r="C965" s="21">
        <v>3</v>
      </c>
      <c r="D965" s="5">
        <v>79160</v>
      </c>
      <c r="E965" s="91"/>
      <c r="F965" s="91">
        <f t="shared" ref="F965:F1004" si="20">F964+D965-E965</f>
        <v>308780</v>
      </c>
      <c r="G965" s="91"/>
      <c r="H965" s="21"/>
    </row>
    <row r="966" spans="1:8">
      <c r="A966" s="19"/>
      <c r="B966" s="21" t="s">
        <v>1288</v>
      </c>
      <c r="C966" s="21">
        <v>13</v>
      </c>
      <c r="D966" s="5">
        <v>349930</v>
      </c>
      <c r="E966" s="91"/>
      <c r="F966" s="91">
        <f t="shared" si="20"/>
        <v>658710</v>
      </c>
      <c r="G966" s="91"/>
      <c r="H966" s="21"/>
    </row>
    <row r="967" spans="1:8">
      <c r="A967" s="19"/>
      <c r="B967" s="105" t="s">
        <v>402</v>
      </c>
      <c r="C967" s="21">
        <v>23</v>
      </c>
      <c r="D967" s="5">
        <v>599295</v>
      </c>
      <c r="E967" s="91"/>
      <c r="F967" s="91">
        <f t="shared" si="20"/>
        <v>1258005</v>
      </c>
      <c r="G967" s="91"/>
      <c r="H967" s="21"/>
    </row>
    <row r="968" spans="1:8">
      <c r="A968" s="19"/>
      <c r="B968" s="21" t="s">
        <v>522</v>
      </c>
      <c r="C968" s="21">
        <v>19</v>
      </c>
      <c r="D968" s="5">
        <v>510075</v>
      </c>
      <c r="E968" s="91"/>
      <c r="F968" s="91">
        <f t="shared" si="20"/>
        <v>1768080</v>
      </c>
      <c r="G968" s="91"/>
      <c r="H968" s="21"/>
    </row>
    <row r="969" spans="1:8">
      <c r="A969" s="19"/>
      <c r="B969" s="21" t="s">
        <v>523</v>
      </c>
      <c r="C969" s="21">
        <v>12</v>
      </c>
      <c r="D969" s="5">
        <v>324535</v>
      </c>
      <c r="E969" s="91"/>
      <c r="F969" s="91">
        <f t="shared" si="20"/>
        <v>2092615</v>
      </c>
      <c r="G969" s="91"/>
      <c r="H969" s="21"/>
    </row>
    <row r="970" spans="1:8">
      <c r="A970" s="19"/>
      <c r="B970" s="21" t="s">
        <v>524</v>
      </c>
      <c r="C970" s="21">
        <v>9</v>
      </c>
      <c r="D970" s="5">
        <v>244635</v>
      </c>
      <c r="E970" s="91"/>
      <c r="F970" s="91">
        <f t="shared" si="20"/>
        <v>2337250</v>
      </c>
      <c r="G970" s="91"/>
      <c r="H970" s="21"/>
    </row>
    <row r="971" spans="1:8">
      <c r="A971" s="19"/>
      <c r="B971" s="21" t="s">
        <v>525</v>
      </c>
      <c r="C971" s="21">
        <v>12</v>
      </c>
      <c r="D971" s="5">
        <f>297355-12135</f>
        <v>285220</v>
      </c>
      <c r="E971" s="91"/>
      <c r="F971" s="91">
        <f t="shared" si="20"/>
        <v>2622470</v>
      </c>
      <c r="G971" s="91"/>
      <c r="H971" s="21"/>
    </row>
    <row r="972" spans="1:8">
      <c r="A972" s="19"/>
      <c r="B972" s="21" t="s">
        <v>526</v>
      </c>
      <c r="C972" s="21">
        <v>10</v>
      </c>
      <c r="D972" s="5">
        <v>267835</v>
      </c>
      <c r="E972" s="91"/>
      <c r="F972" s="91">
        <f t="shared" si="20"/>
        <v>2890305</v>
      </c>
      <c r="G972" s="91"/>
      <c r="H972" s="21"/>
    </row>
    <row r="973" spans="1:8">
      <c r="A973" s="19"/>
      <c r="B973" s="21" t="s">
        <v>1290</v>
      </c>
      <c r="C973" s="21">
        <v>7</v>
      </c>
      <c r="D973" s="5">
        <v>182060</v>
      </c>
      <c r="E973" s="91"/>
      <c r="F973" s="91">
        <f t="shared" si="20"/>
        <v>3072365</v>
      </c>
      <c r="G973" s="91"/>
      <c r="H973" s="21"/>
    </row>
    <row r="974" spans="1:8">
      <c r="A974" s="19"/>
      <c r="B974" s="21" t="s">
        <v>1291</v>
      </c>
      <c r="C974" s="21">
        <v>12</v>
      </c>
      <c r="D974" s="5">
        <v>305215</v>
      </c>
      <c r="E974" s="91"/>
      <c r="F974" s="91">
        <f t="shared" si="20"/>
        <v>3377580</v>
      </c>
      <c r="G974" s="91"/>
      <c r="H974" s="21"/>
    </row>
    <row r="975" spans="1:8">
      <c r="A975" s="19"/>
      <c r="B975" s="21" t="s">
        <v>1292</v>
      </c>
      <c r="C975" s="21">
        <v>9</v>
      </c>
      <c r="D975" s="5">
        <v>229655</v>
      </c>
      <c r="E975" s="91"/>
      <c r="F975" s="91">
        <f t="shared" si="20"/>
        <v>3607235</v>
      </c>
      <c r="G975" s="91"/>
      <c r="H975" s="21"/>
    </row>
    <row r="976" spans="1:8">
      <c r="A976" s="19"/>
      <c r="B976" s="21" t="s">
        <v>1293</v>
      </c>
      <c r="C976" s="21">
        <v>9</v>
      </c>
      <c r="D976" s="5">
        <v>235320</v>
      </c>
      <c r="E976" s="91"/>
      <c r="F976" s="91">
        <f t="shared" si="20"/>
        <v>3842555</v>
      </c>
      <c r="G976" s="91"/>
      <c r="H976" s="21"/>
    </row>
    <row r="977" spans="1:8">
      <c r="A977" s="19"/>
      <c r="B977" s="21" t="s">
        <v>1294</v>
      </c>
      <c r="C977" s="21">
        <v>13</v>
      </c>
      <c r="D977" s="5">
        <v>292020</v>
      </c>
      <c r="E977" s="91"/>
      <c r="F977" s="91">
        <f t="shared" si="20"/>
        <v>4134575</v>
      </c>
      <c r="G977" s="91"/>
      <c r="H977" s="21"/>
    </row>
    <row r="978" spans="1:8">
      <c r="A978" s="19"/>
      <c r="B978" s="21" t="s">
        <v>1295</v>
      </c>
      <c r="C978" s="21">
        <v>12</v>
      </c>
      <c r="D978" s="5">
        <v>313350</v>
      </c>
      <c r="E978" s="91"/>
      <c r="F978" s="91">
        <f t="shared" si="20"/>
        <v>4447925</v>
      </c>
      <c r="G978" s="91"/>
      <c r="H978" s="21"/>
    </row>
    <row r="979" spans="1:8">
      <c r="A979" s="19"/>
      <c r="B979" s="21" t="s">
        <v>338</v>
      </c>
      <c r="C979" s="21">
        <v>9</v>
      </c>
      <c r="D979" s="5">
        <v>228240</v>
      </c>
      <c r="E979" s="91"/>
      <c r="F979" s="91">
        <f t="shared" si="20"/>
        <v>4676165</v>
      </c>
      <c r="G979" s="91"/>
      <c r="H979" s="21"/>
    </row>
    <row r="980" spans="1:8">
      <c r="A980" s="19"/>
      <c r="B980" s="21" t="s">
        <v>1296</v>
      </c>
      <c r="C980" s="21">
        <v>2</v>
      </c>
      <c r="D980" s="5">
        <v>43650</v>
      </c>
      <c r="E980" s="91"/>
      <c r="F980" s="91">
        <f t="shared" si="20"/>
        <v>4719815</v>
      </c>
      <c r="G980" s="91"/>
      <c r="H980" s="21"/>
    </row>
    <row r="981" spans="1:8">
      <c r="A981" s="19"/>
      <c r="B981" s="21" t="s">
        <v>492</v>
      </c>
      <c r="C981" s="21">
        <v>8</v>
      </c>
      <c r="D981" s="3"/>
      <c r="E981" s="95">
        <v>118895</v>
      </c>
      <c r="F981" s="91">
        <f t="shared" si="20"/>
        <v>4600920</v>
      </c>
      <c r="G981" s="95"/>
      <c r="H981" s="21"/>
    </row>
    <row r="982" spans="1:8">
      <c r="A982" s="19"/>
      <c r="B982" s="21" t="s">
        <v>493</v>
      </c>
      <c r="C982" s="21">
        <v>4</v>
      </c>
      <c r="D982" s="3"/>
      <c r="E982" s="95">
        <v>57945</v>
      </c>
      <c r="F982" s="91">
        <f t="shared" si="20"/>
        <v>4542975</v>
      </c>
      <c r="G982" s="95"/>
      <c r="H982" s="21"/>
    </row>
    <row r="983" spans="1:8">
      <c r="A983" s="19"/>
      <c r="B983" s="21" t="s">
        <v>494</v>
      </c>
      <c r="C983" s="21">
        <v>4</v>
      </c>
      <c r="D983" s="3"/>
      <c r="E983" s="95">
        <v>114475</v>
      </c>
      <c r="F983" s="91">
        <f t="shared" si="20"/>
        <v>4428500</v>
      </c>
      <c r="G983" s="95"/>
      <c r="H983" s="21"/>
    </row>
    <row r="984" spans="1:8">
      <c r="A984" s="19"/>
      <c r="B984" s="21" t="s">
        <v>495</v>
      </c>
      <c r="C984" s="21">
        <v>5</v>
      </c>
      <c r="D984" s="3"/>
      <c r="E984" s="106">
        <v>27920</v>
      </c>
      <c r="F984" s="91">
        <f t="shared" si="20"/>
        <v>4400580</v>
      </c>
      <c r="G984" s="106"/>
      <c r="H984" s="21"/>
    </row>
    <row r="985" spans="1:8">
      <c r="A985" s="19"/>
      <c r="B985" s="21" t="s">
        <v>496</v>
      </c>
      <c r="C985" s="21">
        <v>14</v>
      </c>
      <c r="D985" s="3"/>
      <c r="E985" s="95">
        <v>138490</v>
      </c>
      <c r="F985" s="91">
        <f t="shared" si="20"/>
        <v>4262090</v>
      </c>
      <c r="G985" s="95"/>
      <c r="H985" s="21"/>
    </row>
    <row r="986" spans="1:8">
      <c r="A986" s="19"/>
      <c r="B986" s="21" t="s">
        <v>531</v>
      </c>
      <c r="C986" s="21">
        <v>9</v>
      </c>
      <c r="D986" s="3"/>
      <c r="E986" s="95">
        <v>250100</v>
      </c>
      <c r="F986" s="91">
        <f t="shared" si="20"/>
        <v>4011990</v>
      </c>
      <c r="G986" s="95"/>
      <c r="H986" s="21"/>
    </row>
    <row r="987" spans="1:8">
      <c r="A987" s="19"/>
      <c r="B987" s="21" t="s">
        <v>532</v>
      </c>
      <c r="C987" s="21">
        <f>5+9</f>
        <v>14</v>
      </c>
      <c r="D987" s="3"/>
      <c r="E987" s="95">
        <v>136510</v>
      </c>
      <c r="F987" s="91">
        <f t="shared" si="20"/>
        <v>3875480</v>
      </c>
      <c r="G987" s="95"/>
      <c r="H987" s="21"/>
    </row>
    <row r="988" spans="1:8">
      <c r="A988" s="19"/>
      <c r="B988" s="21" t="s">
        <v>497</v>
      </c>
      <c r="C988" s="21">
        <f>7+9</f>
        <v>16</v>
      </c>
      <c r="D988" s="3"/>
      <c r="E988" s="95">
        <v>149310</v>
      </c>
      <c r="F988" s="91">
        <f t="shared" si="20"/>
        <v>3726170</v>
      </c>
      <c r="G988" s="95"/>
      <c r="H988" s="21"/>
    </row>
    <row r="989" spans="1:8">
      <c r="A989" s="19"/>
      <c r="B989" s="21" t="s">
        <v>498</v>
      </c>
      <c r="C989" s="21">
        <v>4</v>
      </c>
      <c r="D989" s="3"/>
      <c r="E989" s="95">
        <v>109905</v>
      </c>
      <c r="F989" s="91">
        <f t="shared" si="20"/>
        <v>3616265</v>
      </c>
      <c r="G989" s="95"/>
      <c r="H989" s="21"/>
    </row>
    <row r="990" spans="1:8">
      <c r="A990" s="19"/>
      <c r="B990" s="21" t="s">
        <v>499</v>
      </c>
      <c r="C990" s="21">
        <v>7</v>
      </c>
      <c r="D990" s="3"/>
      <c r="E990" s="95">
        <v>189820</v>
      </c>
      <c r="F990" s="91">
        <f t="shared" si="20"/>
        <v>3426445</v>
      </c>
      <c r="G990" s="95"/>
      <c r="H990" s="21"/>
    </row>
    <row r="991" spans="1:8">
      <c r="A991" s="19"/>
      <c r="B991" s="21" t="s">
        <v>500</v>
      </c>
      <c r="C991" s="21">
        <v>12</v>
      </c>
      <c r="D991" s="3"/>
      <c r="E991" s="95">
        <v>292875</v>
      </c>
      <c r="F991" s="91">
        <f t="shared" si="20"/>
        <v>3133570</v>
      </c>
      <c r="G991" s="95"/>
      <c r="H991" s="21"/>
    </row>
    <row r="992" spans="1:8">
      <c r="A992" s="19"/>
      <c r="B992" s="21" t="s">
        <v>501</v>
      </c>
      <c r="C992" s="21">
        <v>10</v>
      </c>
      <c r="D992" s="3"/>
      <c r="E992" s="95">
        <v>207495</v>
      </c>
      <c r="F992" s="91">
        <f t="shared" si="20"/>
        <v>2926075</v>
      </c>
      <c r="G992" s="95"/>
      <c r="H992" s="21"/>
    </row>
    <row r="993" spans="1:8">
      <c r="A993" s="19"/>
      <c r="B993" s="21" t="s">
        <v>502</v>
      </c>
      <c r="C993" s="21">
        <v>17</v>
      </c>
      <c r="D993" s="3"/>
      <c r="E993" s="95">
        <v>345960</v>
      </c>
      <c r="F993" s="91">
        <f t="shared" si="20"/>
        <v>2580115</v>
      </c>
      <c r="G993" s="95"/>
      <c r="H993" s="21" t="s">
        <v>1362</v>
      </c>
    </row>
    <row r="994" spans="1:8">
      <c r="A994" s="19"/>
      <c r="B994" s="21" t="s">
        <v>503</v>
      </c>
      <c r="C994" s="21">
        <v>13</v>
      </c>
      <c r="D994" s="3"/>
      <c r="E994" s="95">
        <v>303190</v>
      </c>
      <c r="F994" s="91">
        <f t="shared" si="20"/>
        <v>2276925</v>
      </c>
      <c r="G994" s="95"/>
      <c r="H994" s="21"/>
    </row>
    <row r="995" spans="1:8">
      <c r="A995" s="19"/>
      <c r="B995" s="21" t="s">
        <v>504</v>
      </c>
      <c r="C995" s="21">
        <v>15</v>
      </c>
      <c r="D995" s="3"/>
      <c r="E995" s="95">
        <v>375045</v>
      </c>
      <c r="F995" s="91">
        <f t="shared" si="20"/>
        <v>1901880</v>
      </c>
      <c r="G995" s="95"/>
      <c r="H995" s="21"/>
    </row>
    <row r="996" spans="1:8">
      <c r="A996" s="19"/>
      <c r="B996" s="21" t="s">
        <v>505</v>
      </c>
      <c r="C996" s="21">
        <v>10</v>
      </c>
      <c r="D996" s="3"/>
      <c r="E996" s="95">
        <v>260835</v>
      </c>
      <c r="F996" s="91">
        <f t="shared" si="20"/>
        <v>1641045</v>
      </c>
      <c r="G996" s="95"/>
      <c r="H996" s="21"/>
    </row>
    <row r="997" spans="1:8">
      <c r="A997" s="19"/>
      <c r="B997" s="21" t="s">
        <v>506</v>
      </c>
      <c r="C997" s="21">
        <v>9</v>
      </c>
      <c r="D997" s="3"/>
      <c r="E997" s="95">
        <v>204645</v>
      </c>
      <c r="F997" s="91">
        <f t="shared" si="20"/>
        <v>1436400</v>
      </c>
      <c r="G997" s="95"/>
      <c r="H997" s="21"/>
    </row>
    <row r="998" spans="1:8">
      <c r="A998" s="19"/>
      <c r="B998" s="21" t="s">
        <v>791</v>
      </c>
      <c r="C998" s="21">
        <v>2</v>
      </c>
      <c r="D998" s="3"/>
      <c r="E998" s="95">
        <v>538145</v>
      </c>
      <c r="F998" s="91">
        <f t="shared" si="20"/>
        <v>898255</v>
      </c>
      <c r="G998" s="95"/>
      <c r="H998" s="21"/>
    </row>
    <row r="999" spans="1:8">
      <c r="A999" s="19"/>
      <c r="B999" s="21" t="s">
        <v>794</v>
      </c>
      <c r="C999" s="21">
        <v>23</v>
      </c>
      <c r="D999" s="3"/>
      <c r="E999" s="95">
        <v>573895</v>
      </c>
      <c r="F999" s="91">
        <f t="shared" si="20"/>
        <v>324360</v>
      </c>
      <c r="G999" s="95"/>
      <c r="H999" s="21"/>
    </row>
    <row r="1000" spans="1:8">
      <c r="A1000" s="19"/>
      <c r="B1000" s="21" t="s">
        <v>536</v>
      </c>
      <c r="C1000" s="21">
        <v>6</v>
      </c>
      <c r="D1000" s="3"/>
      <c r="E1000" s="95">
        <v>163800</v>
      </c>
      <c r="F1000" s="91">
        <f t="shared" si="20"/>
        <v>160560</v>
      </c>
      <c r="G1000" s="95"/>
      <c r="H1000" s="21"/>
    </row>
    <row r="1001" spans="1:8">
      <c r="A1001" s="19"/>
      <c r="B1001" s="21" t="s">
        <v>246</v>
      </c>
      <c r="C1001" s="21">
        <v>5</v>
      </c>
      <c r="D1001" s="3"/>
      <c r="E1001" s="95">
        <v>94550</v>
      </c>
      <c r="F1001" s="91">
        <f t="shared" si="20"/>
        <v>66010</v>
      </c>
      <c r="G1001" s="95"/>
      <c r="H1001" s="21"/>
    </row>
    <row r="1002" spans="1:8">
      <c r="A1002" s="19"/>
      <c r="B1002" s="21" t="s">
        <v>247</v>
      </c>
      <c r="C1002" s="21">
        <v>2</v>
      </c>
      <c r="D1002" s="3"/>
      <c r="E1002" s="95">
        <v>45515</v>
      </c>
      <c r="F1002" s="91">
        <f t="shared" si="20"/>
        <v>20495</v>
      </c>
      <c r="G1002" s="95"/>
      <c r="H1002" s="21"/>
    </row>
    <row r="1003" spans="1:8">
      <c r="A1003" s="19"/>
      <c r="B1003" s="19" t="s">
        <v>253</v>
      </c>
      <c r="C1003" s="47">
        <v>1</v>
      </c>
      <c r="D1003" s="18">
        <v>135</v>
      </c>
      <c r="E1003" s="95">
        <v>20630</v>
      </c>
      <c r="F1003" s="91">
        <f t="shared" si="20"/>
        <v>0</v>
      </c>
      <c r="G1003" s="95"/>
      <c r="H1003" s="21"/>
    </row>
    <row r="1004" spans="1:8">
      <c r="A1004" s="19"/>
      <c r="B1004" s="19"/>
      <c r="C1004" s="47"/>
      <c r="D1004" s="18"/>
      <c r="E1004" s="91"/>
      <c r="F1004" s="91">
        <f t="shared" si="20"/>
        <v>0</v>
      </c>
      <c r="G1004" s="91"/>
      <c r="H1004" s="21" t="s">
        <v>1363</v>
      </c>
    </row>
    <row r="1005" spans="1:8">
      <c r="A1005" s="19"/>
      <c r="B1005" s="19"/>
      <c r="C1005" s="47"/>
      <c r="D1005" s="18"/>
      <c r="E1005" s="91"/>
      <c r="F1005" s="91"/>
      <c r="G1005" s="91"/>
      <c r="H1005" s="21"/>
    </row>
    <row r="1006" spans="1:8">
      <c r="A1006" s="19"/>
      <c r="B1006" s="19"/>
      <c r="C1006" s="47"/>
      <c r="D1006" s="18"/>
      <c r="E1006" s="91"/>
      <c r="F1006" s="91"/>
      <c r="G1006" s="91"/>
      <c r="H1006" s="21"/>
    </row>
    <row r="1007" spans="1:8" ht="26.25">
      <c r="A1007" s="27" t="s">
        <v>43</v>
      </c>
      <c r="B1007" s="28"/>
      <c r="C1007" s="29">
        <f>SUM(C963:C1003)</f>
        <v>393</v>
      </c>
      <c r="D1007" s="10">
        <f>SUM(D963:D1006)</f>
        <v>4719950</v>
      </c>
      <c r="E1007" s="10">
        <f>SUM(E964:E1006)</f>
        <v>4719950</v>
      </c>
      <c r="F1007" s="10">
        <f>D1007-E1007</f>
        <v>0</v>
      </c>
      <c r="G1007" s="10"/>
      <c r="H1007" s="31"/>
    </row>
    <row r="1011" spans="1:8" ht="23.25">
      <c r="A1011" s="666" t="s">
        <v>0</v>
      </c>
      <c r="B1011" s="666"/>
      <c r="C1011" s="666"/>
      <c r="D1011" s="666"/>
      <c r="E1011" s="666"/>
      <c r="F1011" s="666"/>
      <c r="G1011" s="666"/>
      <c r="H1011" s="666"/>
    </row>
    <row r="1012" spans="1:8" ht="15.75">
      <c r="A1012" s="672" t="s">
        <v>1059</v>
      </c>
      <c r="B1012" s="672"/>
      <c r="C1012" s="672"/>
      <c r="D1012" s="672"/>
      <c r="E1012" s="672"/>
      <c r="F1012" s="672"/>
      <c r="G1012" s="672"/>
      <c r="H1012" s="672"/>
    </row>
    <row r="1013" spans="1:8">
      <c r="A1013" s="667" t="s">
        <v>234</v>
      </c>
      <c r="B1013" s="667"/>
      <c r="C1013" s="667"/>
      <c r="D1013" s="667"/>
      <c r="E1013" s="667"/>
      <c r="F1013" s="667"/>
      <c r="G1013" s="667"/>
      <c r="H1013" s="667"/>
    </row>
    <row r="1014" spans="1:8">
      <c r="A1014" s="675" t="s">
        <v>45</v>
      </c>
      <c r="B1014" s="675"/>
      <c r="C1014" s="675"/>
      <c r="D1014" s="675"/>
      <c r="E1014" s="675"/>
      <c r="F1014" s="675"/>
      <c r="G1014" s="675"/>
      <c r="H1014" s="675"/>
    </row>
    <row r="1015" spans="1:8" ht="15.75">
      <c r="A1015" s="1" t="s">
        <v>3</v>
      </c>
      <c r="B1015" s="1" t="s">
        <v>4</v>
      </c>
      <c r="C1015" s="211" t="s">
        <v>2245</v>
      </c>
      <c r="D1015" s="1" t="s">
        <v>2243</v>
      </c>
      <c r="E1015" s="1" t="s">
        <v>2246</v>
      </c>
      <c r="F1015" s="211" t="s">
        <v>2244</v>
      </c>
      <c r="G1015" s="1" t="s">
        <v>2247</v>
      </c>
      <c r="H1015" s="211" t="s">
        <v>2239</v>
      </c>
    </row>
    <row r="1016" spans="1:8">
      <c r="A1016" s="19">
        <v>1</v>
      </c>
      <c r="B1016" s="21" t="s">
        <v>524</v>
      </c>
      <c r="C1016" s="21">
        <v>9</v>
      </c>
      <c r="D1016" s="5">
        <v>243365</v>
      </c>
      <c r="E1016" s="91"/>
      <c r="F1016" s="91">
        <f>D1016-E1016</f>
        <v>243365</v>
      </c>
      <c r="G1016" s="91"/>
      <c r="H1016" s="21"/>
    </row>
    <row r="1017" spans="1:8">
      <c r="A1017" s="19">
        <v>2</v>
      </c>
      <c r="B1017" s="21" t="s">
        <v>525</v>
      </c>
      <c r="C1017" s="21">
        <v>1</v>
      </c>
      <c r="D1017" s="5">
        <v>12135</v>
      </c>
      <c r="E1017" s="91"/>
      <c r="F1017" s="91">
        <f>F1016+D1017-E1017</f>
        <v>255500</v>
      </c>
      <c r="G1017" s="91"/>
      <c r="H1017" s="21"/>
    </row>
    <row r="1018" spans="1:8">
      <c r="A1018" s="19">
        <v>3</v>
      </c>
      <c r="B1018" s="21" t="s">
        <v>526</v>
      </c>
      <c r="C1018" s="21">
        <v>18</v>
      </c>
      <c r="D1018" s="5">
        <v>489360</v>
      </c>
      <c r="E1018" s="91"/>
      <c r="F1018" s="91">
        <f t="shared" ref="F1018:F1081" si="21">F1017+D1018-E1018</f>
        <v>744860</v>
      </c>
      <c r="G1018" s="91"/>
      <c r="H1018" s="21"/>
    </row>
    <row r="1019" spans="1:8">
      <c r="A1019" s="19">
        <v>4</v>
      </c>
      <c r="B1019" s="21" t="s">
        <v>1290</v>
      </c>
      <c r="C1019" s="21">
        <v>5</v>
      </c>
      <c r="D1019" s="5">
        <v>111295</v>
      </c>
      <c r="E1019" s="91"/>
      <c r="F1019" s="91">
        <f t="shared" si="21"/>
        <v>856155</v>
      </c>
      <c r="G1019" s="91"/>
      <c r="H1019" s="21"/>
    </row>
    <row r="1020" spans="1:8">
      <c r="A1020" s="19">
        <v>5</v>
      </c>
      <c r="B1020" s="21" t="s">
        <v>1292</v>
      </c>
      <c r="C1020" s="21">
        <v>7</v>
      </c>
      <c r="D1020" s="5">
        <v>195275</v>
      </c>
      <c r="E1020" s="91"/>
      <c r="F1020" s="91">
        <f t="shared" si="21"/>
        <v>1051430</v>
      </c>
      <c r="G1020" s="91"/>
      <c r="H1020" s="21"/>
    </row>
    <row r="1021" spans="1:8">
      <c r="A1021" s="19">
        <v>6</v>
      </c>
      <c r="B1021" s="21" t="s">
        <v>1293</v>
      </c>
      <c r="C1021" s="21">
        <v>14</v>
      </c>
      <c r="D1021" s="5">
        <v>388615</v>
      </c>
      <c r="E1021" s="3"/>
      <c r="F1021" s="91">
        <f t="shared" si="21"/>
        <v>1440045</v>
      </c>
      <c r="G1021" s="3"/>
      <c r="H1021" s="93"/>
    </row>
    <row r="1022" spans="1:8">
      <c r="A1022" s="19">
        <v>7</v>
      </c>
      <c r="B1022" s="21" t="s">
        <v>1294</v>
      </c>
      <c r="C1022" s="21">
        <v>26</v>
      </c>
      <c r="D1022" s="5">
        <v>722555</v>
      </c>
      <c r="E1022" s="3"/>
      <c r="F1022" s="91">
        <f t="shared" si="21"/>
        <v>2162600</v>
      </c>
      <c r="G1022" s="3"/>
      <c r="H1022" s="93"/>
    </row>
    <row r="1023" spans="1:8">
      <c r="A1023" s="19">
        <v>8</v>
      </c>
      <c r="B1023" s="21" t="s">
        <v>1295</v>
      </c>
      <c r="C1023" s="21">
        <v>27</v>
      </c>
      <c r="D1023" s="5">
        <v>738030</v>
      </c>
      <c r="E1023" s="3"/>
      <c r="F1023" s="91">
        <f t="shared" si="21"/>
        <v>2900630</v>
      </c>
      <c r="G1023" s="3"/>
      <c r="H1023" s="93"/>
    </row>
    <row r="1024" spans="1:8">
      <c r="A1024" s="19">
        <v>9</v>
      </c>
      <c r="B1024" s="21" t="s">
        <v>338</v>
      </c>
      <c r="C1024" s="21">
        <v>12</v>
      </c>
      <c r="D1024" s="5">
        <v>334805</v>
      </c>
      <c r="E1024" s="3"/>
      <c r="F1024" s="91">
        <f t="shared" si="21"/>
        <v>3235435</v>
      </c>
      <c r="G1024" s="3"/>
      <c r="H1024" s="93"/>
    </row>
    <row r="1025" spans="1:8">
      <c r="A1025" s="19">
        <v>10</v>
      </c>
      <c r="B1025" s="21" t="s">
        <v>1296</v>
      </c>
      <c r="C1025" s="21">
        <v>16</v>
      </c>
      <c r="D1025" s="5">
        <v>427065</v>
      </c>
      <c r="E1025" s="3"/>
      <c r="F1025" s="91">
        <f t="shared" si="21"/>
        <v>3662500</v>
      </c>
      <c r="G1025" s="3"/>
      <c r="H1025" s="93"/>
    </row>
    <row r="1026" spans="1:8">
      <c r="A1026" s="19">
        <v>11</v>
      </c>
      <c r="B1026" s="21" t="s">
        <v>527</v>
      </c>
      <c r="C1026" s="21">
        <v>28</v>
      </c>
      <c r="D1026" s="5">
        <v>724275</v>
      </c>
      <c r="E1026" s="3"/>
      <c r="F1026" s="91">
        <f t="shared" si="21"/>
        <v>4386775</v>
      </c>
      <c r="G1026" s="3"/>
      <c r="H1026" s="93"/>
    </row>
    <row r="1027" spans="1:8">
      <c r="A1027" s="19">
        <v>12</v>
      </c>
      <c r="B1027" s="21" t="s">
        <v>339</v>
      </c>
      <c r="C1027" s="21">
        <v>37</v>
      </c>
      <c r="D1027" s="5">
        <v>961590</v>
      </c>
      <c r="E1027" s="3"/>
      <c r="F1027" s="91">
        <f t="shared" si="21"/>
        <v>5348365</v>
      </c>
      <c r="G1027" s="3"/>
      <c r="H1027" s="21"/>
    </row>
    <row r="1028" spans="1:8">
      <c r="A1028" s="19">
        <v>13</v>
      </c>
      <c r="B1028" s="21" t="s">
        <v>488</v>
      </c>
      <c r="C1028" s="21">
        <v>28</v>
      </c>
      <c r="D1028" s="5">
        <v>756110</v>
      </c>
      <c r="E1028" s="3"/>
      <c r="F1028" s="91">
        <f t="shared" si="21"/>
        <v>6104475</v>
      </c>
      <c r="G1028" s="3"/>
      <c r="H1028" s="21"/>
    </row>
    <row r="1029" spans="1:8">
      <c r="A1029" s="19">
        <v>14</v>
      </c>
      <c r="B1029" s="21" t="s">
        <v>528</v>
      </c>
      <c r="C1029" s="21">
        <v>36</v>
      </c>
      <c r="D1029" s="5">
        <v>962330</v>
      </c>
      <c r="E1029" s="3"/>
      <c r="F1029" s="91">
        <f t="shared" si="21"/>
        <v>7066805</v>
      </c>
      <c r="G1029" s="3"/>
      <c r="H1029" s="21"/>
    </row>
    <row r="1030" spans="1:8">
      <c r="A1030" s="19">
        <v>15</v>
      </c>
      <c r="B1030" s="21" t="s">
        <v>489</v>
      </c>
      <c r="C1030" s="21">
        <v>42</v>
      </c>
      <c r="D1030" s="5">
        <v>1115470</v>
      </c>
      <c r="E1030" s="3"/>
      <c r="F1030" s="91">
        <f t="shared" si="21"/>
        <v>8182275</v>
      </c>
      <c r="G1030" s="3"/>
      <c r="H1030" s="21"/>
    </row>
    <row r="1031" spans="1:8">
      <c r="A1031" s="19">
        <v>16</v>
      </c>
      <c r="B1031" s="21" t="s">
        <v>490</v>
      </c>
      <c r="C1031" s="21">
        <v>46</v>
      </c>
      <c r="D1031" s="5">
        <v>1227875</v>
      </c>
      <c r="E1031" s="3"/>
      <c r="F1031" s="91">
        <f t="shared" si="21"/>
        <v>9410150</v>
      </c>
      <c r="G1031" s="3"/>
      <c r="H1031" s="21"/>
    </row>
    <row r="1032" spans="1:8">
      <c r="A1032" s="19">
        <v>17</v>
      </c>
      <c r="B1032" s="21" t="s">
        <v>529</v>
      </c>
      <c r="C1032" s="21">
        <v>50</v>
      </c>
      <c r="D1032" s="5">
        <v>1348840</v>
      </c>
      <c r="E1032" s="3"/>
      <c r="F1032" s="91">
        <f t="shared" si="21"/>
        <v>10758990</v>
      </c>
      <c r="G1032" s="3"/>
      <c r="H1032" s="21"/>
    </row>
    <row r="1033" spans="1:8">
      <c r="A1033" s="19">
        <v>18</v>
      </c>
      <c r="B1033" s="21" t="s">
        <v>530</v>
      </c>
      <c r="C1033" s="21">
        <v>57</v>
      </c>
      <c r="D1033" s="5">
        <v>1546840</v>
      </c>
      <c r="E1033" s="3"/>
      <c r="F1033" s="91">
        <f t="shared" si="21"/>
        <v>12305830</v>
      </c>
      <c r="G1033" s="3"/>
      <c r="H1033" s="21"/>
    </row>
    <row r="1034" spans="1:8">
      <c r="A1034" s="19">
        <v>19</v>
      </c>
      <c r="B1034" s="21" t="s">
        <v>491</v>
      </c>
      <c r="C1034" s="21">
        <v>47</v>
      </c>
      <c r="D1034" s="5">
        <v>1284315</v>
      </c>
      <c r="E1034" s="3"/>
      <c r="F1034" s="91">
        <f t="shared" si="21"/>
        <v>13590145</v>
      </c>
      <c r="G1034" s="3"/>
      <c r="H1034" s="21"/>
    </row>
    <row r="1035" spans="1:8">
      <c r="A1035" s="19">
        <v>20</v>
      </c>
      <c r="B1035" s="21" t="s">
        <v>492</v>
      </c>
      <c r="C1035" s="21">
        <v>62</v>
      </c>
      <c r="D1035" s="5">
        <v>1683935</v>
      </c>
      <c r="E1035" s="3"/>
      <c r="F1035" s="91">
        <f t="shared" si="21"/>
        <v>15274080</v>
      </c>
      <c r="G1035" s="3"/>
      <c r="H1035" s="21"/>
    </row>
    <row r="1036" spans="1:8">
      <c r="A1036" s="19">
        <v>21</v>
      </c>
      <c r="B1036" s="21" t="s">
        <v>493</v>
      </c>
      <c r="C1036" s="21">
        <v>57</v>
      </c>
      <c r="D1036" s="5">
        <v>1521720</v>
      </c>
      <c r="E1036" s="3"/>
      <c r="F1036" s="91">
        <f t="shared" si="21"/>
        <v>16795800</v>
      </c>
      <c r="G1036" s="3"/>
      <c r="H1036" s="21"/>
    </row>
    <row r="1037" spans="1:8">
      <c r="A1037" s="19">
        <v>22</v>
      </c>
      <c r="B1037" s="21" t="s">
        <v>494</v>
      </c>
      <c r="C1037" s="21">
        <v>69</v>
      </c>
      <c r="D1037" s="5">
        <v>1827770</v>
      </c>
      <c r="E1037" s="3"/>
      <c r="F1037" s="91">
        <f t="shared" si="21"/>
        <v>18623570</v>
      </c>
      <c r="G1037" s="3"/>
      <c r="H1037" s="21"/>
    </row>
    <row r="1038" spans="1:8">
      <c r="A1038" s="19">
        <v>23</v>
      </c>
      <c r="B1038" s="21" t="s">
        <v>495</v>
      </c>
      <c r="C1038" s="21">
        <v>74</v>
      </c>
      <c r="D1038" s="5">
        <v>1928480</v>
      </c>
      <c r="E1038" s="3"/>
      <c r="F1038" s="91">
        <f t="shared" si="21"/>
        <v>20552050</v>
      </c>
      <c r="G1038" s="3"/>
      <c r="H1038" s="21"/>
    </row>
    <row r="1039" spans="1:8">
      <c r="A1039" s="19">
        <v>24</v>
      </c>
      <c r="B1039" s="21" t="s">
        <v>1364</v>
      </c>
      <c r="C1039" s="21">
        <v>47</v>
      </c>
      <c r="D1039" s="5">
        <v>1231620</v>
      </c>
      <c r="E1039" s="3"/>
      <c r="F1039" s="91">
        <f t="shared" si="21"/>
        <v>21783670</v>
      </c>
      <c r="G1039" s="3"/>
      <c r="H1039" s="21"/>
    </row>
    <row r="1040" spans="1:8">
      <c r="A1040" s="19">
        <v>25</v>
      </c>
      <c r="B1040" s="21" t="s">
        <v>531</v>
      </c>
      <c r="C1040" s="21">
        <v>89</v>
      </c>
      <c r="D1040" s="5">
        <v>1953935</v>
      </c>
      <c r="E1040" s="3"/>
      <c r="F1040" s="91">
        <f t="shared" si="21"/>
        <v>23737605</v>
      </c>
      <c r="G1040" s="3"/>
      <c r="H1040" s="21"/>
    </row>
    <row r="1041" spans="1:8">
      <c r="A1041" s="19">
        <v>26</v>
      </c>
      <c r="B1041" s="21" t="s">
        <v>532</v>
      </c>
      <c r="C1041" s="21">
        <v>32</v>
      </c>
      <c r="D1041" s="5">
        <v>837240</v>
      </c>
      <c r="E1041" s="3"/>
      <c r="F1041" s="91">
        <f t="shared" si="21"/>
        <v>24574845</v>
      </c>
      <c r="G1041" s="3"/>
      <c r="H1041" s="21"/>
    </row>
    <row r="1042" spans="1:8">
      <c r="A1042" s="19"/>
      <c r="B1042" s="21" t="s">
        <v>497</v>
      </c>
      <c r="C1042" s="21">
        <v>44</v>
      </c>
      <c r="D1042" s="5">
        <v>1199090</v>
      </c>
      <c r="E1042" s="3"/>
      <c r="F1042" s="91">
        <f t="shared" si="21"/>
        <v>25773935</v>
      </c>
      <c r="G1042" s="3"/>
      <c r="H1042" s="21"/>
    </row>
    <row r="1043" spans="1:8">
      <c r="A1043" s="19"/>
      <c r="B1043" s="21" t="s">
        <v>498</v>
      </c>
      <c r="C1043" s="21">
        <v>27</v>
      </c>
      <c r="D1043" s="5">
        <v>742825</v>
      </c>
      <c r="E1043" s="3"/>
      <c r="F1043" s="91">
        <f t="shared" si="21"/>
        <v>26516760</v>
      </c>
      <c r="G1043" s="3"/>
      <c r="H1043" s="21"/>
    </row>
    <row r="1044" spans="1:8">
      <c r="A1044" s="19"/>
      <c r="B1044" s="21" t="s">
        <v>500</v>
      </c>
      <c r="C1044" s="21">
        <v>1</v>
      </c>
      <c r="D1044" s="3"/>
      <c r="E1044" s="5">
        <v>16440</v>
      </c>
      <c r="F1044" s="91">
        <f t="shared" si="21"/>
        <v>26500320</v>
      </c>
      <c r="G1044" s="5"/>
      <c r="H1044" s="21"/>
    </row>
    <row r="1045" spans="1:8">
      <c r="A1045" s="19"/>
      <c r="B1045" s="21" t="s">
        <v>501</v>
      </c>
      <c r="C1045" s="21">
        <v>11</v>
      </c>
      <c r="D1045" s="3"/>
      <c r="E1045" s="5">
        <v>173630</v>
      </c>
      <c r="F1045" s="91">
        <f t="shared" si="21"/>
        <v>26326690</v>
      </c>
      <c r="G1045" s="5"/>
      <c r="H1045" s="21"/>
    </row>
    <row r="1046" spans="1:8">
      <c r="A1046" s="19"/>
      <c r="B1046" s="21" t="s">
        <v>502</v>
      </c>
      <c r="C1046" s="21">
        <v>6</v>
      </c>
      <c r="D1046" s="3"/>
      <c r="E1046" s="5">
        <v>92660</v>
      </c>
      <c r="F1046" s="91">
        <f t="shared" si="21"/>
        <v>26234030</v>
      </c>
      <c r="G1046" s="5"/>
      <c r="H1046" s="21" t="s">
        <v>1362</v>
      </c>
    </row>
    <row r="1047" spans="1:8">
      <c r="A1047" s="19"/>
      <c r="B1047" s="21" t="s">
        <v>503</v>
      </c>
      <c r="C1047" s="21">
        <v>11</v>
      </c>
      <c r="D1047" s="3"/>
      <c r="E1047" s="5">
        <v>170110</v>
      </c>
      <c r="F1047" s="91">
        <f t="shared" si="21"/>
        <v>26063920</v>
      </c>
      <c r="G1047" s="5"/>
      <c r="H1047" s="21"/>
    </row>
    <row r="1048" spans="1:8">
      <c r="A1048" s="19"/>
      <c r="B1048" s="21" t="s">
        <v>504</v>
      </c>
      <c r="C1048" s="21">
        <v>7</v>
      </c>
      <c r="D1048" s="3"/>
      <c r="E1048" s="5">
        <v>131515</v>
      </c>
      <c r="F1048" s="91">
        <f t="shared" si="21"/>
        <v>25932405</v>
      </c>
      <c r="G1048" s="5"/>
      <c r="H1048" s="21"/>
    </row>
    <row r="1049" spans="1:8">
      <c r="A1049" s="19"/>
      <c r="B1049" s="21" t="s">
        <v>505</v>
      </c>
      <c r="C1049" s="21">
        <v>1</v>
      </c>
      <c r="D1049" s="3"/>
      <c r="E1049" s="5">
        <v>14135</v>
      </c>
      <c r="F1049" s="91">
        <f t="shared" si="21"/>
        <v>25918270</v>
      </c>
      <c r="G1049" s="5"/>
      <c r="H1049" s="21"/>
    </row>
    <row r="1050" spans="1:8">
      <c r="A1050" s="19"/>
      <c r="B1050" s="21" t="s">
        <v>506</v>
      </c>
      <c r="C1050" s="21">
        <v>4</v>
      </c>
      <c r="D1050" s="3"/>
      <c r="E1050" s="5">
        <v>107005</v>
      </c>
      <c r="F1050" s="91">
        <f t="shared" si="21"/>
        <v>25811265</v>
      </c>
      <c r="G1050" s="5"/>
      <c r="H1050" s="21"/>
    </row>
    <row r="1051" spans="1:8">
      <c r="A1051" s="19"/>
      <c r="B1051" s="21" t="s">
        <v>791</v>
      </c>
      <c r="C1051" s="21">
        <v>7</v>
      </c>
      <c r="D1051" s="3"/>
      <c r="E1051" s="5">
        <v>111975</v>
      </c>
      <c r="F1051" s="91">
        <f t="shared" si="21"/>
        <v>25699290</v>
      </c>
      <c r="G1051" s="5"/>
      <c r="H1051" s="21"/>
    </row>
    <row r="1052" spans="1:8">
      <c r="A1052" s="19"/>
      <c r="B1052" s="21" t="s">
        <v>794</v>
      </c>
      <c r="C1052" s="21">
        <v>7</v>
      </c>
      <c r="D1052" s="3"/>
      <c r="E1052" s="5">
        <f>182795+40</f>
        <v>182835</v>
      </c>
      <c r="F1052" s="91">
        <f t="shared" si="21"/>
        <v>25516455</v>
      </c>
      <c r="G1052" s="5"/>
      <c r="H1052" s="21"/>
    </row>
    <row r="1053" spans="1:8">
      <c r="A1053" s="19"/>
      <c r="B1053" s="21" t="s">
        <v>536</v>
      </c>
      <c r="C1053" s="21">
        <v>12</v>
      </c>
      <c r="D1053" s="3"/>
      <c r="E1053" s="5">
        <v>273790</v>
      </c>
      <c r="F1053" s="91">
        <f t="shared" si="21"/>
        <v>25242665</v>
      </c>
      <c r="G1053" s="5"/>
      <c r="H1053" s="21"/>
    </row>
    <row r="1054" spans="1:8">
      <c r="A1054" s="19"/>
      <c r="B1054" s="21" t="s">
        <v>246</v>
      </c>
      <c r="C1054" s="21">
        <v>6</v>
      </c>
      <c r="D1054" s="3"/>
      <c r="E1054" s="5">
        <v>122515</v>
      </c>
      <c r="F1054" s="91">
        <f t="shared" si="21"/>
        <v>25120150</v>
      </c>
      <c r="G1054" s="5"/>
      <c r="H1054" s="21"/>
    </row>
    <row r="1055" spans="1:8">
      <c r="A1055" s="19"/>
      <c r="B1055" s="21" t="s">
        <v>247</v>
      </c>
      <c r="C1055" s="21">
        <v>12</v>
      </c>
      <c r="D1055" s="3"/>
      <c r="E1055" s="5">
        <v>329165</v>
      </c>
      <c r="F1055" s="91">
        <f t="shared" si="21"/>
        <v>24790985</v>
      </c>
      <c r="G1055" s="5"/>
      <c r="H1055" s="21"/>
    </row>
    <row r="1056" spans="1:8">
      <c r="A1056" s="19"/>
      <c r="B1056" s="21" t="s">
        <v>248</v>
      </c>
      <c r="C1056" s="21">
        <v>33</v>
      </c>
      <c r="D1056" s="3"/>
      <c r="E1056" s="5">
        <v>641525</v>
      </c>
      <c r="F1056" s="91">
        <f t="shared" si="21"/>
        <v>24149460</v>
      </c>
      <c r="G1056" s="5"/>
      <c r="H1056" s="21"/>
    </row>
    <row r="1057" spans="1:8">
      <c r="A1057" s="19"/>
      <c r="B1057" s="21" t="s">
        <v>249</v>
      </c>
      <c r="C1057" s="21">
        <v>48</v>
      </c>
      <c r="D1057" s="3"/>
      <c r="E1057" s="5">
        <v>1071955</v>
      </c>
      <c r="F1057" s="91">
        <f t="shared" si="21"/>
        <v>23077505</v>
      </c>
      <c r="G1057" s="5"/>
      <c r="H1057" s="21"/>
    </row>
    <row r="1058" spans="1:8">
      <c r="A1058" s="19"/>
      <c r="B1058" s="21" t="s">
        <v>250</v>
      </c>
      <c r="C1058" s="21">
        <v>62</v>
      </c>
      <c r="D1058" s="3"/>
      <c r="E1058" s="5">
        <v>1339220</v>
      </c>
      <c r="F1058" s="91">
        <f t="shared" si="21"/>
        <v>21738285</v>
      </c>
      <c r="G1058" s="5"/>
      <c r="H1058" s="21"/>
    </row>
    <row r="1059" spans="1:8">
      <c r="A1059" s="19"/>
      <c r="B1059" s="21" t="s">
        <v>251</v>
      </c>
      <c r="C1059" s="21">
        <v>50</v>
      </c>
      <c r="D1059" s="3"/>
      <c r="E1059" s="5">
        <v>1004070</v>
      </c>
      <c r="F1059" s="91">
        <f t="shared" si="21"/>
        <v>20734215</v>
      </c>
      <c r="G1059" s="5"/>
      <c r="H1059" s="21"/>
    </row>
    <row r="1060" spans="1:8">
      <c r="A1060" s="19"/>
      <c r="B1060" s="21" t="s">
        <v>252</v>
      </c>
      <c r="C1060" s="21">
        <v>44</v>
      </c>
      <c r="D1060" s="3"/>
      <c r="E1060" s="5">
        <v>898065</v>
      </c>
      <c r="F1060" s="91">
        <f t="shared" si="21"/>
        <v>19836150</v>
      </c>
      <c r="G1060" s="5"/>
      <c r="H1060" s="21"/>
    </row>
    <row r="1061" spans="1:8">
      <c r="A1061" s="19"/>
      <c r="B1061" s="21" t="s">
        <v>253</v>
      </c>
      <c r="C1061" s="21">
        <v>47</v>
      </c>
      <c r="D1061" s="3"/>
      <c r="E1061" s="5">
        <v>1022505</v>
      </c>
      <c r="F1061" s="91">
        <f t="shared" si="21"/>
        <v>18813645</v>
      </c>
      <c r="G1061" s="5"/>
      <c r="H1061" s="21"/>
    </row>
    <row r="1062" spans="1:8">
      <c r="A1062" s="19"/>
      <c r="B1062" s="21" t="s">
        <v>254</v>
      </c>
      <c r="C1062" s="21">
        <v>28</v>
      </c>
      <c r="D1062" s="3"/>
      <c r="E1062" s="5">
        <v>605650</v>
      </c>
      <c r="F1062" s="91">
        <f t="shared" si="21"/>
        <v>18207995</v>
      </c>
      <c r="G1062" s="5"/>
      <c r="H1062" s="21"/>
    </row>
    <row r="1063" spans="1:8">
      <c r="A1063" s="19"/>
      <c r="B1063" s="21" t="s">
        <v>255</v>
      </c>
      <c r="C1063" s="21">
        <v>27</v>
      </c>
      <c r="D1063" s="3"/>
      <c r="E1063" s="5">
        <v>555490</v>
      </c>
      <c r="F1063" s="91">
        <f t="shared" si="21"/>
        <v>17652505</v>
      </c>
      <c r="G1063" s="5"/>
      <c r="H1063" s="21"/>
    </row>
    <row r="1064" spans="1:8">
      <c r="A1064" s="19"/>
      <c r="B1064" s="21" t="s">
        <v>256</v>
      </c>
      <c r="C1064" s="21">
        <v>34</v>
      </c>
      <c r="D1064" s="3"/>
      <c r="E1064" s="5">
        <v>714650</v>
      </c>
      <c r="F1064" s="91">
        <f t="shared" si="21"/>
        <v>16937855</v>
      </c>
      <c r="G1064" s="5"/>
      <c r="H1064" s="21"/>
    </row>
    <row r="1065" spans="1:8">
      <c r="A1065" s="19"/>
      <c r="B1065" s="21" t="s">
        <v>257</v>
      </c>
      <c r="C1065" s="21">
        <v>46</v>
      </c>
      <c r="D1065" s="3"/>
      <c r="E1065" s="5">
        <v>1013970</v>
      </c>
      <c r="F1065" s="91">
        <f t="shared" si="21"/>
        <v>15923885</v>
      </c>
      <c r="G1065" s="5"/>
      <c r="H1065" s="21"/>
    </row>
    <row r="1066" spans="1:8">
      <c r="A1066" s="19"/>
      <c r="B1066" s="21" t="s">
        <v>802</v>
      </c>
      <c r="C1066" s="21">
        <v>34</v>
      </c>
      <c r="D1066" s="3"/>
      <c r="E1066" s="5">
        <v>727630</v>
      </c>
      <c r="F1066" s="91">
        <f t="shared" si="21"/>
        <v>15196255</v>
      </c>
      <c r="G1066" s="5"/>
      <c r="H1066" s="21"/>
    </row>
    <row r="1067" spans="1:8">
      <c r="A1067" s="19"/>
      <c r="B1067" s="21" t="s">
        <v>258</v>
      </c>
      <c r="C1067" s="21">
        <v>12</v>
      </c>
      <c r="D1067" s="3"/>
      <c r="E1067" s="5">
        <v>207495</v>
      </c>
      <c r="F1067" s="91">
        <f t="shared" si="21"/>
        <v>14988760</v>
      </c>
      <c r="G1067" s="5"/>
      <c r="H1067" s="21"/>
    </row>
    <row r="1068" spans="1:8">
      <c r="A1068" s="19"/>
      <c r="B1068" s="21" t="s">
        <v>259</v>
      </c>
      <c r="C1068" s="21">
        <v>15</v>
      </c>
      <c r="D1068" s="3"/>
      <c r="E1068" s="5">
        <v>260735</v>
      </c>
      <c r="F1068" s="91">
        <f t="shared" si="21"/>
        <v>14728025</v>
      </c>
      <c r="G1068" s="5"/>
      <c r="H1068" s="21"/>
    </row>
    <row r="1069" spans="1:8">
      <c r="A1069" s="19"/>
      <c r="B1069" s="21" t="s">
        <v>1314</v>
      </c>
      <c r="C1069" s="21">
        <v>44</v>
      </c>
      <c r="D1069" s="3"/>
      <c r="E1069" s="5">
        <v>854445</v>
      </c>
      <c r="F1069" s="91">
        <f t="shared" si="21"/>
        <v>13873580</v>
      </c>
      <c r="G1069" s="5"/>
      <c r="H1069" s="21"/>
    </row>
    <row r="1070" spans="1:8">
      <c r="A1070" s="19"/>
      <c r="B1070" s="21" t="s">
        <v>1346</v>
      </c>
      <c r="C1070" s="21">
        <v>34</v>
      </c>
      <c r="D1070" s="3"/>
      <c r="E1070" s="5">
        <v>731955</v>
      </c>
      <c r="F1070" s="91">
        <f t="shared" si="21"/>
        <v>13141625</v>
      </c>
      <c r="G1070" s="5"/>
      <c r="H1070" s="21"/>
    </row>
    <row r="1071" spans="1:8">
      <c r="A1071" s="19"/>
      <c r="B1071" s="21" t="s">
        <v>803</v>
      </c>
      <c r="C1071" s="21">
        <v>18</v>
      </c>
      <c r="D1071" s="3"/>
      <c r="E1071" s="5">
        <v>404515</v>
      </c>
      <c r="F1071" s="91">
        <f t="shared" si="21"/>
        <v>12737110</v>
      </c>
      <c r="G1071" s="5"/>
      <c r="H1071" s="21"/>
    </row>
    <row r="1072" spans="1:8">
      <c r="A1072" s="19"/>
      <c r="B1072" s="21" t="s">
        <v>1347</v>
      </c>
      <c r="C1072" s="21">
        <v>14</v>
      </c>
      <c r="D1072" s="3"/>
      <c r="E1072" s="5">
        <v>235205</v>
      </c>
      <c r="F1072" s="91">
        <f t="shared" si="21"/>
        <v>12501905</v>
      </c>
      <c r="G1072" s="5"/>
      <c r="H1072" s="21"/>
    </row>
    <row r="1073" spans="1:8">
      <c r="A1073" s="19"/>
      <c r="B1073" s="21" t="s">
        <v>1348</v>
      </c>
      <c r="C1073" s="21">
        <v>3</v>
      </c>
      <c r="D1073" s="3"/>
      <c r="E1073" s="5">
        <v>55000</v>
      </c>
      <c r="F1073" s="91">
        <f t="shared" si="21"/>
        <v>12446905</v>
      </c>
      <c r="G1073" s="5"/>
      <c r="H1073" s="21"/>
    </row>
    <row r="1074" spans="1:8">
      <c r="A1074" s="19"/>
      <c r="B1074" s="21" t="s">
        <v>1349</v>
      </c>
      <c r="C1074" s="21">
        <v>3</v>
      </c>
      <c r="D1074" s="3"/>
      <c r="E1074" s="5">
        <v>56880</v>
      </c>
      <c r="F1074" s="91">
        <f t="shared" si="21"/>
        <v>12390025</v>
      </c>
      <c r="G1074" s="5"/>
      <c r="H1074" s="21"/>
    </row>
    <row r="1075" spans="1:8">
      <c r="A1075" s="19"/>
      <c r="B1075" s="21" t="s">
        <v>1315</v>
      </c>
      <c r="C1075" s="21">
        <v>10</v>
      </c>
      <c r="D1075" s="3"/>
      <c r="E1075" s="5">
        <v>236915</v>
      </c>
      <c r="F1075" s="91">
        <f t="shared" si="21"/>
        <v>12153110</v>
      </c>
      <c r="G1075" s="5"/>
      <c r="H1075" s="21"/>
    </row>
    <row r="1076" spans="1:8">
      <c r="A1076" s="19"/>
      <c r="B1076" s="21" t="s">
        <v>1316</v>
      </c>
      <c r="C1076" s="21">
        <v>13</v>
      </c>
      <c r="D1076" s="3"/>
      <c r="E1076" s="5">
        <v>311120</v>
      </c>
      <c r="F1076" s="91">
        <f t="shared" si="21"/>
        <v>11841990</v>
      </c>
      <c r="G1076" s="5"/>
      <c r="H1076" s="21"/>
    </row>
    <row r="1077" spans="1:8">
      <c r="A1077" s="19"/>
      <c r="B1077" s="21" t="s">
        <v>260</v>
      </c>
      <c r="C1077" s="21">
        <v>24</v>
      </c>
      <c r="D1077" s="3"/>
      <c r="E1077" s="5">
        <v>491430</v>
      </c>
      <c r="F1077" s="91">
        <f t="shared" si="21"/>
        <v>11350560</v>
      </c>
      <c r="G1077" s="5"/>
      <c r="H1077" s="21"/>
    </row>
    <row r="1078" spans="1:8">
      <c r="A1078" s="19"/>
      <c r="B1078" s="21" t="s">
        <v>1350</v>
      </c>
      <c r="C1078" s="21">
        <v>8</v>
      </c>
      <c r="D1078" s="3"/>
      <c r="E1078" s="5">
        <v>171810</v>
      </c>
      <c r="F1078" s="91">
        <f t="shared" si="21"/>
        <v>11178750</v>
      </c>
      <c r="G1078" s="5"/>
      <c r="H1078" s="21"/>
    </row>
    <row r="1079" spans="1:8">
      <c r="A1079" s="19"/>
      <c r="B1079" s="21" t="s">
        <v>1317</v>
      </c>
      <c r="C1079" s="21">
        <v>19</v>
      </c>
      <c r="D1079" s="3"/>
      <c r="E1079" s="5">
        <v>397875</v>
      </c>
      <c r="F1079" s="91">
        <f t="shared" si="21"/>
        <v>10780875</v>
      </c>
      <c r="G1079" s="5"/>
      <c r="H1079" s="21"/>
    </row>
    <row r="1080" spans="1:8">
      <c r="A1080" s="17"/>
      <c r="B1080" s="47" t="s">
        <v>1318</v>
      </c>
      <c r="C1080" s="47">
        <v>4</v>
      </c>
      <c r="D1080" s="18"/>
      <c r="E1080" s="65">
        <v>94465</v>
      </c>
      <c r="F1080" s="91">
        <f t="shared" si="21"/>
        <v>10686410</v>
      </c>
      <c r="G1080" s="65"/>
      <c r="H1080" s="47"/>
    </row>
    <row r="1081" spans="1:8">
      <c r="A1081" s="17"/>
      <c r="B1081" s="47" t="s">
        <v>1319</v>
      </c>
      <c r="C1081" s="47">
        <v>20</v>
      </c>
      <c r="D1081" s="18"/>
      <c r="E1081" s="65">
        <v>411500</v>
      </c>
      <c r="F1081" s="91">
        <f t="shared" si="21"/>
        <v>10274910</v>
      </c>
      <c r="G1081" s="65"/>
      <c r="H1081" s="47"/>
    </row>
    <row r="1082" spans="1:8">
      <c r="A1082" s="17"/>
      <c r="B1082" s="47" t="s">
        <v>1320</v>
      </c>
      <c r="C1082" s="47">
        <v>18</v>
      </c>
      <c r="D1082" s="18"/>
      <c r="E1082" s="65">
        <v>397590</v>
      </c>
      <c r="F1082" s="91">
        <f t="shared" ref="F1082:F1120" si="22">F1081+D1082-E1082</f>
        <v>9877320</v>
      </c>
      <c r="G1082" s="65"/>
      <c r="H1082" s="47"/>
    </row>
    <row r="1083" spans="1:8">
      <c r="A1083" s="17"/>
      <c r="B1083" s="47" t="s">
        <v>1321</v>
      </c>
      <c r="C1083" s="47">
        <v>12</v>
      </c>
      <c r="D1083" s="18"/>
      <c r="E1083" s="65">
        <v>279740</v>
      </c>
      <c r="F1083" s="91">
        <f t="shared" si="22"/>
        <v>9597580</v>
      </c>
      <c r="G1083" s="65"/>
      <c r="H1083" s="47"/>
    </row>
    <row r="1084" spans="1:8">
      <c r="A1084" s="17"/>
      <c r="B1084" s="47" t="s">
        <v>804</v>
      </c>
      <c r="C1084" s="47">
        <v>8</v>
      </c>
      <c r="D1084" s="18"/>
      <c r="E1084" s="65">
        <v>167125</v>
      </c>
      <c r="F1084" s="91">
        <f t="shared" si="22"/>
        <v>9430455</v>
      </c>
      <c r="G1084" s="65"/>
      <c r="H1084" s="47"/>
    </row>
    <row r="1085" spans="1:8">
      <c r="A1085" s="17"/>
      <c r="B1085" s="47" t="s">
        <v>539</v>
      </c>
      <c r="C1085" s="47">
        <v>5</v>
      </c>
      <c r="D1085" s="18"/>
      <c r="E1085" s="65">
        <v>107670</v>
      </c>
      <c r="F1085" s="91">
        <f t="shared" si="22"/>
        <v>9322785</v>
      </c>
      <c r="G1085" s="65"/>
      <c r="H1085" s="47"/>
    </row>
    <row r="1086" spans="1:8">
      <c r="A1086" s="17"/>
      <c r="B1086" s="47" t="s">
        <v>1322</v>
      </c>
      <c r="C1086" s="47">
        <v>3</v>
      </c>
      <c r="D1086" s="18"/>
      <c r="E1086" s="65">
        <v>41995</v>
      </c>
      <c r="F1086" s="91">
        <f t="shared" si="22"/>
        <v>9280790</v>
      </c>
      <c r="G1086" s="65"/>
      <c r="H1086" s="47"/>
    </row>
    <row r="1087" spans="1:8">
      <c r="A1087" s="17"/>
      <c r="B1087" s="47" t="s">
        <v>1351</v>
      </c>
      <c r="C1087" s="47">
        <v>5</v>
      </c>
      <c r="D1087" s="18"/>
      <c r="E1087" s="65">
        <v>113445</v>
      </c>
      <c r="F1087" s="91">
        <f t="shared" si="22"/>
        <v>9167345</v>
      </c>
      <c r="G1087" s="65"/>
      <c r="H1087" s="47"/>
    </row>
    <row r="1088" spans="1:8">
      <c r="A1088" s="17"/>
      <c r="B1088" s="47" t="s">
        <v>1352</v>
      </c>
      <c r="C1088" s="47">
        <v>20</v>
      </c>
      <c r="D1088" s="18"/>
      <c r="E1088" s="65">
        <v>417520</v>
      </c>
      <c r="F1088" s="91">
        <f t="shared" si="22"/>
        <v>8749825</v>
      </c>
      <c r="G1088" s="65"/>
      <c r="H1088" s="47"/>
    </row>
    <row r="1089" spans="1:8">
      <c r="A1089" s="17"/>
      <c r="B1089" s="47" t="s">
        <v>1353</v>
      </c>
      <c r="C1089" s="47">
        <v>12</v>
      </c>
      <c r="D1089" s="18"/>
      <c r="E1089" s="65">
        <v>284155</v>
      </c>
      <c r="F1089" s="91">
        <f t="shared" si="22"/>
        <v>8465670</v>
      </c>
      <c r="G1089" s="65"/>
      <c r="H1089" s="47"/>
    </row>
    <row r="1090" spans="1:8">
      <c r="A1090" s="17"/>
      <c r="B1090" s="47" t="s">
        <v>1323</v>
      </c>
      <c r="C1090" s="47">
        <v>6</v>
      </c>
      <c r="D1090" s="18"/>
      <c r="E1090" s="65">
        <v>141105</v>
      </c>
      <c r="F1090" s="91">
        <f t="shared" si="22"/>
        <v>8324565</v>
      </c>
      <c r="G1090" s="65"/>
      <c r="H1090" s="47"/>
    </row>
    <row r="1091" spans="1:8">
      <c r="A1091" s="17"/>
      <c r="B1091" s="47" t="s">
        <v>1354</v>
      </c>
      <c r="C1091" s="47">
        <v>7</v>
      </c>
      <c r="D1091" s="18"/>
      <c r="E1091" s="65">
        <v>150320</v>
      </c>
      <c r="F1091" s="91">
        <f t="shared" si="22"/>
        <v>8174245</v>
      </c>
      <c r="G1091" s="65"/>
      <c r="H1091" s="47"/>
    </row>
    <row r="1092" spans="1:8">
      <c r="A1092" s="17"/>
      <c r="B1092" s="47" t="s">
        <v>1324</v>
      </c>
      <c r="C1092" s="47">
        <v>1</v>
      </c>
      <c r="D1092" s="18"/>
      <c r="E1092" s="65">
        <v>18000</v>
      </c>
      <c r="F1092" s="91">
        <f t="shared" si="22"/>
        <v>8156245</v>
      </c>
      <c r="G1092" s="65"/>
      <c r="H1092" s="47"/>
    </row>
    <row r="1093" spans="1:8">
      <c r="A1093" s="17"/>
      <c r="B1093" s="47" t="s">
        <v>507</v>
      </c>
      <c r="C1093" s="47">
        <v>2</v>
      </c>
      <c r="D1093" s="18"/>
      <c r="E1093" s="65">
        <v>30300</v>
      </c>
      <c r="F1093" s="91">
        <f t="shared" si="22"/>
        <v>8125945</v>
      </c>
      <c r="G1093" s="65"/>
      <c r="H1093" s="47"/>
    </row>
    <row r="1094" spans="1:8">
      <c r="A1094" s="17"/>
      <c r="B1094" s="47" t="s">
        <v>1328</v>
      </c>
      <c r="C1094" s="47">
        <v>4</v>
      </c>
      <c r="D1094" s="18"/>
      <c r="E1094" s="65">
        <v>80175</v>
      </c>
      <c r="F1094" s="91">
        <f t="shared" si="22"/>
        <v>8045770</v>
      </c>
      <c r="G1094" s="65"/>
      <c r="H1094" s="47"/>
    </row>
    <row r="1095" spans="1:8">
      <c r="A1095" s="17"/>
      <c r="B1095" s="47" t="s">
        <v>805</v>
      </c>
      <c r="C1095" s="47">
        <v>8</v>
      </c>
      <c r="D1095" s="18"/>
      <c r="E1095" s="65">
        <v>192500</v>
      </c>
      <c r="F1095" s="91">
        <f t="shared" si="22"/>
        <v>7853270</v>
      </c>
      <c r="G1095" s="65"/>
      <c r="H1095" s="47"/>
    </row>
    <row r="1096" spans="1:8">
      <c r="A1096" s="17"/>
      <c r="B1096" s="47" t="s">
        <v>1365</v>
      </c>
      <c r="C1096" s="47">
        <v>17</v>
      </c>
      <c r="D1096" s="18"/>
      <c r="E1096" s="65">
        <v>328645</v>
      </c>
      <c r="F1096" s="91">
        <f t="shared" si="22"/>
        <v>7524625</v>
      </c>
      <c r="G1096" s="65"/>
      <c r="H1096" s="47"/>
    </row>
    <row r="1097" spans="1:8">
      <c r="A1097" s="17"/>
      <c r="B1097" s="47" t="s">
        <v>1330</v>
      </c>
      <c r="C1097" s="47">
        <v>2</v>
      </c>
      <c r="D1097" s="18"/>
      <c r="E1097" s="65">
        <v>54820</v>
      </c>
      <c r="F1097" s="91">
        <f t="shared" si="22"/>
        <v>7469805</v>
      </c>
      <c r="G1097" s="65"/>
      <c r="H1097" s="47"/>
    </row>
    <row r="1098" spans="1:8">
      <c r="A1098" s="17"/>
      <c r="B1098" s="47" t="s">
        <v>1331</v>
      </c>
      <c r="C1098" s="47">
        <v>13</v>
      </c>
      <c r="D1098" s="18"/>
      <c r="E1098" s="65">
        <v>288200</v>
      </c>
      <c r="F1098" s="91">
        <f t="shared" si="22"/>
        <v>7181605</v>
      </c>
      <c r="G1098" s="65"/>
      <c r="H1098" s="47"/>
    </row>
    <row r="1099" spans="1:8">
      <c r="A1099" s="17"/>
      <c r="B1099" s="47" t="s">
        <v>1349</v>
      </c>
      <c r="C1099" s="47">
        <v>30</v>
      </c>
      <c r="D1099" s="18"/>
      <c r="E1099" s="65">
        <v>539675</v>
      </c>
      <c r="F1099" s="91">
        <f t="shared" si="22"/>
        <v>6641930</v>
      </c>
      <c r="G1099" s="65"/>
      <c r="H1099" s="47"/>
    </row>
    <row r="1100" spans="1:8">
      <c r="A1100" s="17"/>
      <c r="B1100" s="47" t="s">
        <v>1366</v>
      </c>
      <c r="C1100" s="47">
        <v>32</v>
      </c>
      <c r="D1100" s="18"/>
      <c r="E1100" s="65">
        <v>701835</v>
      </c>
      <c r="F1100" s="91">
        <f t="shared" si="22"/>
        <v>5940095</v>
      </c>
      <c r="G1100" s="65"/>
      <c r="H1100" s="47"/>
    </row>
    <row r="1101" spans="1:8">
      <c r="A1101" s="17"/>
      <c r="B1101" s="47" t="s">
        <v>1355</v>
      </c>
      <c r="C1101" s="47">
        <v>38</v>
      </c>
      <c r="D1101" s="18"/>
      <c r="E1101" s="65">
        <v>733550</v>
      </c>
      <c r="F1101" s="91">
        <f t="shared" si="22"/>
        <v>5206545</v>
      </c>
      <c r="G1101" s="65"/>
      <c r="H1101" s="47"/>
    </row>
    <row r="1102" spans="1:8">
      <c r="A1102" s="17"/>
      <c r="B1102" s="47" t="s">
        <v>540</v>
      </c>
      <c r="C1102" s="47">
        <v>26</v>
      </c>
      <c r="D1102" s="18"/>
      <c r="E1102" s="65">
        <v>449225</v>
      </c>
      <c r="F1102" s="91">
        <f t="shared" si="22"/>
        <v>4757320</v>
      </c>
      <c r="G1102" s="65"/>
      <c r="H1102" s="47"/>
    </row>
    <row r="1103" spans="1:8">
      <c r="A1103" s="17"/>
      <c r="B1103" s="47" t="s">
        <v>541</v>
      </c>
      <c r="C1103" s="47">
        <v>43</v>
      </c>
      <c r="D1103" s="18"/>
      <c r="E1103" s="65">
        <v>807815</v>
      </c>
      <c r="F1103" s="91">
        <f t="shared" si="22"/>
        <v>3949505</v>
      </c>
      <c r="G1103" s="65"/>
      <c r="H1103" s="47"/>
    </row>
    <row r="1104" spans="1:8">
      <c r="A1104" s="17"/>
      <c r="B1104" s="47" t="s">
        <v>542</v>
      </c>
      <c r="C1104" s="47">
        <v>10</v>
      </c>
      <c r="D1104" s="18"/>
      <c r="E1104" s="65">
        <v>181770</v>
      </c>
      <c r="F1104" s="91">
        <f t="shared" si="22"/>
        <v>3767735</v>
      </c>
      <c r="G1104" s="65"/>
      <c r="H1104" s="47"/>
    </row>
    <row r="1105" spans="1:8">
      <c r="A1105" s="17"/>
      <c r="B1105" s="47" t="s">
        <v>543</v>
      </c>
      <c r="C1105" s="47">
        <v>18</v>
      </c>
      <c r="D1105" s="18"/>
      <c r="E1105" s="65">
        <v>412835</v>
      </c>
      <c r="F1105" s="91">
        <f t="shared" si="22"/>
        <v>3354900</v>
      </c>
      <c r="G1105" s="65"/>
      <c r="H1105" s="47"/>
    </row>
    <row r="1106" spans="1:8">
      <c r="A1106" s="17"/>
      <c r="B1106" s="47" t="s">
        <v>544</v>
      </c>
      <c r="C1106" s="47">
        <v>23</v>
      </c>
      <c r="D1106" s="18"/>
      <c r="E1106" s="65">
        <v>407390</v>
      </c>
      <c r="F1106" s="91">
        <f t="shared" si="22"/>
        <v>2947510</v>
      </c>
      <c r="G1106" s="65"/>
      <c r="H1106" s="47"/>
    </row>
    <row r="1107" spans="1:8">
      <c r="A1107" s="17"/>
      <c r="B1107" s="47" t="s">
        <v>1332</v>
      </c>
      <c r="C1107" s="47">
        <v>12</v>
      </c>
      <c r="D1107" s="18"/>
      <c r="E1107" s="65">
        <v>207200</v>
      </c>
      <c r="F1107" s="91">
        <f t="shared" si="22"/>
        <v>2740310</v>
      </c>
      <c r="G1107" s="65"/>
      <c r="H1107" s="47"/>
    </row>
    <row r="1108" spans="1:8">
      <c r="A1108" s="17"/>
      <c r="B1108" s="47" t="s">
        <v>1333</v>
      </c>
      <c r="C1108" s="47">
        <v>14</v>
      </c>
      <c r="D1108" s="18"/>
      <c r="E1108" s="65">
        <v>273605</v>
      </c>
      <c r="F1108" s="91">
        <f t="shared" si="22"/>
        <v>2466705</v>
      </c>
      <c r="G1108" s="65"/>
      <c r="H1108" s="47"/>
    </row>
    <row r="1109" spans="1:8">
      <c r="A1109" s="17"/>
      <c r="B1109" s="47" t="s">
        <v>538</v>
      </c>
      <c r="C1109" s="47">
        <v>20</v>
      </c>
      <c r="D1109" s="18"/>
      <c r="E1109" s="65">
        <v>396290</v>
      </c>
      <c r="F1109" s="91">
        <f t="shared" si="22"/>
        <v>2070415</v>
      </c>
      <c r="G1109" s="65"/>
      <c r="H1109" s="47"/>
    </row>
    <row r="1110" spans="1:8">
      <c r="A1110" s="17"/>
      <c r="B1110" s="47" t="s">
        <v>545</v>
      </c>
      <c r="C1110" s="47">
        <v>16</v>
      </c>
      <c r="D1110" s="18"/>
      <c r="E1110" s="65">
        <v>306165</v>
      </c>
      <c r="F1110" s="91">
        <f t="shared" si="22"/>
        <v>1764250</v>
      </c>
      <c r="G1110" s="65"/>
      <c r="H1110" s="47"/>
    </row>
    <row r="1111" spans="1:8">
      <c r="A1111" s="17"/>
      <c r="B1111" s="47" t="s">
        <v>546</v>
      </c>
      <c r="C1111" s="47">
        <v>20</v>
      </c>
      <c r="D1111" s="18"/>
      <c r="E1111" s="65">
        <v>353670</v>
      </c>
      <c r="F1111" s="91">
        <f t="shared" si="22"/>
        <v>1410580</v>
      </c>
      <c r="G1111" s="65"/>
      <c r="H1111" s="47"/>
    </row>
    <row r="1112" spans="1:8">
      <c r="A1112" s="17"/>
      <c r="B1112" s="47" t="s">
        <v>547</v>
      </c>
      <c r="C1112" s="47">
        <v>25</v>
      </c>
      <c r="D1112" s="18"/>
      <c r="E1112" s="65">
        <v>480440</v>
      </c>
      <c r="F1112" s="91">
        <f t="shared" si="22"/>
        <v>930140</v>
      </c>
      <c r="G1112" s="65"/>
      <c r="H1112" s="47"/>
    </row>
    <row r="1113" spans="1:8">
      <c r="A1113" s="17"/>
      <c r="B1113" s="47" t="s">
        <v>548</v>
      </c>
      <c r="C1113" s="47">
        <v>17</v>
      </c>
      <c r="D1113" s="18"/>
      <c r="E1113" s="65">
        <v>338390</v>
      </c>
      <c r="F1113" s="91">
        <f t="shared" si="22"/>
        <v>591750</v>
      </c>
      <c r="G1113" s="65"/>
      <c r="H1113" s="47"/>
    </row>
    <row r="1114" spans="1:8">
      <c r="A1114" s="17"/>
      <c r="B1114" s="47" t="s">
        <v>549</v>
      </c>
      <c r="C1114" s="47">
        <v>5</v>
      </c>
      <c r="D1114" s="18"/>
      <c r="E1114" s="65">
        <v>112805</v>
      </c>
      <c r="F1114" s="91">
        <f t="shared" si="22"/>
        <v>478945</v>
      </c>
      <c r="G1114" s="65"/>
      <c r="H1114" s="47"/>
    </row>
    <row r="1115" spans="1:8">
      <c r="A1115" s="17"/>
      <c r="B1115" s="47" t="s">
        <v>551</v>
      </c>
      <c r="C1115" s="47">
        <v>1</v>
      </c>
      <c r="D1115" s="18"/>
      <c r="E1115" s="65">
        <v>27600</v>
      </c>
      <c r="F1115" s="91">
        <f t="shared" si="22"/>
        <v>451345</v>
      </c>
      <c r="G1115" s="65"/>
      <c r="H1115" s="47"/>
    </row>
    <row r="1116" spans="1:8">
      <c r="A1116" s="17"/>
      <c r="B1116" s="47" t="s">
        <v>552</v>
      </c>
      <c r="C1116" s="47">
        <v>4</v>
      </c>
      <c r="D1116" s="18"/>
      <c r="E1116" s="65">
        <v>79160</v>
      </c>
      <c r="F1116" s="91">
        <f t="shared" si="22"/>
        <v>372185</v>
      </c>
      <c r="G1116" s="65"/>
      <c r="H1116" s="47"/>
    </row>
    <row r="1117" spans="1:8">
      <c r="A1117" s="17"/>
      <c r="B1117" s="47" t="s">
        <v>508</v>
      </c>
      <c r="C1117" s="47">
        <v>5</v>
      </c>
      <c r="D1117" s="2"/>
      <c r="E1117" s="65">
        <v>92985</v>
      </c>
      <c r="F1117" s="91">
        <f t="shared" si="22"/>
        <v>279200</v>
      </c>
      <c r="G1117" s="65"/>
      <c r="H1117" s="47"/>
    </row>
    <row r="1118" spans="1:8">
      <c r="A1118" s="17"/>
      <c r="B1118" s="47" t="s">
        <v>553</v>
      </c>
      <c r="C1118" s="47">
        <v>12</v>
      </c>
      <c r="D1118" s="18"/>
      <c r="E1118" s="65">
        <v>252025</v>
      </c>
      <c r="F1118" s="91">
        <f t="shared" si="22"/>
        <v>27175</v>
      </c>
      <c r="G1118" s="65"/>
      <c r="H1118" s="47"/>
    </row>
    <row r="1119" spans="1:8">
      <c r="A1119" s="17"/>
      <c r="B1119" s="47" t="s">
        <v>509</v>
      </c>
      <c r="C1119" s="47">
        <v>1</v>
      </c>
      <c r="D1119" s="18"/>
      <c r="E1119" s="65">
        <v>25475</v>
      </c>
      <c r="F1119" s="91">
        <f t="shared" si="22"/>
        <v>1700</v>
      </c>
      <c r="G1119" s="65"/>
      <c r="H1119" s="47"/>
    </row>
    <row r="1120" spans="1:8">
      <c r="A1120" s="17"/>
      <c r="B1120" s="47" t="s">
        <v>1356</v>
      </c>
      <c r="C1120" s="47">
        <v>1</v>
      </c>
      <c r="D1120" s="18">
        <v>8425</v>
      </c>
      <c r="E1120" s="18">
        <v>10125</v>
      </c>
      <c r="F1120" s="91">
        <f t="shared" si="22"/>
        <v>0</v>
      </c>
      <c r="G1120" s="18"/>
      <c r="H1120" s="47"/>
    </row>
    <row r="1121" spans="1:8">
      <c r="A1121" s="17"/>
      <c r="B1121" s="47"/>
      <c r="C1121" s="47"/>
      <c r="D1121" s="18"/>
      <c r="E1121" s="18"/>
      <c r="F1121" s="18"/>
      <c r="G1121" s="18"/>
      <c r="H1121" s="47"/>
    </row>
    <row r="1122" spans="1:8">
      <c r="A1122" s="17"/>
      <c r="B1122" s="47"/>
      <c r="C1122" s="47"/>
      <c r="D1122" s="18"/>
      <c r="E1122" s="18"/>
      <c r="F1122" s="18"/>
      <c r="G1122" s="18"/>
      <c r="H1122" s="47"/>
    </row>
    <row r="1123" spans="1:8">
      <c r="A1123" s="17"/>
      <c r="B1123" s="47"/>
      <c r="C1123" s="47"/>
      <c r="D1123" s="18"/>
      <c r="E1123" s="18"/>
      <c r="F1123" s="18"/>
      <c r="G1123" s="18"/>
      <c r="H1123" s="47"/>
    </row>
    <row r="1124" spans="1:8" ht="26.25">
      <c r="A1124" s="27" t="s">
        <v>43</v>
      </c>
      <c r="B1124" s="28"/>
      <c r="C1124" s="29">
        <f>SUM(C1016:C1120)</f>
        <v>2302</v>
      </c>
      <c r="D1124" s="10">
        <f>SUM(D1016:D1123)</f>
        <v>26525185</v>
      </c>
      <c r="E1124" s="10">
        <f>SUM(E1016:E1123)</f>
        <v>26525185</v>
      </c>
      <c r="F1124" s="10">
        <f>D1124-E1124</f>
        <v>0</v>
      </c>
      <c r="G1124" s="10"/>
      <c r="H1124" s="31"/>
    </row>
    <row r="1131" spans="1:8" ht="23.25">
      <c r="A1131" s="666" t="s">
        <v>0</v>
      </c>
      <c r="B1131" s="666"/>
      <c r="C1131" s="666"/>
      <c r="D1131" s="666"/>
      <c r="E1131" s="666"/>
      <c r="F1131" s="666"/>
      <c r="G1131" s="666"/>
      <c r="H1131" s="666"/>
    </row>
    <row r="1132" spans="1:8" ht="15.75">
      <c r="A1132" s="672" t="s">
        <v>1059</v>
      </c>
      <c r="B1132" s="672"/>
      <c r="C1132" s="672"/>
      <c r="D1132" s="672"/>
      <c r="E1132" s="672"/>
      <c r="F1132" s="672"/>
      <c r="G1132" s="672"/>
      <c r="H1132" s="672"/>
    </row>
    <row r="1133" spans="1:8" ht="21">
      <c r="A1133" s="683" t="s">
        <v>581</v>
      </c>
      <c r="B1133" s="683"/>
      <c r="C1133" s="683"/>
      <c r="D1133" s="683"/>
      <c r="E1133" s="683"/>
      <c r="F1133" s="683"/>
      <c r="G1133" s="683"/>
      <c r="H1133" s="683"/>
    </row>
    <row r="1134" spans="1:8">
      <c r="A1134" s="668" t="s">
        <v>2</v>
      </c>
      <c r="B1134" s="668"/>
      <c r="C1134" s="668"/>
      <c r="D1134" s="668"/>
      <c r="E1134" s="668"/>
      <c r="F1134" s="668"/>
      <c r="G1134" s="668"/>
      <c r="H1134" s="668"/>
    </row>
    <row r="1135" spans="1:8" ht="15.75">
      <c r="A1135" s="1" t="s">
        <v>3</v>
      </c>
      <c r="B1135" s="1" t="s">
        <v>4</v>
      </c>
      <c r="C1135" s="211" t="s">
        <v>2245</v>
      </c>
      <c r="D1135" s="1" t="s">
        <v>2243</v>
      </c>
      <c r="E1135" s="1" t="s">
        <v>2246</v>
      </c>
      <c r="F1135" s="211" t="s">
        <v>2244</v>
      </c>
      <c r="G1135" s="1" t="s">
        <v>2247</v>
      </c>
      <c r="H1135" s="211" t="s">
        <v>2239</v>
      </c>
    </row>
    <row r="1136" spans="1:8">
      <c r="A1136" s="19"/>
      <c r="B1136" s="21" t="s">
        <v>495</v>
      </c>
      <c r="C1136" s="21">
        <v>5</v>
      </c>
      <c r="D1136" s="5">
        <v>103605</v>
      </c>
      <c r="E1136" s="107"/>
      <c r="F1136" s="107">
        <f>D1136-E1136</f>
        <v>103605</v>
      </c>
      <c r="G1136" s="107"/>
      <c r="H1136" s="21"/>
    </row>
    <row r="1137" spans="1:8">
      <c r="A1137" s="19"/>
      <c r="B1137" s="21" t="s">
        <v>496</v>
      </c>
      <c r="C1137" s="21">
        <v>14</v>
      </c>
      <c r="D1137" s="5">
        <v>359995</v>
      </c>
      <c r="E1137" s="91"/>
      <c r="F1137" s="91">
        <f>F1136+D1137-E1137</f>
        <v>463600</v>
      </c>
      <c r="G1137" s="91"/>
      <c r="H1137" s="21"/>
    </row>
    <row r="1138" spans="1:8">
      <c r="A1138" s="19"/>
      <c r="B1138" s="21" t="s">
        <v>531</v>
      </c>
      <c r="C1138" s="21">
        <v>9</v>
      </c>
      <c r="D1138" s="5">
        <v>391655</v>
      </c>
      <c r="E1138" s="91"/>
      <c r="F1138" s="91">
        <f t="shared" ref="F1138:F1147" si="23">F1137+D1138-E1138</f>
        <v>855255</v>
      </c>
      <c r="G1138" s="91"/>
      <c r="H1138" s="21"/>
    </row>
    <row r="1139" spans="1:8">
      <c r="A1139" s="19"/>
      <c r="B1139" s="21" t="s">
        <v>532</v>
      </c>
      <c r="C1139" s="21">
        <f>5+9</f>
        <v>14</v>
      </c>
      <c r="D1139" s="5">
        <v>234965</v>
      </c>
      <c r="E1139" s="91"/>
      <c r="F1139" s="91">
        <f t="shared" si="23"/>
        <v>1090220</v>
      </c>
      <c r="G1139" s="91"/>
      <c r="H1139" s="21"/>
    </row>
    <row r="1140" spans="1:8">
      <c r="A1140" s="19"/>
      <c r="B1140" s="21" t="s">
        <v>497</v>
      </c>
      <c r="C1140" s="21">
        <f>7+9</f>
        <v>16</v>
      </c>
      <c r="D1140" s="5">
        <v>212785</v>
      </c>
      <c r="E1140" s="91"/>
      <c r="F1140" s="91">
        <f t="shared" si="23"/>
        <v>1303005</v>
      </c>
      <c r="G1140" s="91"/>
      <c r="H1140" s="21"/>
    </row>
    <row r="1141" spans="1:8">
      <c r="A1141" s="19"/>
      <c r="B1141" s="21" t="s">
        <v>502</v>
      </c>
      <c r="C1141" s="21">
        <v>8</v>
      </c>
      <c r="D1141" s="3"/>
      <c r="E1141" s="95">
        <v>191535</v>
      </c>
      <c r="F1141" s="91">
        <f t="shared" si="23"/>
        <v>1111470</v>
      </c>
      <c r="G1141" s="95"/>
      <c r="H1141" s="21"/>
    </row>
    <row r="1142" spans="1:8">
      <c r="A1142" s="19"/>
      <c r="B1142" s="21" t="s">
        <v>503</v>
      </c>
      <c r="C1142" s="21">
        <v>6</v>
      </c>
      <c r="D1142" s="3"/>
      <c r="E1142" s="95">
        <v>149535</v>
      </c>
      <c r="F1142" s="91">
        <f t="shared" si="23"/>
        <v>961935</v>
      </c>
      <c r="G1142" s="95"/>
      <c r="H1142" s="21"/>
    </row>
    <row r="1143" spans="1:8">
      <c r="A1143" s="19"/>
      <c r="B1143" s="21" t="s">
        <v>504</v>
      </c>
      <c r="C1143" s="21">
        <v>9</v>
      </c>
      <c r="D1143" s="3"/>
      <c r="E1143" s="95">
        <v>226680</v>
      </c>
      <c r="F1143" s="91">
        <f t="shared" si="23"/>
        <v>735255</v>
      </c>
      <c r="G1143" s="95"/>
      <c r="H1143" s="21"/>
    </row>
    <row r="1144" spans="1:8">
      <c r="A1144" s="19"/>
      <c r="B1144" s="21" t="s">
        <v>505</v>
      </c>
      <c r="C1144" s="21">
        <v>5</v>
      </c>
      <c r="D1144" s="3"/>
      <c r="E1144" s="95">
        <v>121975</v>
      </c>
      <c r="F1144" s="91">
        <f t="shared" si="23"/>
        <v>613280</v>
      </c>
      <c r="G1144" s="95"/>
      <c r="H1144" s="21"/>
    </row>
    <row r="1145" spans="1:8">
      <c r="A1145" s="19"/>
      <c r="B1145" s="21" t="s">
        <v>506</v>
      </c>
      <c r="C1145" s="21">
        <v>20</v>
      </c>
      <c r="D1145" s="3"/>
      <c r="E1145" s="95">
        <v>447005</v>
      </c>
      <c r="F1145" s="91">
        <f t="shared" si="23"/>
        <v>166275</v>
      </c>
      <c r="G1145" s="95"/>
      <c r="H1145" s="21"/>
    </row>
    <row r="1146" spans="1:8">
      <c r="A1146" s="19"/>
      <c r="B1146" s="21" t="s">
        <v>791</v>
      </c>
      <c r="C1146" s="21">
        <v>7</v>
      </c>
      <c r="D1146" s="3"/>
      <c r="E1146" s="95">
        <v>152535</v>
      </c>
      <c r="F1146" s="91">
        <f t="shared" si="23"/>
        <v>13740</v>
      </c>
      <c r="G1146" s="95"/>
      <c r="H1146" s="21"/>
    </row>
    <row r="1147" spans="1:8">
      <c r="A1147" s="19"/>
      <c r="B1147" s="21" t="s">
        <v>1325</v>
      </c>
      <c r="C1147" s="21">
        <v>1</v>
      </c>
      <c r="D1147" s="3">
        <v>6760</v>
      </c>
      <c r="E1147" s="95">
        <v>20500</v>
      </c>
      <c r="F1147" s="91">
        <f t="shared" si="23"/>
        <v>0</v>
      </c>
      <c r="G1147" s="95"/>
      <c r="H1147" s="21"/>
    </row>
    <row r="1148" spans="1:8">
      <c r="A1148" s="19"/>
      <c r="B1148" s="21"/>
      <c r="C1148" s="21"/>
      <c r="D1148" s="3"/>
      <c r="E1148" s="91"/>
      <c r="F1148" s="91"/>
      <c r="G1148" s="91"/>
      <c r="H1148" s="21"/>
    </row>
    <row r="1149" spans="1:8">
      <c r="A1149" s="19"/>
      <c r="B1149" s="21"/>
      <c r="C1149" s="21"/>
      <c r="D1149" s="3"/>
      <c r="E1149" s="91"/>
      <c r="F1149" s="91"/>
      <c r="G1149" s="91"/>
      <c r="H1149" s="21"/>
    </row>
    <row r="1150" spans="1:8">
      <c r="A1150" s="19"/>
      <c r="B1150" s="21"/>
      <c r="C1150" s="21"/>
      <c r="D1150" s="3"/>
      <c r="E1150" s="91"/>
      <c r="F1150" s="91"/>
      <c r="G1150" s="91"/>
      <c r="H1150" s="21"/>
    </row>
    <row r="1151" spans="1:8">
      <c r="A1151" s="19"/>
      <c r="B1151" s="17"/>
      <c r="C1151" s="17"/>
      <c r="D1151" s="18"/>
      <c r="E1151" s="91"/>
      <c r="F1151" s="91"/>
      <c r="G1151" s="91"/>
      <c r="H1151" s="21"/>
    </row>
    <row r="1152" spans="1:8" ht="26.25">
      <c r="A1152" s="27" t="s">
        <v>43</v>
      </c>
      <c r="B1152" s="28"/>
      <c r="C1152" s="29">
        <f>SUM(C1136:C1151)</f>
        <v>114</v>
      </c>
      <c r="D1152" s="10">
        <f>SUM(D1136:D1151)</f>
        <v>1309765</v>
      </c>
      <c r="E1152" s="10">
        <f>SUM(E1136:E1151)</f>
        <v>1309765</v>
      </c>
      <c r="F1152" s="10">
        <f>D1152-E1152</f>
        <v>0</v>
      </c>
      <c r="G1152" s="10"/>
      <c r="H1152" s="31"/>
    </row>
    <row r="1155" spans="1:8" ht="23.25">
      <c r="A1155" s="666" t="s">
        <v>0</v>
      </c>
      <c r="B1155" s="666"/>
      <c r="C1155" s="666"/>
      <c r="D1155" s="666"/>
      <c r="E1155" s="666"/>
      <c r="F1155" s="666"/>
      <c r="G1155" s="666"/>
      <c r="H1155" s="666"/>
    </row>
    <row r="1156" spans="1:8" ht="15.75">
      <c r="A1156" s="672" t="s">
        <v>1059</v>
      </c>
      <c r="B1156" s="672"/>
      <c r="C1156" s="672"/>
      <c r="D1156" s="672"/>
      <c r="E1156" s="672"/>
      <c r="F1156" s="672"/>
      <c r="G1156" s="672"/>
      <c r="H1156" s="672"/>
    </row>
    <row r="1157" spans="1:8" ht="21">
      <c r="A1157" s="683" t="s">
        <v>1367</v>
      </c>
      <c r="B1157" s="683"/>
      <c r="C1157" s="683"/>
      <c r="D1157" s="683"/>
      <c r="E1157" s="683"/>
      <c r="F1157" s="683"/>
      <c r="G1157" s="683"/>
      <c r="H1157" s="683"/>
    </row>
    <row r="1158" spans="1:8">
      <c r="A1158" s="668" t="s">
        <v>2</v>
      </c>
      <c r="B1158" s="668"/>
      <c r="C1158" s="668"/>
      <c r="D1158" s="668"/>
      <c r="E1158" s="668"/>
      <c r="F1158" s="668"/>
      <c r="G1158" s="668"/>
      <c r="H1158" s="668"/>
    </row>
    <row r="1159" spans="1:8" ht="15.75">
      <c r="A1159" s="1" t="s">
        <v>3</v>
      </c>
      <c r="B1159" s="1" t="s">
        <v>4</v>
      </c>
      <c r="C1159" s="211" t="s">
        <v>2245</v>
      </c>
      <c r="D1159" s="1" t="s">
        <v>2243</v>
      </c>
      <c r="E1159" s="1" t="s">
        <v>2246</v>
      </c>
      <c r="F1159" s="211" t="s">
        <v>2244</v>
      </c>
      <c r="G1159" s="1" t="s">
        <v>2247</v>
      </c>
      <c r="H1159" s="211" t="s">
        <v>2239</v>
      </c>
    </row>
    <row r="1160" spans="1:8">
      <c r="A1160" s="19">
        <v>1</v>
      </c>
      <c r="B1160" s="21" t="s">
        <v>1368</v>
      </c>
      <c r="C1160" s="21">
        <v>6</v>
      </c>
      <c r="D1160" s="5">
        <v>153960</v>
      </c>
      <c r="E1160" s="107"/>
      <c r="F1160" s="107">
        <f>D1160-E1160</f>
        <v>153960</v>
      </c>
      <c r="G1160" s="107"/>
      <c r="H1160" s="21"/>
    </row>
    <row r="1161" spans="1:8">
      <c r="A1161" s="19">
        <v>2</v>
      </c>
      <c r="B1161" s="21" t="s">
        <v>1369</v>
      </c>
      <c r="C1161" s="21">
        <v>10</v>
      </c>
      <c r="D1161" s="5">
        <v>255660</v>
      </c>
      <c r="E1161" s="91"/>
      <c r="F1161" s="91">
        <f>F1160+D1161-E1161</f>
        <v>409620</v>
      </c>
      <c r="G1161" s="91"/>
      <c r="H1161" s="21"/>
    </row>
    <row r="1162" spans="1:8">
      <c r="A1162" s="19">
        <v>3</v>
      </c>
      <c r="B1162" s="21" t="s">
        <v>507</v>
      </c>
      <c r="C1162" s="21">
        <v>8</v>
      </c>
      <c r="D1162" s="5">
        <v>203565</v>
      </c>
      <c r="E1162" s="91"/>
      <c r="F1162" s="91">
        <f t="shared" ref="F1162:F1225" si="24">F1161+D1162-E1162</f>
        <v>613185</v>
      </c>
      <c r="G1162" s="91"/>
      <c r="H1162" s="21"/>
    </row>
    <row r="1163" spans="1:8">
      <c r="A1163" s="19">
        <v>4</v>
      </c>
      <c r="B1163" s="21" t="s">
        <v>1328</v>
      </c>
      <c r="C1163" s="21">
        <v>7</v>
      </c>
      <c r="D1163" s="5">
        <v>179410</v>
      </c>
      <c r="E1163" s="91"/>
      <c r="F1163" s="91">
        <f t="shared" si="24"/>
        <v>792595</v>
      </c>
      <c r="G1163" s="91"/>
      <c r="H1163" s="21"/>
    </row>
    <row r="1164" spans="1:8">
      <c r="A1164" s="19">
        <v>5</v>
      </c>
      <c r="B1164" s="21" t="s">
        <v>805</v>
      </c>
      <c r="C1164" s="21">
        <v>9</v>
      </c>
      <c r="D1164" s="5">
        <v>233130</v>
      </c>
      <c r="E1164" s="91"/>
      <c r="F1164" s="91">
        <f t="shared" si="24"/>
        <v>1025725</v>
      </c>
      <c r="G1164" s="91"/>
      <c r="H1164" s="21"/>
    </row>
    <row r="1165" spans="1:8">
      <c r="A1165" s="19">
        <v>6</v>
      </c>
      <c r="B1165" s="21" t="s">
        <v>1365</v>
      </c>
      <c r="C1165" s="21">
        <v>7</v>
      </c>
      <c r="D1165" s="5">
        <v>179090</v>
      </c>
      <c r="E1165" s="91"/>
      <c r="F1165" s="91">
        <f t="shared" si="24"/>
        <v>1204815</v>
      </c>
      <c r="G1165" s="91"/>
      <c r="H1165" s="21"/>
    </row>
    <row r="1166" spans="1:8">
      <c r="A1166" s="19">
        <v>7</v>
      </c>
      <c r="B1166" s="21" t="s">
        <v>1329</v>
      </c>
      <c r="C1166" s="21">
        <v>26</v>
      </c>
      <c r="D1166" s="5">
        <v>649735</v>
      </c>
      <c r="E1166" s="91"/>
      <c r="F1166" s="91">
        <f t="shared" si="24"/>
        <v>1854550</v>
      </c>
      <c r="G1166" s="91"/>
      <c r="H1166" s="21"/>
    </row>
    <row r="1167" spans="1:8">
      <c r="A1167" s="19">
        <v>8</v>
      </c>
      <c r="B1167" s="21" t="s">
        <v>1330</v>
      </c>
      <c r="C1167" s="21">
        <v>43</v>
      </c>
      <c r="D1167" s="5">
        <v>1110040</v>
      </c>
      <c r="E1167" s="91"/>
      <c r="F1167" s="91">
        <f t="shared" si="24"/>
        <v>2964590</v>
      </c>
      <c r="G1167" s="91"/>
      <c r="H1167" s="21"/>
    </row>
    <row r="1168" spans="1:8">
      <c r="A1168" s="19">
        <v>9</v>
      </c>
      <c r="B1168" s="21" t="s">
        <v>1331</v>
      </c>
      <c r="C1168" s="21">
        <v>17</v>
      </c>
      <c r="D1168" s="5">
        <v>444560</v>
      </c>
      <c r="E1168" s="91"/>
      <c r="F1168" s="91">
        <f t="shared" si="24"/>
        <v>3409150</v>
      </c>
      <c r="G1168" s="91"/>
      <c r="H1168" s="21"/>
    </row>
    <row r="1169" spans="1:8">
      <c r="A1169" s="19">
        <v>10</v>
      </c>
      <c r="B1169" s="21" t="s">
        <v>1370</v>
      </c>
      <c r="C1169" s="21">
        <v>17</v>
      </c>
      <c r="D1169" s="5">
        <v>431280</v>
      </c>
      <c r="E1169" s="91"/>
      <c r="F1169" s="91">
        <f t="shared" si="24"/>
        <v>3840430</v>
      </c>
      <c r="G1169" s="91"/>
      <c r="H1169" s="21"/>
    </row>
    <row r="1170" spans="1:8">
      <c r="A1170" s="19">
        <v>11</v>
      </c>
      <c r="B1170" s="21" t="s">
        <v>1366</v>
      </c>
      <c r="C1170" s="21">
        <v>28</v>
      </c>
      <c r="D1170" s="5">
        <v>731115</v>
      </c>
      <c r="E1170" s="91"/>
      <c r="F1170" s="91">
        <f t="shared" si="24"/>
        <v>4571545</v>
      </c>
      <c r="G1170" s="91"/>
      <c r="H1170" s="21"/>
    </row>
    <row r="1171" spans="1:8">
      <c r="A1171" s="19">
        <v>12</v>
      </c>
      <c r="B1171" s="21" t="s">
        <v>1355</v>
      </c>
      <c r="C1171" s="21">
        <v>17</v>
      </c>
      <c r="D1171" s="5">
        <v>421995</v>
      </c>
      <c r="E1171" s="91"/>
      <c r="F1171" s="91">
        <f t="shared" si="24"/>
        <v>4993540</v>
      </c>
      <c r="G1171" s="91"/>
      <c r="H1171" s="21"/>
    </row>
    <row r="1172" spans="1:8">
      <c r="A1172" s="19">
        <v>13</v>
      </c>
      <c r="B1172" s="21" t="s">
        <v>540</v>
      </c>
      <c r="C1172" s="21">
        <v>16</v>
      </c>
      <c r="D1172" s="5">
        <v>396030</v>
      </c>
      <c r="E1172" s="91"/>
      <c r="F1172" s="91">
        <f t="shared" si="24"/>
        <v>5389570</v>
      </c>
      <c r="G1172" s="91"/>
      <c r="H1172" s="21"/>
    </row>
    <row r="1173" spans="1:8">
      <c r="A1173" s="19"/>
      <c r="B1173" s="21" t="s">
        <v>843</v>
      </c>
      <c r="C1173" s="21">
        <v>2</v>
      </c>
      <c r="D1173" s="3"/>
      <c r="E1173" s="95">
        <v>42345</v>
      </c>
      <c r="F1173" s="91">
        <f t="shared" si="24"/>
        <v>5347225</v>
      </c>
      <c r="G1173" s="95"/>
      <c r="H1173" s="21"/>
    </row>
    <row r="1174" spans="1:8">
      <c r="A1174" s="19"/>
      <c r="B1174" s="21" t="s">
        <v>1371</v>
      </c>
      <c r="C1174" s="21">
        <v>3</v>
      </c>
      <c r="D1174" s="3"/>
      <c r="E1174" s="95">
        <v>61510</v>
      </c>
      <c r="F1174" s="91">
        <f t="shared" si="24"/>
        <v>5285715</v>
      </c>
      <c r="G1174" s="95"/>
      <c r="H1174" s="21"/>
    </row>
    <row r="1175" spans="1:8">
      <c r="A1175" s="19"/>
      <c r="B1175" s="21" t="s">
        <v>868</v>
      </c>
      <c r="C1175" s="21">
        <v>4</v>
      </c>
      <c r="D1175" s="3"/>
      <c r="E1175" s="95">
        <v>82040</v>
      </c>
      <c r="F1175" s="91">
        <f t="shared" si="24"/>
        <v>5203675</v>
      </c>
      <c r="G1175" s="95"/>
      <c r="H1175" s="21"/>
    </row>
    <row r="1176" spans="1:8">
      <c r="A1176" s="19"/>
      <c r="B1176" s="21" t="s">
        <v>845</v>
      </c>
      <c r="C1176" s="21">
        <v>2</v>
      </c>
      <c r="D1176" s="3"/>
      <c r="E1176" s="95">
        <v>42910</v>
      </c>
      <c r="F1176" s="91">
        <f t="shared" si="24"/>
        <v>5160765</v>
      </c>
      <c r="G1176" s="95"/>
      <c r="H1176" s="21"/>
    </row>
    <row r="1177" spans="1:8">
      <c r="A1177" s="19"/>
      <c r="B1177" s="21" t="s">
        <v>848</v>
      </c>
      <c r="C1177" s="21">
        <v>6</v>
      </c>
      <c r="D1177" s="3"/>
      <c r="E1177" s="95">
        <v>126280</v>
      </c>
      <c r="F1177" s="91">
        <f t="shared" si="24"/>
        <v>5034485</v>
      </c>
      <c r="G1177" s="95"/>
      <c r="H1177" s="21"/>
    </row>
    <row r="1178" spans="1:8">
      <c r="A1178" s="19"/>
      <c r="B1178" s="21" t="s">
        <v>849</v>
      </c>
      <c r="C1178" s="21">
        <v>7</v>
      </c>
      <c r="D1178" s="3"/>
      <c r="E1178" s="95">
        <v>140105</v>
      </c>
      <c r="F1178" s="91">
        <f t="shared" si="24"/>
        <v>4894380</v>
      </c>
      <c r="G1178" s="95"/>
      <c r="H1178" s="21"/>
    </row>
    <row r="1179" spans="1:8">
      <c r="A1179" s="19"/>
      <c r="B1179" s="21" t="s">
        <v>931</v>
      </c>
      <c r="C1179" s="21">
        <v>4</v>
      </c>
      <c r="D1179" s="3"/>
      <c r="E1179" s="95">
        <v>79000</v>
      </c>
      <c r="F1179" s="91">
        <f t="shared" si="24"/>
        <v>4815380</v>
      </c>
      <c r="G1179" s="95"/>
      <c r="H1179" s="21"/>
    </row>
    <row r="1180" spans="1:8">
      <c r="A1180" s="19"/>
      <c r="B1180" s="21" t="s">
        <v>851</v>
      </c>
      <c r="C1180" s="21">
        <v>9</v>
      </c>
      <c r="D1180" s="3"/>
      <c r="E1180" s="95">
        <v>182800</v>
      </c>
      <c r="F1180" s="91">
        <f t="shared" si="24"/>
        <v>4632580</v>
      </c>
      <c r="G1180" s="95"/>
      <c r="H1180" s="21"/>
    </row>
    <row r="1181" spans="1:8">
      <c r="A1181" s="19"/>
      <c r="B1181" s="21" t="s">
        <v>1372</v>
      </c>
      <c r="C1181" s="21">
        <v>2</v>
      </c>
      <c r="D1181" s="3"/>
      <c r="E1181" s="95">
        <v>41210</v>
      </c>
      <c r="F1181" s="91">
        <f t="shared" si="24"/>
        <v>4591370</v>
      </c>
      <c r="G1181" s="95"/>
      <c r="H1181" s="21"/>
    </row>
    <row r="1182" spans="1:8">
      <c r="A1182" s="19"/>
      <c r="B1182" s="21" t="s">
        <v>933</v>
      </c>
      <c r="C1182" s="21">
        <v>3</v>
      </c>
      <c r="D1182" s="3"/>
      <c r="E1182" s="95">
        <v>61780</v>
      </c>
      <c r="F1182" s="91">
        <f t="shared" si="24"/>
        <v>4529590</v>
      </c>
      <c r="G1182" s="95"/>
      <c r="H1182" s="21"/>
    </row>
    <row r="1183" spans="1:8">
      <c r="A1183" s="19">
        <v>14</v>
      </c>
      <c r="B1183" s="21" t="s">
        <v>555</v>
      </c>
      <c r="C1183" s="21">
        <v>7</v>
      </c>
      <c r="D1183" s="3"/>
      <c r="E1183" s="95">
        <v>134285</v>
      </c>
      <c r="F1183" s="91">
        <f t="shared" si="24"/>
        <v>4395305</v>
      </c>
      <c r="G1183" s="95"/>
      <c r="H1183" s="21"/>
    </row>
    <row r="1184" spans="1:8">
      <c r="A1184" s="19"/>
      <c r="B1184" s="21" t="s">
        <v>556</v>
      </c>
      <c r="C1184" s="21">
        <v>2</v>
      </c>
      <c r="D1184" s="3"/>
      <c r="E1184" s="95">
        <v>30000</v>
      </c>
      <c r="F1184" s="91">
        <f t="shared" si="24"/>
        <v>4365305</v>
      </c>
      <c r="G1184" s="95"/>
      <c r="H1184" s="21"/>
    </row>
    <row r="1185" spans="1:8">
      <c r="A1185" s="19"/>
      <c r="B1185" s="21" t="s">
        <v>557</v>
      </c>
      <c r="C1185" s="21">
        <v>1</v>
      </c>
      <c r="D1185" s="3"/>
      <c r="E1185" s="95">
        <v>21190</v>
      </c>
      <c r="F1185" s="91">
        <f t="shared" si="24"/>
        <v>4344115</v>
      </c>
      <c r="G1185" s="95"/>
      <c r="H1185" s="21"/>
    </row>
    <row r="1186" spans="1:8">
      <c r="A1186" s="19"/>
      <c r="B1186" s="21" t="s">
        <v>558</v>
      </c>
      <c r="C1186" s="21">
        <v>1</v>
      </c>
      <c r="D1186" s="3"/>
      <c r="E1186" s="95">
        <v>21575</v>
      </c>
      <c r="F1186" s="91">
        <f t="shared" si="24"/>
        <v>4322540</v>
      </c>
      <c r="G1186" s="95"/>
      <c r="H1186" s="21"/>
    </row>
    <row r="1187" spans="1:8">
      <c r="A1187" s="19"/>
      <c r="B1187" s="21" t="s">
        <v>559</v>
      </c>
      <c r="C1187" s="21">
        <v>1</v>
      </c>
      <c r="D1187" s="3"/>
      <c r="E1187" s="95">
        <v>99550</v>
      </c>
      <c r="F1187" s="91">
        <f t="shared" si="24"/>
        <v>4222990</v>
      </c>
      <c r="G1187" s="95"/>
      <c r="H1187" s="21"/>
    </row>
    <row r="1188" spans="1:8">
      <c r="A1188" s="19">
        <v>15</v>
      </c>
      <c r="B1188" s="21" t="s">
        <v>1373</v>
      </c>
      <c r="C1188" s="21">
        <v>1</v>
      </c>
      <c r="D1188" s="3"/>
      <c r="E1188" s="95">
        <v>20000</v>
      </c>
      <c r="F1188" s="91">
        <f t="shared" si="24"/>
        <v>4202990</v>
      </c>
      <c r="G1188" s="95"/>
      <c r="H1188" s="21"/>
    </row>
    <row r="1189" spans="1:8">
      <c r="A1189" s="19"/>
      <c r="B1189" s="21" t="s">
        <v>560</v>
      </c>
      <c r="C1189" s="21">
        <v>2</v>
      </c>
      <c r="D1189" s="3"/>
      <c r="E1189" s="95">
        <v>44095</v>
      </c>
      <c r="F1189" s="91">
        <f t="shared" si="24"/>
        <v>4158895</v>
      </c>
      <c r="G1189" s="95"/>
      <c r="H1189" s="21"/>
    </row>
    <row r="1190" spans="1:8">
      <c r="A1190" s="19"/>
      <c r="B1190" s="21" t="s">
        <v>561</v>
      </c>
      <c r="C1190" s="21">
        <v>1</v>
      </c>
      <c r="D1190" s="3"/>
      <c r="E1190" s="95">
        <v>20415</v>
      </c>
      <c r="F1190" s="91">
        <f t="shared" si="24"/>
        <v>4138480</v>
      </c>
      <c r="G1190" s="95"/>
      <c r="H1190" s="21"/>
    </row>
    <row r="1191" spans="1:8">
      <c r="A1191" s="19"/>
      <c r="B1191" s="21" t="s">
        <v>854</v>
      </c>
      <c r="C1191" s="21">
        <v>4</v>
      </c>
      <c r="D1191" s="3"/>
      <c r="E1191" s="95">
        <v>81940</v>
      </c>
      <c r="F1191" s="91">
        <f t="shared" si="24"/>
        <v>4056540</v>
      </c>
      <c r="G1191" s="95"/>
      <c r="H1191" s="21"/>
    </row>
    <row r="1192" spans="1:8">
      <c r="A1192" s="19"/>
      <c r="B1192" s="21" t="s">
        <v>562</v>
      </c>
      <c r="C1192" s="21">
        <v>7</v>
      </c>
      <c r="D1192" s="3"/>
      <c r="E1192" s="95">
        <v>141995</v>
      </c>
      <c r="F1192" s="91">
        <f t="shared" si="24"/>
        <v>3914545</v>
      </c>
      <c r="G1192" s="95"/>
      <c r="H1192" s="21"/>
    </row>
    <row r="1193" spans="1:8">
      <c r="A1193" s="19"/>
      <c r="B1193" s="21" t="s">
        <v>563</v>
      </c>
      <c r="C1193" s="21">
        <v>3</v>
      </c>
      <c r="D1193" s="3"/>
      <c r="E1193" s="95">
        <v>60650</v>
      </c>
      <c r="F1193" s="91">
        <f t="shared" si="24"/>
        <v>3853895</v>
      </c>
      <c r="G1193" s="95"/>
      <c r="H1193" s="21"/>
    </row>
    <row r="1194" spans="1:8">
      <c r="A1194" s="19"/>
      <c r="B1194" s="21" t="s">
        <v>564</v>
      </c>
      <c r="C1194" s="21">
        <v>1</v>
      </c>
      <c r="D1194" s="3"/>
      <c r="E1194" s="95">
        <v>20945</v>
      </c>
      <c r="F1194" s="91">
        <f t="shared" si="24"/>
        <v>3832950</v>
      </c>
      <c r="G1194" s="95"/>
      <c r="H1194" s="21"/>
    </row>
    <row r="1195" spans="1:8">
      <c r="A1195" s="19"/>
      <c r="B1195" s="21" t="s">
        <v>955</v>
      </c>
      <c r="C1195" s="21">
        <v>2</v>
      </c>
      <c r="D1195" s="3"/>
      <c r="E1195" s="95">
        <v>40315</v>
      </c>
      <c r="F1195" s="91">
        <f t="shared" si="24"/>
        <v>3792635</v>
      </c>
      <c r="G1195" s="95"/>
      <c r="H1195" s="21"/>
    </row>
    <row r="1196" spans="1:8">
      <c r="A1196" s="19"/>
      <c r="B1196" s="21" t="s">
        <v>566</v>
      </c>
      <c r="C1196" s="21">
        <v>5</v>
      </c>
      <c r="D1196" s="3"/>
      <c r="E1196" s="95">
        <v>99670</v>
      </c>
      <c r="F1196" s="91">
        <f t="shared" si="24"/>
        <v>3692965</v>
      </c>
      <c r="G1196" s="95"/>
      <c r="H1196" s="21"/>
    </row>
    <row r="1197" spans="1:8">
      <c r="A1197" s="19"/>
      <c r="B1197" s="21" t="s">
        <v>568</v>
      </c>
      <c r="C1197" s="21">
        <v>2</v>
      </c>
      <c r="D1197" s="3"/>
      <c r="E1197" s="95">
        <v>40245</v>
      </c>
      <c r="F1197" s="91">
        <f t="shared" si="24"/>
        <v>3652720</v>
      </c>
      <c r="G1197" s="95"/>
      <c r="H1197" s="21"/>
    </row>
    <row r="1198" spans="1:8">
      <c r="A1198" s="19"/>
      <c r="B1198" s="21" t="s">
        <v>569</v>
      </c>
      <c r="C1198" s="21">
        <v>1</v>
      </c>
      <c r="D1198" s="3"/>
      <c r="E1198" s="95">
        <v>19245</v>
      </c>
      <c r="F1198" s="91">
        <f t="shared" si="24"/>
        <v>3633475</v>
      </c>
      <c r="G1198" s="95"/>
      <c r="H1198" s="21"/>
    </row>
    <row r="1199" spans="1:8">
      <c r="A1199" s="19"/>
      <c r="B1199" s="21" t="s">
        <v>570</v>
      </c>
      <c r="C1199" s="21">
        <v>3</v>
      </c>
      <c r="D1199" s="3"/>
      <c r="E1199" s="95">
        <v>65470</v>
      </c>
      <c r="F1199" s="91">
        <f t="shared" si="24"/>
        <v>3568005</v>
      </c>
      <c r="G1199" s="95"/>
      <c r="H1199" s="21"/>
    </row>
    <row r="1200" spans="1:8">
      <c r="A1200" s="19"/>
      <c r="B1200" s="21" t="s">
        <v>571</v>
      </c>
      <c r="C1200" s="21">
        <v>2</v>
      </c>
      <c r="D1200" s="3"/>
      <c r="E1200" s="95">
        <v>39275</v>
      </c>
      <c r="F1200" s="91">
        <f t="shared" si="24"/>
        <v>3528730</v>
      </c>
      <c r="G1200" s="95"/>
      <c r="H1200" s="21"/>
    </row>
    <row r="1201" spans="1:8">
      <c r="A1201" s="19"/>
      <c r="B1201" s="21" t="s">
        <v>572</v>
      </c>
      <c r="C1201" s="21">
        <v>2</v>
      </c>
      <c r="D1201" s="3"/>
      <c r="E1201" s="95">
        <v>40160</v>
      </c>
      <c r="F1201" s="91">
        <f t="shared" si="24"/>
        <v>3488570</v>
      </c>
      <c r="G1201" s="95"/>
      <c r="H1201" s="21"/>
    </row>
    <row r="1202" spans="1:8">
      <c r="A1202" s="19"/>
      <c r="B1202" s="21" t="s">
        <v>573</v>
      </c>
      <c r="C1202" s="21">
        <v>1</v>
      </c>
      <c r="D1202" s="3"/>
      <c r="E1202" s="95">
        <v>19920</v>
      </c>
      <c r="F1202" s="91">
        <f t="shared" si="24"/>
        <v>3468650</v>
      </c>
      <c r="G1202" s="95"/>
      <c r="H1202" s="21"/>
    </row>
    <row r="1203" spans="1:8">
      <c r="A1203" s="19"/>
      <c r="B1203" s="21" t="s">
        <v>574</v>
      </c>
      <c r="C1203" s="21">
        <v>2</v>
      </c>
      <c r="D1203" s="3"/>
      <c r="E1203" s="95">
        <v>40675</v>
      </c>
      <c r="F1203" s="91">
        <f t="shared" si="24"/>
        <v>3427975</v>
      </c>
      <c r="G1203" s="95"/>
      <c r="H1203" s="21"/>
    </row>
    <row r="1204" spans="1:8">
      <c r="A1204" s="19"/>
      <c r="B1204" s="21" t="s">
        <v>575</v>
      </c>
      <c r="C1204" s="21">
        <v>1</v>
      </c>
      <c r="D1204" s="3"/>
      <c r="E1204" s="95">
        <v>4000</v>
      </c>
      <c r="F1204" s="91">
        <f t="shared" si="24"/>
        <v>3423975</v>
      </c>
      <c r="G1204" s="95"/>
      <c r="H1204" s="21"/>
    </row>
    <row r="1205" spans="1:8">
      <c r="A1205" s="19"/>
      <c r="B1205" s="21" t="s">
        <v>894</v>
      </c>
      <c r="C1205" s="21">
        <v>5</v>
      </c>
      <c r="D1205" s="3"/>
      <c r="E1205" s="95">
        <v>98235</v>
      </c>
      <c r="F1205" s="91">
        <f t="shared" si="24"/>
        <v>3325740</v>
      </c>
      <c r="G1205" s="95"/>
      <c r="H1205" s="21"/>
    </row>
    <row r="1206" spans="1:8">
      <c r="A1206" s="19"/>
      <c r="B1206" s="21" t="s">
        <v>1374</v>
      </c>
      <c r="C1206" s="21">
        <v>6</v>
      </c>
      <c r="D1206" s="3"/>
      <c r="E1206" s="95">
        <v>115340</v>
      </c>
      <c r="F1206" s="91">
        <f t="shared" si="24"/>
        <v>3210400</v>
      </c>
      <c r="G1206" s="95"/>
      <c r="H1206" s="21"/>
    </row>
    <row r="1207" spans="1:8">
      <c r="A1207" s="19"/>
      <c r="B1207" s="21" t="s">
        <v>1375</v>
      </c>
      <c r="C1207" s="21">
        <v>8</v>
      </c>
      <c r="D1207" s="3"/>
      <c r="E1207" s="95">
        <v>163520</v>
      </c>
      <c r="F1207" s="91">
        <f t="shared" si="24"/>
        <v>3046880</v>
      </c>
      <c r="G1207" s="95"/>
      <c r="H1207" s="21"/>
    </row>
    <row r="1208" spans="1:8">
      <c r="A1208" s="19"/>
      <c r="B1208" s="21" t="s">
        <v>576</v>
      </c>
      <c r="C1208" s="21">
        <v>15</v>
      </c>
      <c r="D1208" s="3"/>
      <c r="E1208" s="95">
        <v>301660</v>
      </c>
      <c r="F1208" s="91">
        <f t="shared" si="24"/>
        <v>2745220</v>
      </c>
      <c r="G1208" s="95"/>
      <c r="H1208" s="21"/>
    </row>
    <row r="1209" spans="1:8">
      <c r="A1209" s="19"/>
      <c r="B1209" s="21" t="s">
        <v>577</v>
      </c>
      <c r="C1209" s="21">
        <v>17</v>
      </c>
      <c r="D1209" s="3"/>
      <c r="E1209" s="95">
        <v>327595</v>
      </c>
      <c r="F1209" s="91">
        <f t="shared" si="24"/>
        <v>2417625</v>
      </c>
      <c r="G1209" s="95"/>
      <c r="H1209" s="21"/>
    </row>
    <row r="1210" spans="1:8">
      <c r="A1210" s="19"/>
      <c r="B1210" s="21" t="s">
        <v>901</v>
      </c>
      <c r="C1210" s="21">
        <v>8</v>
      </c>
      <c r="D1210" s="3"/>
      <c r="E1210" s="95">
        <v>169730</v>
      </c>
      <c r="F1210" s="91">
        <f t="shared" si="24"/>
        <v>2247895</v>
      </c>
      <c r="G1210" s="95"/>
      <c r="H1210" s="21"/>
    </row>
    <row r="1211" spans="1:8">
      <c r="A1211" s="19"/>
      <c r="B1211" s="21" t="s">
        <v>942</v>
      </c>
      <c r="C1211" s="21">
        <v>14</v>
      </c>
      <c r="D1211" s="3"/>
      <c r="E1211" s="95">
        <v>261450</v>
      </c>
      <c r="F1211" s="91">
        <f t="shared" si="24"/>
        <v>1986445</v>
      </c>
      <c r="G1211" s="95"/>
      <c r="H1211" s="21"/>
    </row>
    <row r="1212" spans="1:8">
      <c r="A1212" s="19"/>
      <c r="B1212" s="21" t="s">
        <v>1376</v>
      </c>
      <c r="C1212" s="21">
        <v>7</v>
      </c>
      <c r="D1212" s="3"/>
      <c r="E1212" s="95">
        <v>145545</v>
      </c>
      <c r="F1212" s="91">
        <f t="shared" si="24"/>
        <v>1840900</v>
      </c>
      <c r="G1212" s="95"/>
      <c r="H1212" s="21"/>
    </row>
    <row r="1213" spans="1:8">
      <c r="A1213" s="19"/>
      <c r="B1213" s="21" t="s">
        <v>1377</v>
      </c>
      <c r="C1213" s="21">
        <v>18</v>
      </c>
      <c r="D1213" s="3"/>
      <c r="E1213" s="95">
        <v>324335</v>
      </c>
      <c r="F1213" s="91">
        <f t="shared" si="24"/>
        <v>1516565</v>
      </c>
      <c r="G1213" s="95"/>
      <c r="H1213" s="21"/>
    </row>
    <row r="1214" spans="1:8">
      <c r="A1214" s="19"/>
      <c r="B1214" s="21" t="s">
        <v>1378</v>
      </c>
      <c r="C1214" s="21">
        <v>12</v>
      </c>
      <c r="D1214" s="3"/>
      <c r="E1214" s="95">
        <v>215435</v>
      </c>
      <c r="F1214" s="91">
        <f t="shared" si="24"/>
        <v>1301130</v>
      </c>
      <c r="G1214" s="95"/>
      <c r="H1214" s="21"/>
    </row>
    <row r="1215" spans="1:8">
      <c r="A1215" s="19"/>
      <c r="B1215" s="21" t="s">
        <v>903</v>
      </c>
      <c r="C1215" s="21">
        <v>15</v>
      </c>
      <c r="D1215" s="3"/>
      <c r="E1215" s="95">
        <v>285555</v>
      </c>
      <c r="F1215" s="91">
        <f t="shared" si="24"/>
        <v>1015575</v>
      </c>
      <c r="G1215" s="95"/>
      <c r="H1215" s="21"/>
    </row>
    <row r="1216" spans="1:8">
      <c r="A1216" s="19"/>
      <c r="B1216" s="21" t="s">
        <v>1379</v>
      </c>
      <c r="C1216" s="21">
        <v>10</v>
      </c>
      <c r="D1216" s="3"/>
      <c r="E1216" s="95">
        <v>203545</v>
      </c>
      <c r="F1216" s="91">
        <f t="shared" si="24"/>
        <v>812030</v>
      </c>
      <c r="G1216" s="95"/>
      <c r="H1216" s="21"/>
    </row>
    <row r="1217" spans="1:8">
      <c r="A1217" s="19"/>
      <c r="B1217" s="21" t="s">
        <v>1380</v>
      </c>
      <c r="C1217" s="21">
        <v>9</v>
      </c>
      <c r="D1217" s="3"/>
      <c r="E1217" s="95">
        <v>190255</v>
      </c>
      <c r="F1217" s="91">
        <f t="shared" si="24"/>
        <v>621775</v>
      </c>
      <c r="G1217" s="95"/>
      <c r="H1217" s="21"/>
    </row>
    <row r="1218" spans="1:8">
      <c r="A1218" s="19"/>
      <c r="B1218" s="21" t="s">
        <v>1381</v>
      </c>
      <c r="C1218" s="21">
        <v>2</v>
      </c>
      <c r="D1218" s="3"/>
      <c r="E1218" s="95">
        <v>39990</v>
      </c>
      <c r="F1218" s="91">
        <f t="shared" si="24"/>
        <v>581785</v>
      </c>
      <c r="G1218" s="95"/>
      <c r="H1218" s="21"/>
    </row>
    <row r="1219" spans="1:8">
      <c r="A1219" s="19"/>
      <c r="B1219" s="21" t="s">
        <v>578</v>
      </c>
      <c r="C1219" s="21">
        <v>3</v>
      </c>
      <c r="D1219" s="3"/>
      <c r="E1219" s="95">
        <v>45190</v>
      </c>
      <c r="F1219" s="91">
        <f t="shared" si="24"/>
        <v>536595</v>
      </c>
      <c r="G1219" s="95"/>
      <c r="H1219" s="21"/>
    </row>
    <row r="1220" spans="1:8">
      <c r="A1220" s="19"/>
      <c r="B1220" s="21" t="s">
        <v>1382</v>
      </c>
      <c r="C1220" s="21">
        <v>8</v>
      </c>
      <c r="D1220" s="3"/>
      <c r="E1220" s="95">
        <v>161045</v>
      </c>
      <c r="F1220" s="91">
        <f t="shared" si="24"/>
        <v>375550</v>
      </c>
      <c r="G1220" s="95"/>
      <c r="H1220" s="21"/>
    </row>
    <row r="1221" spans="1:8">
      <c r="A1221" s="19"/>
      <c r="B1221" s="21" t="s">
        <v>945</v>
      </c>
      <c r="C1221" s="21">
        <v>12</v>
      </c>
      <c r="D1221" s="3"/>
      <c r="E1221" s="95">
        <v>247025</v>
      </c>
      <c r="F1221" s="91">
        <f t="shared" si="24"/>
        <v>128525</v>
      </c>
      <c r="G1221" s="95"/>
      <c r="H1221" s="21"/>
    </row>
    <row r="1222" spans="1:8">
      <c r="A1222" s="19"/>
      <c r="B1222" s="21" t="s">
        <v>1383</v>
      </c>
      <c r="C1222" s="21">
        <v>7</v>
      </c>
      <c r="D1222" s="3"/>
      <c r="E1222" s="95">
        <v>120100</v>
      </c>
      <c r="F1222" s="91">
        <f t="shared" si="24"/>
        <v>8425</v>
      </c>
      <c r="G1222" s="95"/>
      <c r="H1222" s="21"/>
    </row>
    <row r="1223" spans="1:8">
      <c r="A1223" s="19"/>
      <c r="B1223" s="21" t="s">
        <v>1384</v>
      </c>
      <c r="C1223" s="21">
        <v>1</v>
      </c>
      <c r="D1223" s="3">
        <v>13750</v>
      </c>
      <c r="E1223" s="95">
        <v>22175</v>
      </c>
      <c r="F1223" s="91">
        <f t="shared" si="24"/>
        <v>0</v>
      </c>
      <c r="G1223" s="95"/>
      <c r="H1223" s="21"/>
    </row>
    <row r="1224" spans="1:8">
      <c r="A1224" s="19"/>
      <c r="B1224" s="21" t="s">
        <v>74</v>
      </c>
      <c r="C1224" s="21">
        <v>1</v>
      </c>
      <c r="D1224" s="3">
        <v>8075</v>
      </c>
      <c r="E1224" s="95">
        <v>8075</v>
      </c>
      <c r="F1224" s="91">
        <f t="shared" si="24"/>
        <v>0</v>
      </c>
      <c r="G1224" s="95"/>
      <c r="H1224" s="21"/>
    </row>
    <row r="1225" spans="1:8">
      <c r="A1225" s="19"/>
      <c r="B1225" s="21" t="s">
        <v>80</v>
      </c>
      <c r="C1225" s="21">
        <v>1</v>
      </c>
      <c r="D1225" s="3">
        <v>6595</v>
      </c>
      <c r="E1225" s="95">
        <v>6595</v>
      </c>
      <c r="F1225" s="91">
        <f t="shared" si="24"/>
        <v>0</v>
      </c>
      <c r="G1225" s="95"/>
      <c r="H1225" s="21"/>
    </row>
    <row r="1226" spans="1:8">
      <c r="A1226" s="19"/>
      <c r="B1226" s="17"/>
      <c r="C1226" s="17"/>
      <c r="D1226" s="18"/>
      <c r="E1226" s="91"/>
      <c r="F1226" s="91"/>
      <c r="G1226" s="91"/>
      <c r="H1226" s="21"/>
    </row>
    <row r="1227" spans="1:8" ht="26.25">
      <c r="A1227" s="27" t="s">
        <v>43</v>
      </c>
      <c r="B1227" s="28"/>
      <c r="C1227" s="29">
        <f>SUM(C1160:C1226)</f>
        <v>484</v>
      </c>
      <c r="D1227" s="10">
        <f>SUM(D1160:D1226)</f>
        <v>5417990</v>
      </c>
      <c r="E1227" s="10">
        <f>SUM(E1160:E1226)</f>
        <v>5417990</v>
      </c>
      <c r="F1227" s="10">
        <f>D1227-E1227</f>
        <v>0</v>
      </c>
      <c r="G1227" s="10"/>
      <c r="H1227" s="31"/>
    </row>
    <row r="1230" spans="1:8" ht="23.25">
      <c r="A1230" s="666" t="s">
        <v>0</v>
      </c>
      <c r="B1230" s="666"/>
      <c r="C1230" s="666"/>
      <c r="D1230" s="666"/>
      <c r="E1230" s="666"/>
      <c r="F1230" s="666"/>
      <c r="G1230" s="666"/>
      <c r="H1230" s="666"/>
    </row>
    <row r="1231" spans="1:8" ht="15.75">
      <c r="A1231" s="672" t="s">
        <v>1059</v>
      </c>
      <c r="B1231" s="672"/>
      <c r="C1231" s="672"/>
      <c r="D1231" s="672"/>
      <c r="E1231" s="672"/>
      <c r="F1231" s="672"/>
      <c r="G1231" s="672"/>
      <c r="H1231" s="672"/>
    </row>
    <row r="1232" spans="1:8" ht="21">
      <c r="A1232" s="683" t="s">
        <v>1385</v>
      </c>
      <c r="B1232" s="683"/>
      <c r="C1232" s="683"/>
      <c r="D1232" s="683"/>
      <c r="E1232" s="683"/>
      <c r="F1232" s="683"/>
      <c r="G1232" s="683"/>
      <c r="H1232" s="683"/>
    </row>
    <row r="1233" spans="1:8">
      <c r="A1233" s="668" t="s">
        <v>2</v>
      </c>
      <c r="B1233" s="668"/>
      <c r="C1233" s="668"/>
      <c r="D1233" s="668"/>
      <c r="E1233" s="668"/>
      <c r="F1233" s="668"/>
      <c r="G1233" s="668"/>
      <c r="H1233" s="668"/>
    </row>
    <row r="1234" spans="1:8" ht="15.75">
      <c r="A1234" s="1" t="s">
        <v>3</v>
      </c>
      <c r="B1234" s="1" t="s">
        <v>4</v>
      </c>
      <c r="C1234" s="211" t="s">
        <v>2245</v>
      </c>
      <c r="D1234" s="1" t="s">
        <v>2243</v>
      </c>
      <c r="E1234" s="1" t="s">
        <v>2246</v>
      </c>
      <c r="F1234" s="211" t="s">
        <v>2244</v>
      </c>
      <c r="G1234" s="1" t="s">
        <v>2247</v>
      </c>
      <c r="H1234" s="211" t="s">
        <v>2239</v>
      </c>
    </row>
    <row r="1235" spans="1:8">
      <c r="A1235" s="19"/>
      <c r="B1235" s="21" t="s">
        <v>805</v>
      </c>
      <c r="C1235" s="21">
        <v>12</v>
      </c>
      <c r="D1235" s="5">
        <v>236375</v>
      </c>
      <c r="E1235" s="107"/>
      <c r="F1235" s="107">
        <f>D1235-E1235</f>
        <v>236375</v>
      </c>
      <c r="G1235" s="107"/>
      <c r="H1235" s="21"/>
    </row>
    <row r="1236" spans="1:8">
      <c r="A1236" s="19"/>
      <c r="B1236" s="21" t="s">
        <v>1365</v>
      </c>
      <c r="C1236" s="21">
        <v>16</v>
      </c>
      <c r="D1236" s="5">
        <v>320665</v>
      </c>
      <c r="E1236" s="91"/>
      <c r="F1236" s="91">
        <f>F1235+D1236-E1236</f>
        <v>557040</v>
      </c>
      <c r="G1236" s="91"/>
      <c r="H1236" s="21"/>
    </row>
    <row r="1237" spans="1:8">
      <c r="A1237" s="19"/>
      <c r="B1237" s="21" t="s">
        <v>1329</v>
      </c>
      <c r="C1237" s="21">
        <v>9</v>
      </c>
      <c r="D1237" s="5">
        <v>175470</v>
      </c>
      <c r="E1237" s="91"/>
      <c r="F1237" s="91">
        <f t="shared" ref="F1237:F1243" si="25">F1236+D1237-E1237</f>
        <v>732510</v>
      </c>
      <c r="G1237" s="91"/>
      <c r="H1237" s="21"/>
    </row>
    <row r="1238" spans="1:8">
      <c r="A1238" s="19"/>
      <c r="B1238" s="21" t="s">
        <v>541</v>
      </c>
      <c r="C1238" s="21">
        <v>5</v>
      </c>
      <c r="D1238" s="3"/>
      <c r="E1238" s="95">
        <v>73690</v>
      </c>
      <c r="F1238" s="91">
        <f t="shared" si="25"/>
        <v>658820</v>
      </c>
      <c r="G1238" s="95"/>
      <c r="H1238" s="21"/>
    </row>
    <row r="1239" spans="1:8">
      <c r="A1239" s="19"/>
      <c r="B1239" s="21" t="s">
        <v>542</v>
      </c>
      <c r="C1239" s="21">
        <v>10</v>
      </c>
      <c r="D1239" s="3"/>
      <c r="E1239" s="95">
        <v>171290</v>
      </c>
      <c r="F1239" s="91">
        <f t="shared" si="25"/>
        <v>487530</v>
      </c>
      <c r="G1239" s="95"/>
      <c r="H1239" s="21"/>
    </row>
    <row r="1240" spans="1:8">
      <c r="A1240" s="19"/>
      <c r="B1240" s="21" t="s">
        <v>543</v>
      </c>
      <c r="C1240" s="21">
        <v>10</v>
      </c>
      <c r="D1240" s="3"/>
      <c r="E1240" s="95">
        <v>184815</v>
      </c>
      <c r="F1240" s="91">
        <f t="shared" si="25"/>
        <v>302715</v>
      </c>
      <c r="G1240" s="95"/>
      <c r="H1240" s="21"/>
    </row>
    <row r="1241" spans="1:8">
      <c r="A1241" s="19"/>
      <c r="B1241" s="21" t="s">
        <v>544</v>
      </c>
      <c r="C1241" s="21">
        <v>16</v>
      </c>
      <c r="D1241" s="3"/>
      <c r="E1241" s="95">
        <v>296970</v>
      </c>
      <c r="F1241" s="91">
        <f t="shared" si="25"/>
        <v>5745</v>
      </c>
      <c r="G1241" s="95"/>
      <c r="H1241" s="21"/>
    </row>
    <row r="1242" spans="1:8">
      <c r="A1242" s="19"/>
      <c r="B1242" s="21" t="s">
        <v>549</v>
      </c>
      <c r="C1242" s="21">
        <v>5</v>
      </c>
      <c r="D1242" s="3"/>
      <c r="E1242" s="91">
        <v>2810</v>
      </c>
      <c r="F1242" s="91">
        <f t="shared" si="25"/>
        <v>2935</v>
      </c>
      <c r="G1242" s="91"/>
      <c r="H1242" s="21"/>
    </row>
    <row r="1243" spans="1:8">
      <c r="A1243" s="19"/>
      <c r="B1243" s="21"/>
      <c r="C1243" s="21"/>
      <c r="D1243" s="3"/>
      <c r="E1243" s="91">
        <v>2935</v>
      </c>
      <c r="F1243" s="91">
        <f t="shared" si="25"/>
        <v>0</v>
      </c>
      <c r="G1243" s="91"/>
      <c r="H1243" s="21" t="s">
        <v>2164</v>
      </c>
    </row>
    <row r="1244" spans="1:8">
      <c r="A1244" s="19"/>
      <c r="B1244" s="21"/>
      <c r="C1244" s="21"/>
      <c r="D1244" s="3"/>
      <c r="E1244" s="91"/>
      <c r="F1244" s="91"/>
      <c r="G1244" s="91"/>
      <c r="H1244" s="21"/>
    </row>
    <row r="1245" spans="1:8" ht="26.25">
      <c r="A1245" s="27" t="s">
        <v>43</v>
      </c>
      <c r="B1245" s="28"/>
      <c r="C1245" s="29">
        <f>SUM(C1235:C1244)</f>
        <v>83</v>
      </c>
      <c r="D1245" s="10">
        <f>SUM(D1235:D1244)</f>
        <v>732510</v>
      </c>
      <c r="E1245" s="10">
        <f>SUM(E1235:E1244)</f>
        <v>732510</v>
      </c>
      <c r="F1245" s="10">
        <f>D1245-E1245</f>
        <v>0</v>
      </c>
      <c r="G1245" s="10"/>
      <c r="H1245" s="31"/>
    </row>
    <row r="1249" spans="1:8" ht="23.25">
      <c r="A1249" s="666" t="s">
        <v>0</v>
      </c>
      <c r="B1249" s="666"/>
      <c r="C1249" s="666"/>
      <c r="D1249" s="666"/>
      <c r="E1249" s="666"/>
      <c r="F1249" s="666"/>
      <c r="G1249" s="666"/>
      <c r="H1249" s="666"/>
    </row>
    <row r="1250" spans="1:8" ht="15.75">
      <c r="A1250" s="672" t="s">
        <v>1059</v>
      </c>
      <c r="B1250" s="672"/>
      <c r="C1250" s="672"/>
      <c r="D1250" s="672"/>
      <c r="E1250" s="672"/>
      <c r="F1250" s="672"/>
      <c r="G1250" s="672"/>
      <c r="H1250" s="672"/>
    </row>
    <row r="1251" spans="1:8" ht="21">
      <c r="A1251" s="683" t="s">
        <v>1386</v>
      </c>
      <c r="B1251" s="683"/>
      <c r="C1251" s="683"/>
      <c r="D1251" s="683"/>
      <c r="E1251" s="683"/>
      <c r="F1251" s="683"/>
      <c r="G1251" s="683"/>
      <c r="H1251" s="683"/>
    </row>
    <row r="1252" spans="1:8">
      <c r="A1252" s="668" t="s">
        <v>2</v>
      </c>
      <c r="B1252" s="668"/>
      <c r="C1252" s="668"/>
      <c r="D1252" s="668"/>
      <c r="E1252" s="668"/>
      <c r="F1252" s="668"/>
      <c r="G1252" s="668"/>
      <c r="H1252" s="668"/>
    </row>
    <row r="1253" spans="1:8" ht="15.75">
      <c r="A1253" s="1" t="s">
        <v>3</v>
      </c>
      <c r="B1253" s="1" t="s">
        <v>4</v>
      </c>
      <c r="C1253" s="211" t="s">
        <v>2245</v>
      </c>
      <c r="D1253" s="1" t="s">
        <v>2243</v>
      </c>
      <c r="E1253" s="1" t="s">
        <v>2246</v>
      </c>
      <c r="F1253" s="211" t="s">
        <v>2244</v>
      </c>
      <c r="G1253" s="1" t="s">
        <v>2247</v>
      </c>
      <c r="H1253" s="211" t="s">
        <v>2239</v>
      </c>
    </row>
    <row r="1254" spans="1:8">
      <c r="A1254" s="19">
        <v>1</v>
      </c>
      <c r="B1254" s="21" t="s">
        <v>545</v>
      </c>
      <c r="C1254" s="21">
        <v>7</v>
      </c>
      <c r="D1254" s="5">
        <v>188575</v>
      </c>
      <c r="E1254" s="107"/>
      <c r="F1254" s="107">
        <f>D1254-E1254</f>
        <v>188575</v>
      </c>
      <c r="G1254" s="107"/>
      <c r="H1254" s="21"/>
    </row>
    <row r="1255" spans="1:8">
      <c r="A1255" s="19">
        <v>2</v>
      </c>
      <c r="B1255" s="21" t="s">
        <v>546</v>
      </c>
      <c r="C1255" s="21">
        <v>17</v>
      </c>
      <c r="D1255" s="5">
        <v>455580</v>
      </c>
      <c r="E1255" s="91"/>
      <c r="F1255" s="91">
        <f>F1254+D1255-E1255</f>
        <v>644155</v>
      </c>
      <c r="G1255" s="91"/>
      <c r="H1255" s="21"/>
    </row>
    <row r="1256" spans="1:8">
      <c r="A1256" s="19">
        <v>3</v>
      </c>
      <c r="B1256" s="21" t="s">
        <v>547</v>
      </c>
      <c r="C1256" s="21">
        <v>19</v>
      </c>
      <c r="D1256" s="5">
        <v>504460</v>
      </c>
      <c r="E1256" s="91"/>
      <c r="F1256" s="91">
        <f t="shared" ref="F1256:F1319" si="26">F1255+D1256-E1256</f>
        <v>1148615</v>
      </c>
      <c r="G1256" s="91"/>
      <c r="H1256" s="21"/>
    </row>
    <row r="1257" spans="1:8">
      <c r="A1257" s="19">
        <v>4</v>
      </c>
      <c r="B1257" s="21" t="s">
        <v>548</v>
      </c>
      <c r="C1257" s="21">
        <v>14</v>
      </c>
      <c r="D1257" s="5">
        <v>372500</v>
      </c>
      <c r="E1257" s="91"/>
      <c r="F1257" s="91">
        <f t="shared" si="26"/>
        <v>1521115</v>
      </c>
      <c r="G1257" s="91"/>
      <c r="H1257" s="21"/>
    </row>
    <row r="1258" spans="1:8">
      <c r="A1258" s="19">
        <v>5</v>
      </c>
      <c r="B1258" s="21" t="s">
        <v>549</v>
      </c>
      <c r="C1258" s="21">
        <v>11</v>
      </c>
      <c r="D1258" s="5">
        <v>300210</v>
      </c>
      <c r="E1258" s="91"/>
      <c r="F1258" s="91">
        <f t="shared" si="26"/>
        <v>1821325</v>
      </c>
      <c r="G1258" s="91"/>
      <c r="H1258" s="21"/>
    </row>
    <row r="1259" spans="1:8">
      <c r="A1259" s="19">
        <v>6</v>
      </c>
      <c r="B1259" s="21" t="s">
        <v>550</v>
      </c>
      <c r="C1259" s="21">
        <v>4</v>
      </c>
      <c r="D1259" s="5">
        <v>94610</v>
      </c>
      <c r="E1259" s="91"/>
      <c r="F1259" s="91">
        <f t="shared" si="26"/>
        <v>1915935</v>
      </c>
      <c r="G1259" s="91"/>
      <c r="H1259" s="21"/>
    </row>
    <row r="1260" spans="1:8">
      <c r="A1260" s="19">
        <v>7</v>
      </c>
      <c r="B1260" s="21" t="s">
        <v>551</v>
      </c>
      <c r="C1260" s="21">
        <v>8</v>
      </c>
      <c r="D1260" s="5">
        <v>213895</v>
      </c>
      <c r="E1260" s="91"/>
      <c r="F1260" s="91">
        <f t="shared" si="26"/>
        <v>2129830</v>
      </c>
      <c r="G1260" s="91"/>
      <c r="H1260" s="21"/>
    </row>
    <row r="1261" spans="1:8">
      <c r="A1261" s="19">
        <v>8</v>
      </c>
      <c r="B1261" s="21" t="s">
        <v>552</v>
      </c>
      <c r="C1261" s="21">
        <v>5</v>
      </c>
      <c r="D1261" s="5">
        <v>214415</v>
      </c>
      <c r="E1261" s="91"/>
      <c r="F1261" s="91">
        <f t="shared" si="26"/>
        <v>2344245</v>
      </c>
      <c r="G1261" s="91"/>
      <c r="H1261" s="21"/>
    </row>
    <row r="1262" spans="1:8">
      <c r="A1262" s="19">
        <v>9</v>
      </c>
      <c r="B1262" s="21" t="s">
        <v>508</v>
      </c>
      <c r="C1262" s="21">
        <v>7</v>
      </c>
      <c r="D1262" s="5">
        <v>192565</v>
      </c>
      <c r="E1262" s="91"/>
      <c r="F1262" s="91">
        <f t="shared" si="26"/>
        <v>2536810</v>
      </c>
      <c r="G1262" s="91"/>
      <c r="H1262" s="21"/>
    </row>
    <row r="1263" spans="1:8">
      <c r="A1263" s="19">
        <v>10</v>
      </c>
      <c r="B1263" s="21" t="s">
        <v>553</v>
      </c>
      <c r="C1263" s="21">
        <v>11</v>
      </c>
      <c r="D1263" s="5">
        <v>293645</v>
      </c>
      <c r="E1263" s="91"/>
      <c r="F1263" s="91">
        <f t="shared" si="26"/>
        <v>2830455</v>
      </c>
      <c r="G1263" s="91"/>
      <c r="H1263" s="21"/>
    </row>
    <row r="1264" spans="1:8">
      <c r="A1264" s="19">
        <v>11</v>
      </c>
      <c r="B1264" s="21" t="s">
        <v>509</v>
      </c>
      <c r="C1264" s="21">
        <v>12</v>
      </c>
      <c r="D1264" s="5">
        <v>326495</v>
      </c>
      <c r="E1264" s="91"/>
      <c r="F1264" s="91">
        <f t="shared" si="26"/>
        <v>3156950</v>
      </c>
      <c r="G1264" s="91"/>
      <c r="H1264" s="21"/>
    </row>
    <row r="1265" spans="1:8">
      <c r="A1265" s="19">
        <v>12</v>
      </c>
      <c r="B1265" s="21" t="s">
        <v>554</v>
      </c>
      <c r="C1265" s="21">
        <v>12</v>
      </c>
      <c r="D1265" s="5">
        <v>322055</v>
      </c>
      <c r="E1265" s="91"/>
      <c r="F1265" s="91">
        <f t="shared" si="26"/>
        <v>3479005</v>
      </c>
      <c r="G1265" s="91"/>
      <c r="H1265" s="21"/>
    </row>
    <row r="1266" spans="1:8">
      <c r="A1266" s="19">
        <v>13</v>
      </c>
      <c r="B1266" s="21" t="s">
        <v>1387</v>
      </c>
      <c r="C1266" s="21">
        <v>21</v>
      </c>
      <c r="D1266" s="5">
        <v>551495</v>
      </c>
      <c r="E1266" s="91"/>
      <c r="F1266" s="91">
        <f t="shared" si="26"/>
        <v>4030500</v>
      </c>
      <c r="G1266" s="91"/>
      <c r="H1266" s="21"/>
    </row>
    <row r="1267" spans="1:8">
      <c r="A1267" s="19">
        <v>14</v>
      </c>
      <c r="B1267" s="21" t="s">
        <v>912</v>
      </c>
      <c r="C1267" s="21">
        <v>2</v>
      </c>
      <c r="D1267" s="5">
        <v>54725</v>
      </c>
      <c r="E1267" s="91"/>
      <c r="F1267" s="91">
        <f t="shared" si="26"/>
        <v>4085225</v>
      </c>
      <c r="G1267" s="91"/>
      <c r="H1267" s="21"/>
    </row>
    <row r="1268" spans="1:8">
      <c r="A1268" s="19">
        <v>15</v>
      </c>
      <c r="B1268" s="21" t="s">
        <v>1334</v>
      </c>
      <c r="C1268" s="21">
        <v>28</v>
      </c>
      <c r="D1268" s="5">
        <v>770295</v>
      </c>
      <c r="E1268" s="91"/>
      <c r="F1268" s="91">
        <f t="shared" si="26"/>
        <v>4855520</v>
      </c>
      <c r="G1268" s="91"/>
      <c r="H1268" s="21"/>
    </row>
    <row r="1269" spans="1:8">
      <c r="A1269" s="19">
        <v>16</v>
      </c>
      <c r="B1269" s="21" t="s">
        <v>914</v>
      </c>
      <c r="C1269" s="21">
        <v>23</v>
      </c>
      <c r="D1269" s="5">
        <v>637910</v>
      </c>
      <c r="E1269" s="91"/>
      <c r="F1269" s="91">
        <f t="shared" si="26"/>
        <v>5493430</v>
      </c>
      <c r="G1269" s="91"/>
      <c r="H1269" s="21"/>
    </row>
    <row r="1270" spans="1:8">
      <c r="A1270" s="19">
        <v>17</v>
      </c>
      <c r="B1270" s="21" t="s">
        <v>916</v>
      </c>
      <c r="C1270" s="21">
        <v>24</v>
      </c>
      <c r="D1270" s="5">
        <v>639280</v>
      </c>
      <c r="E1270" s="91"/>
      <c r="F1270" s="91">
        <f t="shared" si="26"/>
        <v>6132710</v>
      </c>
      <c r="G1270" s="91"/>
      <c r="H1270" s="21"/>
    </row>
    <row r="1271" spans="1:8">
      <c r="A1271" s="19">
        <v>18</v>
      </c>
      <c r="B1271" s="21" t="s">
        <v>1335</v>
      </c>
      <c r="C1271" s="21">
        <v>25</v>
      </c>
      <c r="D1271" s="5">
        <v>693015</v>
      </c>
      <c r="E1271" s="91"/>
      <c r="F1271" s="91">
        <f t="shared" si="26"/>
        <v>6825725</v>
      </c>
      <c r="G1271" s="91"/>
      <c r="H1271" s="21"/>
    </row>
    <row r="1272" spans="1:8">
      <c r="A1272" s="19">
        <v>19</v>
      </c>
      <c r="B1272" s="21" t="s">
        <v>919</v>
      </c>
      <c r="C1272" s="21">
        <v>20</v>
      </c>
      <c r="D1272" s="5">
        <v>526995</v>
      </c>
      <c r="E1272" s="91"/>
      <c r="F1272" s="91">
        <f t="shared" si="26"/>
        <v>7352720</v>
      </c>
      <c r="G1272" s="91"/>
      <c r="H1272" s="21"/>
    </row>
    <row r="1273" spans="1:8">
      <c r="A1273" s="19">
        <v>20</v>
      </c>
      <c r="B1273" s="21" t="s">
        <v>815</v>
      </c>
      <c r="C1273" s="21">
        <v>1</v>
      </c>
      <c r="D1273" s="5">
        <v>29535</v>
      </c>
      <c r="E1273" s="91"/>
      <c r="F1273" s="91">
        <f t="shared" si="26"/>
        <v>7382255</v>
      </c>
      <c r="G1273" s="91"/>
      <c r="H1273" s="21"/>
    </row>
    <row r="1274" spans="1:8">
      <c r="A1274" s="19">
        <v>21</v>
      </c>
      <c r="B1274" s="21" t="s">
        <v>54</v>
      </c>
      <c r="C1274" s="21">
        <v>3</v>
      </c>
      <c r="D1274" s="5">
        <v>84505</v>
      </c>
      <c r="E1274" s="91"/>
      <c r="F1274" s="91">
        <f t="shared" si="26"/>
        <v>7466760</v>
      </c>
      <c r="G1274" s="91"/>
      <c r="H1274" s="21"/>
    </row>
    <row r="1275" spans="1:8">
      <c r="A1275" s="19">
        <v>22</v>
      </c>
      <c r="B1275" s="21" t="s">
        <v>1388</v>
      </c>
      <c r="C1275" s="21">
        <v>28</v>
      </c>
      <c r="D1275" s="5">
        <v>770955</v>
      </c>
      <c r="E1275" s="91"/>
      <c r="F1275" s="91">
        <f t="shared" si="26"/>
        <v>8237715</v>
      </c>
      <c r="G1275" s="91"/>
      <c r="H1275" s="21"/>
    </row>
    <row r="1276" spans="1:8">
      <c r="A1276" s="19">
        <v>23</v>
      </c>
      <c r="B1276" s="21" t="s">
        <v>1337</v>
      </c>
      <c r="C1276" s="21">
        <v>34</v>
      </c>
      <c r="D1276" s="5">
        <v>939410</v>
      </c>
      <c r="E1276" s="91"/>
      <c r="F1276" s="91">
        <f t="shared" si="26"/>
        <v>9177125</v>
      </c>
      <c r="G1276" s="91"/>
      <c r="H1276" s="21"/>
    </row>
    <row r="1277" spans="1:8">
      <c r="A1277" s="19">
        <v>24</v>
      </c>
      <c r="B1277" s="21" t="s">
        <v>1389</v>
      </c>
      <c r="C1277" s="21">
        <v>9</v>
      </c>
      <c r="D1277" s="5">
        <v>232410</v>
      </c>
      <c r="E1277" s="91"/>
      <c r="F1277" s="91">
        <f t="shared" si="26"/>
        <v>9409535</v>
      </c>
      <c r="G1277" s="91"/>
      <c r="H1277" s="21"/>
    </row>
    <row r="1278" spans="1:8">
      <c r="A1278" s="19">
        <v>25</v>
      </c>
      <c r="B1278" s="21" t="s">
        <v>845</v>
      </c>
      <c r="C1278" s="21">
        <v>7</v>
      </c>
      <c r="D1278" s="3"/>
      <c r="E1278" s="95">
        <v>149135</v>
      </c>
      <c r="F1278" s="91">
        <f t="shared" si="26"/>
        <v>9260400</v>
      </c>
      <c r="G1278" s="95"/>
      <c r="H1278" s="21"/>
    </row>
    <row r="1279" spans="1:8">
      <c r="A1279" s="19">
        <v>26</v>
      </c>
      <c r="B1279" s="21" t="s">
        <v>846</v>
      </c>
      <c r="C1279" s="21">
        <v>5</v>
      </c>
      <c r="D1279" s="3"/>
      <c r="E1279" s="95">
        <v>70310</v>
      </c>
      <c r="F1279" s="91">
        <f t="shared" si="26"/>
        <v>9190090</v>
      </c>
      <c r="G1279" s="95"/>
      <c r="H1279" s="21"/>
    </row>
    <row r="1280" spans="1:8">
      <c r="A1280" s="19">
        <v>27</v>
      </c>
      <c r="B1280" s="21" t="s">
        <v>848</v>
      </c>
      <c r="C1280" s="21">
        <v>6</v>
      </c>
      <c r="D1280" s="3"/>
      <c r="E1280" s="95">
        <v>85365</v>
      </c>
      <c r="F1280" s="91">
        <f t="shared" si="26"/>
        <v>9104725</v>
      </c>
      <c r="G1280" s="95"/>
      <c r="H1280" s="21"/>
    </row>
    <row r="1281" spans="1:8">
      <c r="A1281" s="19">
        <v>28</v>
      </c>
      <c r="B1281" s="21" t="s">
        <v>849</v>
      </c>
      <c r="C1281" s="21">
        <v>9</v>
      </c>
      <c r="D1281" s="3"/>
      <c r="E1281" s="95">
        <v>176105</v>
      </c>
      <c r="F1281" s="91">
        <f t="shared" si="26"/>
        <v>8928620</v>
      </c>
      <c r="G1281" s="95"/>
      <c r="H1281" s="21"/>
    </row>
    <row r="1282" spans="1:8">
      <c r="A1282" s="19">
        <v>29</v>
      </c>
      <c r="B1282" s="21" t="s">
        <v>931</v>
      </c>
      <c r="C1282" s="21">
        <v>14</v>
      </c>
      <c r="D1282" s="3"/>
      <c r="E1282" s="95">
        <v>327270</v>
      </c>
      <c r="F1282" s="91">
        <f t="shared" si="26"/>
        <v>8601350</v>
      </c>
      <c r="G1282" s="95"/>
      <c r="H1282" s="21"/>
    </row>
    <row r="1283" spans="1:8">
      <c r="A1283" s="19">
        <v>30</v>
      </c>
      <c r="B1283" s="21" t="s">
        <v>851</v>
      </c>
      <c r="C1283" s="21">
        <v>17</v>
      </c>
      <c r="D1283" s="3"/>
      <c r="E1283" s="95">
        <v>369820</v>
      </c>
      <c r="F1283" s="91">
        <f t="shared" si="26"/>
        <v>8231530</v>
      </c>
      <c r="G1283" s="95"/>
      <c r="H1283" s="21"/>
    </row>
    <row r="1284" spans="1:8">
      <c r="A1284" s="19">
        <v>31</v>
      </c>
      <c r="B1284" s="21" t="s">
        <v>1372</v>
      </c>
      <c r="C1284" s="21">
        <v>25</v>
      </c>
      <c r="D1284" s="3"/>
      <c r="E1284" s="95">
        <v>555400</v>
      </c>
      <c r="F1284" s="91">
        <f t="shared" si="26"/>
        <v>7676130</v>
      </c>
      <c r="G1284" s="95"/>
      <c r="H1284" s="21"/>
    </row>
    <row r="1285" spans="1:8">
      <c r="A1285" s="19">
        <v>32</v>
      </c>
      <c r="B1285" s="21" t="s">
        <v>933</v>
      </c>
      <c r="C1285" s="21">
        <v>15</v>
      </c>
      <c r="D1285" s="3"/>
      <c r="E1285" s="95">
        <v>313830</v>
      </c>
      <c r="F1285" s="91">
        <f t="shared" si="26"/>
        <v>7362300</v>
      </c>
      <c r="G1285" s="95"/>
      <c r="H1285" s="21"/>
    </row>
    <row r="1286" spans="1:8">
      <c r="A1286" s="19">
        <v>33</v>
      </c>
      <c r="B1286" s="21" t="s">
        <v>555</v>
      </c>
      <c r="C1286" s="21">
        <v>27</v>
      </c>
      <c r="D1286" s="3"/>
      <c r="E1286" s="95">
        <v>623225</v>
      </c>
      <c r="F1286" s="91">
        <f t="shared" si="26"/>
        <v>6739075</v>
      </c>
      <c r="G1286" s="95"/>
      <c r="H1286" s="21"/>
    </row>
    <row r="1287" spans="1:8">
      <c r="A1287" s="19">
        <v>34</v>
      </c>
      <c r="B1287" s="21" t="s">
        <v>556</v>
      </c>
      <c r="C1287" s="21">
        <v>26</v>
      </c>
      <c r="D1287" s="3"/>
      <c r="E1287" s="95">
        <f>615935-22165</f>
        <v>593770</v>
      </c>
      <c r="F1287" s="91">
        <f t="shared" si="26"/>
        <v>6145305</v>
      </c>
      <c r="G1287" s="95"/>
      <c r="H1287" s="21" t="s">
        <v>1390</v>
      </c>
    </row>
    <row r="1288" spans="1:8">
      <c r="A1288" s="19"/>
      <c r="B1288" s="21" t="s">
        <v>557</v>
      </c>
      <c r="C1288" s="21">
        <v>16</v>
      </c>
      <c r="D1288" s="3"/>
      <c r="E1288" s="95">
        <v>362435</v>
      </c>
      <c r="F1288" s="91">
        <f t="shared" si="26"/>
        <v>5782870</v>
      </c>
      <c r="G1288" s="95"/>
      <c r="H1288" s="21"/>
    </row>
    <row r="1289" spans="1:8">
      <c r="A1289" s="19"/>
      <c r="B1289" s="21" t="s">
        <v>558</v>
      </c>
      <c r="C1289" s="21">
        <v>3</v>
      </c>
      <c r="D1289" s="3"/>
      <c r="E1289" s="95">
        <v>58405</v>
      </c>
      <c r="F1289" s="91">
        <f t="shared" si="26"/>
        <v>5724465</v>
      </c>
      <c r="G1289" s="95"/>
      <c r="H1289" s="21"/>
    </row>
    <row r="1290" spans="1:8">
      <c r="A1290" s="19"/>
      <c r="B1290" s="21" t="s">
        <v>559</v>
      </c>
      <c r="C1290" s="21">
        <v>2</v>
      </c>
      <c r="D1290" s="3"/>
      <c r="E1290" s="95">
        <v>23340</v>
      </c>
      <c r="F1290" s="91">
        <f t="shared" si="26"/>
        <v>5701125</v>
      </c>
      <c r="G1290" s="95"/>
      <c r="H1290" s="21"/>
    </row>
    <row r="1291" spans="1:8">
      <c r="A1291" s="19"/>
      <c r="B1291" s="21" t="s">
        <v>561</v>
      </c>
      <c r="C1291" s="21">
        <v>1</v>
      </c>
      <c r="D1291" s="3"/>
      <c r="E1291" s="95">
        <v>21735</v>
      </c>
      <c r="F1291" s="91">
        <f t="shared" si="26"/>
        <v>5679390</v>
      </c>
      <c r="G1291" s="95"/>
      <c r="H1291" s="21"/>
    </row>
    <row r="1292" spans="1:8">
      <c r="A1292" s="19"/>
      <c r="B1292" s="21" t="s">
        <v>854</v>
      </c>
      <c r="C1292" s="21">
        <v>5</v>
      </c>
      <c r="D1292" s="3"/>
      <c r="E1292" s="95">
        <v>100505</v>
      </c>
      <c r="F1292" s="91">
        <f t="shared" si="26"/>
        <v>5578885</v>
      </c>
      <c r="G1292" s="95"/>
      <c r="H1292" s="21"/>
    </row>
    <row r="1293" spans="1:8">
      <c r="A1293" s="19"/>
      <c r="B1293" s="21" t="s">
        <v>562</v>
      </c>
      <c r="C1293" s="21">
        <v>7</v>
      </c>
      <c r="D1293" s="3"/>
      <c r="E1293" s="95">
        <v>141135</v>
      </c>
      <c r="F1293" s="91">
        <f t="shared" si="26"/>
        <v>5437750</v>
      </c>
      <c r="G1293" s="95"/>
      <c r="H1293" s="21"/>
    </row>
    <row r="1294" spans="1:8">
      <c r="A1294" s="19"/>
      <c r="B1294" s="21" t="s">
        <v>564</v>
      </c>
      <c r="C1294" s="21">
        <v>2</v>
      </c>
      <c r="D1294" s="3"/>
      <c r="E1294" s="95">
        <v>51675</v>
      </c>
      <c r="F1294" s="91">
        <f t="shared" si="26"/>
        <v>5386075</v>
      </c>
      <c r="G1294" s="95"/>
      <c r="H1294" s="21"/>
    </row>
    <row r="1295" spans="1:8">
      <c r="A1295" s="19"/>
      <c r="B1295" s="21" t="s">
        <v>955</v>
      </c>
      <c r="C1295" s="21">
        <v>5</v>
      </c>
      <c r="D1295" s="3"/>
      <c r="E1295" s="95">
        <v>111325</v>
      </c>
      <c r="F1295" s="91">
        <f t="shared" si="26"/>
        <v>5274750</v>
      </c>
      <c r="G1295" s="95"/>
      <c r="H1295" s="21"/>
    </row>
    <row r="1296" spans="1:8">
      <c r="A1296" s="19"/>
      <c r="B1296" s="21" t="s">
        <v>566</v>
      </c>
      <c r="C1296" s="21">
        <v>4</v>
      </c>
      <c r="D1296" s="3"/>
      <c r="E1296" s="95">
        <v>73005</v>
      </c>
      <c r="F1296" s="91">
        <f t="shared" si="26"/>
        <v>5201745</v>
      </c>
      <c r="G1296" s="95"/>
      <c r="H1296" s="21"/>
    </row>
    <row r="1297" spans="1:8">
      <c r="A1297" s="19"/>
      <c r="B1297" s="21" t="s">
        <v>568</v>
      </c>
      <c r="C1297" s="21">
        <v>4</v>
      </c>
      <c r="D1297" s="3"/>
      <c r="E1297" s="95">
        <v>74450</v>
      </c>
      <c r="F1297" s="91">
        <f t="shared" si="26"/>
        <v>5127295</v>
      </c>
      <c r="G1297" s="95"/>
      <c r="H1297" s="21"/>
    </row>
    <row r="1298" spans="1:8">
      <c r="A1298" s="19"/>
      <c r="B1298" s="21" t="s">
        <v>569</v>
      </c>
      <c r="C1298" s="21">
        <v>2</v>
      </c>
      <c r="D1298" s="3"/>
      <c r="E1298" s="95">
        <v>56120</v>
      </c>
      <c r="F1298" s="91">
        <f t="shared" si="26"/>
        <v>5071175</v>
      </c>
      <c r="G1298" s="95"/>
      <c r="H1298" s="21"/>
    </row>
    <row r="1299" spans="1:8">
      <c r="A1299" s="19"/>
      <c r="B1299" s="21" t="s">
        <v>570</v>
      </c>
      <c r="C1299" s="21">
        <v>2</v>
      </c>
      <c r="D1299" s="3"/>
      <c r="E1299" s="95">
        <v>41525</v>
      </c>
      <c r="F1299" s="91">
        <f t="shared" si="26"/>
        <v>5029650</v>
      </c>
      <c r="G1299" s="95"/>
      <c r="H1299" s="21"/>
    </row>
    <row r="1300" spans="1:8">
      <c r="A1300" s="19"/>
      <c r="B1300" s="21" t="s">
        <v>572</v>
      </c>
      <c r="C1300" s="21">
        <v>2</v>
      </c>
      <c r="D1300" s="3"/>
      <c r="E1300" s="95">
        <v>39890</v>
      </c>
      <c r="F1300" s="91">
        <f t="shared" si="26"/>
        <v>4989760</v>
      </c>
      <c r="G1300" s="95"/>
      <c r="H1300" s="21"/>
    </row>
    <row r="1301" spans="1:8">
      <c r="A1301" s="19"/>
      <c r="B1301" s="21" t="s">
        <v>573</v>
      </c>
      <c r="C1301" s="21">
        <v>3</v>
      </c>
      <c r="D1301" s="3"/>
      <c r="E1301" s="95">
        <v>60335</v>
      </c>
      <c r="F1301" s="91">
        <f t="shared" si="26"/>
        <v>4929425</v>
      </c>
      <c r="G1301" s="95"/>
      <c r="H1301" s="21"/>
    </row>
    <row r="1302" spans="1:8">
      <c r="A1302" s="19"/>
      <c r="B1302" s="21" t="s">
        <v>574</v>
      </c>
      <c r="C1302" s="21">
        <v>4</v>
      </c>
      <c r="D1302" s="3"/>
      <c r="E1302" s="95">
        <v>80215</v>
      </c>
      <c r="F1302" s="91">
        <f t="shared" si="26"/>
        <v>4849210</v>
      </c>
      <c r="G1302" s="95"/>
      <c r="H1302" s="21"/>
    </row>
    <row r="1303" spans="1:8">
      <c r="A1303" s="19"/>
      <c r="B1303" s="21" t="s">
        <v>575</v>
      </c>
      <c r="C1303" s="21">
        <v>2</v>
      </c>
      <c r="D1303" s="3"/>
      <c r="E1303" s="95">
        <v>40845</v>
      </c>
      <c r="F1303" s="91">
        <f t="shared" si="26"/>
        <v>4808365</v>
      </c>
      <c r="G1303" s="95"/>
      <c r="H1303" s="21"/>
    </row>
    <row r="1304" spans="1:8">
      <c r="A1304" s="19"/>
      <c r="B1304" s="21" t="s">
        <v>894</v>
      </c>
      <c r="C1304" s="21">
        <v>4</v>
      </c>
      <c r="D1304" s="3"/>
      <c r="E1304" s="95">
        <v>64400</v>
      </c>
      <c r="F1304" s="91">
        <f t="shared" si="26"/>
        <v>4743965</v>
      </c>
      <c r="G1304" s="95"/>
      <c r="H1304" s="21"/>
    </row>
    <row r="1305" spans="1:8">
      <c r="A1305" s="19"/>
      <c r="B1305" s="21" t="s">
        <v>896</v>
      </c>
      <c r="C1305" s="21">
        <v>5</v>
      </c>
      <c r="D1305" s="3"/>
      <c r="E1305" s="95">
        <v>63610</v>
      </c>
      <c r="F1305" s="91">
        <f t="shared" si="26"/>
        <v>4680355</v>
      </c>
      <c r="G1305" s="95"/>
      <c r="H1305" s="21"/>
    </row>
    <row r="1306" spans="1:8">
      <c r="A1306" s="19"/>
      <c r="B1306" s="21" t="s">
        <v>1374</v>
      </c>
      <c r="C1306" s="21">
        <v>3</v>
      </c>
      <c r="D1306" s="3"/>
      <c r="E1306" s="95">
        <v>59855</v>
      </c>
      <c r="F1306" s="91">
        <f t="shared" si="26"/>
        <v>4620500</v>
      </c>
      <c r="G1306" s="95"/>
      <c r="H1306" s="21"/>
    </row>
    <row r="1307" spans="1:8">
      <c r="A1307" s="19"/>
      <c r="B1307" s="21" t="s">
        <v>76</v>
      </c>
      <c r="C1307" s="21">
        <v>4</v>
      </c>
      <c r="D1307" s="3"/>
      <c r="E1307" s="95">
        <v>90225</v>
      </c>
      <c r="F1307" s="91">
        <f t="shared" si="26"/>
        <v>4530275</v>
      </c>
      <c r="G1307" s="95"/>
      <c r="H1307" s="21"/>
    </row>
    <row r="1308" spans="1:8">
      <c r="A1308" s="19"/>
      <c r="B1308" s="21" t="s">
        <v>576</v>
      </c>
      <c r="C1308" s="21">
        <v>3</v>
      </c>
      <c r="D1308" s="3"/>
      <c r="E1308" s="95">
        <v>70115</v>
      </c>
      <c r="F1308" s="91">
        <f t="shared" si="26"/>
        <v>4460160</v>
      </c>
      <c r="G1308" s="95"/>
      <c r="H1308" s="21"/>
    </row>
    <row r="1309" spans="1:8">
      <c r="A1309" s="19"/>
      <c r="B1309" s="21" t="s">
        <v>577</v>
      </c>
      <c r="C1309" s="21">
        <v>17</v>
      </c>
      <c r="D1309" s="3"/>
      <c r="E1309" s="95">
        <v>287505</v>
      </c>
      <c r="F1309" s="91">
        <f t="shared" si="26"/>
        <v>4172655</v>
      </c>
      <c r="G1309" s="95"/>
      <c r="H1309" s="21"/>
    </row>
    <row r="1310" spans="1:8">
      <c r="A1310" s="19"/>
      <c r="B1310" s="21" t="s">
        <v>901</v>
      </c>
      <c r="C1310" s="21">
        <v>9</v>
      </c>
      <c r="D1310" s="3"/>
      <c r="E1310" s="95">
        <v>112495</v>
      </c>
      <c r="F1310" s="91">
        <f t="shared" si="26"/>
        <v>4060160</v>
      </c>
      <c r="G1310" s="95"/>
      <c r="H1310" s="21"/>
    </row>
    <row r="1311" spans="1:8">
      <c r="A1311" s="19"/>
      <c r="B1311" s="21" t="s">
        <v>942</v>
      </c>
      <c r="C1311" s="21">
        <v>2</v>
      </c>
      <c r="D1311" s="3"/>
      <c r="E1311" s="95">
        <v>50515</v>
      </c>
      <c r="F1311" s="91">
        <f t="shared" si="26"/>
        <v>4009645</v>
      </c>
      <c r="G1311" s="95"/>
      <c r="H1311" s="21"/>
    </row>
    <row r="1312" spans="1:8">
      <c r="A1312" s="19"/>
      <c r="B1312" s="21" t="s">
        <v>1376</v>
      </c>
      <c r="C1312" s="21">
        <v>2</v>
      </c>
      <c r="D1312" s="3"/>
      <c r="E1312" s="95">
        <v>49485</v>
      </c>
      <c r="F1312" s="91">
        <f t="shared" si="26"/>
        <v>3960160</v>
      </c>
      <c r="G1312" s="95"/>
      <c r="H1312" s="21"/>
    </row>
    <row r="1313" spans="1:8">
      <c r="A1313" s="19"/>
      <c r="B1313" s="21" t="s">
        <v>903</v>
      </c>
      <c r="C1313" s="21">
        <v>2</v>
      </c>
      <c r="D1313" s="3"/>
      <c r="E1313" s="95">
        <v>40000</v>
      </c>
      <c r="F1313" s="91">
        <f t="shared" si="26"/>
        <v>3920160</v>
      </c>
      <c r="G1313" s="95"/>
      <c r="H1313" s="21"/>
    </row>
    <row r="1314" spans="1:8">
      <c r="A1314" s="19"/>
      <c r="B1314" s="21" t="s">
        <v>1379</v>
      </c>
      <c r="C1314" s="21">
        <v>5</v>
      </c>
      <c r="D1314" s="3"/>
      <c r="E1314" s="95">
        <v>121090</v>
      </c>
      <c r="F1314" s="91">
        <f t="shared" si="26"/>
        <v>3799070</v>
      </c>
      <c r="G1314" s="95"/>
      <c r="H1314" s="21"/>
    </row>
    <row r="1315" spans="1:8">
      <c r="A1315" s="19">
        <v>35</v>
      </c>
      <c r="B1315" s="21" t="s">
        <v>1380</v>
      </c>
      <c r="C1315" s="21">
        <v>9</v>
      </c>
      <c r="D1315" s="3"/>
      <c r="E1315" s="95">
        <v>73810</v>
      </c>
      <c r="F1315" s="91">
        <f t="shared" si="26"/>
        <v>3725260</v>
      </c>
      <c r="G1315" s="95"/>
      <c r="H1315" s="21"/>
    </row>
    <row r="1316" spans="1:8">
      <c r="A1316" s="19"/>
      <c r="B1316" s="21" t="s">
        <v>1381</v>
      </c>
      <c r="C1316" s="21">
        <v>3</v>
      </c>
      <c r="D1316" s="3"/>
      <c r="E1316" s="95">
        <v>81780</v>
      </c>
      <c r="F1316" s="91">
        <f t="shared" si="26"/>
        <v>3643480</v>
      </c>
      <c r="G1316" s="95"/>
      <c r="H1316" s="21"/>
    </row>
    <row r="1317" spans="1:8">
      <c r="A1317" s="19"/>
      <c r="B1317" s="21" t="s">
        <v>1382</v>
      </c>
      <c r="C1317" s="21">
        <v>3</v>
      </c>
      <c r="D1317" s="3"/>
      <c r="E1317" s="95">
        <v>81015</v>
      </c>
      <c r="F1317" s="91">
        <f t="shared" si="26"/>
        <v>3562465</v>
      </c>
      <c r="G1317" s="95"/>
      <c r="H1317" s="21"/>
    </row>
    <row r="1318" spans="1:8">
      <c r="A1318" s="19"/>
      <c r="B1318" s="21" t="s">
        <v>1391</v>
      </c>
      <c r="C1318" s="21">
        <v>2</v>
      </c>
      <c r="D1318" s="3"/>
      <c r="E1318" s="95">
        <v>50055</v>
      </c>
      <c r="F1318" s="91">
        <f t="shared" si="26"/>
        <v>3512410</v>
      </c>
      <c r="G1318" s="95"/>
      <c r="H1318" s="21"/>
    </row>
    <row r="1319" spans="1:8">
      <c r="A1319" s="19"/>
      <c r="B1319" s="21" t="s">
        <v>945</v>
      </c>
      <c r="C1319" s="21">
        <v>4</v>
      </c>
      <c r="D1319" s="3"/>
      <c r="E1319" s="95">
        <v>97050</v>
      </c>
      <c r="F1319" s="91">
        <f t="shared" si="26"/>
        <v>3415360</v>
      </c>
      <c r="G1319" s="95"/>
      <c r="H1319" s="21"/>
    </row>
    <row r="1320" spans="1:8">
      <c r="A1320" s="19"/>
      <c r="B1320" s="21" t="s">
        <v>1383</v>
      </c>
      <c r="C1320" s="21">
        <v>3</v>
      </c>
      <c r="D1320" s="3"/>
      <c r="E1320" s="95">
        <v>80085</v>
      </c>
      <c r="F1320" s="91">
        <f t="shared" ref="F1320:F1343" si="27">F1319+D1320-E1320</f>
        <v>3335275</v>
      </c>
      <c r="G1320" s="95"/>
      <c r="H1320" s="21"/>
    </row>
    <row r="1321" spans="1:8">
      <c r="A1321" s="19"/>
      <c r="B1321" s="21" t="s">
        <v>1384</v>
      </c>
      <c r="C1321" s="21">
        <v>4</v>
      </c>
      <c r="D1321" s="3"/>
      <c r="E1321" s="95">
        <v>93105</v>
      </c>
      <c r="F1321" s="91">
        <f t="shared" si="27"/>
        <v>3242170</v>
      </c>
      <c r="G1321" s="95"/>
      <c r="H1321" s="21"/>
    </row>
    <row r="1322" spans="1:8">
      <c r="A1322" s="19"/>
      <c r="B1322" s="21" t="s">
        <v>76</v>
      </c>
      <c r="C1322" s="21">
        <v>1</v>
      </c>
      <c r="D1322" s="3"/>
      <c r="E1322" s="95">
        <v>12275</v>
      </c>
      <c r="F1322" s="91">
        <f t="shared" si="27"/>
        <v>3229895</v>
      </c>
      <c r="G1322" s="95"/>
      <c r="H1322" s="21"/>
    </row>
    <row r="1323" spans="1:8">
      <c r="A1323" s="19"/>
      <c r="B1323" s="21" t="s">
        <v>79</v>
      </c>
      <c r="C1323" s="21">
        <v>6</v>
      </c>
      <c r="D1323" s="3"/>
      <c r="E1323" s="95">
        <v>155000</v>
      </c>
      <c r="F1323" s="91">
        <f t="shared" si="27"/>
        <v>3074895</v>
      </c>
      <c r="G1323" s="95"/>
      <c r="H1323" s="21"/>
    </row>
    <row r="1324" spans="1:8">
      <c r="A1324" s="19"/>
      <c r="B1324" s="21" t="s">
        <v>1870</v>
      </c>
      <c r="C1324" s="21">
        <v>3</v>
      </c>
      <c r="D1324" s="3"/>
      <c r="E1324" s="95">
        <v>82475</v>
      </c>
      <c r="F1324" s="91">
        <f t="shared" si="27"/>
        <v>2992420</v>
      </c>
      <c r="G1324" s="95"/>
      <c r="H1324" s="21"/>
    </row>
    <row r="1325" spans="1:8">
      <c r="A1325" s="19"/>
      <c r="B1325" s="21" t="s">
        <v>1871</v>
      </c>
      <c r="C1325" s="21">
        <v>4</v>
      </c>
      <c r="D1325" s="3"/>
      <c r="E1325" s="95">
        <v>108935</v>
      </c>
      <c r="F1325" s="91">
        <f t="shared" si="27"/>
        <v>2883485</v>
      </c>
      <c r="G1325" s="95"/>
      <c r="H1325" s="21"/>
    </row>
    <row r="1326" spans="1:8">
      <c r="A1326" s="19"/>
      <c r="B1326" s="21" t="s">
        <v>1872</v>
      </c>
      <c r="C1326" s="21">
        <v>2</v>
      </c>
      <c r="D1326" s="3"/>
      <c r="E1326" s="95">
        <v>52820</v>
      </c>
      <c r="F1326" s="91">
        <f t="shared" si="27"/>
        <v>2830665</v>
      </c>
      <c r="G1326" s="95"/>
      <c r="H1326" s="21"/>
    </row>
    <row r="1327" spans="1:8">
      <c r="A1327" s="19"/>
      <c r="B1327" s="21" t="s">
        <v>1875</v>
      </c>
      <c r="C1327" s="21">
        <v>3</v>
      </c>
      <c r="D1327" s="3"/>
      <c r="E1327" s="95">
        <v>81875</v>
      </c>
      <c r="F1327" s="91">
        <f t="shared" si="27"/>
        <v>2748790</v>
      </c>
      <c r="G1327" s="95"/>
      <c r="H1327" s="21"/>
    </row>
    <row r="1328" spans="1:8">
      <c r="A1328" s="19"/>
      <c r="B1328" s="21" t="s">
        <v>1877</v>
      </c>
      <c r="C1328" s="21">
        <v>4</v>
      </c>
      <c r="D1328" s="3"/>
      <c r="E1328" s="95">
        <v>108355</v>
      </c>
      <c r="F1328" s="91">
        <f t="shared" si="27"/>
        <v>2640435</v>
      </c>
      <c r="G1328" s="95"/>
      <c r="H1328" s="21"/>
    </row>
    <row r="1329" spans="1:8">
      <c r="A1329" s="19"/>
      <c r="B1329" s="21" t="s">
        <v>1879</v>
      </c>
      <c r="C1329" s="21">
        <v>12</v>
      </c>
      <c r="D1329" s="3"/>
      <c r="E1329" s="95">
        <f>286610+60</f>
        <v>286670</v>
      </c>
      <c r="F1329" s="91">
        <f t="shared" si="27"/>
        <v>2353765</v>
      </c>
      <c r="G1329" s="95"/>
      <c r="H1329" s="21"/>
    </row>
    <row r="1330" spans="1:8">
      <c r="A1330" s="19"/>
      <c r="B1330" s="21" t="s">
        <v>1881</v>
      </c>
      <c r="C1330" s="21">
        <v>4</v>
      </c>
      <c r="D1330" s="3"/>
      <c r="E1330" s="95">
        <v>96840</v>
      </c>
      <c r="F1330" s="91">
        <f t="shared" si="27"/>
        <v>2256925</v>
      </c>
      <c r="G1330" s="95"/>
      <c r="H1330" s="21"/>
    </row>
    <row r="1331" spans="1:8">
      <c r="A1331" s="19"/>
      <c r="B1331" s="21" t="s">
        <v>1882</v>
      </c>
      <c r="C1331" s="21">
        <v>2</v>
      </c>
      <c r="D1331" s="3"/>
      <c r="E1331" s="95">
        <v>49920</v>
      </c>
      <c r="F1331" s="91">
        <f t="shared" si="27"/>
        <v>2207005</v>
      </c>
      <c r="G1331" s="95"/>
      <c r="H1331" s="21"/>
    </row>
    <row r="1332" spans="1:8">
      <c r="A1332" s="19"/>
      <c r="B1332" s="21" t="s">
        <v>1884</v>
      </c>
      <c r="C1332" s="21">
        <v>2</v>
      </c>
      <c r="D1332" s="3"/>
      <c r="E1332" s="95">
        <v>39965</v>
      </c>
      <c r="F1332" s="91">
        <f t="shared" si="27"/>
        <v>2167040</v>
      </c>
      <c r="G1332" s="95"/>
      <c r="H1332" s="21"/>
    </row>
    <row r="1333" spans="1:8">
      <c r="A1333" s="19"/>
      <c r="B1333" s="21" t="s">
        <v>1885</v>
      </c>
      <c r="C1333" s="21">
        <v>2</v>
      </c>
      <c r="D1333" s="3"/>
      <c r="E1333" s="95">
        <v>45990</v>
      </c>
      <c r="F1333" s="91">
        <f t="shared" si="27"/>
        <v>2121050</v>
      </c>
      <c r="G1333" s="95"/>
      <c r="H1333" s="21"/>
    </row>
    <row r="1334" spans="1:8">
      <c r="A1334" s="19"/>
      <c r="B1334" s="21" t="s">
        <v>1886</v>
      </c>
      <c r="C1334" s="21">
        <v>5</v>
      </c>
      <c r="D1334" s="3"/>
      <c r="E1334" s="95">
        <v>119145</v>
      </c>
      <c r="F1334" s="91">
        <f t="shared" si="27"/>
        <v>2001905</v>
      </c>
      <c r="G1334" s="95"/>
      <c r="H1334" s="21"/>
    </row>
    <row r="1335" spans="1:8">
      <c r="A1335" s="19"/>
      <c r="B1335" s="21" t="s">
        <v>1888</v>
      </c>
      <c r="C1335" s="21">
        <v>10</v>
      </c>
      <c r="D1335" s="3"/>
      <c r="E1335" s="95">
        <v>241005</v>
      </c>
      <c r="F1335" s="91">
        <f t="shared" si="27"/>
        <v>1760900</v>
      </c>
      <c r="G1335" s="95"/>
      <c r="H1335" s="21"/>
    </row>
    <row r="1336" spans="1:8">
      <c r="A1336" s="19"/>
      <c r="B1336" s="21" t="s">
        <v>1889</v>
      </c>
      <c r="C1336" s="21">
        <v>22</v>
      </c>
      <c r="D1336" s="3"/>
      <c r="E1336" s="95">
        <v>400245</v>
      </c>
      <c r="F1336" s="91">
        <f t="shared" si="27"/>
        <v>1360655</v>
      </c>
      <c r="G1336" s="95"/>
      <c r="H1336" s="21"/>
    </row>
    <row r="1337" spans="1:8">
      <c r="A1337" s="19"/>
      <c r="B1337" s="21" t="s">
        <v>1892</v>
      </c>
      <c r="C1337" s="21">
        <v>7</v>
      </c>
      <c r="D1337" s="3"/>
      <c r="E1337" s="95">
        <v>175030</v>
      </c>
      <c r="F1337" s="91">
        <f t="shared" si="27"/>
        <v>1185625</v>
      </c>
      <c r="G1337" s="95"/>
      <c r="H1337" s="21"/>
    </row>
    <row r="1338" spans="1:8">
      <c r="A1338" s="19"/>
      <c r="B1338" s="21" t="s">
        <v>1894</v>
      </c>
      <c r="C1338" s="21">
        <v>12</v>
      </c>
      <c r="D1338" s="3"/>
      <c r="E1338" s="95">
        <v>283730</v>
      </c>
      <c r="F1338" s="91">
        <f t="shared" si="27"/>
        <v>901895</v>
      </c>
      <c r="G1338" s="95"/>
      <c r="H1338" s="21"/>
    </row>
    <row r="1339" spans="1:8">
      <c r="A1339" s="19"/>
      <c r="B1339" s="21" t="s">
        <v>1899</v>
      </c>
      <c r="C1339" s="21">
        <v>11</v>
      </c>
      <c r="D1339" s="3"/>
      <c r="E1339" s="95">
        <v>261340</v>
      </c>
      <c r="F1339" s="91">
        <f t="shared" si="27"/>
        <v>640555</v>
      </c>
      <c r="G1339" s="95"/>
      <c r="H1339" s="21"/>
    </row>
    <row r="1340" spans="1:8">
      <c r="A1340" s="19"/>
      <c r="B1340" s="21" t="s">
        <v>1900</v>
      </c>
      <c r="C1340" s="21">
        <v>18</v>
      </c>
      <c r="D1340" s="3"/>
      <c r="E1340" s="95">
        <v>404785</v>
      </c>
      <c r="F1340" s="91">
        <f t="shared" si="27"/>
        <v>235770</v>
      </c>
      <c r="G1340" s="95"/>
      <c r="H1340" s="21"/>
    </row>
    <row r="1341" spans="1:8">
      <c r="A1341" s="19"/>
      <c r="B1341" s="21" t="s">
        <v>1901</v>
      </c>
      <c r="C1341" s="21">
        <v>11</v>
      </c>
      <c r="D1341" s="3">
        <v>10490</v>
      </c>
      <c r="E1341" s="95">
        <v>246260</v>
      </c>
      <c r="F1341" s="91">
        <f t="shared" si="27"/>
        <v>0</v>
      </c>
      <c r="G1341" s="95"/>
      <c r="H1341" s="21" t="s">
        <v>2157</v>
      </c>
    </row>
    <row r="1342" spans="1:8">
      <c r="A1342" s="19"/>
      <c r="B1342" s="21" t="s">
        <v>1906</v>
      </c>
      <c r="C1342" s="21">
        <v>2</v>
      </c>
      <c r="D1342" s="3">
        <v>47895</v>
      </c>
      <c r="E1342" s="95">
        <v>47895</v>
      </c>
      <c r="F1342" s="91">
        <f t="shared" si="27"/>
        <v>0</v>
      </c>
      <c r="G1342" s="95"/>
      <c r="H1342" s="21" t="s">
        <v>2157</v>
      </c>
    </row>
    <row r="1343" spans="1:8">
      <c r="A1343" s="19"/>
      <c r="B1343" s="21" t="s">
        <v>2097</v>
      </c>
      <c r="C1343" s="21">
        <v>1</v>
      </c>
      <c r="D1343" s="3">
        <v>3005</v>
      </c>
      <c r="E1343" s="91">
        <v>3005</v>
      </c>
      <c r="F1343" s="91">
        <f t="shared" si="27"/>
        <v>0</v>
      </c>
      <c r="G1343" s="91"/>
      <c r="H1343" s="21" t="s">
        <v>2157</v>
      </c>
    </row>
    <row r="1344" spans="1:8">
      <c r="A1344" s="19"/>
      <c r="B1344" s="21"/>
      <c r="C1344" s="21"/>
      <c r="D1344" s="3"/>
      <c r="E1344" s="91"/>
      <c r="F1344" s="91"/>
      <c r="G1344" s="91"/>
      <c r="H1344" s="21"/>
    </row>
    <row r="1345" spans="1:8">
      <c r="A1345" s="19">
        <v>36</v>
      </c>
      <c r="B1345" s="17"/>
      <c r="C1345" s="17"/>
      <c r="D1345" s="18"/>
      <c r="E1345" s="91"/>
      <c r="F1345" s="91"/>
      <c r="G1345" s="91"/>
      <c r="H1345" s="21"/>
    </row>
    <row r="1346" spans="1:8" ht="26.25">
      <c r="A1346" s="27" t="s">
        <v>43</v>
      </c>
      <c r="B1346" s="28"/>
      <c r="C1346" s="29">
        <f>SUM(C1254:C1345)</f>
        <v>788</v>
      </c>
      <c r="D1346" s="10">
        <f>SUM(D1254:D1345)</f>
        <v>9470925</v>
      </c>
      <c r="E1346" s="10">
        <f>SUM(E1254:E1345)</f>
        <v>9470925</v>
      </c>
      <c r="F1346" s="10">
        <f>D1346-E1346</f>
        <v>0</v>
      </c>
      <c r="G1346" s="10"/>
      <c r="H1346" s="31"/>
    </row>
    <row r="1352" spans="1:8" ht="23.25">
      <c r="A1352" s="666" t="s">
        <v>0</v>
      </c>
      <c r="B1352" s="666"/>
      <c r="C1352" s="666"/>
      <c r="D1352" s="666"/>
      <c r="E1352" s="666"/>
      <c r="F1352" s="666"/>
      <c r="G1352" s="666"/>
      <c r="H1352" s="666"/>
    </row>
    <row r="1353" spans="1:8" ht="15.75">
      <c r="A1353" s="672" t="s">
        <v>1059</v>
      </c>
      <c r="B1353" s="672"/>
      <c r="C1353" s="672"/>
      <c r="D1353" s="672"/>
      <c r="E1353" s="672"/>
      <c r="F1353" s="672"/>
      <c r="G1353" s="672"/>
      <c r="H1353" s="672"/>
    </row>
    <row r="1354" spans="1:8" ht="18.75">
      <c r="A1354" s="708" t="s">
        <v>1392</v>
      </c>
      <c r="B1354" s="708"/>
      <c r="C1354" s="708"/>
      <c r="D1354" s="708"/>
      <c r="E1354" s="708"/>
      <c r="F1354" s="708"/>
      <c r="G1354" s="708"/>
      <c r="H1354" s="708"/>
    </row>
    <row r="1355" spans="1:8">
      <c r="A1355" s="675" t="s">
        <v>45</v>
      </c>
      <c r="B1355" s="675"/>
      <c r="C1355" s="675"/>
      <c r="D1355" s="675"/>
      <c r="E1355" s="675"/>
      <c r="F1355" s="675"/>
      <c r="G1355" s="675"/>
      <c r="H1355" s="675"/>
    </row>
    <row r="1356" spans="1:8" ht="15.75">
      <c r="A1356" s="1" t="s">
        <v>3</v>
      </c>
      <c r="B1356" s="1" t="s">
        <v>4</v>
      </c>
      <c r="C1356" s="211" t="s">
        <v>2245</v>
      </c>
      <c r="D1356" s="1" t="s">
        <v>2243</v>
      </c>
      <c r="E1356" s="1" t="s">
        <v>2246</v>
      </c>
      <c r="F1356" s="211" t="s">
        <v>2244</v>
      </c>
      <c r="G1356" s="1" t="s">
        <v>2247</v>
      </c>
      <c r="H1356" s="211" t="s">
        <v>2239</v>
      </c>
    </row>
    <row r="1357" spans="1:8" ht="20.25" customHeight="1">
      <c r="A1357" s="19">
        <v>1</v>
      </c>
      <c r="B1357" s="21" t="s">
        <v>508</v>
      </c>
      <c r="C1357" s="21">
        <v>4</v>
      </c>
      <c r="D1357" s="5">
        <v>108310</v>
      </c>
      <c r="E1357" s="91"/>
      <c r="F1357" s="91">
        <f>D1357-E1357</f>
        <v>108310</v>
      </c>
      <c r="G1357" s="91"/>
      <c r="H1357" s="21"/>
    </row>
    <row r="1358" spans="1:8">
      <c r="A1358" s="19">
        <v>2</v>
      </c>
      <c r="B1358" s="21" t="s">
        <v>553</v>
      </c>
      <c r="C1358" s="21">
        <v>8</v>
      </c>
      <c r="D1358" s="5">
        <v>215655</v>
      </c>
      <c r="E1358" s="91"/>
      <c r="F1358" s="91">
        <f>F1357+D1358-E1358</f>
        <v>323965</v>
      </c>
      <c r="G1358" s="91"/>
      <c r="H1358" s="21"/>
    </row>
    <row r="1359" spans="1:8">
      <c r="A1359" s="19">
        <v>3</v>
      </c>
      <c r="B1359" s="21" t="s">
        <v>509</v>
      </c>
      <c r="C1359" s="21">
        <v>2</v>
      </c>
      <c r="D1359" s="5">
        <v>53680</v>
      </c>
      <c r="E1359" s="91"/>
      <c r="F1359" s="91">
        <f t="shared" ref="F1359:F1422" si="28">F1358+D1359-E1359</f>
        <v>377645</v>
      </c>
      <c r="G1359" s="91"/>
      <c r="H1359" s="21"/>
    </row>
    <row r="1360" spans="1:8">
      <c r="A1360" s="19">
        <v>4</v>
      </c>
      <c r="B1360" s="21" t="s">
        <v>554</v>
      </c>
      <c r="C1360" s="21">
        <v>6</v>
      </c>
      <c r="D1360" s="5">
        <v>161765</v>
      </c>
      <c r="E1360" s="91"/>
      <c r="F1360" s="91">
        <f t="shared" si="28"/>
        <v>539410</v>
      </c>
      <c r="G1360" s="91"/>
      <c r="H1360" s="21"/>
    </row>
    <row r="1361" spans="1:8">
      <c r="A1361" s="19">
        <v>5</v>
      </c>
      <c r="B1361" s="21" t="s">
        <v>1387</v>
      </c>
      <c r="C1361" s="21">
        <v>12</v>
      </c>
      <c r="D1361" s="5">
        <v>325475</v>
      </c>
      <c r="E1361" s="3"/>
      <c r="F1361" s="91">
        <f t="shared" si="28"/>
        <v>864885</v>
      </c>
      <c r="G1361" s="3"/>
      <c r="H1361" s="21"/>
    </row>
    <row r="1362" spans="1:8">
      <c r="A1362" s="19">
        <v>6</v>
      </c>
      <c r="B1362" s="21" t="s">
        <v>907</v>
      </c>
      <c r="C1362" s="21">
        <v>12</v>
      </c>
      <c r="D1362" s="5">
        <v>322315</v>
      </c>
      <c r="E1362" s="3"/>
      <c r="F1362" s="91">
        <f t="shared" si="28"/>
        <v>1187200</v>
      </c>
      <c r="G1362" s="3"/>
      <c r="H1362" s="21"/>
    </row>
    <row r="1363" spans="1:8">
      <c r="A1363" s="19">
        <v>7</v>
      </c>
      <c r="B1363" s="21" t="s">
        <v>910</v>
      </c>
      <c r="C1363" s="21">
        <v>20</v>
      </c>
      <c r="D1363" s="5">
        <v>541465</v>
      </c>
      <c r="E1363" s="3"/>
      <c r="F1363" s="91">
        <f t="shared" si="28"/>
        <v>1728665</v>
      </c>
      <c r="G1363" s="3"/>
      <c r="H1363" s="21"/>
    </row>
    <row r="1364" spans="1:8">
      <c r="A1364" s="19">
        <v>8</v>
      </c>
      <c r="B1364" s="21" t="s">
        <v>912</v>
      </c>
      <c r="C1364" s="21">
        <v>6</v>
      </c>
      <c r="D1364" s="5">
        <v>143890</v>
      </c>
      <c r="E1364" s="3"/>
      <c r="F1364" s="91">
        <f t="shared" si="28"/>
        <v>1872555</v>
      </c>
      <c r="G1364" s="3"/>
      <c r="H1364" s="21"/>
    </row>
    <row r="1365" spans="1:8">
      <c r="A1365" s="19">
        <v>9</v>
      </c>
      <c r="B1365" s="21" t="s">
        <v>815</v>
      </c>
      <c r="C1365" s="21">
        <v>2</v>
      </c>
      <c r="D1365" s="3"/>
      <c r="E1365" s="5">
        <v>49030</v>
      </c>
      <c r="F1365" s="91">
        <f t="shared" si="28"/>
        <v>1823525</v>
      </c>
      <c r="G1365" s="5"/>
      <c r="H1365" s="21"/>
    </row>
    <row r="1366" spans="1:8">
      <c r="A1366" s="19">
        <v>10</v>
      </c>
      <c r="B1366" s="21" t="s">
        <v>924</v>
      </c>
      <c r="C1366" s="21">
        <v>15</v>
      </c>
      <c r="D1366" s="5">
        <v>408665</v>
      </c>
      <c r="E1366" s="3"/>
      <c r="F1366" s="91">
        <f t="shared" si="28"/>
        <v>2232190</v>
      </c>
      <c r="G1366" s="3"/>
      <c r="H1366" s="21"/>
    </row>
    <row r="1367" spans="1:8">
      <c r="A1367" s="19">
        <v>11</v>
      </c>
      <c r="B1367" s="21" t="s">
        <v>936</v>
      </c>
      <c r="C1367" s="21">
        <v>19</v>
      </c>
      <c r="D1367" s="5">
        <v>526800</v>
      </c>
      <c r="E1367" s="3"/>
      <c r="F1367" s="91">
        <f t="shared" si="28"/>
        <v>2758990</v>
      </c>
      <c r="G1367" s="3"/>
      <c r="H1367" s="21"/>
    </row>
    <row r="1368" spans="1:8">
      <c r="A1368" s="19">
        <v>12</v>
      </c>
      <c r="B1368" s="21" t="s">
        <v>925</v>
      </c>
      <c r="C1368" s="21">
        <v>27</v>
      </c>
      <c r="D1368" s="5">
        <v>743620</v>
      </c>
      <c r="E1368" s="3"/>
      <c r="F1368" s="91">
        <f t="shared" si="28"/>
        <v>3502610</v>
      </c>
      <c r="G1368" s="3"/>
      <c r="H1368" s="21"/>
    </row>
    <row r="1369" spans="1:8">
      <c r="A1369" s="19">
        <v>13</v>
      </c>
      <c r="B1369" s="21" t="s">
        <v>872</v>
      </c>
      <c r="C1369" s="21">
        <v>22</v>
      </c>
      <c r="D1369" s="5">
        <v>610330</v>
      </c>
      <c r="E1369" s="3"/>
      <c r="F1369" s="91">
        <f t="shared" si="28"/>
        <v>4112940</v>
      </c>
      <c r="G1369" s="3"/>
      <c r="H1369" s="21"/>
    </row>
    <row r="1370" spans="1:8">
      <c r="A1370" s="19">
        <v>14</v>
      </c>
      <c r="B1370" s="21" t="s">
        <v>875</v>
      </c>
      <c r="C1370" s="21">
        <v>10</v>
      </c>
      <c r="D1370" s="5">
        <v>273705</v>
      </c>
      <c r="E1370" s="3"/>
      <c r="F1370" s="91">
        <f t="shared" si="28"/>
        <v>4386645</v>
      </c>
      <c r="G1370" s="3"/>
      <c r="H1370" s="21"/>
    </row>
    <row r="1371" spans="1:8">
      <c r="A1371" s="19">
        <v>15</v>
      </c>
      <c r="B1371" s="54" t="s">
        <v>816</v>
      </c>
      <c r="C1371" s="54">
        <v>14</v>
      </c>
      <c r="D1371" s="65">
        <v>379555</v>
      </c>
      <c r="E1371" s="99"/>
      <c r="F1371" s="91">
        <f t="shared" si="28"/>
        <v>4766200</v>
      </c>
      <c r="G1371" s="99"/>
      <c r="H1371" s="47"/>
    </row>
    <row r="1372" spans="1:8">
      <c r="A1372" s="19">
        <v>16</v>
      </c>
      <c r="B1372" s="47" t="s">
        <v>926</v>
      </c>
      <c r="C1372" s="47">
        <v>15</v>
      </c>
      <c r="D1372" s="65">
        <v>414380</v>
      </c>
      <c r="E1372" s="18"/>
      <c r="F1372" s="91">
        <f t="shared" si="28"/>
        <v>5180580</v>
      </c>
      <c r="G1372" s="18"/>
      <c r="H1372" s="47"/>
    </row>
    <row r="1373" spans="1:8">
      <c r="A1373" s="19">
        <v>17</v>
      </c>
      <c r="B1373" s="47" t="s">
        <v>877</v>
      </c>
      <c r="C1373" s="47">
        <v>5</v>
      </c>
      <c r="D1373" s="65">
        <v>136230</v>
      </c>
      <c r="E1373" s="18"/>
      <c r="F1373" s="91">
        <f t="shared" si="28"/>
        <v>5316810</v>
      </c>
      <c r="G1373" s="18"/>
      <c r="H1373" s="47"/>
    </row>
    <row r="1374" spans="1:8">
      <c r="A1374" s="19">
        <v>18</v>
      </c>
      <c r="B1374" s="47" t="s">
        <v>1343</v>
      </c>
      <c r="C1374" s="47">
        <v>6</v>
      </c>
      <c r="D1374" s="65">
        <v>163535</v>
      </c>
      <c r="E1374" s="18"/>
      <c r="F1374" s="91">
        <f t="shared" si="28"/>
        <v>5480345</v>
      </c>
      <c r="G1374" s="18"/>
      <c r="H1374" s="47"/>
    </row>
    <row r="1375" spans="1:8">
      <c r="A1375" s="19">
        <v>19</v>
      </c>
      <c r="B1375" s="47" t="s">
        <v>47</v>
      </c>
      <c r="C1375" s="47">
        <f>5+11</f>
        <v>16</v>
      </c>
      <c r="D1375" s="65">
        <v>445615</v>
      </c>
      <c r="E1375" s="18"/>
      <c r="F1375" s="91">
        <f t="shared" si="28"/>
        <v>5925960</v>
      </c>
      <c r="G1375" s="18"/>
      <c r="H1375" s="47"/>
    </row>
    <row r="1376" spans="1:8">
      <c r="A1376" s="19">
        <v>20</v>
      </c>
      <c r="B1376" s="47" t="s">
        <v>48</v>
      </c>
      <c r="C1376" s="47">
        <v>9</v>
      </c>
      <c r="D1376" s="65">
        <v>254665</v>
      </c>
      <c r="E1376" s="18"/>
      <c r="F1376" s="91">
        <f t="shared" si="28"/>
        <v>6180625</v>
      </c>
      <c r="G1376" s="18"/>
      <c r="H1376" s="47"/>
    </row>
    <row r="1377" spans="1:9">
      <c r="A1377" s="19">
        <v>21</v>
      </c>
      <c r="B1377" s="47" t="s">
        <v>63</v>
      </c>
      <c r="C1377" s="47">
        <v>4</v>
      </c>
      <c r="D1377" s="65">
        <v>107525</v>
      </c>
      <c r="E1377" s="18"/>
      <c r="F1377" s="91">
        <f t="shared" si="28"/>
        <v>6288150</v>
      </c>
      <c r="G1377" s="18"/>
      <c r="H1377" s="47"/>
    </row>
    <row r="1378" spans="1:9">
      <c r="A1378" s="19">
        <v>24</v>
      </c>
      <c r="B1378" s="47" t="s">
        <v>881</v>
      </c>
      <c r="C1378" s="47">
        <v>6</v>
      </c>
      <c r="D1378" s="65">
        <v>163420</v>
      </c>
      <c r="E1378" s="18"/>
      <c r="F1378" s="91">
        <f t="shared" si="28"/>
        <v>6451570</v>
      </c>
      <c r="G1378" s="18"/>
      <c r="H1378" s="47"/>
    </row>
    <row r="1379" spans="1:9">
      <c r="A1379" s="19">
        <v>25</v>
      </c>
      <c r="B1379" s="47" t="s">
        <v>928</v>
      </c>
      <c r="C1379" s="47">
        <v>8</v>
      </c>
      <c r="D1379" s="65">
        <v>222560</v>
      </c>
      <c r="E1379" s="18"/>
      <c r="F1379" s="91">
        <f t="shared" si="28"/>
        <v>6674130</v>
      </c>
      <c r="G1379" s="18"/>
      <c r="H1379" s="47"/>
      <c r="I1379" s="63"/>
    </row>
    <row r="1380" spans="1:9">
      <c r="A1380" s="19">
        <v>27</v>
      </c>
      <c r="B1380" s="47" t="s">
        <v>929</v>
      </c>
      <c r="C1380" s="47">
        <v>10</v>
      </c>
      <c r="D1380" s="65">
        <v>275265</v>
      </c>
      <c r="E1380" s="18"/>
      <c r="F1380" s="91">
        <f t="shared" si="28"/>
        <v>6949395</v>
      </c>
      <c r="G1380" s="18"/>
      <c r="H1380" s="47"/>
    </row>
    <row r="1381" spans="1:9">
      <c r="A1381" s="19">
        <v>28</v>
      </c>
      <c r="B1381" s="47" t="s">
        <v>930</v>
      </c>
      <c r="C1381" s="47">
        <v>10</v>
      </c>
      <c r="D1381" s="65">
        <v>274260</v>
      </c>
      <c r="E1381" s="18"/>
      <c r="F1381" s="91">
        <f t="shared" si="28"/>
        <v>7223655</v>
      </c>
      <c r="G1381" s="18"/>
      <c r="H1381" s="47"/>
    </row>
    <row r="1382" spans="1:9">
      <c r="A1382" s="19"/>
      <c r="B1382" s="47" t="s">
        <v>841</v>
      </c>
      <c r="C1382" s="47">
        <v>7</v>
      </c>
      <c r="D1382" s="65">
        <v>192855</v>
      </c>
      <c r="E1382" s="18"/>
      <c r="F1382" s="91">
        <f t="shared" si="28"/>
        <v>7416510</v>
      </c>
      <c r="G1382" s="18"/>
      <c r="H1382" s="47"/>
    </row>
    <row r="1383" spans="1:9">
      <c r="A1383" s="19"/>
      <c r="B1383" s="47" t="s">
        <v>843</v>
      </c>
      <c r="C1383" s="47">
        <v>5</v>
      </c>
      <c r="D1383" s="65">
        <v>115615</v>
      </c>
      <c r="E1383" s="18"/>
      <c r="F1383" s="91">
        <f t="shared" si="28"/>
        <v>7532125</v>
      </c>
      <c r="G1383" s="18"/>
      <c r="H1383" s="47"/>
    </row>
    <row r="1384" spans="1:9">
      <c r="A1384" s="19"/>
      <c r="B1384" s="47" t="s">
        <v>1372</v>
      </c>
      <c r="C1384" s="47">
        <v>1</v>
      </c>
      <c r="D1384" s="99"/>
      <c r="E1384" s="65">
        <v>27215</v>
      </c>
      <c r="F1384" s="91">
        <f t="shared" si="28"/>
        <v>7504910</v>
      </c>
      <c r="G1384" s="65"/>
      <c r="H1384" s="47"/>
    </row>
    <row r="1385" spans="1:9">
      <c r="A1385" s="19"/>
      <c r="B1385" s="47" t="s">
        <v>555</v>
      </c>
      <c r="C1385" s="47">
        <v>3</v>
      </c>
      <c r="D1385" s="99"/>
      <c r="E1385" s="65">
        <v>76875</v>
      </c>
      <c r="F1385" s="91">
        <f t="shared" si="28"/>
        <v>7428035</v>
      </c>
      <c r="G1385" s="65"/>
      <c r="H1385" s="47"/>
    </row>
    <row r="1386" spans="1:9">
      <c r="A1386" s="19"/>
      <c r="B1386" s="47" t="s">
        <v>556</v>
      </c>
      <c r="C1386" s="47">
        <v>6</v>
      </c>
      <c r="D1386" s="99"/>
      <c r="E1386" s="65">
        <v>147775</v>
      </c>
      <c r="F1386" s="91">
        <f t="shared" si="28"/>
        <v>7280260</v>
      </c>
      <c r="G1386" s="65"/>
      <c r="H1386" s="47"/>
    </row>
    <row r="1387" spans="1:9">
      <c r="A1387" s="19"/>
      <c r="B1387" s="47" t="s">
        <v>557</v>
      </c>
      <c r="C1387" s="47">
        <v>9</v>
      </c>
      <c r="D1387" s="99"/>
      <c r="E1387" s="65">
        <v>219625</v>
      </c>
      <c r="F1387" s="91">
        <f t="shared" si="28"/>
        <v>7060635</v>
      </c>
      <c r="G1387" s="65"/>
      <c r="H1387" s="47"/>
    </row>
    <row r="1388" spans="1:9">
      <c r="A1388" s="19"/>
      <c r="B1388" s="47" t="s">
        <v>558</v>
      </c>
      <c r="C1388" s="47">
        <v>20</v>
      </c>
      <c r="D1388" s="99"/>
      <c r="E1388" s="65">
        <v>493165</v>
      </c>
      <c r="F1388" s="91">
        <f t="shared" si="28"/>
        <v>6567470</v>
      </c>
      <c r="G1388" s="65"/>
      <c r="H1388" s="47"/>
    </row>
    <row r="1389" spans="1:9">
      <c r="A1389" s="19"/>
      <c r="B1389" s="47" t="s">
        <v>559</v>
      </c>
      <c r="C1389" s="47">
        <v>27</v>
      </c>
      <c r="D1389" s="99"/>
      <c r="E1389" s="65">
        <v>699755</v>
      </c>
      <c r="F1389" s="91">
        <f t="shared" si="28"/>
        <v>5867715</v>
      </c>
      <c r="G1389" s="65"/>
      <c r="H1389" s="47"/>
    </row>
    <row r="1390" spans="1:9">
      <c r="A1390" s="19"/>
      <c r="B1390" s="47" t="s">
        <v>1373</v>
      </c>
      <c r="C1390" s="47">
        <v>19</v>
      </c>
      <c r="D1390" s="99"/>
      <c r="E1390" s="65">
        <v>467715</v>
      </c>
      <c r="F1390" s="91">
        <f t="shared" si="28"/>
        <v>5400000</v>
      </c>
      <c r="G1390" s="65"/>
      <c r="H1390" s="47"/>
    </row>
    <row r="1391" spans="1:9">
      <c r="A1391" s="19"/>
      <c r="B1391" s="47" t="s">
        <v>560</v>
      </c>
      <c r="C1391" s="47">
        <v>3</v>
      </c>
      <c r="D1391" s="99"/>
      <c r="E1391" s="65">
        <v>45890</v>
      </c>
      <c r="F1391" s="91">
        <f t="shared" si="28"/>
        <v>5354110</v>
      </c>
      <c r="G1391" s="65"/>
      <c r="H1391" s="47"/>
    </row>
    <row r="1392" spans="1:9">
      <c r="A1392" s="19"/>
      <c r="B1392" s="47" t="s">
        <v>561</v>
      </c>
      <c r="C1392" s="47">
        <v>1</v>
      </c>
      <c r="D1392" s="99"/>
      <c r="E1392" s="65">
        <v>27390</v>
      </c>
      <c r="F1392" s="91">
        <f t="shared" si="28"/>
        <v>5326720</v>
      </c>
      <c r="G1392" s="65"/>
      <c r="H1392" s="47"/>
    </row>
    <row r="1393" spans="1:8">
      <c r="A1393" s="19"/>
      <c r="B1393" s="47" t="s">
        <v>561</v>
      </c>
      <c r="C1393" s="47">
        <v>11</v>
      </c>
      <c r="D1393" s="65">
        <v>282705</v>
      </c>
      <c r="E1393" s="65"/>
      <c r="F1393" s="91">
        <f t="shared" si="28"/>
        <v>5609425</v>
      </c>
      <c r="G1393" s="65"/>
      <c r="H1393" s="47"/>
    </row>
    <row r="1394" spans="1:8">
      <c r="A1394" s="19"/>
      <c r="B1394" s="47" t="s">
        <v>854</v>
      </c>
      <c r="C1394" s="47">
        <v>5</v>
      </c>
      <c r="D1394" s="99"/>
      <c r="E1394" s="65">
        <v>131870</v>
      </c>
      <c r="F1394" s="91">
        <f t="shared" si="28"/>
        <v>5477555</v>
      </c>
      <c r="G1394" s="65"/>
      <c r="H1394" s="47"/>
    </row>
    <row r="1395" spans="1:8">
      <c r="A1395" s="19"/>
      <c r="B1395" s="47" t="s">
        <v>562</v>
      </c>
      <c r="C1395" s="47">
        <v>1</v>
      </c>
      <c r="D1395" s="99"/>
      <c r="E1395" s="65">
        <v>16285</v>
      </c>
      <c r="F1395" s="91">
        <f t="shared" si="28"/>
        <v>5461270</v>
      </c>
      <c r="G1395" s="65"/>
      <c r="H1395" s="47"/>
    </row>
    <row r="1396" spans="1:8">
      <c r="A1396" s="19"/>
      <c r="B1396" s="47" t="s">
        <v>964</v>
      </c>
      <c r="C1396" s="47">
        <v>2</v>
      </c>
      <c r="D1396" s="99"/>
      <c r="E1396" s="65">
        <v>38075</v>
      </c>
      <c r="F1396" s="91">
        <f t="shared" si="28"/>
        <v>5423195</v>
      </c>
      <c r="G1396" s="65"/>
      <c r="H1396" s="47"/>
    </row>
    <row r="1397" spans="1:8">
      <c r="A1397" s="19"/>
      <c r="B1397" s="47" t="s">
        <v>955</v>
      </c>
      <c r="C1397" s="47">
        <v>6</v>
      </c>
      <c r="D1397" s="65">
        <v>144020</v>
      </c>
      <c r="E1397" s="65">
        <v>30420</v>
      </c>
      <c r="F1397" s="91">
        <f t="shared" si="28"/>
        <v>5536795</v>
      </c>
      <c r="G1397" s="65"/>
      <c r="H1397" s="47"/>
    </row>
    <row r="1398" spans="1:8">
      <c r="A1398" s="19"/>
      <c r="B1398" s="47" t="s">
        <v>565</v>
      </c>
      <c r="C1398" s="47">
        <v>2</v>
      </c>
      <c r="D1398" s="99"/>
      <c r="E1398" s="65">
        <v>30755</v>
      </c>
      <c r="F1398" s="91">
        <f t="shared" si="28"/>
        <v>5506040</v>
      </c>
      <c r="G1398" s="65"/>
      <c r="H1398" s="47"/>
    </row>
    <row r="1399" spans="1:8">
      <c r="A1399" s="19"/>
      <c r="B1399" s="47" t="s">
        <v>566</v>
      </c>
      <c r="C1399" s="47">
        <v>5</v>
      </c>
      <c r="D1399" s="99"/>
      <c r="E1399" s="65">
        <v>91510</v>
      </c>
      <c r="F1399" s="91">
        <f t="shared" si="28"/>
        <v>5414530</v>
      </c>
      <c r="G1399" s="65"/>
      <c r="H1399" s="47"/>
    </row>
    <row r="1400" spans="1:8">
      <c r="A1400" s="19"/>
      <c r="B1400" s="47" t="s">
        <v>568</v>
      </c>
      <c r="C1400" s="47">
        <v>3</v>
      </c>
      <c r="D1400" s="99"/>
      <c r="E1400" s="65">
        <v>75200</v>
      </c>
      <c r="F1400" s="91">
        <f t="shared" si="28"/>
        <v>5339330</v>
      </c>
      <c r="G1400" s="65"/>
      <c r="H1400" s="47"/>
    </row>
    <row r="1401" spans="1:8">
      <c r="A1401" s="19"/>
      <c r="B1401" s="47" t="s">
        <v>569</v>
      </c>
      <c r="C1401" s="47">
        <v>5</v>
      </c>
      <c r="D1401" s="99"/>
      <c r="E1401" s="65">
        <v>122200</v>
      </c>
      <c r="F1401" s="91">
        <f t="shared" si="28"/>
        <v>5217130</v>
      </c>
      <c r="G1401" s="65"/>
      <c r="H1401" s="47"/>
    </row>
    <row r="1402" spans="1:8">
      <c r="A1402" s="19"/>
      <c r="B1402" s="47" t="s">
        <v>570</v>
      </c>
      <c r="C1402" s="47">
        <v>4</v>
      </c>
      <c r="D1402" s="99"/>
      <c r="E1402" s="65">
        <v>91175</v>
      </c>
      <c r="F1402" s="91">
        <f t="shared" si="28"/>
        <v>5125955</v>
      </c>
      <c r="G1402" s="65"/>
      <c r="H1402" s="47"/>
    </row>
    <row r="1403" spans="1:8">
      <c r="A1403" s="19"/>
      <c r="B1403" s="47" t="s">
        <v>571</v>
      </c>
      <c r="C1403" s="47">
        <v>9</v>
      </c>
      <c r="D1403" s="99"/>
      <c r="E1403" s="65">
        <v>229140</v>
      </c>
      <c r="F1403" s="91">
        <f t="shared" si="28"/>
        <v>4896815</v>
      </c>
      <c r="G1403" s="65"/>
      <c r="H1403" s="47"/>
    </row>
    <row r="1404" spans="1:8">
      <c r="A1404" s="19"/>
      <c r="B1404" s="47" t="s">
        <v>572</v>
      </c>
      <c r="C1404" s="47">
        <v>5</v>
      </c>
      <c r="D1404" s="99"/>
      <c r="E1404" s="65">
        <v>107970</v>
      </c>
      <c r="F1404" s="91">
        <f t="shared" si="28"/>
        <v>4788845</v>
      </c>
      <c r="G1404" s="65"/>
      <c r="H1404" s="47"/>
    </row>
    <row r="1405" spans="1:8">
      <c r="A1405" s="19"/>
      <c r="B1405" s="47" t="s">
        <v>573</v>
      </c>
      <c r="C1405" s="47">
        <v>3</v>
      </c>
      <c r="D1405" s="99"/>
      <c r="E1405" s="65">
        <v>43630</v>
      </c>
      <c r="F1405" s="91">
        <f t="shared" si="28"/>
        <v>4745215</v>
      </c>
      <c r="G1405" s="65"/>
      <c r="H1405" s="47"/>
    </row>
    <row r="1406" spans="1:8">
      <c r="A1406" s="19"/>
      <c r="B1406" s="47" t="s">
        <v>574</v>
      </c>
      <c r="C1406" s="47">
        <v>9</v>
      </c>
      <c r="D1406" s="99"/>
      <c r="E1406" s="65">
        <v>154185</v>
      </c>
      <c r="F1406" s="91">
        <f t="shared" si="28"/>
        <v>4591030</v>
      </c>
      <c r="G1406" s="65"/>
      <c r="H1406" s="47"/>
    </row>
    <row r="1407" spans="1:8">
      <c r="A1407" s="19"/>
      <c r="B1407" s="47" t="s">
        <v>575</v>
      </c>
      <c r="C1407" s="47">
        <v>2</v>
      </c>
      <c r="D1407" s="99"/>
      <c r="E1407" s="65">
        <v>28800</v>
      </c>
      <c r="F1407" s="91">
        <f t="shared" si="28"/>
        <v>4562230</v>
      </c>
      <c r="G1407" s="65"/>
      <c r="H1407" s="47"/>
    </row>
    <row r="1408" spans="1:8">
      <c r="A1408" s="19"/>
      <c r="B1408" s="47" t="s">
        <v>896</v>
      </c>
      <c r="C1408" s="47">
        <v>1</v>
      </c>
      <c r="D1408" s="99"/>
      <c r="E1408" s="65">
        <v>26420</v>
      </c>
      <c r="F1408" s="91">
        <f t="shared" si="28"/>
        <v>4535810</v>
      </c>
      <c r="G1408" s="65"/>
      <c r="H1408" s="47"/>
    </row>
    <row r="1409" spans="1:8">
      <c r="A1409" s="19"/>
      <c r="B1409" s="47" t="s">
        <v>1374</v>
      </c>
      <c r="C1409" s="47">
        <v>2</v>
      </c>
      <c r="D1409" s="99"/>
      <c r="E1409" s="65">
        <v>50000</v>
      </c>
      <c r="F1409" s="91">
        <f t="shared" si="28"/>
        <v>4485810</v>
      </c>
      <c r="G1409" s="65"/>
      <c r="H1409" s="47"/>
    </row>
    <row r="1410" spans="1:8">
      <c r="A1410" s="19"/>
      <c r="B1410" s="47" t="s">
        <v>1375</v>
      </c>
      <c r="C1410" s="47">
        <v>2</v>
      </c>
      <c r="D1410" s="99"/>
      <c r="E1410" s="65">
        <v>42440</v>
      </c>
      <c r="F1410" s="91">
        <f t="shared" si="28"/>
        <v>4443370</v>
      </c>
      <c r="G1410" s="65"/>
      <c r="H1410" s="47"/>
    </row>
    <row r="1411" spans="1:8">
      <c r="A1411" s="19"/>
      <c r="B1411" s="47" t="s">
        <v>576</v>
      </c>
      <c r="C1411" s="47">
        <v>2</v>
      </c>
      <c r="D1411" s="99"/>
      <c r="E1411" s="65">
        <v>30280</v>
      </c>
      <c r="F1411" s="91">
        <f t="shared" si="28"/>
        <v>4413090</v>
      </c>
      <c r="G1411" s="65"/>
      <c r="H1411" s="47"/>
    </row>
    <row r="1412" spans="1:8">
      <c r="A1412" s="19"/>
      <c r="B1412" s="47" t="s">
        <v>577</v>
      </c>
      <c r="C1412" s="47">
        <v>1</v>
      </c>
      <c r="D1412" s="99"/>
      <c r="E1412" s="65">
        <v>27015</v>
      </c>
      <c r="F1412" s="91">
        <f t="shared" si="28"/>
        <v>4386075</v>
      </c>
      <c r="G1412" s="65"/>
      <c r="H1412" s="47"/>
    </row>
    <row r="1413" spans="1:8">
      <c r="A1413" s="19"/>
      <c r="B1413" s="47" t="s">
        <v>942</v>
      </c>
      <c r="C1413" s="47">
        <v>3</v>
      </c>
      <c r="D1413" s="99"/>
      <c r="E1413" s="65">
        <v>66305</v>
      </c>
      <c r="F1413" s="91">
        <f t="shared" si="28"/>
        <v>4319770</v>
      </c>
      <c r="G1413" s="65"/>
      <c r="H1413" s="47"/>
    </row>
    <row r="1414" spans="1:8">
      <c r="A1414" s="19"/>
      <c r="B1414" s="47" t="s">
        <v>1376</v>
      </c>
      <c r="C1414" s="47">
        <v>8</v>
      </c>
      <c r="D1414" s="99"/>
      <c r="E1414" s="65">
        <v>197190</v>
      </c>
      <c r="F1414" s="91">
        <f t="shared" si="28"/>
        <v>4122580</v>
      </c>
      <c r="G1414" s="65"/>
      <c r="H1414" s="47"/>
    </row>
    <row r="1415" spans="1:8">
      <c r="A1415" s="19"/>
      <c r="B1415" s="47" t="s">
        <v>1377</v>
      </c>
      <c r="C1415" s="47">
        <v>1</v>
      </c>
      <c r="D1415" s="99"/>
      <c r="E1415" s="65">
        <v>27400</v>
      </c>
      <c r="F1415" s="91">
        <f t="shared" si="28"/>
        <v>4095180</v>
      </c>
      <c r="G1415" s="65"/>
      <c r="H1415" s="47"/>
    </row>
    <row r="1416" spans="1:8">
      <c r="A1416" s="19"/>
      <c r="B1416" s="47" t="s">
        <v>1378</v>
      </c>
      <c r="C1416" s="47">
        <v>2</v>
      </c>
      <c r="D1416" s="99"/>
      <c r="E1416" s="65">
        <v>40810</v>
      </c>
      <c r="F1416" s="91">
        <f t="shared" si="28"/>
        <v>4054370</v>
      </c>
      <c r="G1416" s="65"/>
      <c r="H1416" s="47"/>
    </row>
    <row r="1417" spans="1:8">
      <c r="A1417" s="19"/>
      <c r="B1417" s="47" t="s">
        <v>903</v>
      </c>
      <c r="C1417" s="47">
        <v>2</v>
      </c>
      <c r="D1417" s="99"/>
      <c r="E1417" s="65">
        <v>30245</v>
      </c>
      <c r="F1417" s="91">
        <f t="shared" si="28"/>
        <v>4024125</v>
      </c>
      <c r="G1417" s="65"/>
      <c r="H1417" s="47"/>
    </row>
    <row r="1418" spans="1:8">
      <c r="A1418" s="19"/>
      <c r="B1418" s="47" t="s">
        <v>1379</v>
      </c>
      <c r="C1418" s="47">
        <v>5</v>
      </c>
      <c r="D1418" s="65">
        <v>27370</v>
      </c>
      <c r="E1418" s="65">
        <v>85550</v>
      </c>
      <c r="F1418" s="91">
        <f t="shared" si="28"/>
        <v>3965945</v>
      </c>
      <c r="G1418" s="65"/>
      <c r="H1418" s="47" t="s">
        <v>1393</v>
      </c>
    </row>
    <row r="1419" spans="1:8">
      <c r="A1419" s="19"/>
      <c r="B1419" s="47" t="s">
        <v>1380</v>
      </c>
      <c r="C1419" s="47">
        <v>5</v>
      </c>
      <c r="D1419" s="99"/>
      <c r="E1419" s="65">
        <v>117135</v>
      </c>
      <c r="F1419" s="91">
        <f t="shared" si="28"/>
        <v>3848810</v>
      </c>
      <c r="G1419" s="65"/>
      <c r="H1419" s="47"/>
    </row>
    <row r="1420" spans="1:8">
      <c r="A1420" s="19"/>
      <c r="B1420" s="47" t="s">
        <v>1381</v>
      </c>
      <c r="C1420" s="47">
        <v>1</v>
      </c>
      <c r="D1420" s="99"/>
      <c r="E1420" s="65">
        <v>14605</v>
      </c>
      <c r="F1420" s="91">
        <f t="shared" si="28"/>
        <v>3834205</v>
      </c>
      <c r="G1420" s="65"/>
      <c r="H1420" s="47"/>
    </row>
    <row r="1421" spans="1:8">
      <c r="A1421" s="19"/>
      <c r="B1421" s="47" t="s">
        <v>578</v>
      </c>
      <c r="C1421" s="47">
        <v>1</v>
      </c>
      <c r="D1421" s="99"/>
      <c r="E1421" s="65">
        <v>15370</v>
      </c>
      <c r="F1421" s="91">
        <f t="shared" si="28"/>
        <v>3818835</v>
      </c>
      <c r="G1421" s="65"/>
      <c r="H1421" s="47"/>
    </row>
    <row r="1422" spans="1:8">
      <c r="A1422" s="19"/>
      <c r="B1422" s="47" t="s">
        <v>1391</v>
      </c>
      <c r="C1422" s="47">
        <v>3</v>
      </c>
      <c r="D1422" s="99"/>
      <c r="E1422" s="65">
        <v>59855</v>
      </c>
      <c r="F1422" s="91">
        <f t="shared" si="28"/>
        <v>3758980</v>
      </c>
      <c r="G1422" s="65"/>
      <c r="H1422" s="47"/>
    </row>
    <row r="1423" spans="1:8">
      <c r="A1423" s="19"/>
      <c r="B1423" s="47" t="s">
        <v>945</v>
      </c>
      <c r="C1423" s="47">
        <v>3</v>
      </c>
      <c r="D1423" s="99"/>
      <c r="E1423" s="65">
        <v>55855</v>
      </c>
      <c r="F1423" s="91">
        <f t="shared" ref="F1423:F1485" si="29">F1422+D1423-E1423</f>
        <v>3703125</v>
      </c>
      <c r="G1423" s="65"/>
      <c r="H1423" s="47"/>
    </row>
    <row r="1424" spans="1:8">
      <c r="A1424" s="19"/>
      <c r="B1424" s="47" t="s">
        <v>1384</v>
      </c>
      <c r="C1424" s="47">
        <v>5</v>
      </c>
      <c r="D1424" s="99"/>
      <c r="E1424" s="65">
        <v>112470</v>
      </c>
      <c r="F1424" s="91">
        <f t="shared" si="29"/>
        <v>3590655</v>
      </c>
      <c r="G1424" s="65"/>
      <c r="H1424" s="47"/>
    </row>
    <row r="1425" spans="1:8">
      <c r="A1425" s="19"/>
      <c r="B1425" s="47" t="s">
        <v>64</v>
      </c>
      <c r="C1425" s="47">
        <v>1</v>
      </c>
      <c r="D1425" s="99"/>
      <c r="E1425" s="65">
        <v>15650</v>
      </c>
      <c r="F1425" s="91">
        <f t="shared" si="29"/>
        <v>3575005</v>
      </c>
      <c r="G1425" s="65"/>
      <c r="H1425" s="47"/>
    </row>
    <row r="1426" spans="1:8">
      <c r="A1426" s="19"/>
      <c r="B1426" s="47" t="s">
        <v>65</v>
      </c>
      <c r="C1426" s="47">
        <v>3</v>
      </c>
      <c r="D1426" s="99"/>
      <c r="E1426" s="65">
        <v>82985</v>
      </c>
      <c r="F1426" s="91">
        <f t="shared" si="29"/>
        <v>3492020</v>
      </c>
      <c r="G1426" s="65"/>
      <c r="H1426" s="47"/>
    </row>
    <row r="1427" spans="1:8">
      <c r="A1427" s="19"/>
      <c r="B1427" s="47" t="s">
        <v>66</v>
      </c>
      <c r="C1427" s="47">
        <v>2</v>
      </c>
      <c r="D1427" s="99"/>
      <c r="E1427" s="65">
        <v>51185</v>
      </c>
      <c r="F1427" s="91">
        <f t="shared" si="29"/>
        <v>3440835</v>
      </c>
      <c r="G1427" s="65"/>
      <c r="H1427" s="47"/>
    </row>
    <row r="1428" spans="1:8">
      <c r="A1428" s="19"/>
      <c r="B1428" s="47" t="s">
        <v>1394</v>
      </c>
      <c r="C1428" s="47">
        <v>4</v>
      </c>
      <c r="D1428" s="99"/>
      <c r="E1428" s="65">
        <v>100995</v>
      </c>
      <c r="F1428" s="91">
        <f t="shared" si="29"/>
        <v>3339840</v>
      </c>
      <c r="G1428" s="65"/>
      <c r="H1428" s="47"/>
    </row>
    <row r="1429" spans="1:8">
      <c r="A1429" s="19"/>
      <c r="B1429" s="47" t="s">
        <v>67</v>
      </c>
      <c r="C1429" s="47">
        <v>4</v>
      </c>
      <c r="D1429" s="99"/>
      <c r="E1429" s="65">
        <v>87070</v>
      </c>
      <c r="F1429" s="91">
        <f t="shared" si="29"/>
        <v>3252770</v>
      </c>
      <c r="G1429" s="65"/>
      <c r="H1429" s="47"/>
    </row>
    <row r="1430" spans="1:8">
      <c r="A1430" s="19"/>
      <c r="B1430" s="47" t="s">
        <v>68</v>
      </c>
      <c r="C1430" s="47">
        <v>11</v>
      </c>
      <c r="D1430" s="99"/>
      <c r="E1430" s="65">
        <v>282070</v>
      </c>
      <c r="F1430" s="91">
        <f t="shared" si="29"/>
        <v>2970700</v>
      </c>
      <c r="G1430" s="65"/>
      <c r="H1430" s="47"/>
    </row>
    <row r="1431" spans="1:8">
      <c r="A1431" s="19"/>
      <c r="B1431" s="47" t="s">
        <v>69</v>
      </c>
      <c r="C1431" s="47">
        <v>8</v>
      </c>
      <c r="D1431" s="99"/>
      <c r="E1431" s="65">
        <v>177220</v>
      </c>
      <c r="F1431" s="91">
        <f t="shared" si="29"/>
        <v>2793480</v>
      </c>
      <c r="G1431" s="65"/>
      <c r="H1431" s="47"/>
    </row>
    <row r="1432" spans="1:8">
      <c r="A1432" s="19"/>
      <c r="B1432" s="47" t="s">
        <v>70</v>
      </c>
      <c r="C1432" s="47">
        <v>8</v>
      </c>
      <c r="D1432" s="99"/>
      <c r="E1432" s="65">
        <v>166215</v>
      </c>
      <c r="F1432" s="91">
        <f t="shared" si="29"/>
        <v>2627265</v>
      </c>
      <c r="G1432" s="65"/>
      <c r="H1432" s="47"/>
    </row>
    <row r="1433" spans="1:8">
      <c r="A1433" s="19"/>
      <c r="B1433" s="47" t="s">
        <v>71</v>
      </c>
      <c r="C1433" s="47">
        <v>1</v>
      </c>
      <c r="D1433" s="99"/>
      <c r="E1433" s="65">
        <v>13525</v>
      </c>
      <c r="F1433" s="91">
        <f t="shared" si="29"/>
        <v>2613740</v>
      </c>
      <c r="G1433" s="65"/>
      <c r="H1433" s="47"/>
    </row>
    <row r="1434" spans="1:8">
      <c r="A1434" s="19"/>
      <c r="B1434" s="47" t="s">
        <v>72</v>
      </c>
      <c r="C1434" s="47">
        <v>4</v>
      </c>
      <c r="D1434" s="99"/>
      <c r="E1434" s="65">
        <v>98875</v>
      </c>
      <c r="F1434" s="91">
        <f t="shared" si="29"/>
        <v>2514865</v>
      </c>
      <c r="G1434" s="65"/>
      <c r="H1434" s="47"/>
    </row>
    <row r="1435" spans="1:8">
      <c r="A1435" s="19"/>
      <c r="B1435" s="47" t="s">
        <v>74</v>
      </c>
      <c r="C1435" s="47">
        <v>1</v>
      </c>
      <c r="D1435" s="99"/>
      <c r="E1435" s="65">
        <v>22300</v>
      </c>
      <c r="F1435" s="91">
        <f t="shared" si="29"/>
        <v>2492565</v>
      </c>
      <c r="G1435" s="65"/>
      <c r="H1435" s="47"/>
    </row>
    <row r="1436" spans="1:8">
      <c r="A1436" s="19"/>
      <c r="B1436" s="47" t="s">
        <v>77</v>
      </c>
      <c r="C1436" s="47">
        <v>3</v>
      </c>
      <c r="D1436" s="99"/>
      <c r="E1436" s="65">
        <v>54725</v>
      </c>
      <c r="F1436" s="91">
        <f t="shared" si="29"/>
        <v>2437840</v>
      </c>
      <c r="G1436" s="65"/>
      <c r="H1436" s="47"/>
    </row>
    <row r="1437" spans="1:8">
      <c r="A1437" s="19"/>
      <c r="B1437" s="47" t="s">
        <v>79</v>
      </c>
      <c r="C1437" s="47">
        <v>1</v>
      </c>
      <c r="D1437" s="99"/>
      <c r="E1437" s="65">
        <v>10485</v>
      </c>
      <c r="F1437" s="91">
        <f t="shared" si="29"/>
        <v>2427355</v>
      </c>
      <c r="G1437" s="65"/>
      <c r="H1437" s="47"/>
    </row>
    <row r="1438" spans="1:8">
      <c r="A1438" s="19"/>
      <c r="B1438" s="47" t="s">
        <v>80</v>
      </c>
      <c r="C1438" s="47">
        <v>2</v>
      </c>
      <c r="D1438" s="99"/>
      <c r="E1438" s="65">
        <v>49005</v>
      </c>
      <c r="F1438" s="91">
        <f t="shared" si="29"/>
        <v>2378350</v>
      </c>
      <c r="G1438" s="65"/>
      <c r="H1438" s="47"/>
    </row>
    <row r="1439" spans="1:8">
      <c r="A1439" s="19"/>
      <c r="B1439" s="47" t="s">
        <v>1871</v>
      </c>
      <c r="C1439" s="47">
        <v>1</v>
      </c>
      <c r="D1439" s="99"/>
      <c r="E1439" s="65">
        <v>13500</v>
      </c>
      <c r="F1439" s="91">
        <f t="shared" si="29"/>
        <v>2364850</v>
      </c>
      <c r="G1439" s="65"/>
      <c r="H1439" s="47"/>
    </row>
    <row r="1440" spans="1:8">
      <c r="A1440" s="19"/>
      <c r="B1440" s="47" t="s">
        <v>1872</v>
      </c>
      <c r="C1440" s="47">
        <v>1</v>
      </c>
      <c r="D1440" s="99"/>
      <c r="E1440" s="65">
        <v>13500</v>
      </c>
      <c r="F1440" s="91">
        <f t="shared" si="29"/>
        <v>2351350</v>
      </c>
      <c r="G1440" s="65"/>
      <c r="H1440" s="47"/>
    </row>
    <row r="1441" spans="1:8">
      <c r="A1441" s="19"/>
      <c r="B1441" s="47" t="s">
        <v>1882</v>
      </c>
      <c r="C1441" s="47">
        <v>1</v>
      </c>
      <c r="D1441" s="99"/>
      <c r="E1441" s="65">
        <v>13500</v>
      </c>
      <c r="F1441" s="91">
        <f t="shared" si="29"/>
        <v>2337850</v>
      </c>
      <c r="G1441" s="65"/>
      <c r="H1441" s="47"/>
    </row>
    <row r="1442" spans="1:8">
      <c r="A1442" s="19"/>
      <c r="B1442" s="47" t="s">
        <v>1884</v>
      </c>
      <c r="C1442" s="47">
        <v>1</v>
      </c>
      <c r="D1442" s="99"/>
      <c r="E1442" s="65">
        <v>13500</v>
      </c>
      <c r="F1442" s="91">
        <f t="shared" si="29"/>
        <v>2324350</v>
      </c>
      <c r="G1442" s="65"/>
      <c r="H1442" s="47"/>
    </row>
    <row r="1443" spans="1:8">
      <c r="A1443" s="19"/>
      <c r="B1443" s="47"/>
      <c r="C1443" s="47"/>
      <c r="D1443" s="99"/>
      <c r="E1443" s="99">
        <v>8425</v>
      </c>
      <c r="F1443" s="91">
        <f t="shared" si="29"/>
        <v>2315925</v>
      </c>
      <c r="G1443" s="99"/>
      <c r="H1443" s="47" t="s">
        <v>1923</v>
      </c>
    </row>
    <row r="1444" spans="1:8">
      <c r="A1444" s="19"/>
      <c r="B1444" s="47" t="s">
        <v>1926</v>
      </c>
      <c r="C1444" s="47">
        <v>2</v>
      </c>
      <c r="D1444" s="99"/>
      <c r="E1444" s="65">
        <v>46070</v>
      </c>
      <c r="F1444" s="91">
        <f t="shared" si="29"/>
        <v>2269855</v>
      </c>
      <c r="G1444" s="65"/>
      <c r="H1444" s="47"/>
    </row>
    <row r="1445" spans="1:8">
      <c r="A1445" s="19"/>
      <c r="B1445" s="47" t="s">
        <v>1929</v>
      </c>
      <c r="C1445" s="47">
        <v>3</v>
      </c>
      <c r="D1445" s="99"/>
      <c r="E1445" s="65">
        <v>61930</v>
      </c>
      <c r="F1445" s="91">
        <f t="shared" si="29"/>
        <v>2207925</v>
      </c>
      <c r="G1445" s="65"/>
      <c r="H1445" s="47"/>
    </row>
    <row r="1446" spans="1:8">
      <c r="A1446" s="19"/>
      <c r="B1446" s="47" t="s">
        <v>1938</v>
      </c>
      <c r="C1446" s="47">
        <v>1</v>
      </c>
      <c r="D1446" s="99"/>
      <c r="E1446" s="65">
        <v>25000</v>
      </c>
      <c r="F1446" s="91">
        <f t="shared" si="29"/>
        <v>2182925</v>
      </c>
      <c r="G1446" s="65"/>
      <c r="H1446" s="47"/>
    </row>
    <row r="1447" spans="1:8">
      <c r="A1447" s="19"/>
      <c r="B1447" s="47" t="s">
        <v>1965</v>
      </c>
      <c r="C1447" s="47">
        <v>3</v>
      </c>
      <c r="D1447" s="99"/>
      <c r="E1447" s="65">
        <v>41710</v>
      </c>
      <c r="F1447" s="91">
        <f t="shared" si="29"/>
        <v>2141215</v>
      </c>
      <c r="G1447" s="65"/>
      <c r="H1447" s="47"/>
    </row>
    <row r="1448" spans="1:8">
      <c r="A1448" s="19"/>
      <c r="B1448" s="47" t="s">
        <v>1967</v>
      </c>
      <c r="C1448" s="47">
        <v>4</v>
      </c>
      <c r="D1448" s="99"/>
      <c r="E1448" s="65">
        <v>56045</v>
      </c>
      <c r="F1448" s="91">
        <f t="shared" si="29"/>
        <v>2085170</v>
      </c>
      <c r="G1448" s="65"/>
      <c r="H1448" s="47"/>
    </row>
    <row r="1449" spans="1:8">
      <c r="A1449" s="19"/>
      <c r="B1449" s="47" t="s">
        <v>1971</v>
      </c>
      <c r="C1449" s="47">
        <v>6</v>
      </c>
      <c r="D1449" s="99"/>
      <c r="E1449" s="65">
        <v>81470</v>
      </c>
      <c r="F1449" s="91">
        <f t="shared" si="29"/>
        <v>2003700</v>
      </c>
      <c r="G1449" s="65"/>
      <c r="H1449" s="47"/>
    </row>
    <row r="1450" spans="1:8">
      <c r="A1450" s="19"/>
      <c r="B1450" s="47" t="s">
        <v>1981</v>
      </c>
      <c r="C1450" s="47">
        <v>1</v>
      </c>
      <c r="D1450" s="99"/>
      <c r="E1450" s="65">
        <v>7660</v>
      </c>
      <c r="F1450" s="91">
        <f t="shared" si="29"/>
        <v>1996040</v>
      </c>
      <c r="G1450" s="65"/>
      <c r="H1450" s="47"/>
    </row>
    <row r="1451" spans="1:8">
      <c r="A1451" s="19"/>
      <c r="B1451" s="47" t="s">
        <v>2013</v>
      </c>
      <c r="C1451" s="47">
        <v>11</v>
      </c>
      <c r="D1451" s="99"/>
      <c r="E1451" s="65">
        <v>194315</v>
      </c>
      <c r="F1451" s="91">
        <f t="shared" si="29"/>
        <v>1801725</v>
      </c>
      <c r="G1451" s="65"/>
      <c r="H1451" s="47"/>
    </row>
    <row r="1452" spans="1:8">
      <c r="A1452" s="19"/>
      <c r="B1452" s="47" t="s">
        <v>2019</v>
      </c>
      <c r="C1452" s="47"/>
      <c r="D1452" s="99">
        <v>30</v>
      </c>
      <c r="E1452" s="65"/>
      <c r="F1452" s="91">
        <f t="shared" si="29"/>
        <v>1801755</v>
      </c>
      <c r="G1452" s="65"/>
      <c r="H1452" s="47" t="s">
        <v>2020</v>
      </c>
    </row>
    <row r="1453" spans="1:8">
      <c r="A1453" s="19"/>
      <c r="B1453" s="47" t="s">
        <v>2023</v>
      </c>
      <c r="C1453" s="47">
        <v>2</v>
      </c>
      <c r="D1453" s="99"/>
      <c r="E1453" s="65">
        <v>29805</v>
      </c>
      <c r="F1453" s="91">
        <f t="shared" si="29"/>
        <v>1771950</v>
      </c>
      <c r="G1453" s="65"/>
      <c r="H1453" s="47"/>
    </row>
    <row r="1454" spans="1:8">
      <c r="A1454" s="19"/>
      <c r="B1454" s="47" t="s">
        <v>2034</v>
      </c>
      <c r="C1454" s="47">
        <v>1</v>
      </c>
      <c r="D1454" s="99"/>
      <c r="E1454" s="65">
        <v>15290</v>
      </c>
      <c r="F1454" s="91">
        <f t="shared" si="29"/>
        <v>1756660</v>
      </c>
      <c r="G1454" s="65"/>
      <c r="H1454" s="47"/>
    </row>
    <row r="1455" spans="1:8">
      <c r="A1455" s="19"/>
      <c r="B1455" s="47" t="s">
        <v>2035</v>
      </c>
      <c r="C1455" s="47">
        <v>1</v>
      </c>
      <c r="D1455" s="99"/>
      <c r="E1455" s="65">
        <v>14960</v>
      </c>
      <c r="F1455" s="91">
        <f t="shared" si="29"/>
        <v>1741700</v>
      </c>
      <c r="G1455" s="65"/>
      <c r="H1455" s="47"/>
    </row>
    <row r="1456" spans="1:8">
      <c r="A1456" s="19"/>
      <c r="B1456" s="47" t="s">
        <v>2036</v>
      </c>
      <c r="C1456" s="47">
        <v>4</v>
      </c>
      <c r="D1456" s="99"/>
      <c r="E1456" s="65">
        <v>60305</v>
      </c>
      <c r="F1456" s="91">
        <f t="shared" si="29"/>
        <v>1681395</v>
      </c>
      <c r="G1456" s="65"/>
      <c r="H1456" s="47"/>
    </row>
    <row r="1457" spans="1:8">
      <c r="A1457" s="19"/>
      <c r="B1457" s="47" t="s">
        <v>2038</v>
      </c>
      <c r="C1457" s="47">
        <v>4</v>
      </c>
      <c r="D1457" s="99"/>
      <c r="E1457" s="65">
        <v>59285</v>
      </c>
      <c r="F1457" s="91">
        <f t="shared" si="29"/>
        <v>1622110</v>
      </c>
      <c r="G1457" s="65"/>
      <c r="H1457" s="47"/>
    </row>
    <row r="1458" spans="1:8">
      <c r="A1458" s="19"/>
      <c r="B1458" s="47" t="s">
        <v>2039</v>
      </c>
      <c r="C1458" s="47">
        <v>4</v>
      </c>
      <c r="D1458" s="99"/>
      <c r="E1458" s="65">
        <v>57960</v>
      </c>
      <c r="F1458" s="91">
        <f t="shared" si="29"/>
        <v>1564150</v>
      </c>
      <c r="G1458" s="65"/>
      <c r="H1458" s="47"/>
    </row>
    <row r="1459" spans="1:8">
      <c r="A1459" s="19"/>
      <c r="B1459" s="47" t="s">
        <v>2041</v>
      </c>
      <c r="C1459" s="47">
        <v>13</v>
      </c>
      <c r="D1459" s="99"/>
      <c r="E1459" s="65">
        <v>29030</v>
      </c>
      <c r="F1459" s="91">
        <f t="shared" si="29"/>
        <v>1535120</v>
      </c>
      <c r="G1459" s="65"/>
      <c r="H1459" s="47"/>
    </row>
    <row r="1460" spans="1:8">
      <c r="A1460" s="19"/>
      <c r="B1460" s="47" t="s">
        <v>2044</v>
      </c>
      <c r="C1460" s="47">
        <v>4</v>
      </c>
      <c r="D1460" s="99"/>
      <c r="E1460" s="65">
        <v>50980</v>
      </c>
      <c r="F1460" s="91">
        <f t="shared" si="29"/>
        <v>1484140</v>
      </c>
      <c r="G1460" s="65"/>
      <c r="H1460" s="47"/>
    </row>
    <row r="1461" spans="1:8">
      <c r="A1461" s="19"/>
      <c r="B1461" s="47" t="s">
        <v>2047</v>
      </c>
      <c r="C1461" s="47">
        <v>4</v>
      </c>
      <c r="D1461" s="99"/>
      <c r="E1461" s="65">
        <v>62245</v>
      </c>
      <c r="F1461" s="91">
        <f t="shared" si="29"/>
        <v>1421895</v>
      </c>
      <c r="G1461" s="65"/>
      <c r="H1461" s="47"/>
    </row>
    <row r="1462" spans="1:8">
      <c r="A1462" s="19"/>
      <c r="B1462" s="47" t="s">
        <v>2050</v>
      </c>
      <c r="C1462" s="47">
        <v>5</v>
      </c>
      <c r="D1462" s="99"/>
      <c r="E1462" s="65">
        <v>68340</v>
      </c>
      <c r="F1462" s="91">
        <f t="shared" si="29"/>
        <v>1353555</v>
      </c>
      <c r="G1462" s="65"/>
      <c r="H1462" s="47"/>
    </row>
    <row r="1463" spans="1:8">
      <c r="A1463" s="19"/>
      <c r="B1463" s="47" t="s">
        <v>2054</v>
      </c>
      <c r="C1463" s="47">
        <v>2</v>
      </c>
      <c r="D1463" s="99"/>
      <c r="E1463" s="65">
        <v>31185</v>
      </c>
      <c r="F1463" s="91">
        <f t="shared" si="29"/>
        <v>1322370</v>
      </c>
      <c r="G1463" s="65"/>
      <c r="H1463" s="47"/>
    </row>
    <row r="1464" spans="1:8">
      <c r="A1464" s="19"/>
      <c r="B1464" s="47" t="s">
        <v>2058</v>
      </c>
      <c r="C1464" s="47">
        <v>5</v>
      </c>
      <c r="D1464" s="99"/>
      <c r="E1464" s="65">
        <v>70140</v>
      </c>
      <c r="F1464" s="91">
        <f t="shared" si="29"/>
        <v>1252230</v>
      </c>
      <c r="G1464" s="65"/>
      <c r="H1464" s="47"/>
    </row>
    <row r="1465" spans="1:8">
      <c r="A1465" s="19"/>
      <c r="B1465" s="47" t="s">
        <v>2060</v>
      </c>
      <c r="C1465" s="47">
        <v>4</v>
      </c>
      <c r="D1465" s="99"/>
      <c r="E1465" s="65">
        <v>60730</v>
      </c>
      <c r="F1465" s="91">
        <f t="shared" si="29"/>
        <v>1191500</v>
      </c>
      <c r="G1465" s="65"/>
      <c r="H1465" s="47"/>
    </row>
    <row r="1466" spans="1:8">
      <c r="A1466" s="19"/>
      <c r="B1466" s="47" t="s">
        <v>2063</v>
      </c>
      <c r="C1466" s="47">
        <v>3</v>
      </c>
      <c r="D1466" s="99"/>
      <c r="E1466" s="65">
        <v>43230</v>
      </c>
      <c r="F1466" s="91">
        <f t="shared" si="29"/>
        <v>1148270</v>
      </c>
      <c r="G1466" s="65"/>
      <c r="H1466" s="47"/>
    </row>
    <row r="1467" spans="1:8">
      <c r="A1467" s="19"/>
      <c r="B1467" s="47" t="s">
        <v>2065</v>
      </c>
      <c r="C1467" s="47">
        <v>6</v>
      </c>
      <c r="D1467" s="99"/>
      <c r="E1467" s="65">
        <v>88115</v>
      </c>
      <c r="F1467" s="91">
        <f t="shared" si="29"/>
        <v>1060155</v>
      </c>
      <c r="G1467" s="65"/>
      <c r="H1467" s="47"/>
    </row>
    <row r="1468" spans="1:8">
      <c r="A1468" s="19"/>
      <c r="B1468" s="47" t="s">
        <v>2067</v>
      </c>
      <c r="C1468" s="47">
        <v>2</v>
      </c>
      <c r="D1468" s="99"/>
      <c r="E1468" s="65">
        <v>30480</v>
      </c>
      <c r="F1468" s="91">
        <f t="shared" si="29"/>
        <v>1029675</v>
      </c>
      <c r="G1468" s="65"/>
      <c r="H1468" s="47"/>
    </row>
    <row r="1469" spans="1:8">
      <c r="A1469" s="19"/>
      <c r="B1469" s="47" t="s">
        <v>2069</v>
      </c>
      <c r="C1469" s="47">
        <v>7</v>
      </c>
      <c r="D1469" s="99"/>
      <c r="E1469" s="65">
        <v>94335</v>
      </c>
      <c r="F1469" s="91">
        <f t="shared" si="29"/>
        <v>935340</v>
      </c>
      <c r="G1469" s="65"/>
      <c r="H1469" s="47"/>
    </row>
    <row r="1470" spans="1:8">
      <c r="A1470" s="19"/>
      <c r="B1470" s="47" t="s">
        <v>2071</v>
      </c>
      <c r="C1470" s="47">
        <v>3</v>
      </c>
      <c r="D1470" s="99"/>
      <c r="E1470" s="65">
        <v>44760</v>
      </c>
      <c r="F1470" s="91">
        <f t="shared" si="29"/>
        <v>890580</v>
      </c>
      <c r="G1470" s="65"/>
      <c r="H1470" s="47"/>
    </row>
    <row r="1471" spans="1:8">
      <c r="A1471" s="19"/>
      <c r="B1471" s="47" t="s">
        <v>2073</v>
      </c>
      <c r="C1471" s="47">
        <v>6</v>
      </c>
      <c r="D1471" s="99"/>
      <c r="E1471" s="65">
        <v>88060</v>
      </c>
      <c r="F1471" s="91">
        <f t="shared" si="29"/>
        <v>802520</v>
      </c>
      <c r="G1471" s="65"/>
      <c r="H1471" s="47"/>
    </row>
    <row r="1472" spans="1:8">
      <c r="A1472" s="19"/>
      <c r="B1472" s="47" t="s">
        <v>2074</v>
      </c>
      <c r="C1472" s="47">
        <v>5</v>
      </c>
      <c r="D1472" s="99"/>
      <c r="E1472" s="65">
        <v>68025</v>
      </c>
      <c r="F1472" s="91">
        <f t="shared" si="29"/>
        <v>734495</v>
      </c>
      <c r="G1472" s="65"/>
      <c r="H1472" s="47"/>
    </row>
    <row r="1473" spans="1:8">
      <c r="A1473" s="19"/>
      <c r="B1473" s="47" t="s">
        <v>2076</v>
      </c>
      <c r="C1473" s="47">
        <v>2</v>
      </c>
      <c r="D1473" s="99"/>
      <c r="E1473" s="65">
        <v>29555</v>
      </c>
      <c r="F1473" s="91">
        <f t="shared" si="29"/>
        <v>704940</v>
      </c>
      <c r="G1473" s="65"/>
      <c r="H1473" s="47"/>
    </row>
    <row r="1474" spans="1:8">
      <c r="A1474" s="19"/>
      <c r="B1474" s="47" t="s">
        <v>2077</v>
      </c>
      <c r="C1474" s="47">
        <v>8</v>
      </c>
      <c r="D1474" s="99"/>
      <c r="E1474" s="65">
        <v>88345</v>
      </c>
      <c r="F1474" s="91">
        <f t="shared" si="29"/>
        <v>616595</v>
      </c>
      <c r="G1474" s="65"/>
      <c r="H1474" s="47"/>
    </row>
    <row r="1475" spans="1:8">
      <c r="A1475" s="19"/>
      <c r="B1475" s="47" t="s">
        <v>2080</v>
      </c>
      <c r="C1475" s="47">
        <v>4</v>
      </c>
      <c r="D1475" s="99"/>
      <c r="E1475" s="65">
        <v>58415</v>
      </c>
      <c r="F1475" s="91">
        <f t="shared" si="29"/>
        <v>558180</v>
      </c>
      <c r="G1475" s="65"/>
      <c r="H1475" s="47"/>
    </row>
    <row r="1476" spans="1:8">
      <c r="A1476" s="19"/>
      <c r="B1476" s="47" t="s">
        <v>2081</v>
      </c>
      <c r="C1476" s="47">
        <v>6</v>
      </c>
      <c r="D1476" s="99"/>
      <c r="E1476" s="65">
        <v>90825</v>
      </c>
      <c r="F1476" s="91">
        <f t="shared" si="29"/>
        <v>467355</v>
      </c>
      <c r="G1476" s="65"/>
      <c r="H1476" s="47"/>
    </row>
    <row r="1477" spans="1:8">
      <c r="A1477" s="19"/>
      <c r="B1477" s="47" t="s">
        <v>2083</v>
      </c>
      <c r="C1477" s="47">
        <v>2</v>
      </c>
      <c r="D1477" s="99"/>
      <c r="E1477" s="65">
        <v>27810</v>
      </c>
      <c r="F1477" s="91">
        <f t="shared" si="29"/>
        <v>439545</v>
      </c>
      <c r="G1477" s="65"/>
      <c r="H1477" s="47"/>
    </row>
    <row r="1478" spans="1:8">
      <c r="A1478" s="19"/>
      <c r="B1478" s="47" t="s">
        <v>2086</v>
      </c>
      <c r="C1478" s="47">
        <v>2</v>
      </c>
      <c r="D1478" s="99"/>
      <c r="E1478" s="65">
        <v>28135</v>
      </c>
      <c r="F1478" s="91">
        <f t="shared" si="29"/>
        <v>411410</v>
      </c>
      <c r="G1478" s="65"/>
      <c r="H1478" s="47"/>
    </row>
    <row r="1479" spans="1:8">
      <c r="A1479" s="19"/>
      <c r="B1479" s="47" t="s">
        <v>2087</v>
      </c>
      <c r="C1479" s="47">
        <v>9</v>
      </c>
      <c r="D1479" s="99"/>
      <c r="E1479" s="65">
        <v>132045</v>
      </c>
      <c r="F1479" s="91">
        <f t="shared" si="29"/>
        <v>279365</v>
      </c>
      <c r="G1479" s="65"/>
      <c r="H1479" s="47"/>
    </row>
    <row r="1480" spans="1:8">
      <c r="A1480" s="19"/>
      <c r="B1480" s="47" t="s">
        <v>2091</v>
      </c>
      <c r="C1480" s="47">
        <v>2</v>
      </c>
      <c r="D1480" s="99"/>
      <c r="E1480" s="65">
        <v>30390</v>
      </c>
      <c r="F1480" s="91">
        <f t="shared" si="29"/>
        <v>248975</v>
      </c>
      <c r="G1480" s="65"/>
      <c r="H1480" s="47"/>
    </row>
    <row r="1481" spans="1:8">
      <c r="A1481" s="19"/>
      <c r="B1481" s="47" t="s">
        <v>2154</v>
      </c>
      <c r="C1481" s="47">
        <v>11</v>
      </c>
      <c r="D1481" s="99"/>
      <c r="E1481" s="18">
        <v>138805</v>
      </c>
      <c r="F1481" s="91">
        <f t="shared" si="29"/>
        <v>110170</v>
      </c>
      <c r="G1481" s="18"/>
      <c r="H1481" s="47"/>
    </row>
    <row r="1482" spans="1:8">
      <c r="A1482" s="19"/>
      <c r="B1482" s="47" t="s">
        <v>2156</v>
      </c>
      <c r="C1482" s="47">
        <v>2</v>
      </c>
      <c r="D1482" s="99"/>
      <c r="E1482" s="18">
        <v>29905</v>
      </c>
      <c r="F1482" s="91">
        <f t="shared" si="29"/>
        <v>80265</v>
      </c>
      <c r="G1482" s="18"/>
      <c r="H1482" s="47"/>
    </row>
    <row r="1483" spans="1:8">
      <c r="A1483" s="19"/>
      <c r="B1483" s="47" t="s">
        <v>2166</v>
      </c>
      <c r="C1483" s="47">
        <v>3</v>
      </c>
      <c r="D1483" s="99"/>
      <c r="E1483" s="18">
        <v>43930</v>
      </c>
      <c r="F1483" s="91">
        <f t="shared" si="29"/>
        <v>36335</v>
      </c>
      <c r="G1483" s="18"/>
      <c r="H1483" s="47"/>
    </row>
    <row r="1484" spans="1:8">
      <c r="A1484" s="19"/>
      <c r="B1484" s="47" t="s">
        <v>2169</v>
      </c>
      <c r="C1484" s="47">
        <v>1</v>
      </c>
      <c r="D1484" s="99"/>
      <c r="E1484" s="18">
        <v>28075</v>
      </c>
      <c r="F1484" s="91">
        <f t="shared" si="29"/>
        <v>8260</v>
      </c>
      <c r="G1484" s="18"/>
      <c r="H1484" s="47"/>
    </row>
    <row r="1485" spans="1:8">
      <c r="A1485" s="19"/>
      <c r="B1485" s="47"/>
      <c r="C1485" s="47"/>
      <c r="D1485" s="99"/>
      <c r="E1485" s="65">
        <v>8260</v>
      </c>
      <c r="F1485" s="91">
        <f t="shared" si="29"/>
        <v>0</v>
      </c>
      <c r="G1485" s="65"/>
      <c r="H1485" s="47" t="s">
        <v>2175</v>
      </c>
    </row>
    <row r="1486" spans="1:8">
      <c r="A1486" s="19"/>
      <c r="B1486" s="47"/>
      <c r="C1486" s="47"/>
      <c r="D1486" s="99"/>
      <c r="E1486" s="18"/>
      <c r="F1486" s="18"/>
      <c r="G1486" s="18"/>
      <c r="H1486" s="47"/>
    </row>
    <row r="1487" spans="1:8">
      <c r="A1487" s="19">
        <v>31</v>
      </c>
      <c r="B1487" s="47"/>
      <c r="C1487" s="47"/>
      <c r="D1487" s="18"/>
      <c r="E1487" s="18"/>
      <c r="F1487" s="18"/>
      <c r="G1487" s="18"/>
      <c r="H1487" s="47"/>
    </row>
    <row r="1488" spans="1:8" ht="26.25">
      <c r="A1488" s="27" t="s">
        <v>43</v>
      </c>
      <c r="B1488" s="28"/>
      <c r="C1488" s="29">
        <f>SUM(C1357:C1373)</f>
        <v>199</v>
      </c>
      <c r="D1488" s="10">
        <f>SUM(D1357:D1487)</f>
        <v>8035280</v>
      </c>
      <c r="E1488" s="10">
        <f>SUM(E1357:E1487)</f>
        <v>8035280</v>
      </c>
      <c r="F1488" s="10">
        <f>D1488-E1488</f>
        <v>0</v>
      </c>
      <c r="G1488" s="10"/>
      <c r="H1488" s="31"/>
    </row>
    <row r="1492" spans="1:8" ht="23.25">
      <c r="A1492" s="666" t="s">
        <v>0</v>
      </c>
      <c r="B1492" s="666"/>
      <c r="C1492" s="666"/>
      <c r="D1492" s="666"/>
      <c r="E1492" s="666"/>
      <c r="F1492" s="666"/>
      <c r="G1492" s="666"/>
      <c r="H1492" s="666"/>
    </row>
    <row r="1493" spans="1:8" ht="15.75">
      <c r="A1493" s="672" t="s">
        <v>1059</v>
      </c>
      <c r="B1493" s="672"/>
      <c r="C1493" s="672"/>
      <c r="D1493" s="672"/>
      <c r="E1493" s="672"/>
      <c r="F1493" s="672"/>
      <c r="G1493" s="672"/>
      <c r="H1493" s="672"/>
    </row>
    <row r="1494" spans="1:8" ht="18.75">
      <c r="A1494" s="708" t="s">
        <v>1395</v>
      </c>
      <c r="B1494" s="708"/>
      <c r="C1494" s="708"/>
      <c r="D1494" s="708"/>
      <c r="E1494" s="708"/>
      <c r="F1494" s="708"/>
      <c r="G1494" s="708"/>
      <c r="H1494" s="708"/>
    </row>
    <row r="1495" spans="1:8">
      <c r="A1495" s="675" t="s">
        <v>45</v>
      </c>
      <c r="B1495" s="675"/>
      <c r="C1495" s="675"/>
      <c r="D1495" s="675"/>
      <c r="E1495" s="675"/>
      <c r="F1495" s="675"/>
      <c r="G1495" s="675"/>
      <c r="H1495" s="675"/>
    </row>
    <row r="1496" spans="1:8" ht="15.75">
      <c r="A1496" s="1" t="s">
        <v>3</v>
      </c>
      <c r="B1496" s="1" t="s">
        <v>4</v>
      </c>
      <c r="C1496" s="211" t="s">
        <v>2245</v>
      </c>
      <c r="D1496" s="1" t="s">
        <v>2243</v>
      </c>
      <c r="E1496" s="1" t="s">
        <v>2246</v>
      </c>
      <c r="F1496" s="211" t="s">
        <v>2244</v>
      </c>
      <c r="G1496" s="1" t="s">
        <v>2247</v>
      </c>
      <c r="H1496" s="211" t="s">
        <v>2239</v>
      </c>
    </row>
    <row r="1497" spans="1:8">
      <c r="A1497" s="19">
        <v>1</v>
      </c>
      <c r="B1497" s="47" t="s">
        <v>950</v>
      </c>
      <c r="C1497" s="47">
        <v>12</v>
      </c>
      <c r="D1497" s="65">
        <v>169420</v>
      </c>
      <c r="E1497" s="18"/>
      <c r="F1497" s="18">
        <f>D1497-E1497</f>
        <v>169420</v>
      </c>
      <c r="G1497" s="18"/>
      <c r="H1497" s="47"/>
    </row>
    <row r="1498" spans="1:8">
      <c r="A1498" s="19">
        <v>2</v>
      </c>
      <c r="B1498" s="47" t="s">
        <v>881</v>
      </c>
      <c r="C1498" s="47">
        <v>18</v>
      </c>
      <c r="D1498" s="65">
        <v>260375</v>
      </c>
      <c r="E1498" s="18"/>
      <c r="F1498" s="18">
        <f>F1497+D1498-E1498</f>
        <v>429795</v>
      </c>
      <c r="G1498" s="18"/>
      <c r="H1498" s="47"/>
    </row>
    <row r="1499" spans="1:8">
      <c r="A1499" s="19">
        <v>3</v>
      </c>
      <c r="B1499" s="47" t="s">
        <v>929</v>
      </c>
      <c r="C1499" s="47">
        <v>10</v>
      </c>
      <c r="D1499" s="65">
        <v>145450</v>
      </c>
      <c r="E1499" s="18"/>
      <c r="F1499" s="18">
        <f t="shared" ref="F1499:F1562" si="30">F1498+D1499-E1499</f>
        <v>575245</v>
      </c>
      <c r="G1499" s="18"/>
      <c r="H1499" s="47"/>
    </row>
    <row r="1500" spans="1:8">
      <c r="A1500" s="19">
        <v>4</v>
      </c>
      <c r="B1500" s="47" t="s">
        <v>930</v>
      </c>
      <c r="C1500" s="47">
        <v>11</v>
      </c>
      <c r="D1500" s="65">
        <v>161625</v>
      </c>
      <c r="E1500" s="18"/>
      <c r="F1500" s="18">
        <f t="shared" si="30"/>
        <v>736870</v>
      </c>
      <c r="G1500" s="18"/>
      <c r="H1500" s="47"/>
    </row>
    <row r="1501" spans="1:8">
      <c r="A1501" s="19">
        <v>5</v>
      </c>
      <c r="B1501" s="47" t="s">
        <v>843</v>
      </c>
      <c r="C1501" s="47">
        <v>10</v>
      </c>
      <c r="D1501" s="65">
        <v>150035</v>
      </c>
      <c r="E1501" s="18"/>
      <c r="F1501" s="18">
        <f t="shared" si="30"/>
        <v>886905</v>
      </c>
      <c r="G1501" s="18"/>
      <c r="H1501" s="47"/>
    </row>
    <row r="1502" spans="1:8">
      <c r="A1502" s="19">
        <v>6</v>
      </c>
      <c r="B1502" s="47" t="s">
        <v>844</v>
      </c>
      <c r="C1502" s="47">
        <v>11</v>
      </c>
      <c r="D1502" s="65">
        <v>156920</v>
      </c>
      <c r="E1502" s="18"/>
      <c r="F1502" s="18">
        <f t="shared" si="30"/>
        <v>1043825</v>
      </c>
      <c r="G1502" s="18"/>
      <c r="H1502" s="47"/>
    </row>
    <row r="1503" spans="1:8">
      <c r="A1503" s="19">
        <v>7</v>
      </c>
      <c r="B1503" s="47" t="s">
        <v>1371</v>
      </c>
      <c r="C1503" s="47">
        <v>11</v>
      </c>
      <c r="D1503" s="65">
        <v>172270</v>
      </c>
      <c r="E1503" s="18"/>
      <c r="F1503" s="18">
        <f t="shared" si="30"/>
        <v>1216095</v>
      </c>
      <c r="G1503" s="18"/>
      <c r="H1503" s="47"/>
    </row>
    <row r="1504" spans="1:8">
      <c r="A1504" s="19">
        <v>8</v>
      </c>
      <c r="B1504" s="47" t="s">
        <v>845</v>
      </c>
      <c r="C1504" s="47">
        <v>10</v>
      </c>
      <c r="D1504" s="65">
        <v>144435</v>
      </c>
      <c r="E1504" s="18"/>
      <c r="F1504" s="18">
        <f t="shared" si="30"/>
        <v>1360530</v>
      </c>
      <c r="G1504" s="18"/>
      <c r="H1504" s="47"/>
    </row>
    <row r="1505" spans="1:8">
      <c r="A1505" s="19">
        <v>9</v>
      </c>
      <c r="B1505" s="47" t="s">
        <v>846</v>
      </c>
      <c r="C1505" s="47">
        <v>19</v>
      </c>
      <c r="D1505" s="65">
        <v>274455</v>
      </c>
      <c r="E1505" s="18"/>
      <c r="F1505" s="18">
        <f t="shared" si="30"/>
        <v>1634985</v>
      </c>
      <c r="G1505" s="18"/>
      <c r="H1505" s="47"/>
    </row>
    <row r="1506" spans="1:8">
      <c r="A1506" s="19">
        <v>10</v>
      </c>
      <c r="B1506" s="47" t="s">
        <v>848</v>
      </c>
      <c r="C1506" s="47">
        <v>9</v>
      </c>
      <c r="D1506" s="65">
        <v>130240</v>
      </c>
      <c r="E1506" s="18"/>
      <c r="F1506" s="18">
        <f t="shared" si="30"/>
        <v>1765225</v>
      </c>
      <c r="G1506" s="18"/>
      <c r="H1506" s="47"/>
    </row>
    <row r="1507" spans="1:8">
      <c r="A1507" s="19">
        <v>11</v>
      </c>
      <c r="B1507" s="47" t="s">
        <v>849</v>
      </c>
      <c r="C1507" s="47">
        <v>9</v>
      </c>
      <c r="D1507" s="65">
        <v>127950</v>
      </c>
      <c r="E1507" s="18"/>
      <c r="F1507" s="18">
        <f t="shared" si="30"/>
        <v>1893175</v>
      </c>
      <c r="G1507" s="18"/>
      <c r="H1507" s="47"/>
    </row>
    <row r="1508" spans="1:8">
      <c r="A1508" s="19">
        <v>12</v>
      </c>
      <c r="B1508" s="47" t="s">
        <v>931</v>
      </c>
      <c r="C1508" s="47">
        <v>14</v>
      </c>
      <c r="D1508" s="65">
        <v>199770</v>
      </c>
      <c r="E1508" s="18"/>
      <c r="F1508" s="18">
        <f t="shared" si="30"/>
        <v>2092945</v>
      </c>
      <c r="G1508" s="18"/>
      <c r="H1508" s="47"/>
    </row>
    <row r="1509" spans="1:8">
      <c r="A1509" s="19">
        <v>13</v>
      </c>
      <c r="B1509" s="47" t="s">
        <v>851</v>
      </c>
      <c r="C1509" s="47">
        <v>11</v>
      </c>
      <c r="D1509" s="65">
        <v>162930</v>
      </c>
      <c r="E1509" s="18"/>
      <c r="F1509" s="18">
        <f t="shared" si="30"/>
        <v>2255875</v>
      </c>
      <c r="G1509" s="18"/>
      <c r="H1509" s="47"/>
    </row>
    <row r="1510" spans="1:8">
      <c r="A1510" s="19">
        <v>14</v>
      </c>
      <c r="B1510" s="47" t="s">
        <v>555</v>
      </c>
      <c r="C1510" s="47">
        <v>10</v>
      </c>
      <c r="D1510" s="65">
        <v>147665</v>
      </c>
      <c r="E1510" s="18"/>
      <c r="F1510" s="18">
        <f t="shared" si="30"/>
        <v>2403540</v>
      </c>
      <c r="G1510" s="18"/>
      <c r="H1510" s="47"/>
    </row>
    <row r="1511" spans="1:8">
      <c r="A1511" s="19">
        <v>15</v>
      </c>
      <c r="B1511" s="47" t="s">
        <v>556</v>
      </c>
      <c r="C1511" s="47">
        <v>10</v>
      </c>
      <c r="D1511" s="65">
        <v>147455</v>
      </c>
      <c r="E1511" s="18"/>
      <c r="F1511" s="18">
        <f t="shared" si="30"/>
        <v>2550995</v>
      </c>
      <c r="G1511" s="18"/>
      <c r="H1511" s="47"/>
    </row>
    <row r="1512" spans="1:8">
      <c r="A1512" s="19">
        <v>16</v>
      </c>
      <c r="B1512" s="47" t="s">
        <v>557</v>
      </c>
      <c r="C1512" s="47">
        <v>2</v>
      </c>
      <c r="D1512" s="65">
        <v>30390</v>
      </c>
      <c r="E1512" s="18"/>
      <c r="F1512" s="18">
        <f t="shared" si="30"/>
        <v>2581385</v>
      </c>
      <c r="G1512" s="18"/>
      <c r="H1512" s="47"/>
    </row>
    <row r="1513" spans="1:8">
      <c r="A1513" s="19">
        <v>17</v>
      </c>
      <c r="B1513" s="47" t="s">
        <v>63</v>
      </c>
      <c r="C1513" s="47">
        <v>12</v>
      </c>
      <c r="D1513" s="65">
        <v>172600</v>
      </c>
      <c r="E1513" s="18"/>
      <c r="F1513" s="18">
        <f t="shared" si="30"/>
        <v>2753985</v>
      </c>
      <c r="G1513" s="18"/>
      <c r="H1513" s="47"/>
    </row>
    <row r="1514" spans="1:8">
      <c r="A1514" s="19">
        <v>18</v>
      </c>
      <c r="B1514" s="47" t="s">
        <v>1373</v>
      </c>
      <c r="C1514" s="47">
        <v>13</v>
      </c>
      <c r="D1514" s="65">
        <v>184450</v>
      </c>
      <c r="E1514" s="18"/>
      <c r="F1514" s="18">
        <f t="shared" si="30"/>
        <v>2938435</v>
      </c>
      <c r="G1514" s="18"/>
      <c r="H1514" s="47"/>
    </row>
    <row r="1515" spans="1:8">
      <c r="A1515" s="19">
        <v>19</v>
      </c>
      <c r="B1515" s="47" t="s">
        <v>561</v>
      </c>
      <c r="C1515" s="47">
        <v>14</v>
      </c>
      <c r="D1515" s="65">
        <v>200560</v>
      </c>
      <c r="E1515" s="18"/>
      <c r="F1515" s="18">
        <f t="shared" si="30"/>
        <v>3138995</v>
      </c>
      <c r="G1515" s="18"/>
      <c r="H1515" s="47"/>
    </row>
    <row r="1516" spans="1:8">
      <c r="A1516" s="19">
        <v>20</v>
      </c>
      <c r="B1516" s="47" t="s">
        <v>854</v>
      </c>
      <c r="C1516" s="47">
        <v>12</v>
      </c>
      <c r="D1516" s="65">
        <v>170240</v>
      </c>
      <c r="E1516" s="18"/>
      <c r="F1516" s="18">
        <f t="shared" si="30"/>
        <v>3309235</v>
      </c>
      <c r="G1516" s="18"/>
      <c r="H1516" s="47"/>
    </row>
    <row r="1517" spans="1:8">
      <c r="A1517" s="19">
        <v>21</v>
      </c>
      <c r="B1517" s="47" t="s">
        <v>964</v>
      </c>
      <c r="C1517" s="47">
        <v>6</v>
      </c>
      <c r="D1517" s="65">
        <v>154000</v>
      </c>
      <c r="E1517" s="18"/>
      <c r="F1517" s="18">
        <f t="shared" si="30"/>
        <v>3463235</v>
      </c>
      <c r="G1517" s="18"/>
      <c r="H1517" s="47"/>
    </row>
    <row r="1518" spans="1:8">
      <c r="A1518" s="19">
        <v>22</v>
      </c>
      <c r="B1518" s="47" t="s">
        <v>563</v>
      </c>
      <c r="C1518" s="47">
        <v>6</v>
      </c>
      <c r="D1518" s="65">
        <v>165450</v>
      </c>
      <c r="E1518" s="18"/>
      <c r="F1518" s="18">
        <f t="shared" si="30"/>
        <v>3628685</v>
      </c>
      <c r="G1518" s="18"/>
      <c r="H1518" s="47"/>
    </row>
    <row r="1519" spans="1:8">
      <c r="A1519" s="19">
        <v>23</v>
      </c>
      <c r="B1519" s="47" t="s">
        <v>955</v>
      </c>
      <c r="C1519" s="47">
        <v>10</v>
      </c>
      <c r="D1519" s="65">
        <v>253570</v>
      </c>
      <c r="E1519" s="18"/>
      <c r="F1519" s="18">
        <f t="shared" si="30"/>
        <v>3882255</v>
      </c>
      <c r="G1519" s="18"/>
      <c r="H1519" s="47"/>
    </row>
    <row r="1520" spans="1:8">
      <c r="A1520" s="19">
        <v>24</v>
      </c>
      <c r="B1520" s="47" t="s">
        <v>565</v>
      </c>
      <c r="C1520" s="47">
        <v>9</v>
      </c>
      <c r="D1520" s="65">
        <v>249480</v>
      </c>
      <c r="E1520" s="18"/>
      <c r="F1520" s="18">
        <f t="shared" si="30"/>
        <v>4131735</v>
      </c>
      <c r="G1520" s="18"/>
      <c r="H1520" s="47"/>
    </row>
    <row r="1521" spans="1:8">
      <c r="A1521" s="19">
        <v>25</v>
      </c>
      <c r="B1521" s="47" t="s">
        <v>569</v>
      </c>
      <c r="C1521" s="47">
        <v>7</v>
      </c>
      <c r="D1521" s="65">
        <v>153175</v>
      </c>
      <c r="E1521" s="18"/>
      <c r="F1521" s="18">
        <f t="shared" si="30"/>
        <v>4284910</v>
      </c>
      <c r="G1521" s="18"/>
      <c r="H1521" s="47"/>
    </row>
    <row r="1522" spans="1:8">
      <c r="A1522" s="19">
        <v>26</v>
      </c>
      <c r="B1522" s="47" t="s">
        <v>571</v>
      </c>
      <c r="C1522" s="47">
        <v>8</v>
      </c>
      <c r="D1522" s="65">
        <v>141615</v>
      </c>
      <c r="E1522" s="18"/>
      <c r="F1522" s="18">
        <f t="shared" si="30"/>
        <v>4426525</v>
      </c>
      <c r="G1522" s="18"/>
      <c r="H1522" s="47"/>
    </row>
    <row r="1523" spans="1:8">
      <c r="A1523" s="19">
        <v>27</v>
      </c>
      <c r="B1523" s="47" t="s">
        <v>572</v>
      </c>
      <c r="C1523" s="47">
        <v>12</v>
      </c>
      <c r="D1523" s="65">
        <v>174860</v>
      </c>
      <c r="E1523" s="18"/>
      <c r="F1523" s="18">
        <f t="shared" si="30"/>
        <v>4601385</v>
      </c>
      <c r="G1523" s="18"/>
      <c r="H1523" s="47"/>
    </row>
    <row r="1524" spans="1:8">
      <c r="A1524" s="19">
        <v>28</v>
      </c>
      <c r="B1524" s="47" t="s">
        <v>575</v>
      </c>
      <c r="C1524" s="47">
        <v>12</v>
      </c>
      <c r="D1524" s="65">
        <v>176140</v>
      </c>
      <c r="E1524" s="18"/>
      <c r="F1524" s="18">
        <f t="shared" si="30"/>
        <v>4777525</v>
      </c>
      <c r="G1524" s="18"/>
      <c r="H1524" s="47"/>
    </row>
    <row r="1525" spans="1:8">
      <c r="A1525" s="19">
        <v>29</v>
      </c>
      <c r="B1525" s="47" t="s">
        <v>894</v>
      </c>
      <c r="C1525" s="47">
        <v>12</v>
      </c>
      <c r="D1525" s="65">
        <v>168315</v>
      </c>
      <c r="E1525" s="18"/>
      <c r="F1525" s="18">
        <f t="shared" si="30"/>
        <v>4945840</v>
      </c>
      <c r="G1525" s="18"/>
      <c r="H1525" s="47"/>
    </row>
    <row r="1526" spans="1:8">
      <c r="A1526" s="19">
        <v>30</v>
      </c>
      <c r="B1526" s="47" t="s">
        <v>576</v>
      </c>
      <c r="C1526" s="47">
        <v>13</v>
      </c>
      <c r="D1526" s="65">
        <v>181960</v>
      </c>
      <c r="E1526" s="18"/>
      <c r="F1526" s="18">
        <f t="shared" si="30"/>
        <v>5127800</v>
      </c>
      <c r="G1526" s="18"/>
      <c r="H1526" s="47"/>
    </row>
    <row r="1527" spans="1:8">
      <c r="A1527" s="19">
        <v>31</v>
      </c>
      <c r="B1527" s="47" t="s">
        <v>577</v>
      </c>
      <c r="C1527" s="47">
        <v>12</v>
      </c>
      <c r="D1527" s="65">
        <v>168840</v>
      </c>
      <c r="E1527" s="18"/>
      <c r="F1527" s="18">
        <f t="shared" si="30"/>
        <v>5296640</v>
      </c>
      <c r="G1527" s="18"/>
      <c r="H1527" s="47"/>
    </row>
    <row r="1528" spans="1:8">
      <c r="A1528" s="19">
        <v>32</v>
      </c>
      <c r="B1528" s="47" t="s">
        <v>901</v>
      </c>
      <c r="C1528" s="47">
        <v>10</v>
      </c>
      <c r="D1528" s="65">
        <v>141245</v>
      </c>
      <c r="E1528" s="18"/>
      <c r="F1528" s="18">
        <f t="shared" si="30"/>
        <v>5437885</v>
      </c>
      <c r="G1528" s="18"/>
      <c r="H1528" s="47"/>
    </row>
    <row r="1529" spans="1:8">
      <c r="A1529" s="19">
        <v>33</v>
      </c>
      <c r="B1529" s="47" t="s">
        <v>942</v>
      </c>
      <c r="C1529" s="47">
        <v>9</v>
      </c>
      <c r="D1529" s="65">
        <v>139735</v>
      </c>
      <c r="E1529" s="18"/>
      <c r="F1529" s="18">
        <f t="shared" si="30"/>
        <v>5577620</v>
      </c>
      <c r="G1529" s="18"/>
      <c r="H1529" s="47"/>
    </row>
    <row r="1530" spans="1:8">
      <c r="A1530" s="19">
        <v>34</v>
      </c>
      <c r="B1530" s="47" t="s">
        <v>1376</v>
      </c>
      <c r="C1530" s="47">
        <v>1</v>
      </c>
      <c r="D1530" s="65">
        <v>11910</v>
      </c>
      <c r="E1530" s="18"/>
      <c r="F1530" s="18">
        <f t="shared" si="30"/>
        <v>5589530</v>
      </c>
      <c r="G1530" s="18"/>
      <c r="H1530" s="47"/>
    </row>
    <row r="1531" spans="1:8">
      <c r="A1531" s="19">
        <v>35</v>
      </c>
      <c r="B1531" s="47" t="s">
        <v>1378</v>
      </c>
      <c r="C1531" s="47">
        <v>12</v>
      </c>
      <c r="D1531" s="65">
        <v>175205</v>
      </c>
      <c r="E1531" s="18"/>
      <c r="F1531" s="18">
        <f t="shared" si="30"/>
        <v>5764735</v>
      </c>
      <c r="G1531" s="18"/>
      <c r="H1531" s="47"/>
    </row>
    <row r="1532" spans="1:8">
      <c r="A1532" s="19">
        <v>36</v>
      </c>
      <c r="B1532" s="47" t="s">
        <v>903</v>
      </c>
      <c r="C1532" s="47">
        <v>9</v>
      </c>
      <c r="D1532" s="65">
        <v>129425</v>
      </c>
      <c r="E1532" s="18"/>
      <c r="F1532" s="18">
        <f t="shared" si="30"/>
        <v>5894160</v>
      </c>
      <c r="G1532" s="18"/>
      <c r="H1532" s="47"/>
    </row>
    <row r="1533" spans="1:8">
      <c r="A1533" s="19">
        <v>37</v>
      </c>
      <c r="B1533" s="47" t="s">
        <v>1380</v>
      </c>
      <c r="C1533" s="47">
        <v>9</v>
      </c>
      <c r="D1533" s="65">
        <v>125790</v>
      </c>
      <c r="E1533" s="18"/>
      <c r="F1533" s="18">
        <f t="shared" si="30"/>
        <v>6019950</v>
      </c>
      <c r="G1533" s="18"/>
      <c r="H1533" s="47"/>
    </row>
    <row r="1534" spans="1:8">
      <c r="A1534" s="19">
        <v>38</v>
      </c>
      <c r="B1534" s="47" t="s">
        <v>1381</v>
      </c>
      <c r="C1534" s="47">
        <v>6</v>
      </c>
      <c r="D1534" s="65">
        <v>85055</v>
      </c>
      <c r="E1534" s="18"/>
      <c r="F1534" s="18">
        <f t="shared" si="30"/>
        <v>6105005</v>
      </c>
      <c r="G1534" s="18"/>
      <c r="H1534" s="47"/>
    </row>
    <row r="1535" spans="1:8">
      <c r="A1535" s="19">
        <v>39</v>
      </c>
      <c r="B1535" s="47" t="s">
        <v>1382</v>
      </c>
      <c r="C1535" s="47">
        <v>13</v>
      </c>
      <c r="D1535" s="65">
        <v>227980</v>
      </c>
      <c r="E1535" s="18"/>
      <c r="F1535" s="18">
        <f t="shared" si="30"/>
        <v>6332985</v>
      </c>
      <c r="G1535" s="18"/>
      <c r="H1535" s="47"/>
    </row>
    <row r="1536" spans="1:8">
      <c r="A1536" s="19">
        <v>40</v>
      </c>
      <c r="B1536" s="47" t="s">
        <v>1391</v>
      </c>
      <c r="C1536" s="47">
        <v>9</v>
      </c>
      <c r="D1536" s="65">
        <v>140050</v>
      </c>
      <c r="E1536" s="18"/>
      <c r="F1536" s="18">
        <f t="shared" si="30"/>
        <v>6473035</v>
      </c>
      <c r="G1536" s="18"/>
      <c r="H1536" s="47"/>
    </row>
    <row r="1537" spans="1:8">
      <c r="A1537" s="19">
        <v>41</v>
      </c>
      <c r="B1537" s="47" t="s">
        <v>945</v>
      </c>
      <c r="C1537" s="47">
        <v>4</v>
      </c>
      <c r="D1537" s="65">
        <v>110140</v>
      </c>
      <c r="E1537" s="18"/>
      <c r="F1537" s="18">
        <f t="shared" si="30"/>
        <v>6583175</v>
      </c>
      <c r="G1537" s="18"/>
      <c r="H1537" s="47"/>
    </row>
    <row r="1538" spans="1:8">
      <c r="A1538" s="19">
        <v>42</v>
      </c>
      <c r="B1538" s="47" t="s">
        <v>1383</v>
      </c>
      <c r="C1538" s="47">
        <v>2</v>
      </c>
      <c r="D1538" s="65">
        <v>28180</v>
      </c>
      <c r="E1538" s="18"/>
      <c r="F1538" s="18">
        <f t="shared" si="30"/>
        <v>6611355</v>
      </c>
      <c r="G1538" s="18"/>
      <c r="H1538" s="47"/>
    </row>
    <row r="1539" spans="1:8">
      <c r="A1539" s="19">
        <v>43</v>
      </c>
      <c r="B1539" s="47" t="s">
        <v>1384</v>
      </c>
      <c r="C1539" s="47">
        <v>7</v>
      </c>
      <c r="D1539" s="65">
        <v>152220</v>
      </c>
      <c r="E1539" s="18"/>
      <c r="F1539" s="18">
        <f t="shared" si="30"/>
        <v>6763575</v>
      </c>
      <c r="G1539" s="18"/>
      <c r="H1539" s="47"/>
    </row>
    <row r="1540" spans="1:8">
      <c r="A1540" s="19">
        <v>44</v>
      </c>
      <c r="B1540" s="47" t="s">
        <v>64</v>
      </c>
      <c r="C1540" s="47">
        <v>11</v>
      </c>
      <c r="D1540" s="65">
        <v>250185</v>
      </c>
      <c r="E1540" s="18"/>
      <c r="F1540" s="18">
        <f t="shared" si="30"/>
        <v>7013760</v>
      </c>
      <c r="G1540" s="18"/>
      <c r="H1540" s="47"/>
    </row>
    <row r="1541" spans="1:8">
      <c r="A1541" s="19">
        <v>45</v>
      </c>
      <c r="B1541" s="47" t="s">
        <v>65</v>
      </c>
      <c r="C1541" s="47">
        <v>4</v>
      </c>
      <c r="D1541" s="65">
        <v>83370</v>
      </c>
      <c r="E1541" s="18"/>
      <c r="F1541" s="18">
        <f t="shared" si="30"/>
        <v>7097130</v>
      </c>
      <c r="G1541" s="18"/>
      <c r="H1541" s="47"/>
    </row>
    <row r="1542" spans="1:8">
      <c r="A1542" s="19">
        <v>46</v>
      </c>
      <c r="B1542" s="47" t="s">
        <v>66</v>
      </c>
      <c r="C1542" s="47">
        <v>14</v>
      </c>
      <c r="D1542" s="65">
        <v>197040</v>
      </c>
      <c r="E1542" s="18"/>
      <c r="F1542" s="18">
        <f t="shared" si="30"/>
        <v>7294170</v>
      </c>
      <c r="G1542" s="18"/>
      <c r="H1542" s="47"/>
    </row>
    <row r="1543" spans="1:8">
      <c r="A1543" s="19">
        <v>47</v>
      </c>
      <c r="B1543" s="47" t="s">
        <v>1394</v>
      </c>
      <c r="C1543" s="47">
        <v>10</v>
      </c>
      <c r="D1543" s="65">
        <v>182445</v>
      </c>
      <c r="E1543" s="18"/>
      <c r="F1543" s="18">
        <f t="shared" si="30"/>
        <v>7476615</v>
      </c>
      <c r="G1543" s="18"/>
      <c r="H1543" s="47"/>
    </row>
    <row r="1544" spans="1:8">
      <c r="A1544" s="19">
        <v>48</v>
      </c>
      <c r="B1544" s="47" t="s">
        <v>67</v>
      </c>
      <c r="C1544" s="47">
        <v>7</v>
      </c>
      <c r="D1544" s="65">
        <v>110635</v>
      </c>
      <c r="E1544" s="18"/>
      <c r="F1544" s="18">
        <f t="shared" si="30"/>
        <v>7587250</v>
      </c>
      <c r="G1544" s="18"/>
      <c r="H1544" s="47"/>
    </row>
    <row r="1545" spans="1:8">
      <c r="A1545" s="19">
        <v>49</v>
      </c>
      <c r="B1545" s="47" t="s">
        <v>68</v>
      </c>
      <c r="C1545" s="47">
        <v>11</v>
      </c>
      <c r="D1545" s="65">
        <v>171100</v>
      </c>
      <c r="E1545" s="18"/>
      <c r="F1545" s="18">
        <f t="shared" si="30"/>
        <v>7758350</v>
      </c>
      <c r="G1545" s="18"/>
      <c r="H1545" s="47"/>
    </row>
    <row r="1546" spans="1:8">
      <c r="A1546" s="19">
        <v>50</v>
      </c>
      <c r="B1546" s="47" t="s">
        <v>69</v>
      </c>
      <c r="C1546" s="47">
        <v>8</v>
      </c>
      <c r="D1546" s="65">
        <v>110920</v>
      </c>
      <c r="E1546" s="18"/>
      <c r="F1546" s="18">
        <f t="shared" si="30"/>
        <v>7869270</v>
      </c>
      <c r="G1546" s="18"/>
      <c r="H1546" s="47"/>
    </row>
    <row r="1547" spans="1:8">
      <c r="A1547" s="19">
        <v>51</v>
      </c>
      <c r="B1547" s="47" t="s">
        <v>70</v>
      </c>
      <c r="C1547" s="47">
        <v>14</v>
      </c>
      <c r="D1547" s="65">
        <v>225580</v>
      </c>
      <c r="E1547" s="18"/>
      <c r="F1547" s="18">
        <f t="shared" si="30"/>
        <v>8094850</v>
      </c>
      <c r="G1547" s="18"/>
      <c r="H1547" s="47"/>
    </row>
    <row r="1548" spans="1:8">
      <c r="A1548" s="19">
        <v>52</v>
      </c>
      <c r="B1548" s="47" t="s">
        <v>72</v>
      </c>
      <c r="C1548" s="47">
        <v>11</v>
      </c>
      <c r="D1548" s="65">
        <v>166775</v>
      </c>
      <c r="E1548" s="18"/>
      <c r="F1548" s="18">
        <f t="shared" si="30"/>
        <v>8261625</v>
      </c>
      <c r="G1548" s="18"/>
      <c r="H1548" s="47"/>
    </row>
    <row r="1549" spans="1:8">
      <c r="A1549" s="19">
        <v>53</v>
      </c>
      <c r="B1549" s="47" t="s">
        <v>73</v>
      </c>
      <c r="C1549" s="47">
        <v>12</v>
      </c>
      <c r="D1549" s="65">
        <v>181520</v>
      </c>
      <c r="E1549" s="18"/>
      <c r="F1549" s="18">
        <f t="shared" si="30"/>
        <v>8443145</v>
      </c>
      <c r="G1549" s="18"/>
      <c r="H1549" s="47"/>
    </row>
    <row r="1550" spans="1:8">
      <c r="A1550" s="19">
        <v>54</v>
      </c>
      <c r="B1550" s="47" t="s">
        <v>74</v>
      </c>
      <c r="C1550" s="47">
        <v>13</v>
      </c>
      <c r="D1550" s="65">
        <v>185010</v>
      </c>
      <c r="E1550" s="18"/>
      <c r="F1550" s="18">
        <f t="shared" si="30"/>
        <v>8628155</v>
      </c>
      <c r="G1550" s="18"/>
      <c r="H1550" s="47"/>
    </row>
    <row r="1551" spans="1:8">
      <c r="A1551" s="19">
        <v>55</v>
      </c>
      <c r="B1551" s="47" t="s">
        <v>75</v>
      </c>
      <c r="C1551" s="47">
        <v>13</v>
      </c>
      <c r="D1551" s="65">
        <v>182055</v>
      </c>
      <c r="E1551" s="18"/>
      <c r="F1551" s="18">
        <f t="shared" si="30"/>
        <v>8810210</v>
      </c>
      <c r="G1551" s="18"/>
      <c r="H1551" s="47"/>
    </row>
    <row r="1552" spans="1:8">
      <c r="A1552" s="19">
        <v>56</v>
      </c>
      <c r="B1552" s="47" t="s">
        <v>76</v>
      </c>
      <c r="C1552" s="47">
        <v>14</v>
      </c>
      <c r="D1552" s="65">
        <v>196955</v>
      </c>
      <c r="E1552" s="18"/>
      <c r="F1552" s="18">
        <f t="shared" si="30"/>
        <v>9007165</v>
      </c>
      <c r="G1552" s="18"/>
      <c r="H1552" s="47"/>
    </row>
    <row r="1553" spans="1:8">
      <c r="A1553" s="19">
        <v>57</v>
      </c>
      <c r="B1553" s="47" t="s">
        <v>77</v>
      </c>
      <c r="C1553" s="47">
        <v>12</v>
      </c>
      <c r="D1553" s="65">
        <v>167050</v>
      </c>
      <c r="E1553" s="18"/>
      <c r="F1553" s="18">
        <f t="shared" si="30"/>
        <v>9174215</v>
      </c>
      <c r="G1553" s="18"/>
      <c r="H1553" s="47"/>
    </row>
    <row r="1554" spans="1:8">
      <c r="A1554" s="19">
        <v>58</v>
      </c>
      <c r="B1554" s="47" t="s">
        <v>79</v>
      </c>
      <c r="C1554" s="47">
        <v>12</v>
      </c>
      <c r="D1554" s="65">
        <v>168000</v>
      </c>
      <c r="E1554" s="18"/>
      <c r="F1554" s="18">
        <f t="shared" si="30"/>
        <v>9342215</v>
      </c>
      <c r="G1554" s="18"/>
      <c r="H1554" s="47"/>
    </row>
    <row r="1555" spans="1:8">
      <c r="A1555" s="19">
        <v>59</v>
      </c>
      <c r="B1555" s="47" t="s">
        <v>80</v>
      </c>
      <c r="C1555" s="47">
        <v>13</v>
      </c>
      <c r="D1555" s="65">
        <v>183400</v>
      </c>
      <c r="E1555" s="18"/>
      <c r="F1555" s="18">
        <f t="shared" si="30"/>
        <v>9525615</v>
      </c>
      <c r="G1555" s="18"/>
      <c r="H1555" s="47"/>
    </row>
    <row r="1556" spans="1:8">
      <c r="A1556" s="19">
        <v>60</v>
      </c>
      <c r="B1556" s="47" t="s">
        <v>81</v>
      </c>
      <c r="C1556" s="47">
        <v>12</v>
      </c>
      <c r="D1556" s="65">
        <v>166730</v>
      </c>
      <c r="E1556" s="18"/>
      <c r="F1556" s="18">
        <f t="shared" si="30"/>
        <v>9692345</v>
      </c>
      <c r="G1556" s="18"/>
      <c r="H1556" s="47"/>
    </row>
    <row r="1557" spans="1:8">
      <c r="A1557" s="19">
        <v>61</v>
      </c>
      <c r="B1557" s="47" t="s">
        <v>82</v>
      </c>
      <c r="C1557" s="47">
        <v>11</v>
      </c>
      <c r="D1557" s="65">
        <v>153275</v>
      </c>
      <c r="E1557" s="18"/>
      <c r="F1557" s="18">
        <f t="shared" si="30"/>
        <v>9845620</v>
      </c>
      <c r="G1557" s="18"/>
      <c r="H1557" s="47"/>
    </row>
    <row r="1558" spans="1:8">
      <c r="A1558" s="19">
        <v>62</v>
      </c>
      <c r="B1558" s="47" t="s">
        <v>83</v>
      </c>
      <c r="C1558" s="47">
        <v>12</v>
      </c>
      <c r="D1558" s="65">
        <v>166680</v>
      </c>
      <c r="E1558" s="18"/>
      <c r="F1558" s="18">
        <f t="shared" si="30"/>
        <v>10012300</v>
      </c>
      <c r="G1558" s="18"/>
      <c r="H1558" s="47"/>
    </row>
    <row r="1559" spans="1:8">
      <c r="A1559" s="19">
        <v>63</v>
      </c>
      <c r="B1559" s="47" t="s">
        <v>84</v>
      </c>
      <c r="C1559" s="47">
        <v>13</v>
      </c>
      <c r="D1559" s="65">
        <v>181140</v>
      </c>
      <c r="E1559" s="18"/>
      <c r="F1559" s="18">
        <f t="shared" si="30"/>
        <v>10193440</v>
      </c>
      <c r="G1559" s="18"/>
      <c r="H1559" s="47"/>
    </row>
    <row r="1560" spans="1:8">
      <c r="A1560" s="19">
        <v>64</v>
      </c>
      <c r="B1560" s="47" t="s">
        <v>85</v>
      </c>
      <c r="C1560" s="47">
        <v>10</v>
      </c>
      <c r="D1560" s="65">
        <v>140080</v>
      </c>
      <c r="E1560" s="18"/>
      <c r="F1560" s="18">
        <f t="shared" si="30"/>
        <v>10333520</v>
      </c>
      <c r="G1560" s="18"/>
      <c r="H1560" s="47"/>
    </row>
    <row r="1561" spans="1:8">
      <c r="A1561" s="19">
        <v>65</v>
      </c>
      <c r="B1561" s="47" t="s">
        <v>1871</v>
      </c>
      <c r="C1561" s="47">
        <v>3</v>
      </c>
      <c r="D1561" s="65">
        <v>42545</v>
      </c>
      <c r="E1561" s="18"/>
      <c r="F1561" s="18">
        <f t="shared" si="30"/>
        <v>10376065</v>
      </c>
      <c r="G1561" s="18"/>
      <c r="H1561" s="47"/>
    </row>
    <row r="1562" spans="1:8">
      <c r="A1562" s="19">
        <v>66</v>
      </c>
      <c r="B1562" s="47" t="s">
        <v>1872</v>
      </c>
      <c r="C1562" s="47">
        <v>6</v>
      </c>
      <c r="D1562" s="65">
        <v>88040</v>
      </c>
      <c r="E1562" s="18"/>
      <c r="F1562" s="18">
        <f t="shared" si="30"/>
        <v>10464105</v>
      </c>
      <c r="G1562" s="18"/>
      <c r="H1562" s="47"/>
    </row>
    <row r="1563" spans="1:8">
      <c r="A1563" s="19">
        <v>67</v>
      </c>
      <c r="B1563" s="47" t="s">
        <v>1875</v>
      </c>
      <c r="C1563" s="47">
        <v>10</v>
      </c>
      <c r="D1563" s="65">
        <v>194750</v>
      </c>
      <c r="E1563" s="18"/>
      <c r="F1563" s="18">
        <f t="shared" ref="F1563:F1634" si="31">F1562+D1563-E1563</f>
        <v>10658855</v>
      </c>
      <c r="G1563" s="18"/>
      <c r="H1563" s="47"/>
    </row>
    <row r="1564" spans="1:8">
      <c r="A1564" s="19">
        <v>68</v>
      </c>
      <c r="B1564" s="47" t="s">
        <v>1879</v>
      </c>
      <c r="C1564" s="47">
        <v>12</v>
      </c>
      <c r="D1564" s="65">
        <v>186090</v>
      </c>
      <c r="E1564" s="18"/>
      <c r="F1564" s="18">
        <f t="shared" si="31"/>
        <v>10844945</v>
      </c>
      <c r="G1564" s="18"/>
      <c r="H1564" s="47"/>
    </row>
    <row r="1565" spans="1:8">
      <c r="A1565" s="19">
        <v>69</v>
      </c>
      <c r="B1565" s="47" t="s">
        <v>1881</v>
      </c>
      <c r="C1565" s="47">
        <v>1</v>
      </c>
      <c r="D1565" s="65">
        <v>15085</v>
      </c>
      <c r="E1565" s="18"/>
      <c r="F1565" s="18">
        <f t="shared" si="31"/>
        <v>10860030</v>
      </c>
      <c r="G1565" s="18"/>
      <c r="H1565" s="47"/>
    </row>
    <row r="1566" spans="1:8">
      <c r="A1566" s="19"/>
      <c r="B1566" s="47" t="s">
        <v>2028</v>
      </c>
      <c r="C1566" s="47">
        <v>1</v>
      </c>
      <c r="D1566" s="99"/>
      <c r="E1566" s="65">
        <v>13635</v>
      </c>
      <c r="F1566" s="18">
        <f t="shared" si="31"/>
        <v>10846395</v>
      </c>
      <c r="G1566" s="65"/>
      <c r="H1566" s="47"/>
    </row>
    <row r="1567" spans="1:8">
      <c r="A1567" s="19"/>
      <c r="B1567" s="47" t="s">
        <v>2029</v>
      </c>
      <c r="C1567" s="47">
        <v>1</v>
      </c>
      <c r="D1567" s="99"/>
      <c r="E1567" s="65">
        <v>26615</v>
      </c>
      <c r="F1567" s="18">
        <f t="shared" si="31"/>
        <v>10819780</v>
      </c>
      <c r="G1567" s="65"/>
      <c r="H1567" s="47"/>
    </row>
    <row r="1568" spans="1:8">
      <c r="A1568" s="19"/>
      <c r="B1568" s="47" t="s">
        <v>2030</v>
      </c>
      <c r="C1568" s="47">
        <v>3</v>
      </c>
      <c r="D1568" s="99"/>
      <c r="E1568" s="65">
        <v>50540</v>
      </c>
      <c r="F1568" s="18">
        <f t="shared" si="31"/>
        <v>10769240</v>
      </c>
      <c r="G1568" s="65"/>
      <c r="H1568" s="47"/>
    </row>
    <row r="1569" spans="1:8">
      <c r="A1569" s="19"/>
      <c r="B1569" s="47" t="s">
        <v>2032</v>
      </c>
      <c r="C1569" s="47">
        <v>1</v>
      </c>
      <c r="D1569" s="99"/>
      <c r="E1569" s="65">
        <v>15835</v>
      </c>
      <c r="F1569" s="18">
        <f t="shared" si="31"/>
        <v>10753405</v>
      </c>
      <c r="G1569" s="65"/>
      <c r="H1569" s="47"/>
    </row>
    <row r="1570" spans="1:8">
      <c r="A1570" s="19"/>
      <c r="B1570" s="47" t="s">
        <v>2034</v>
      </c>
      <c r="C1570" s="47">
        <v>1</v>
      </c>
      <c r="D1570" s="99"/>
      <c r="E1570" s="65">
        <v>13350</v>
      </c>
      <c r="F1570" s="18">
        <f t="shared" si="31"/>
        <v>10740055</v>
      </c>
      <c r="G1570" s="65"/>
      <c r="H1570" s="47"/>
    </row>
    <row r="1571" spans="1:8">
      <c r="A1571" s="19"/>
      <c r="B1571" s="47" t="s">
        <v>2132</v>
      </c>
      <c r="C1571" s="47">
        <v>8</v>
      </c>
      <c r="D1571" s="99"/>
      <c r="E1571" s="65">
        <v>114195</v>
      </c>
      <c r="F1571" s="18">
        <f t="shared" si="31"/>
        <v>10625860</v>
      </c>
      <c r="G1571" s="65"/>
      <c r="H1571" s="47"/>
    </row>
    <row r="1572" spans="1:8">
      <c r="A1572" s="19"/>
      <c r="B1572" s="47" t="s">
        <v>2133</v>
      </c>
      <c r="C1572" s="47">
        <v>7</v>
      </c>
      <c r="D1572" s="99"/>
      <c r="E1572" s="65">
        <v>101650</v>
      </c>
      <c r="F1572" s="18">
        <f t="shared" si="31"/>
        <v>10524210</v>
      </c>
      <c r="G1572" s="65"/>
      <c r="H1572" s="47"/>
    </row>
    <row r="1573" spans="1:8">
      <c r="A1573" s="19"/>
      <c r="B1573" s="47" t="s">
        <v>2136</v>
      </c>
      <c r="C1573" s="47">
        <v>2</v>
      </c>
      <c r="D1573" s="99"/>
      <c r="E1573" s="65">
        <v>26900</v>
      </c>
      <c r="F1573" s="18">
        <f t="shared" si="31"/>
        <v>10497310</v>
      </c>
      <c r="G1573" s="65"/>
      <c r="H1573" s="47"/>
    </row>
    <row r="1574" spans="1:8">
      <c r="A1574" s="19"/>
      <c r="B1574" s="47" t="s">
        <v>2166</v>
      </c>
      <c r="C1574" s="47">
        <v>2</v>
      </c>
      <c r="D1574" s="99"/>
      <c r="E1574" s="18">
        <v>30605</v>
      </c>
      <c r="F1574" s="18">
        <f t="shared" si="31"/>
        <v>10466705</v>
      </c>
      <c r="G1574" s="18"/>
      <c r="H1574" s="47"/>
    </row>
    <row r="1575" spans="1:8">
      <c r="A1575" s="19"/>
      <c r="B1575" s="47" t="s">
        <v>2169</v>
      </c>
      <c r="C1575" s="47">
        <v>2</v>
      </c>
      <c r="D1575" s="99"/>
      <c r="E1575" s="18">
        <v>28355</v>
      </c>
      <c r="F1575" s="18">
        <f t="shared" si="31"/>
        <v>10438350</v>
      </c>
      <c r="G1575" s="18"/>
      <c r="H1575" s="47"/>
    </row>
    <row r="1576" spans="1:8">
      <c r="A1576" s="19"/>
      <c r="B1576" s="47"/>
      <c r="C1576" s="47"/>
      <c r="D1576" s="99">
        <v>8260</v>
      </c>
      <c r="E1576" s="18"/>
      <c r="F1576" s="18">
        <f t="shared" si="31"/>
        <v>10446610</v>
      </c>
      <c r="G1576" s="18"/>
      <c r="H1576" s="47" t="s">
        <v>2176</v>
      </c>
    </row>
    <row r="1577" spans="1:8">
      <c r="A1577" s="19"/>
      <c r="B1577" s="47" t="s">
        <v>2178</v>
      </c>
      <c r="C1577" s="47">
        <v>4</v>
      </c>
      <c r="D1577" s="99"/>
      <c r="E1577" s="18">
        <v>57935</v>
      </c>
      <c r="F1577" s="18">
        <f t="shared" si="31"/>
        <v>10388675</v>
      </c>
      <c r="G1577" s="18"/>
      <c r="H1577" s="47"/>
    </row>
    <row r="1578" spans="1:8">
      <c r="A1578" s="19"/>
      <c r="B1578" s="47" t="s">
        <v>2179</v>
      </c>
      <c r="C1578" s="47">
        <v>4</v>
      </c>
      <c r="D1578" s="99"/>
      <c r="E1578" s="18">
        <v>60800</v>
      </c>
      <c r="F1578" s="18">
        <f t="shared" si="31"/>
        <v>10327875</v>
      </c>
      <c r="G1578" s="18"/>
      <c r="H1578" s="47"/>
    </row>
    <row r="1579" spans="1:8">
      <c r="A1579" s="19"/>
      <c r="B1579" s="47" t="s">
        <v>2180</v>
      </c>
      <c r="C1579" s="47">
        <v>6</v>
      </c>
      <c r="D1579" s="99"/>
      <c r="E1579" s="18">
        <v>85310</v>
      </c>
      <c r="F1579" s="18">
        <f t="shared" si="31"/>
        <v>10242565</v>
      </c>
      <c r="G1579" s="18"/>
      <c r="H1579" s="47"/>
    </row>
    <row r="1580" spans="1:8">
      <c r="A1580" s="19"/>
      <c r="B1580" s="47" t="s">
        <v>2182</v>
      </c>
      <c r="C1580" s="47">
        <v>5</v>
      </c>
      <c r="D1580" s="99"/>
      <c r="E1580" s="18">
        <v>75625</v>
      </c>
      <c r="F1580" s="18">
        <f t="shared" si="31"/>
        <v>10166940</v>
      </c>
      <c r="G1580" s="18"/>
      <c r="H1580" s="47"/>
    </row>
    <row r="1581" spans="1:8">
      <c r="A1581" s="19"/>
      <c r="B1581" s="47" t="s">
        <v>2183</v>
      </c>
      <c r="C1581" s="47">
        <v>1</v>
      </c>
      <c r="D1581" s="99"/>
      <c r="E1581" s="18">
        <v>16390</v>
      </c>
      <c r="F1581" s="18">
        <f t="shared" si="31"/>
        <v>10150550</v>
      </c>
      <c r="G1581" s="18"/>
      <c r="H1581" s="47"/>
    </row>
    <row r="1582" spans="1:8">
      <c r="A1582" s="19"/>
      <c r="B1582" s="47" t="s">
        <v>2188</v>
      </c>
      <c r="C1582" s="47">
        <v>8</v>
      </c>
      <c r="D1582" s="99"/>
      <c r="E1582" s="18">
        <v>58710</v>
      </c>
      <c r="F1582" s="18">
        <f t="shared" si="31"/>
        <v>10091840</v>
      </c>
      <c r="G1582" s="18"/>
      <c r="H1582" s="47"/>
    </row>
    <row r="1583" spans="1:8">
      <c r="A1583" s="19"/>
      <c r="B1583" s="47" t="s">
        <v>2193</v>
      </c>
      <c r="C1583" s="47">
        <v>1</v>
      </c>
      <c r="D1583" s="99"/>
      <c r="E1583" s="18">
        <v>14400</v>
      </c>
      <c r="F1583" s="18">
        <f t="shared" si="31"/>
        <v>10077440</v>
      </c>
      <c r="G1583" s="18"/>
      <c r="H1583" s="47"/>
    </row>
    <row r="1584" spans="1:8">
      <c r="A1584" s="19"/>
      <c r="B1584" s="47" t="s">
        <v>2195</v>
      </c>
      <c r="C1584" s="47">
        <v>4</v>
      </c>
      <c r="D1584" s="99"/>
      <c r="E1584" s="18">
        <v>58060</v>
      </c>
      <c r="F1584" s="18">
        <f t="shared" si="31"/>
        <v>10019380</v>
      </c>
      <c r="G1584" s="18"/>
      <c r="H1584" s="47"/>
    </row>
    <row r="1585" spans="1:8">
      <c r="A1585" s="19"/>
      <c r="B1585" s="47" t="s">
        <v>2196</v>
      </c>
      <c r="C1585" s="47">
        <v>12</v>
      </c>
      <c r="D1585" s="99"/>
      <c r="E1585" s="18">
        <v>177800</v>
      </c>
      <c r="F1585" s="18">
        <f t="shared" si="31"/>
        <v>9841580</v>
      </c>
      <c r="G1585" s="18"/>
      <c r="H1585" s="47"/>
    </row>
    <row r="1586" spans="1:8">
      <c r="A1586" s="19"/>
      <c r="B1586" s="47" t="s">
        <v>2197</v>
      </c>
      <c r="C1586" s="47">
        <v>11</v>
      </c>
      <c r="D1586" s="99"/>
      <c r="E1586" s="18">
        <v>141290</v>
      </c>
      <c r="F1586" s="18">
        <f t="shared" si="31"/>
        <v>9700290</v>
      </c>
      <c r="G1586" s="18"/>
      <c r="H1586" s="47"/>
    </row>
    <row r="1587" spans="1:8">
      <c r="A1587" s="19"/>
      <c r="B1587" s="47" t="s">
        <v>2200</v>
      </c>
      <c r="C1587" s="47">
        <v>5</v>
      </c>
      <c r="D1587" s="99"/>
      <c r="E1587" s="18">
        <v>75085</v>
      </c>
      <c r="F1587" s="18">
        <f t="shared" si="31"/>
        <v>9625205</v>
      </c>
      <c r="G1587" s="18"/>
      <c r="H1587" s="47"/>
    </row>
    <row r="1588" spans="1:8">
      <c r="A1588" s="19"/>
      <c r="B1588" s="47" t="s">
        <v>2201</v>
      </c>
      <c r="C1588" s="47">
        <v>1</v>
      </c>
      <c r="D1588" s="99"/>
      <c r="E1588" s="18">
        <v>13625</v>
      </c>
      <c r="F1588" s="18">
        <f t="shared" si="31"/>
        <v>9611580</v>
      </c>
      <c r="G1588" s="18"/>
      <c r="H1588" s="47"/>
    </row>
    <row r="1589" spans="1:8">
      <c r="A1589" s="19"/>
      <c r="B1589" s="47" t="s">
        <v>2258</v>
      </c>
      <c r="C1589" s="47">
        <v>3</v>
      </c>
      <c r="D1589" s="99"/>
      <c r="E1589" s="18">
        <v>34385</v>
      </c>
      <c r="F1589" s="18">
        <f t="shared" si="31"/>
        <v>9577195</v>
      </c>
      <c r="G1589" s="18"/>
      <c r="H1589" s="47"/>
    </row>
    <row r="1590" spans="1:8">
      <c r="A1590" s="19"/>
      <c r="B1590" s="47" t="s">
        <v>2363</v>
      </c>
      <c r="C1590" s="47">
        <v>4</v>
      </c>
      <c r="D1590" s="99"/>
      <c r="E1590" s="18">
        <v>51090</v>
      </c>
      <c r="F1590" s="18">
        <f t="shared" si="31"/>
        <v>9526105</v>
      </c>
      <c r="G1590" s="18"/>
      <c r="H1590" s="47"/>
    </row>
    <row r="1591" spans="1:8">
      <c r="A1591" s="19"/>
      <c r="B1591" s="47" t="s">
        <v>2505</v>
      </c>
      <c r="C1591" s="47">
        <v>7</v>
      </c>
      <c r="D1591" s="99"/>
      <c r="E1591" s="18">
        <v>105215</v>
      </c>
      <c r="F1591" s="18">
        <f t="shared" si="31"/>
        <v>9420890</v>
      </c>
      <c r="G1591" s="18"/>
      <c r="H1591" s="47"/>
    </row>
    <row r="1592" spans="1:8">
      <c r="A1592" s="19"/>
      <c r="B1592" s="47" t="s">
        <v>2505</v>
      </c>
      <c r="C1592" s="47">
        <v>4</v>
      </c>
      <c r="D1592" s="99"/>
      <c r="E1592" s="18">
        <v>51290</v>
      </c>
      <c r="F1592" s="18">
        <f t="shared" si="31"/>
        <v>9369600</v>
      </c>
      <c r="G1592" s="18"/>
      <c r="H1592" s="47"/>
    </row>
    <row r="1593" spans="1:8">
      <c r="A1593" s="19"/>
      <c r="B1593" s="47" t="s">
        <v>2510</v>
      </c>
      <c r="C1593" s="47">
        <v>1</v>
      </c>
      <c r="D1593" s="99"/>
      <c r="E1593" s="18">
        <v>15355</v>
      </c>
      <c r="F1593" s="18">
        <f t="shared" si="31"/>
        <v>9354245</v>
      </c>
      <c r="G1593" s="18"/>
      <c r="H1593" s="47"/>
    </row>
    <row r="1594" spans="1:8">
      <c r="A1594" s="19"/>
      <c r="B1594" s="47" t="s">
        <v>2514</v>
      </c>
      <c r="C1594" s="47">
        <v>2</v>
      </c>
      <c r="D1594" s="99"/>
      <c r="E1594" s="18">
        <v>20610</v>
      </c>
      <c r="F1594" s="18">
        <f t="shared" si="31"/>
        <v>9333635</v>
      </c>
      <c r="G1594" s="18"/>
      <c r="H1594" s="47"/>
    </row>
    <row r="1595" spans="1:8">
      <c r="A1595" s="19"/>
      <c r="B1595" s="47" t="s">
        <v>2517</v>
      </c>
      <c r="C1595" s="47">
        <v>1</v>
      </c>
      <c r="D1595" s="99"/>
      <c r="E1595" s="18">
        <v>5870</v>
      </c>
      <c r="F1595" s="18">
        <f t="shared" si="31"/>
        <v>9327765</v>
      </c>
      <c r="G1595" s="18"/>
      <c r="H1595" s="47"/>
    </row>
    <row r="1596" spans="1:8">
      <c r="A1596" s="19"/>
      <c r="B1596" s="272" t="s">
        <v>2567</v>
      </c>
      <c r="C1596" s="47">
        <v>3</v>
      </c>
      <c r="D1596" s="99"/>
      <c r="E1596" s="18">
        <v>35725</v>
      </c>
      <c r="F1596" s="18">
        <f t="shared" si="31"/>
        <v>9292040</v>
      </c>
      <c r="G1596" s="18"/>
      <c r="H1596" s="47"/>
    </row>
    <row r="1597" spans="1:8">
      <c r="A1597" s="19"/>
      <c r="B1597" s="277" t="s">
        <v>2570</v>
      </c>
      <c r="C1597" s="47">
        <v>2</v>
      </c>
      <c r="D1597" s="99"/>
      <c r="E1597" s="18">
        <v>19330</v>
      </c>
      <c r="F1597" s="18">
        <f t="shared" si="31"/>
        <v>9272710</v>
      </c>
      <c r="G1597" s="18"/>
      <c r="H1597" s="47"/>
    </row>
    <row r="1598" spans="1:8">
      <c r="A1598" s="19"/>
      <c r="B1598" s="292" t="s">
        <v>2582</v>
      </c>
      <c r="C1598" s="47">
        <v>1</v>
      </c>
      <c r="D1598" s="99"/>
      <c r="E1598" s="18">
        <v>14360</v>
      </c>
      <c r="F1598" s="18">
        <f t="shared" si="31"/>
        <v>9258350</v>
      </c>
      <c r="G1598" s="18"/>
      <c r="H1598" s="47"/>
    </row>
    <row r="1599" spans="1:8">
      <c r="A1599" s="19"/>
      <c r="B1599" s="296" t="s">
        <v>2585</v>
      </c>
      <c r="C1599" s="47">
        <v>2</v>
      </c>
      <c r="D1599" s="99"/>
      <c r="E1599" s="18">
        <v>22300</v>
      </c>
      <c r="F1599" s="18">
        <f t="shared" si="31"/>
        <v>9236050</v>
      </c>
      <c r="G1599" s="18"/>
      <c r="H1599" s="47"/>
    </row>
    <row r="1600" spans="1:8">
      <c r="A1600" s="19"/>
      <c r="B1600" s="300" t="s">
        <v>2588</v>
      </c>
      <c r="C1600" s="47">
        <v>1</v>
      </c>
      <c r="D1600" s="99"/>
      <c r="E1600" s="18">
        <v>15220</v>
      </c>
      <c r="F1600" s="18">
        <f t="shared" si="31"/>
        <v>9220830</v>
      </c>
      <c r="G1600" s="18"/>
      <c r="H1600" s="47"/>
    </row>
    <row r="1601" spans="1:8">
      <c r="A1601" s="19"/>
      <c r="B1601" s="304" t="s">
        <v>2595</v>
      </c>
      <c r="C1601" s="47">
        <v>2</v>
      </c>
      <c r="D1601" s="99"/>
      <c r="E1601" s="18">
        <v>21490</v>
      </c>
      <c r="F1601" s="18">
        <f t="shared" si="31"/>
        <v>9199340</v>
      </c>
      <c r="G1601" s="18"/>
      <c r="H1601" s="47"/>
    </row>
    <row r="1602" spans="1:8">
      <c r="A1602" s="19"/>
      <c r="B1602" s="313" t="s">
        <v>2605</v>
      </c>
      <c r="C1602" s="47">
        <v>2</v>
      </c>
      <c r="D1602" s="99"/>
      <c r="E1602" s="18">
        <v>27740</v>
      </c>
      <c r="F1602" s="18">
        <f t="shared" si="31"/>
        <v>9171600</v>
      </c>
      <c r="G1602" s="18"/>
      <c r="H1602" s="47"/>
    </row>
    <row r="1603" spans="1:8">
      <c r="A1603" s="19"/>
      <c r="B1603" s="398" t="s">
        <v>2698</v>
      </c>
      <c r="C1603" s="47">
        <v>4</v>
      </c>
      <c r="D1603" s="99"/>
      <c r="E1603" s="18">
        <v>54425</v>
      </c>
      <c r="F1603" s="18">
        <f t="shared" si="31"/>
        <v>9117175</v>
      </c>
      <c r="G1603" s="18"/>
      <c r="H1603" s="47"/>
    </row>
    <row r="1604" spans="1:8">
      <c r="A1604" s="19"/>
      <c r="B1604" s="399" t="s">
        <v>2699</v>
      </c>
      <c r="C1604" s="47">
        <v>6</v>
      </c>
      <c r="D1604" s="99"/>
      <c r="E1604" s="18">
        <v>73960</v>
      </c>
      <c r="F1604" s="18">
        <f t="shared" si="31"/>
        <v>9043215</v>
      </c>
      <c r="G1604" s="18"/>
      <c r="H1604" s="47"/>
    </row>
    <row r="1605" spans="1:8">
      <c r="A1605" s="19"/>
      <c r="B1605" s="403" t="s">
        <v>2702</v>
      </c>
      <c r="C1605" s="47">
        <v>2</v>
      </c>
      <c r="D1605" s="99"/>
      <c r="E1605" s="18">
        <v>29305</v>
      </c>
      <c r="F1605" s="18">
        <f t="shared" si="31"/>
        <v>9013910</v>
      </c>
      <c r="G1605" s="18"/>
      <c r="H1605" s="47"/>
    </row>
    <row r="1606" spans="1:8">
      <c r="A1606" s="19"/>
      <c r="B1606" s="407" t="s">
        <v>2704</v>
      </c>
      <c r="C1606" s="47">
        <v>1</v>
      </c>
      <c r="D1606" s="99"/>
      <c r="E1606" s="18">
        <v>7775</v>
      </c>
      <c r="F1606" s="18">
        <f t="shared" si="31"/>
        <v>9006135</v>
      </c>
      <c r="G1606" s="18"/>
      <c r="H1606" s="47"/>
    </row>
    <row r="1607" spans="1:8">
      <c r="A1607" s="19"/>
      <c r="B1607" s="407" t="s">
        <v>2706</v>
      </c>
      <c r="C1607" s="47">
        <v>1</v>
      </c>
      <c r="D1607" s="99"/>
      <c r="E1607" s="18">
        <v>13650</v>
      </c>
      <c r="F1607" s="18">
        <f t="shared" si="31"/>
        <v>8992485</v>
      </c>
      <c r="G1607" s="18"/>
      <c r="H1607" s="47"/>
    </row>
    <row r="1608" spans="1:8">
      <c r="A1608" s="19"/>
      <c r="B1608" s="410" t="s">
        <v>2713</v>
      </c>
      <c r="C1608" s="47">
        <v>1</v>
      </c>
      <c r="D1608" s="99"/>
      <c r="E1608" s="18">
        <v>15765</v>
      </c>
      <c r="F1608" s="18">
        <f t="shared" si="31"/>
        <v>8976720</v>
      </c>
      <c r="G1608" s="18"/>
      <c r="H1608" s="47"/>
    </row>
    <row r="1609" spans="1:8">
      <c r="A1609" s="19"/>
      <c r="B1609" s="410" t="s">
        <v>2714</v>
      </c>
      <c r="C1609" s="47">
        <v>3</v>
      </c>
      <c r="D1609" s="99"/>
      <c r="E1609" s="18">
        <v>42185</v>
      </c>
      <c r="F1609" s="18">
        <f t="shared" si="31"/>
        <v>8934535</v>
      </c>
      <c r="G1609" s="18"/>
      <c r="H1609" s="47"/>
    </row>
    <row r="1610" spans="1:8">
      <c r="A1610" s="19"/>
      <c r="B1610" s="414" t="s">
        <v>2715</v>
      </c>
      <c r="C1610" s="47">
        <v>4</v>
      </c>
      <c r="D1610" s="99"/>
      <c r="E1610" s="18">
        <v>121985</v>
      </c>
      <c r="F1610" s="18">
        <f t="shared" si="31"/>
        <v>8812550</v>
      </c>
      <c r="G1610" s="18"/>
      <c r="H1610" s="47"/>
    </row>
    <row r="1611" spans="1:8">
      <c r="A1611" s="19"/>
      <c r="B1611" s="417" t="s">
        <v>2716</v>
      </c>
      <c r="C1611" s="47">
        <v>5</v>
      </c>
      <c r="D1611" s="99"/>
      <c r="E1611" s="18">
        <v>70770</v>
      </c>
      <c r="F1611" s="18">
        <f t="shared" si="31"/>
        <v>8741780</v>
      </c>
      <c r="G1611" s="18"/>
      <c r="H1611" s="47"/>
    </row>
    <row r="1612" spans="1:8">
      <c r="A1612" s="19"/>
      <c r="B1612" s="418" t="s">
        <v>2718</v>
      </c>
      <c r="C1612" s="47">
        <v>1</v>
      </c>
      <c r="D1612" s="99"/>
      <c r="E1612" s="18">
        <v>14420</v>
      </c>
      <c r="F1612" s="18">
        <f t="shared" si="31"/>
        <v>8727360</v>
      </c>
      <c r="G1612" s="18"/>
      <c r="H1612" s="47"/>
    </row>
    <row r="1613" spans="1:8">
      <c r="A1613" s="19"/>
      <c r="B1613" s="422" t="s">
        <v>2719</v>
      </c>
      <c r="C1613" s="47">
        <v>3</v>
      </c>
      <c r="D1613" s="99"/>
      <c r="E1613" s="18">
        <v>42290</v>
      </c>
      <c r="F1613" s="18">
        <f t="shared" si="31"/>
        <v>8685070</v>
      </c>
      <c r="G1613" s="18"/>
      <c r="H1613" s="47"/>
    </row>
    <row r="1614" spans="1:8">
      <c r="A1614" s="19"/>
      <c r="B1614" s="423" t="s">
        <v>2720</v>
      </c>
      <c r="C1614" s="47">
        <v>1</v>
      </c>
      <c r="D1614" s="99"/>
      <c r="E1614" s="18">
        <v>15915</v>
      </c>
      <c r="F1614" s="18">
        <f t="shared" si="31"/>
        <v>8669155</v>
      </c>
      <c r="G1614" s="18"/>
      <c r="H1614" s="47"/>
    </row>
    <row r="1615" spans="1:8">
      <c r="A1615" s="19"/>
      <c r="B1615" s="427" t="s">
        <v>2721</v>
      </c>
      <c r="C1615" s="47">
        <v>3</v>
      </c>
      <c r="D1615" s="99"/>
      <c r="E1615" s="18">
        <v>41075</v>
      </c>
      <c r="F1615" s="18">
        <f t="shared" si="31"/>
        <v>8628080</v>
      </c>
      <c r="G1615" s="18"/>
      <c r="H1615" s="47"/>
    </row>
    <row r="1616" spans="1:8">
      <c r="A1616" s="19"/>
      <c r="B1616" s="431" t="s">
        <v>2722</v>
      </c>
      <c r="C1616" s="47">
        <v>4</v>
      </c>
      <c r="D1616" s="99"/>
      <c r="E1616" s="18">
        <v>59765</v>
      </c>
      <c r="F1616" s="18">
        <f t="shared" si="31"/>
        <v>8568315</v>
      </c>
      <c r="G1616" s="18"/>
      <c r="H1616" s="47"/>
    </row>
    <row r="1617" spans="1:8">
      <c r="A1617" s="19"/>
      <c r="B1617" s="438" t="s">
        <v>2723</v>
      </c>
      <c r="C1617" s="47">
        <v>8</v>
      </c>
      <c r="D1617" s="99"/>
      <c r="E1617" s="18">
        <v>117010</v>
      </c>
      <c r="F1617" s="18">
        <f t="shared" si="31"/>
        <v>8451305</v>
      </c>
      <c r="G1617" s="18"/>
      <c r="H1617" s="47"/>
    </row>
    <row r="1618" spans="1:8">
      <c r="A1618" s="19"/>
      <c r="B1618" s="440" t="s">
        <v>2724</v>
      </c>
      <c r="C1618" s="47">
        <v>1</v>
      </c>
      <c r="D1618" s="99"/>
      <c r="E1618" s="18">
        <v>13420</v>
      </c>
      <c r="F1618" s="18">
        <f t="shared" si="31"/>
        <v>8437885</v>
      </c>
      <c r="G1618" s="18"/>
      <c r="H1618" s="47"/>
    </row>
    <row r="1619" spans="1:8">
      <c r="A1619" s="19"/>
      <c r="B1619" s="445" t="s">
        <v>2732</v>
      </c>
      <c r="C1619" s="47">
        <v>5</v>
      </c>
      <c r="D1619" s="99"/>
      <c r="E1619" s="18">
        <v>70005</v>
      </c>
      <c r="F1619" s="18">
        <f t="shared" si="31"/>
        <v>8367880</v>
      </c>
      <c r="G1619" s="18"/>
      <c r="H1619" s="47"/>
    </row>
    <row r="1620" spans="1:8">
      <c r="A1620" s="19"/>
      <c r="B1620" s="447" t="s">
        <v>2733</v>
      </c>
      <c r="C1620" s="47">
        <v>4</v>
      </c>
      <c r="D1620" s="99"/>
      <c r="E1620" s="18">
        <v>57840</v>
      </c>
      <c r="F1620" s="18">
        <f t="shared" si="31"/>
        <v>8310040</v>
      </c>
      <c r="G1620" s="18"/>
      <c r="H1620" s="47"/>
    </row>
    <row r="1621" spans="1:8">
      <c r="A1621" s="19"/>
      <c r="B1621" s="449" t="s">
        <v>2734</v>
      </c>
      <c r="C1621" s="47">
        <v>7</v>
      </c>
      <c r="D1621" s="99"/>
      <c r="E1621" s="18">
        <v>97285</v>
      </c>
      <c r="F1621" s="18">
        <f t="shared" si="31"/>
        <v>8212755</v>
      </c>
      <c r="G1621" s="18"/>
      <c r="H1621" s="47"/>
    </row>
    <row r="1622" spans="1:8">
      <c r="A1622" s="19"/>
      <c r="B1622" s="452" t="s">
        <v>2735</v>
      </c>
      <c r="C1622" s="47">
        <v>2</v>
      </c>
      <c r="D1622" s="99"/>
      <c r="E1622" s="18">
        <v>31280</v>
      </c>
      <c r="F1622" s="18">
        <f t="shared" si="31"/>
        <v>8181475</v>
      </c>
      <c r="G1622" s="18"/>
      <c r="H1622" s="47"/>
    </row>
    <row r="1623" spans="1:8">
      <c r="A1623" s="19"/>
      <c r="B1623" s="454" t="s">
        <v>2736</v>
      </c>
      <c r="C1623" s="47">
        <v>1</v>
      </c>
      <c r="D1623" s="99"/>
      <c r="E1623" s="18">
        <v>14825</v>
      </c>
      <c r="F1623" s="18">
        <f t="shared" si="31"/>
        <v>8166650</v>
      </c>
      <c r="G1623" s="18"/>
      <c r="H1623" s="47"/>
    </row>
    <row r="1624" spans="1:8">
      <c r="A1624" s="19"/>
      <c r="B1624" s="458" t="s">
        <v>2738</v>
      </c>
      <c r="C1624" s="47">
        <v>1</v>
      </c>
      <c r="D1624" s="99"/>
      <c r="E1624" s="18">
        <v>13605</v>
      </c>
      <c r="F1624" s="18">
        <f t="shared" si="31"/>
        <v>8153045</v>
      </c>
      <c r="G1624" s="18"/>
      <c r="H1624" s="47"/>
    </row>
    <row r="1625" spans="1:8">
      <c r="A1625" s="19"/>
      <c r="B1625" s="460" t="s">
        <v>2739</v>
      </c>
      <c r="C1625" s="47">
        <v>7</v>
      </c>
      <c r="D1625" s="99"/>
      <c r="E1625" s="18">
        <v>92965</v>
      </c>
      <c r="F1625" s="18">
        <f t="shared" si="31"/>
        <v>8060080</v>
      </c>
      <c r="G1625" s="18"/>
      <c r="H1625" s="47"/>
    </row>
    <row r="1626" spans="1:8">
      <c r="A1626" s="19"/>
      <c r="B1626" s="462" t="s">
        <v>2741</v>
      </c>
      <c r="C1626" s="47">
        <v>11</v>
      </c>
      <c r="D1626" s="99"/>
      <c r="E1626" s="18">
        <v>192755</v>
      </c>
      <c r="F1626" s="18">
        <f t="shared" si="31"/>
        <v>7867325</v>
      </c>
      <c r="G1626" s="18"/>
      <c r="H1626" s="47"/>
    </row>
    <row r="1627" spans="1:8">
      <c r="A1627" s="19"/>
      <c r="B1627" s="465" t="s">
        <v>2742</v>
      </c>
      <c r="C1627" s="47">
        <v>27</v>
      </c>
      <c r="D1627" s="99"/>
      <c r="E1627" s="18">
        <v>121675</v>
      </c>
      <c r="F1627" s="18">
        <f t="shared" si="31"/>
        <v>7745650</v>
      </c>
      <c r="G1627" s="18"/>
      <c r="H1627" s="47"/>
    </row>
    <row r="1628" spans="1:8">
      <c r="A1628" s="19"/>
      <c r="B1628" s="468" t="s">
        <v>2744</v>
      </c>
      <c r="C1628" s="47">
        <v>12</v>
      </c>
      <c r="D1628" s="99"/>
      <c r="E1628" s="18">
        <v>171160</v>
      </c>
      <c r="F1628" s="18">
        <f t="shared" si="31"/>
        <v>7574490</v>
      </c>
      <c r="G1628" s="18"/>
      <c r="H1628" s="47"/>
    </row>
    <row r="1629" spans="1:8">
      <c r="A1629" s="19"/>
      <c r="B1629" s="472" t="s">
        <v>2746</v>
      </c>
      <c r="C1629" s="47">
        <v>6</v>
      </c>
      <c r="D1629" s="99"/>
      <c r="E1629" s="18">
        <v>143525</v>
      </c>
      <c r="F1629" s="18">
        <f t="shared" si="31"/>
        <v>7430965</v>
      </c>
      <c r="G1629" s="18"/>
      <c r="H1629" s="47"/>
    </row>
    <row r="1630" spans="1:8">
      <c r="A1630" s="19"/>
      <c r="B1630" s="474" t="s">
        <v>2748</v>
      </c>
      <c r="C1630" s="47">
        <v>12</v>
      </c>
      <c r="D1630" s="99"/>
      <c r="E1630" s="18">
        <v>237430</v>
      </c>
      <c r="F1630" s="18">
        <f t="shared" si="31"/>
        <v>7193535</v>
      </c>
      <c r="G1630" s="18"/>
      <c r="H1630" s="47"/>
    </row>
    <row r="1631" spans="1:8">
      <c r="A1631" s="19"/>
      <c r="B1631" s="478" t="s">
        <v>2753</v>
      </c>
      <c r="C1631" s="47">
        <v>13</v>
      </c>
      <c r="D1631" s="99"/>
      <c r="E1631" s="18">
        <v>241995</v>
      </c>
      <c r="F1631" s="18">
        <f t="shared" si="31"/>
        <v>6951540</v>
      </c>
      <c r="G1631" s="18"/>
      <c r="H1631" s="47"/>
    </row>
    <row r="1632" spans="1:8">
      <c r="A1632" s="19"/>
      <c r="B1632" s="479" t="s">
        <v>2755</v>
      </c>
      <c r="C1632" s="47">
        <v>11</v>
      </c>
      <c r="D1632" s="99"/>
      <c r="E1632" s="18">
        <v>152210</v>
      </c>
      <c r="F1632" s="18">
        <f t="shared" si="31"/>
        <v>6799330</v>
      </c>
      <c r="G1632" s="18"/>
      <c r="H1632" s="47"/>
    </row>
    <row r="1633" spans="1:8">
      <c r="A1633" s="19"/>
      <c r="B1633" s="47" t="s">
        <v>2757</v>
      </c>
      <c r="C1633" s="47">
        <v>4</v>
      </c>
      <c r="D1633" s="99"/>
      <c r="E1633" s="18">
        <v>97330</v>
      </c>
      <c r="F1633" s="18">
        <f t="shared" si="31"/>
        <v>6702000</v>
      </c>
      <c r="G1633" s="18"/>
      <c r="H1633" s="47"/>
    </row>
    <row r="1634" spans="1:8">
      <c r="A1634" s="19"/>
      <c r="B1634" s="47" t="s">
        <v>2760</v>
      </c>
      <c r="C1634" s="47">
        <v>12</v>
      </c>
      <c r="D1634" s="99"/>
      <c r="E1634" s="18">
        <v>237370</v>
      </c>
      <c r="F1634" s="18">
        <f t="shared" si="31"/>
        <v>6464630</v>
      </c>
      <c r="G1634" s="18"/>
      <c r="H1634" s="47"/>
    </row>
    <row r="1635" spans="1:8">
      <c r="A1635" s="19"/>
      <c r="B1635" s="47" t="s">
        <v>2761</v>
      </c>
      <c r="C1635" s="47">
        <v>13</v>
      </c>
      <c r="D1635" s="99"/>
      <c r="E1635" s="18">
        <v>196855</v>
      </c>
      <c r="F1635" s="18">
        <f t="shared" ref="F1635:F1697" si="32">F1634+D1635-E1635</f>
        <v>6267775</v>
      </c>
      <c r="G1635" s="18"/>
      <c r="H1635" s="47"/>
    </row>
    <row r="1636" spans="1:8">
      <c r="A1636" s="19"/>
      <c r="B1636" s="47" t="s">
        <v>2763</v>
      </c>
      <c r="C1636" s="47">
        <v>19</v>
      </c>
      <c r="D1636" s="99"/>
      <c r="E1636" s="18">
        <v>293155</v>
      </c>
      <c r="F1636" s="18">
        <f t="shared" si="32"/>
        <v>5974620</v>
      </c>
      <c r="G1636" s="18"/>
      <c r="H1636" s="47"/>
    </row>
    <row r="1637" spans="1:8">
      <c r="A1637" s="19"/>
      <c r="B1637" s="47" t="s">
        <v>2766</v>
      </c>
      <c r="C1637" s="47">
        <v>14</v>
      </c>
      <c r="D1637" s="99"/>
      <c r="E1637" s="18">
        <v>230260</v>
      </c>
      <c r="F1637" s="18">
        <f t="shared" si="32"/>
        <v>5744360</v>
      </c>
      <c r="G1637" s="18"/>
      <c r="H1637" s="47"/>
    </row>
    <row r="1638" spans="1:8">
      <c r="A1638" s="19"/>
      <c r="B1638" s="47" t="s">
        <v>2768</v>
      </c>
      <c r="C1638" s="47">
        <v>24</v>
      </c>
      <c r="D1638" s="99"/>
      <c r="E1638" s="18">
        <v>208840</v>
      </c>
      <c r="F1638" s="18">
        <f t="shared" si="32"/>
        <v>5535520</v>
      </c>
      <c r="G1638" s="18"/>
      <c r="H1638" s="47"/>
    </row>
    <row r="1639" spans="1:8">
      <c r="A1639" s="19"/>
      <c r="B1639" s="47" t="s">
        <v>2772</v>
      </c>
      <c r="C1639" s="47">
        <v>5</v>
      </c>
      <c r="D1639" s="99"/>
      <c r="E1639" s="18">
        <v>60120</v>
      </c>
      <c r="F1639" s="18">
        <f t="shared" si="32"/>
        <v>5475400</v>
      </c>
      <c r="G1639" s="18"/>
      <c r="H1639" s="47"/>
    </row>
    <row r="1640" spans="1:8">
      <c r="A1640" s="19"/>
      <c r="B1640" s="47" t="s">
        <v>2773</v>
      </c>
      <c r="C1640" s="47">
        <v>5</v>
      </c>
      <c r="D1640" s="99"/>
      <c r="E1640" s="18">
        <v>99005</v>
      </c>
      <c r="F1640" s="18">
        <f t="shared" si="32"/>
        <v>5376395</v>
      </c>
      <c r="G1640" s="18"/>
      <c r="H1640" s="47"/>
    </row>
    <row r="1641" spans="1:8">
      <c r="A1641" s="19"/>
      <c r="B1641" s="47" t="s">
        <v>2774</v>
      </c>
      <c r="C1641" s="47">
        <v>20</v>
      </c>
      <c r="D1641" s="99"/>
      <c r="E1641" s="18">
        <v>316995</v>
      </c>
      <c r="F1641" s="18">
        <f t="shared" si="32"/>
        <v>5059400</v>
      </c>
      <c r="G1641" s="18"/>
      <c r="H1641" s="47"/>
    </row>
    <row r="1642" spans="1:8">
      <c r="A1642" s="19"/>
      <c r="B1642" s="47" t="s">
        <v>2775</v>
      </c>
      <c r="C1642" s="47">
        <v>4</v>
      </c>
      <c r="D1642" s="99"/>
      <c r="E1642" s="18">
        <v>61050</v>
      </c>
      <c r="F1642" s="18">
        <f t="shared" si="32"/>
        <v>4998350</v>
      </c>
      <c r="G1642" s="18"/>
      <c r="H1642" s="47"/>
    </row>
    <row r="1643" spans="1:8">
      <c r="A1643" s="19"/>
      <c r="B1643" s="47" t="s">
        <v>2779</v>
      </c>
      <c r="C1643" s="47">
        <v>1</v>
      </c>
      <c r="D1643" s="99"/>
      <c r="E1643" s="18">
        <v>14220</v>
      </c>
      <c r="F1643" s="18">
        <f t="shared" si="32"/>
        <v>4984130</v>
      </c>
      <c r="G1643" s="18"/>
      <c r="H1643" s="47"/>
    </row>
    <row r="1644" spans="1:8">
      <c r="A1644" s="19"/>
      <c r="B1644" s="47" t="s">
        <v>2780</v>
      </c>
      <c r="C1644" s="47">
        <v>4</v>
      </c>
      <c r="D1644" s="99"/>
      <c r="E1644" s="18">
        <v>61400</v>
      </c>
      <c r="F1644" s="18">
        <f t="shared" si="32"/>
        <v>4922730</v>
      </c>
      <c r="G1644" s="18"/>
      <c r="H1644" s="47"/>
    </row>
    <row r="1645" spans="1:8">
      <c r="A1645" s="19"/>
      <c r="B1645" s="47" t="s">
        <v>2781</v>
      </c>
      <c r="C1645" s="47">
        <v>1</v>
      </c>
      <c r="D1645" s="99"/>
      <c r="E1645" s="18">
        <v>15960</v>
      </c>
      <c r="F1645" s="18">
        <f t="shared" si="32"/>
        <v>4906770</v>
      </c>
      <c r="G1645" s="18"/>
      <c r="H1645" s="47"/>
    </row>
    <row r="1646" spans="1:8">
      <c r="A1646" s="19"/>
      <c r="B1646" s="47" t="s">
        <v>2787</v>
      </c>
      <c r="C1646" s="47">
        <v>6</v>
      </c>
      <c r="D1646" s="99"/>
      <c r="E1646" s="18">
        <v>131830</v>
      </c>
      <c r="F1646" s="18">
        <f t="shared" si="32"/>
        <v>4774940</v>
      </c>
      <c r="G1646" s="18"/>
      <c r="H1646" s="47"/>
    </row>
    <row r="1647" spans="1:8">
      <c r="A1647" s="19"/>
      <c r="B1647" s="47" t="s">
        <v>2788</v>
      </c>
      <c r="C1647" s="47">
        <v>4</v>
      </c>
      <c r="D1647" s="99"/>
      <c r="E1647" s="18">
        <v>100165</v>
      </c>
      <c r="F1647" s="18">
        <f t="shared" si="32"/>
        <v>4674775</v>
      </c>
      <c r="G1647" s="18"/>
      <c r="H1647" s="47"/>
    </row>
    <row r="1648" spans="1:8">
      <c r="A1648" s="19"/>
      <c r="B1648" s="47" t="s">
        <v>2791</v>
      </c>
      <c r="C1648" s="47">
        <v>7</v>
      </c>
      <c r="D1648" s="99"/>
      <c r="E1648" s="18">
        <v>134805</v>
      </c>
      <c r="F1648" s="18">
        <f t="shared" si="32"/>
        <v>4539970</v>
      </c>
      <c r="G1648" s="18"/>
      <c r="H1648" s="47"/>
    </row>
    <row r="1649" spans="1:8">
      <c r="A1649" s="19"/>
      <c r="B1649" s="47" t="s">
        <v>2793</v>
      </c>
      <c r="C1649" s="47">
        <v>5</v>
      </c>
      <c r="D1649" s="99"/>
      <c r="E1649" s="18">
        <v>126790</v>
      </c>
      <c r="F1649" s="18">
        <f t="shared" si="32"/>
        <v>4413180</v>
      </c>
      <c r="G1649" s="18"/>
      <c r="H1649" s="47"/>
    </row>
    <row r="1650" spans="1:8">
      <c r="A1650" s="19"/>
      <c r="B1650" s="47" t="s">
        <v>2794</v>
      </c>
      <c r="C1650" s="47">
        <v>6</v>
      </c>
      <c r="D1650" s="99"/>
      <c r="E1650" s="18">
        <v>130310</v>
      </c>
      <c r="F1650" s="18">
        <f t="shared" si="32"/>
        <v>4282870</v>
      </c>
      <c r="G1650" s="18"/>
      <c r="H1650" s="47"/>
    </row>
    <row r="1651" spans="1:8">
      <c r="A1651" s="19"/>
      <c r="B1651" s="47" t="s">
        <v>2796</v>
      </c>
      <c r="C1651" s="47">
        <v>6</v>
      </c>
      <c r="D1651" s="99"/>
      <c r="E1651" s="18">
        <v>135275</v>
      </c>
      <c r="F1651" s="18">
        <f t="shared" si="32"/>
        <v>4147595</v>
      </c>
      <c r="G1651" s="18"/>
      <c r="H1651" s="47"/>
    </row>
    <row r="1652" spans="1:8">
      <c r="A1652" s="19"/>
      <c r="B1652" s="47" t="s">
        <v>2798</v>
      </c>
      <c r="C1652" s="47">
        <v>7</v>
      </c>
      <c r="D1652" s="99"/>
      <c r="E1652" s="18">
        <v>112275</v>
      </c>
      <c r="F1652" s="18">
        <f t="shared" si="32"/>
        <v>4035320</v>
      </c>
      <c r="G1652" s="18"/>
      <c r="H1652" s="47"/>
    </row>
    <row r="1653" spans="1:8">
      <c r="A1653" s="19"/>
      <c r="B1653" s="47" t="s">
        <v>2800</v>
      </c>
      <c r="C1653" s="47">
        <v>4</v>
      </c>
      <c r="D1653" s="99"/>
      <c r="E1653" s="18">
        <v>55535</v>
      </c>
      <c r="F1653" s="18">
        <f t="shared" si="32"/>
        <v>3979785</v>
      </c>
      <c r="G1653" s="18"/>
      <c r="H1653" s="47"/>
    </row>
    <row r="1654" spans="1:8">
      <c r="A1654" s="19"/>
      <c r="B1654" s="47" t="s">
        <v>2801</v>
      </c>
      <c r="C1654" s="47">
        <v>7</v>
      </c>
      <c r="D1654" s="99"/>
      <c r="E1654" s="18">
        <v>129900</v>
      </c>
      <c r="F1654" s="18">
        <f t="shared" si="32"/>
        <v>3849885</v>
      </c>
      <c r="G1654" s="18"/>
      <c r="H1654" s="47"/>
    </row>
    <row r="1655" spans="1:8">
      <c r="A1655" s="19"/>
      <c r="B1655" s="47" t="s">
        <v>2802</v>
      </c>
      <c r="C1655" s="47">
        <v>9</v>
      </c>
      <c r="D1655" s="99"/>
      <c r="E1655" s="18">
        <v>148625</v>
      </c>
      <c r="F1655" s="18">
        <f t="shared" si="32"/>
        <v>3701260</v>
      </c>
      <c r="G1655" s="18"/>
      <c r="H1655" s="47"/>
    </row>
    <row r="1656" spans="1:8">
      <c r="A1656" s="19"/>
      <c r="B1656" s="47" t="s">
        <v>2804</v>
      </c>
      <c r="C1656" s="47">
        <v>13</v>
      </c>
      <c r="D1656" s="99"/>
      <c r="E1656" s="18">
        <v>240675</v>
      </c>
      <c r="F1656" s="18">
        <f t="shared" si="32"/>
        <v>3460585</v>
      </c>
      <c r="G1656" s="18"/>
      <c r="H1656" s="47"/>
    </row>
    <row r="1657" spans="1:8">
      <c r="A1657" s="19"/>
      <c r="B1657" s="47" t="s">
        <v>2805</v>
      </c>
      <c r="C1657" s="47">
        <v>11</v>
      </c>
      <c r="D1657" s="99"/>
      <c r="E1657" s="18">
        <v>189520</v>
      </c>
      <c r="F1657" s="18">
        <f t="shared" si="32"/>
        <v>3271065</v>
      </c>
      <c r="G1657" s="18"/>
      <c r="H1657" s="47"/>
    </row>
    <row r="1658" spans="1:8">
      <c r="A1658" s="19"/>
      <c r="B1658" s="47" t="s">
        <v>2806</v>
      </c>
      <c r="C1658" s="47">
        <v>14</v>
      </c>
      <c r="D1658" s="99"/>
      <c r="E1658" s="18">
        <v>214075</v>
      </c>
      <c r="F1658" s="18">
        <f t="shared" si="32"/>
        <v>3056990</v>
      </c>
      <c r="G1658" s="18"/>
      <c r="H1658" s="47"/>
    </row>
    <row r="1659" spans="1:8">
      <c r="A1659" s="19"/>
      <c r="B1659" s="47" t="s">
        <v>2809</v>
      </c>
      <c r="C1659" s="47">
        <v>9</v>
      </c>
      <c r="D1659" s="99"/>
      <c r="E1659" s="18">
        <v>149805</v>
      </c>
      <c r="F1659" s="18">
        <f t="shared" si="32"/>
        <v>2907185</v>
      </c>
      <c r="G1659" s="18"/>
      <c r="H1659" s="47"/>
    </row>
    <row r="1660" spans="1:8">
      <c r="A1660" s="19"/>
      <c r="B1660" s="47" t="s">
        <v>2808</v>
      </c>
      <c r="C1660" s="47">
        <v>4</v>
      </c>
      <c r="D1660" s="99"/>
      <c r="E1660" s="18">
        <v>86570</v>
      </c>
      <c r="F1660" s="18">
        <f t="shared" si="32"/>
        <v>2820615</v>
      </c>
      <c r="G1660" s="18"/>
      <c r="H1660" s="47"/>
    </row>
    <row r="1661" spans="1:8">
      <c r="A1661" s="19"/>
      <c r="B1661" s="47" t="s">
        <v>2816</v>
      </c>
      <c r="C1661" s="47">
        <v>7</v>
      </c>
      <c r="D1661" s="99"/>
      <c r="E1661" s="18">
        <v>103605</v>
      </c>
      <c r="F1661" s="18">
        <f t="shared" si="32"/>
        <v>2717010</v>
      </c>
      <c r="G1661" s="18"/>
      <c r="H1661" s="47"/>
    </row>
    <row r="1662" spans="1:8">
      <c r="A1662" s="19"/>
      <c r="B1662" s="47" t="s">
        <v>2818</v>
      </c>
      <c r="C1662" s="47">
        <v>6</v>
      </c>
      <c r="D1662" s="99"/>
      <c r="E1662" s="18">
        <v>114260</v>
      </c>
      <c r="F1662" s="18">
        <f t="shared" si="32"/>
        <v>2602750</v>
      </c>
      <c r="G1662" s="18"/>
      <c r="H1662" s="47"/>
    </row>
    <row r="1663" spans="1:8">
      <c r="A1663" s="19"/>
      <c r="B1663" s="47" t="s">
        <v>2820</v>
      </c>
      <c r="C1663" s="47">
        <v>4</v>
      </c>
      <c r="D1663" s="99"/>
      <c r="E1663" s="18">
        <v>64430</v>
      </c>
      <c r="F1663" s="18">
        <f t="shared" si="32"/>
        <v>2538320</v>
      </c>
      <c r="G1663" s="18"/>
      <c r="H1663" s="47"/>
    </row>
    <row r="1664" spans="1:8">
      <c r="A1664" s="19"/>
      <c r="B1664" s="47" t="s">
        <v>2821</v>
      </c>
      <c r="C1664" s="47">
        <v>2</v>
      </c>
      <c r="D1664" s="99"/>
      <c r="E1664" s="18">
        <v>58835</v>
      </c>
      <c r="F1664" s="18">
        <f t="shared" si="32"/>
        <v>2479485</v>
      </c>
      <c r="G1664" s="18"/>
      <c r="H1664" s="47"/>
    </row>
    <row r="1665" spans="1:8">
      <c r="A1665" s="19"/>
      <c r="B1665" s="47" t="s">
        <v>2822</v>
      </c>
      <c r="C1665" s="47">
        <v>3</v>
      </c>
      <c r="D1665" s="99"/>
      <c r="E1665" s="18">
        <v>84460</v>
      </c>
      <c r="F1665" s="18">
        <f t="shared" si="32"/>
        <v>2395025</v>
      </c>
      <c r="G1665" s="18"/>
      <c r="H1665" s="47"/>
    </row>
    <row r="1666" spans="1:8">
      <c r="A1666" s="19"/>
      <c r="B1666" s="47" t="s">
        <v>2826</v>
      </c>
      <c r="C1666" s="47">
        <v>3</v>
      </c>
      <c r="D1666" s="99"/>
      <c r="E1666" s="18">
        <v>67145</v>
      </c>
      <c r="F1666" s="18">
        <f t="shared" si="32"/>
        <v>2327880</v>
      </c>
      <c r="G1666" s="18"/>
      <c r="H1666" s="47"/>
    </row>
    <row r="1667" spans="1:8">
      <c r="A1667" s="19"/>
      <c r="B1667" s="47" t="s">
        <v>2673</v>
      </c>
      <c r="C1667" s="47">
        <v>2</v>
      </c>
      <c r="D1667" s="99"/>
      <c r="E1667" s="18">
        <v>31315</v>
      </c>
      <c r="F1667" s="18">
        <f t="shared" si="32"/>
        <v>2296565</v>
      </c>
      <c r="G1667" s="18"/>
      <c r="H1667" s="47"/>
    </row>
    <row r="1668" spans="1:8">
      <c r="A1668" s="19"/>
      <c r="B1668" s="47" t="s">
        <v>2827</v>
      </c>
      <c r="C1668" s="47">
        <v>4</v>
      </c>
      <c r="D1668" s="99"/>
      <c r="E1668" s="18">
        <v>88885</v>
      </c>
      <c r="F1668" s="18">
        <f t="shared" si="32"/>
        <v>2207680</v>
      </c>
      <c r="G1668" s="18"/>
      <c r="H1668" s="47"/>
    </row>
    <row r="1669" spans="1:8">
      <c r="A1669" s="19"/>
      <c r="B1669" s="47" t="s">
        <v>2828</v>
      </c>
      <c r="C1669" s="47">
        <v>5</v>
      </c>
      <c r="D1669" s="99"/>
      <c r="E1669" s="18">
        <v>73190</v>
      </c>
      <c r="F1669" s="18">
        <f t="shared" si="32"/>
        <v>2134490</v>
      </c>
      <c r="G1669" s="18"/>
      <c r="H1669" s="47"/>
    </row>
    <row r="1670" spans="1:8">
      <c r="A1670" s="19"/>
      <c r="B1670" s="47" t="s">
        <v>2829</v>
      </c>
      <c r="C1670" s="47">
        <v>2</v>
      </c>
      <c r="D1670" s="99"/>
      <c r="E1670" s="18">
        <v>29600</v>
      </c>
      <c r="F1670" s="18">
        <f t="shared" si="32"/>
        <v>2104890</v>
      </c>
      <c r="G1670" s="18"/>
      <c r="H1670" s="47"/>
    </row>
    <row r="1671" spans="1:8">
      <c r="A1671" s="19"/>
      <c r="B1671" s="47" t="s">
        <v>2830</v>
      </c>
      <c r="C1671" s="47">
        <v>5</v>
      </c>
      <c r="D1671" s="99"/>
      <c r="E1671" s="18">
        <v>73085</v>
      </c>
      <c r="F1671" s="18">
        <f t="shared" si="32"/>
        <v>2031805</v>
      </c>
      <c r="G1671" s="18"/>
      <c r="H1671" s="47"/>
    </row>
    <row r="1672" spans="1:8">
      <c r="A1672" s="19"/>
      <c r="B1672" s="47" t="s">
        <v>2834</v>
      </c>
      <c r="C1672" s="47">
        <v>6</v>
      </c>
      <c r="D1672" s="99"/>
      <c r="E1672" s="18">
        <v>103285</v>
      </c>
      <c r="F1672" s="18">
        <f t="shared" si="32"/>
        <v>1928520</v>
      </c>
      <c r="G1672" s="18"/>
      <c r="H1672" s="47"/>
    </row>
    <row r="1673" spans="1:8">
      <c r="A1673" s="19"/>
      <c r="B1673" s="47" t="s">
        <v>2835</v>
      </c>
      <c r="C1673" s="47">
        <v>4</v>
      </c>
      <c r="D1673" s="99"/>
      <c r="E1673" s="18">
        <v>63560</v>
      </c>
      <c r="F1673" s="18">
        <f t="shared" si="32"/>
        <v>1864960</v>
      </c>
      <c r="G1673" s="18"/>
      <c r="H1673" s="47"/>
    </row>
    <row r="1674" spans="1:8">
      <c r="A1674" s="19"/>
      <c r="B1674" s="47" t="s">
        <v>2836</v>
      </c>
      <c r="C1674" s="47">
        <v>2</v>
      </c>
      <c r="D1674" s="99"/>
      <c r="E1674" s="18">
        <v>29220</v>
      </c>
      <c r="F1674" s="18">
        <f t="shared" si="32"/>
        <v>1835740</v>
      </c>
      <c r="G1674" s="18"/>
      <c r="H1674" s="47"/>
    </row>
    <row r="1675" spans="1:8">
      <c r="A1675" s="19"/>
      <c r="B1675" s="47" t="s">
        <v>2838</v>
      </c>
      <c r="C1675" s="47">
        <v>5</v>
      </c>
      <c r="D1675" s="99"/>
      <c r="E1675" s="18">
        <v>77255</v>
      </c>
      <c r="F1675" s="18">
        <f t="shared" si="32"/>
        <v>1758485</v>
      </c>
      <c r="G1675" s="18"/>
      <c r="H1675" s="47"/>
    </row>
    <row r="1676" spans="1:8">
      <c r="A1676" s="19"/>
      <c r="B1676" s="47" t="s">
        <v>2839</v>
      </c>
      <c r="C1676" s="47">
        <v>3</v>
      </c>
      <c r="D1676" s="99"/>
      <c r="E1676" s="18">
        <v>44530</v>
      </c>
      <c r="F1676" s="18">
        <f t="shared" si="32"/>
        <v>1713955</v>
      </c>
      <c r="G1676" s="18"/>
      <c r="H1676" s="47"/>
    </row>
    <row r="1677" spans="1:8">
      <c r="A1677" s="19"/>
      <c r="B1677" s="47" t="s">
        <v>2841</v>
      </c>
      <c r="C1677" s="47">
        <v>4</v>
      </c>
      <c r="D1677" s="99"/>
      <c r="E1677" s="18">
        <v>58825</v>
      </c>
      <c r="F1677" s="18">
        <f t="shared" si="32"/>
        <v>1655130</v>
      </c>
      <c r="G1677" s="18"/>
      <c r="H1677" s="47"/>
    </row>
    <row r="1678" spans="1:8">
      <c r="A1678" s="19"/>
      <c r="B1678" s="47" t="s">
        <v>2844</v>
      </c>
      <c r="C1678" s="47">
        <v>1</v>
      </c>
      <c r="D1678" s="99"/>
      <c r="E1678" s="18">
        <v>14515</v>
      </c>
      <c r="F1678" s="18">
        <f t="shared" si="32"/>
        <v>1640615</v>
      </c>
      <c r="G1678" s="18"/>
      <c r="H1678" s="47"/>
    </row>
    <row r="1679" spans="1:8">
      <c r="A1679" s="19"/>
      <c r="B1679" s="47" t="s">
        <v>2846</v>
      </c>
      <c r="C1679" s="47">
        <v>11</v>
      </c>
      <c r="D1679" s="99"/>
      <c r="E1679" s="18">
        <v>155540</v>
      </c>
      <c r="F1679" s="18">
        <f t="shared" si="32"/>
        <v>1485075</v>
      </c>
      <c r="G1679" s="18"/>
      <c r="H1679" s="47"/>
    </row>
    <row r="1680" spans="1:8">
      <c r="A1680" s="19"/>
      <c r="B1680" s="47" t="s">
        <v>2849</v>
      </c>
      <c r="C1680" s="47">
        <v>12</v>
      </c>
      <c r="D1680" s="99"/>
      <c r="E1680" s="18">
        <v>173155</v>
      </c>
      <c r="F1680" s="18">
        <f t="shared" si="32"/>
        <v>1311920</v>
      </c>
      <c r="G1680" s="18"/>
      <c r="H1680" s="47"/>
    </row>
    <row r="1681" spans="1:8">
      <c r="A1681" s="19"/>
      <c r="B1681" s="47" t="s">
        <v>2850</v>
      </c>
      <c r="C1681" s="47">
        <v>11</v>
      </c>
      <c r="D1681" s="99"/>
      <c r="E1681" s="18">
        <v>162030</v>
      </c>
      <c r="F1681" s="18">
        <f t="shared" si="32"/>
        <v>1149890</v>
      </c>
      <c r="G1681" s="18"/>
      <c r="H1681" s="47"/>
    </row>
    <row r="1682" spans="1:8">
      <c r="A1682" s="19"/>
      <c r="B1682" s="47" t="s">
        <v>2851</v>
      </c>
      <c r="C1682" s="47">
        <v>6</v>
      </c>
      <c r="D1682" s="99"/>
      <c r="E1682" s="18">
        <v>97940</v>
      </c>
      <c r="F1682" s="18">
        <f t="shared" si="32"/>
        <v>1051950</v>
      </c>
      <c r="G1682" s="18"/>
      <c r="H1682" s="47"/>
    </row>
    <row r="1683" spans="1:8">
      <c r="A1683" s="19"/>
      <c r="B1683" s="47" t="s">
        <v>2853</v>
      </c>
      <c r="C1683" s="47">
        <v>1</v>
      </c>
      <c r="D1683" s="99"/>
      <c r="E1683" s="18">
        <v>24345</v>
      </c>
      <c r="F1683" s="18">
        <f t="shared" si="32"/>
        <v>1027605</v>
      </c>
      <c r="G1683" s="18"/>
      <c r="H1683" s="47"/>
    </row>
    <row r="1684" spans="1:8">
      <c r="A1684" s="19"/>
      <c r="B1684" s="47" t="s">
        <v>2857</v>
      </c>
      <c r="C1684" s="47">
        <v>2</v>
      </c>
      <c r="D1684" s="99"/>
      <c r="E1684" s="18">
        <v>29025</v>
      </c>
      <c r="F1684" s="18">
        <f t="shared" si="32"/>
        <v>998580</v>
      </c>
      <c r="G1684" s="18"/>
      <c r="H1684" s="47"/>
    </row>
    <row r="1685" spans="1:8">
      <c r="A1685" s="19"/>
      <c r="B1685" s="47" t="s">
        <v>2862</v>
      </c>
      <c r="C1685" s="47">
        <v>4</v>
      </c>
      <c r="D1685" s="99"/>
      <c r="E1685" s="18">
        <v>56805</v>
      </c>
      <c r="F1685" s="18">
        <f t="shared" si="32"/>
        <v>941775</v>
      </c>
      <c r="G1685" s="18"/>
      <c r="H1685" s="47"/>
    </row>
    <row r="1686" spans="1:8">
      <c r="A1686" s="19"/>
      <c r="B1686" s="47" t="s">
        <v>2863</v>
      </c>
      <c r="C1686" s="47">
        <v>6</v>
      </c>
      <c r="D1686" s="99"/>
      <c r="E1686" s="18">
        <v>91375</v>
      </c>
      <c r="F1686" s="18">
        <f t="shared" si="32"/>
        <v>850400</v>
      </c>
      <c r="G1686" s="18"/>
      <c r="H1686" s="47"/>
    </row>
    <row r="1687" spans="1:8">
      <c r="A1687" s="19"/>
      <c r="B1687" s="47" t="s">
        <v>2864</v>
      </c>
      <c r="C1687" s="47">
        <v>4</v>
      </c>
      <c r="D1687" s="99"/>
      <c r="E1687" s="18">
        <v>61180</v>
      </c>
      <c r="F1687" s="18">
        <f t="shared" si="32"/>
        <v>789220</v>
      </c>
      <c r="G1687" s="18"/>
      <c r="H1687" s="47"/>
    </row>
    <row r="1688" spans="1:8">
      <c r="A1688" s="19"/>
      <c r="B1688" s="47" t="s">
        <v>2865</v>
      </c>
      <c r="C1688" s="47">
        <v>1</v>
      </c>
      <c r="D1688" s="99"/>
      <c r="E1688" s="18">
        <v>13370</v>
      </c>
      <c r="F1688" s="18">
        <f t="shared" si="32"/>
        <v>775850</v>
      </c>
      <c r="G1688" s="18"/>
      <c r="H1688" s="47"/>
    </row>
    <row r="1689" spans="1:8">
      <c r="A1689" s="19"/>
      <c r="B1689" s="47" t="s">
        <v>2866</v>
      </c>
      <c r="C1689" s="47">
        <v>12</v>
      </c>
      <c r="D1689" s="99"/>
      <c r="E1689" s="18">
        <v>172640</v>
      </c>
      <c r="F1689" s="18">
        <f t="shared" si="32"/>
        <v>603210</v>
      </c>
      <c r="G1689" s="18"/>
      <c r="H1689" s="47"/>
    </row>
    <row r="1690" spans="1:8">
      <c r="A1690" s="19"/>
      <c r="B1690" s="47" t="s">
        <v>2868</v>
      </c>
      <c r="C1690" s="47">
        <v>5</v>
      </c>
      <c r="D1690" s="99"/>
      <c r="E1690" s="18">
        <v>72660</v>
      </c>
      <c r="F1690" s="18">
        <f t="shared" si="32"/>
        <v>530550</v>
      </c>
      <c r="G1690" s="18"/>
      <c r="H1690" s="47"/>
    </row>
    <row r="1691" spans="1:8">
      <c r="A1691" s="19"/>
      <c r="B1691" s="47" t="s">
        <v>2869</v>
      </c>
      <c r="C1691" s="47">
        <v>6</v>
      </c>
      <c r="D1691" s="99"/>
      <c r="E1691" s="18">
        <v>88545</v>
      </c>
      <c r="F1691" s="18">
        <f t="shared" si="32"/>
        <v>442005</v>
      </c>
      <c r="G1691" s="18"/>
      <c r="H1691" s="47"/>
    </row>
    <row r="1692" spans="1:8">
      <c r="A1692" s="19"/>
      <c r="B1692" s="47" t="s">
        <v>2870</v>
      </c>
      <c r="C1692" s="47">
        <v>8</v>
      </c>
      <c r="D1692" s="99"/>
      <c r="E1692" s="18">
        <v>120985</v>
      </c>
      <c r="F1692" s="18">
        <f t="shared" si="32"/>
        <v>321020</v>
      </c>
      <c r="G1692" s="18"/>
      <c r="H1692" s="47"/>
    </row>
    <row r="1693" spans="1:8">
      <c r="A1693" s="19"/>
      <c r="B1693" s="47" t="s">
        <v>2903</v>
      </c>
      <c r="C1693" s="47">
        <v>1</v>
      </c>
      <c r="D1693" s="99"/>
      <c r="E1693" s="18">
        <v>13745</v>
      </c>
      <c r="F1693" s="18">
        <f t="shared" si="32"/>
        <v>307275</v>
      </c>
      <c r="G1693" s="18"/>
      <c r="H1693" s="47"/>
    </row>
    <row r="1694" spans="1:8">
      <c r="A1694" s="19"/>
      <c r="B1694" s="47" t="s">
        <v>2907</v>
      </c>
      <c r="C1694" s="47">
        <v>1</v>
      </c>
      <c r="D1694" s="99"/>
      <c r="E1694" s="18">
        <v>12010</v>
      </c>
      <c r="F1694" s="18">
        <f t="shared" si="32"/>
        <v>295265</v>
      </c>
      <c r="G1694" s="18"/>
      <c r="H1694" s="47"/>
    </row>
    <row r="1695" spans="1:8">
      <c r="A1695" s="19"/>
      <c r="B1695" s="47" t="s">
        <v>2928</v>
      </c>
      <c r="C1695" s="47">
        <v>1</v>
      </c>
      <c r="D1695" s="99"/>
      <c r="E1695" s="18">
        <v>15315</v>
      </c>
      <c r="F1695" s="18">
        <f t="shared" si="32"/>
        <v>279950</v>
      </c>
      <c r="G1695" s="18"/>
      <c r="H1695" s="47"/>
    </row>
    <row r="1696" spans="1:8">
      <c r="A1696" s="19"/>
      <c r="B1696" s="47"/>
      <c r="C1696" s="47"/>
      <c r="D1696" s="99"/>
      <c r="E1696" s="18"/>
      <c r="F1696" s="18">
        <f t="shared" si="32"/>
        <v>279950</v>
      </c>
      <c r="G1696" s="18"/>
      <c r="H1696" s="47"/>
    </row>
    <row r="1697" spans="1:8">
      <c r="A1697" s="19">
        <v>13</v>
      </c>
      <c r="B1697" s="47"/>
      <c r="C1697" s="47"/>
      <c r="D1697" s="18"/>
      <c r="E1697" s="18"/>
      <c r="F1697" s="18">
        <f t="shared" si="32"/>
        <v>279950</v>
      </c>
      <c r="G1697" s="18"/>
      <c r="H1697" s="47"/>
    </row>
    <row r="1698" spans="1:8" ht="26.25">
      <c r="A1698" s="27" t="s">
        <v>43</v>
      </c>
      <c r="B1698" s="28"/>
      <c r="C1698" s="29">
        <f>SUM(C1497:C1697)</f>
        <v>1385</v>
      </c>
      <c r="D1698" s="10">
        <f>SUM(D1497:D1697)</f>
        <v>10868290</v>
      </c>
      <c r="E1698" s="10">
        <f>SUM(E1497:E1697)</f>
        <v>10588340</v>
      </c>
      <c r="F1698" s="10">
        <f>D1698-E1698</f>
        <v>279950</v>
      </c>
      <c r="G1698" s="10"/>
      <c r="H1698" s="31"/>
    </row>
    <row r="1703" spans="1:8" ht="23.25">
      <c r="A1703" s="666" t="s">
        <v>0</v>
      </c>
      <c r="B1703" s="666"/>
      <c r="C1703" s="666"/>
      <c r="D1703" s="666"/>
      <c r="E1703" s="666"/>
      <c r="F1703" s="666"/>
      <c r="G1703" s="666"/>
      <c r="H1703" s="666"/>
    </row>
    <row r="1704" spans="1:8" ht="15.75">
      <c r="A1704" s="672" t="s">
        <v>1059</v>
      </c>
      <c r="B1704" s="672"/>
      <c r="C1704" s="672"/>
      <c r="D1704" s="672"/>
      <c r="E1704" s="672"/>
      <c r="F1704" s="672"/>
      <c r="G1704" s="672"/>
      <c r="H1704" s="672"/>
    </row>
    <row r="1705" spans="1:8" ht="21">
      <c r="A1705" s="683" t="s">
        <v>1385</v>
      </c>
      <c r="B1705" s="683"/>
      <c r="C1705" s="683"/>
      <c r="D1705" s="683"/>
      <c r="E1705" s="683"/>
      <c r="F1705" s="683"/>
      <c r="G1705" s="683"/>
      <c r="H1705" s="683"/>
    </row>
    <row r="1706" spans="1:8">
      <c r="A1706" s="668" t="s">
        <v>2</v>
      </c>
      <c r="B1706" s="668"/>
      <c r="C1706" s="668"/>
      <c r="D1706" s="668"/>
      <c r="E1706" s="668"/>
      <c r="F1706" s="668"/>
      <c r="G1706" s="668"/>
      <c r="H1706" s="668"/>
    </row>
    <row r="1707" spans="1:8" ht="15.75">
      <c r="A1707" s="1" t="s">
        <v>3</v>
      </c>
      <c r="B1707" s="1" t="s">
        <v>4</v>
      </c>
      <c r="C1707" s="211" t="s">
        <v>2245</v>
      </c>
      <c r="D1707" s="1" t="s">
        <v>2243</v>
      </c>
      <c r="E1707" s="1" t="s">
        <v>2246</v>
      </c>
      <c r="F1707" s="211" t="s">
        <v>2244</v>
      </c>
      <c r="G1707" s="1" t="s">
        <v>2247</v>
      </c>
      <c r="H1707" s="211" t="s">
        <v>2239</v>
      </c>
    </row>
    <row r="1708" spans="1:8">
      <c r="A1708" s="19"/>
      <c r="B1708" s="21" t="s">
        <v>912</v>
      </c>
      <c r="C1708" s="21">
        <v>11</v>
      </c>
      <c r="D1708" s="5">
        <v>222005</v>
      </c>
      <c r="E1708" s="107"/>
      <c r="F1708" s="107">
        <f>D1708-E1708</f>
        <v>222005</v>
      </c>
      <c r="G1708" s="107"/>
      <c r="H1708" s="21"/>
    </row>
    <row r="1709" spans="1:8">
      <c r="A1709" s="19"/>
      <c r="B1709" s="21" t="s">
        <v>1334</v>
      </c>
      <c r="C1709" s="21">
        <v>11</v>
      </c>
      <c r="D1709" s="5">
        <v>228800</v>
      </c>
      <c r="E1709" s="91"/>
      <c r="F1709" s="91">
        <f>F1708+D1709-E1709</f>
        <v>450805</v>
      </c>
      <c r="G1709" s="91"/>
      <c r="H1709" s="21"/>
    </row>
    <row r="1710" spans="1:8">
      <c r="A1710" s="19"/>
      <c r="B1710" s="21" t="s">
        <v>914</v>
      </c>
      <c r="C1710" s="21">
        <v>16</v>
      </c>
      <c r="D1710" s="5">
        <v>332060</v>
      </c>
      <c r="E1710" s="91"/>
      <c r="F1710" s="91">
        <f t="shared" ref="F1710:F1773" si="33">F1709+D1710-E1710</f>
        <v>782865</v>
      </c>
      <c r="G1710" s="91"/>
      <c r="H1710" s="21"/>
    </row>
    <row r="1711" spans="1:8">
      <c r="A1711" s="19"/>
      <c r="B1711" s="21" t="s">
        <v>916</v>
      </c>
      <c r="C1711" s="21">
        <v>18</v>
      </c>
      <c r="D1711" s="5">
        <v>372075</v>
      </c>
      <c r="E1711" s="91"/>
      <c r="F1711" s="91">
        <f t="shared" si="33"/>
        <v>1154940</v>
      </c>
      <c r="G1711" s="91"/>
      <c r="H1711" s="21"/>
    </row>
    <row r="1712" spans="1:8">
      <c r="A1712" s="19"/>
      <c r="B1712" s="21" t="s">
        <v>1335</v>
      </c>
      <c r="C1712" s="21">
        <v>9</v>
      </c>
      <c r="D1712" s="5">
        <v>181360</v>
      </c>
      <c r="E1712" s="91"/>
      <c r="F1712" s="91">
        <f t="shared" si="33"/>
        <v>1336300</v>
      </c>
      <c r="G1712" s="91"/>
      <c r="H1712" s="21"/>
    </row>
    <row r="1713" spans="1:8">
      <c r="A1713" s="19"/>
      <c r="B1713" s="21" t="s">
        <v>919</v>
      </c>
      <c r="C1713" s="21">
        <v>17</v>
      </c>
      <c r="D1713" s="5">
        <v>347085</v>
      </c>
      <c r="E1713" s="91"/>
      <c r="F1713" s="91">
        <f t="shared" si="33"/>
        <v>1683385</v>
      </c>
      <c r="G1713" s="91"/>
      <c r="H1713" s="21"/>
    </row>
    <row r="1714" spans="1:8">
      <c r="A1714" s="19"/>
      <c r="B1714" s="21" t="s">
        <v>922</v>
      </c>
      <c r="C1714" s="21">
        <v>48</v>
      </c>
      <c r="D1714" s="5">
        <v>967055</v>
      </c>
      <c r="E1714" s="91"/>
      <c r="F1714" s="91">
        <f t="shared" si="33"/>
        <v>2650440</v>
      </c>
      <c r="G1714" s="91"/>
      <c r="H1714" s="21"/>
    </row>
    <row r="1715" spans="1:8">
      <c r="A1715" s="19"/>
      <c r="B1715" s="21" t="s">
        <v>1396</v>
      </c>
      <c r="C1715" s="21">
        <v>28</v>
      </c>
      <c r="D1715" s="5">
        <v>565100</v>
      </c>
      <c r="E1715" s="91"/>
      <c r="F1715" s="91">
        <f t="shared" si="33"/>
        <v>3215540</v>
      </c>
      <c r="G1715" s="91"/>
      <c r="H1715" s="21"/>
    </row>
    <row r="1716" spans="1:8">
      <c r="A1716" s="19"/>
      <c r="B1716" s="21" t="s">
        <v>1336</v>
      </c>
      <c r="C1716" s="21">
        <v>50</v>
      </c>
      <c r="D1716" s="5">
        <v>1019460</v>
      </c>
      <c r="E1716" s="91"/>
      <c r="F1716" s="91">
        <f t="shared" si="33"/>
        <v>4235000</v>
      </c>
      <c r="G1716" s="91"/>
      <c r="H1716" s="21"/>
    </row>
    <row r="1717" spans="1:8">
      <c r="A1717" s="19"/>
      <c r="B1717" s="21" t="s">
        <v>1356</v>
      </c>
      <c r="C1717" s="21">
        <v>56</v>
      </c>
      <c r="D1717" s="5">
        <v>1102000</v>
      </c>
      <c r="E1717" s="91"/>
      <c r="F1717" s="91">
        <f t="shared" si="33"/>
        <v>5337000</v>
      </c>
      <c r="G1717" s="91"/>
      <c r="H1717" s="21"/>
    </row>
    <row r="1718" spans="1:8">
      <c r="A1718" s="19"/>
      <c r="B1718" s="21" t="s">
        <v>815</v>
      </c>
      <c r="C1718" s="21">
        <v>54</v>
      </c>
      <c r="D1718" s="5">
        <v>1054435</v>
      </c>
      <c r="E1718" s="91"/>
      <c r="F1718" s="91">
        <f t="shared" si="33"/>
        <v>6391435</v>
      </c>
      <c r="G1718" s="91"/>
      <c r="H1718" s="21"/>
    </row>
    <row r="1719" spans="1:8">
      <c r="A1719" s="19"/>
      <c r="B1719" s="21" t="s">
        <v>840</v>
      </c>
      <c r="C1719" s="21">
        <v>65</v>
      </c>
      <c r="D1719" s="5">
        <v>1305630</v>
      </c>
      <c r="E1719" s="91"/>
      <c r="F1719" s="91">
        <f t="shared" si="33"/>
        <v>7697065</v>
      </c>
      <c r="G1719" s="91"/>
      <c r="H1719" s="21"/>
    </row>
    <row r="1720" spans="1:8">
      <c r="A1720" s="19"/>
      <c r="B1720" s="21" t="s">
        <v>54</v>
      </c>
      <c r="C1720" s="21">
        <v>49</v>
      </c>
      <c r="D1720" s="5">
        <v>974370</v>
      </c>
      <c r="E1720" s="91"/>
      <c r="F1720" s="91">
        <f t="shared" si="33"/>
        <v>8671435</v>
      </c>
      <c r="G1720" s="91"/>
      <c r="H1720" s="21"/>
    </row>
    <row r="1721" spans="1:8">
      <c r="A1721" s="19"/>
      <c r="B1721" s="21" t="s">
        <v>1388</v>
      </c>
      <c r="C1721" s="21">
        <v>5</v>
      </c>
      <c r="D1721" s="5">
        <v>95170</v>
      </c>
      <c r="E1721" s="91"/>
      <c r="F1721" s="91">
        <f t="shared" si="33"/>
        <v>8766605</v>
      </c>
      <c r="G1721" s="91"/>
      <c r="H1721" s="21"/>
    </row>
    <row r="1722" spans="1:8">
      <c r="A1722" s="19"/>
      <c r="B1722" s="21" t="s">
        <v>1389</v>
      </c>
      <c r="C1722" s="21">
        <v>46</v>
      </c>
      <c r="D1722" s="5">
        <v>895560</v>
      </c>
      <c r="E1722" s="91"/>
      <c r="F1722" s="91">
        <f t="shared" si="33"/>
        <v>9662165</v>
      </c>
      <c r="G1722" s="91"/>
      <c r="H1722" s="21"/>
    </row>
    <row r="1723" spans="1:8">
      <c r="A1723" s="19"/>
      <c r="B1723" s="21" t="s">
        <v>1338</v>
      </c>
      <c r="C1723" s="21">
        <v>61</v>
      </c>
      <c r="D1723" s="5">
        <v>1183110</v>
      </c>
      <c r="E1723" s="91"/>
      <c r="F1723" s="91">
        <f t="shared" si="33"/>
        <v>10845275</v>
      </c>
      <c r="G1723" s="91"/>
      <c r="H1723" s="21"/>
    </row>
    <row r="1724" spans="1:8">
      <c r="A1724" s="19"/>
      <c r="B1724" s="21" t="s">
        <v>1339</v>
      </c>
      <c r="C1724" s="21">
        <v>32</v>
      </c>
      <c r="D1724" s="5">
        <v>628980</v>
      </c>
      <c r="E1724" s="91"/>
      <c r="F1724" s="91">
        <f t="shared" si="33"/>
        <v>11474255</v>
      </c>
      <c r="G1724" s="91"/>
      <c r="H1724" s="21"/>
    </row>
    <row r="1725" spans="1:8">
      <c r="A1725" s="19"/>
      <c r="B1725" s="21" t="s">
        <v>1340</v>
      </c>
      <c r="C1725" s="21">
        <v>45</v>
      </c>
      <c r="D1725" s="5">
        <v>876770</v>
      </c>
      <c r="E1725" s="91"/>
      <c r="F1725" s="91">
        <f t="shared" si="33"/>
        <v>12351025</v>
      </c>
      <c r="G1725" s="91"/>
      <c r="H1725" s="21"/>
    </row>
    <row r="1726" spans="1:8">
      <c r="A1726" s="19"/>
      <c r="B1726" s="21" t="s">
        <v>1357</v>
      </c>
      <c r="C1726" s="21">
        <v>52</v>
      </c>
      <c r="D1726" s="5">
        <v>980440</v>
      </c>
      <c r="E1726" s="91"/>
      <c r="F1726" s="91">
        <f t="shared" si="33"/>
        <v>13331465</v>
      </c>
      <c r="G1726" s="91"/>
      <c r="H1726" s="21"/>
    </row>
    <row r="1727" spans="1:8">
      <c r="A1727" s="19"/>
      <c r="B1727" s="21" t="s">
        <v>859</v>
      </c>
      <c r="C1727" s="21">
        <v>38</v>
      </c>
      <c r="D1727" s="5">
        <f>704820+253485</f>
        <v>958305</v>
      </c>
      <c r="E1727" s="91"/>
      <c r="F1727" s="91">
        <f t="shared" si="33"/>
        <v>14289770</v>
      </c>
      <c r="G1727" s="91"/>
      <c r="H1727" s="21"/>
    </row>
    <row r="1728" spans="1:8">
      <c r="A1728" s="19"/>
      <c r="B1728" s="21" t="s">
        <v>861</v>
      </c>
      <c r="C1728" s="21">
        <v>5</v>
      </c>
      <c r="D1728" s="5">
        <v>91985</v>
      </c>
      <c r="E1728" s="91"/>
      <c r="F1728" s="91">
        <f t="shared" si="33"/>
        <v>14381755</v>
      </c>
      <c r="G1728" s="91"/>
      <c r="H1728" s="21"/>
    </row>
    <row r="1729" spans="1:15">
      <c r="A1729" s="19"/>
      <c r="B1729" s="21" t="s">
        <v>1358</v>
      </c>
      <c r="C1729" s="21">
        <v>1</v>
      </c>
      <c r="D1729" s="3"/>
      <c r="E1729" s="95">
        <v>14885</v>
      </c>
      <c r="F1729" s="91">
        <f t="shared" si="33"/>
        <v>14366870</v>
      </c>
      <c r="G1729" s="95"/>
      <c r="H1729" s="21"/>
    </row>
    <row r="1730" spans="1:15">
      <c r="A1730" s="19"/>
      <c r="B1730" s="21" t="s">
        <v>863</v>
      </c>
      <c r="C1730" s="21">
        <v>10</v>
      </c>
      <c r="D1730" s="5">
        <v>189585</v>
      </c>
      <c r="E1730" s="95"/>
      <c r="F1730" s="91">
        <f t="shared" si="33"/>
        <v>14556455</v>
      </c>
      <c r="G1730" s="95"/>
      <c r="H1730" s="21"/>
    </row>
    <row r="1731" spans="1:15">
      <c r="A1731" s="19"/>
      <c r="B1731" s="21" t="s">
        <v>865</v>
      </c>
      <c r="C1731" s="21">
        <v>13</v>
      </c>
      <c r="D1731" s="5">
        <f>32645-8285-3605</f>
        <v>20755</v>
      </c>
      <c r="E1731" s="95">
        <v>149785</v>
      </c>
      <c r="F1731" s="91">
        <f t="shared" si="33"/>
        <v>14427425</v>
      </c>
      <c r="G1731" s="95"/>
      <c r="H1731" s="21" t="s">
        <v>1883</v>
      </c>
      <c r="I1731" s="51" t="s">
        <v>1397</v>
      </c>
      <c r="J1731" s="51"/>
      <c r="K1731" s="51"/>
      <c r="L1731" s="51"/>
      <c r="M1731" s="51"/>
      <c r="N1731" s="51"/>
      <c r="O1731" s="51"/>
    </row>
    <row r="1732" spans="1:15">
      <c r="A1732" s="19"/>
      <c r="B1732" s="21"/>
      <c r="C1732" s="21"/>
      <c r="D1732" s="5"/>
      <c r="E1732" s="95">
        <v>110</v>
      </c>
      <c r="F1732" s="91">
        <f t="shared" si="33"/>
        <v>14427315</v>
      </c>
      <c r="G1732" s="95"/>
      <c r="H1732" s="21" t="s">
        <v>1398</v>
      </c>
      <c r="I1732" s="51"/>
      <c r="J1732" s="51"/>
      <c r="K1732" s="51"/>
      <c r="L1732" s="51"/>
      <c r="M1732" s="51"/>
      <c r="N1732" s="51"/>
      <c r="O1732" s="51"/>
    </row>
    <row r="1733" spans="1:15">
      <c r="A1733" s="19"/>
      <c r="B1733" s="21" t="s">
        <v>1341</v>
      </c>
      <c r="C1733" s="21">
        <v>9</v>
      </c>
      <c r="D1733" s="5"/>
      <c r="E1733" s="95">
        <v>130995</v>
      </c>
      <c r="F1733" s="91">
        <f t="shared" si="33"/>
        <v>14296320</v>
      </c>
      <c r="G1733" s="95"/>
      <c r="H1733" s="21"/>
      <c r="I1733" s="51" t="s">
        <v>1399</v>
      </c>
      <c r="J1733" s="51"/>
      <c r="K1733" s="51"/>
      <c r="L1733" s="51"/>
      <c r="M1733" s="51"/>
      <c r="N1733" s="51"/>
      <c r="O1733" s="51"/>
    </row>
    <row r="1734" spans="1:15">
      <c r="A1734" s="19"/>
      <c r="B1734" s="21" t="s">
        <v>1359</v>
      </c>
      <c r="C1734" s="21">
        <v>1</v>
      </c>
      <c r="D1734" s="5"/>
      <c r="E1734" s="95">
        <v>15000</v>
      </c>
      <c r="F1734" s="91">
        <f t="shared" si="33"/>
        <v>14281320</v>
      </c>
      <c r="G1734" s="95"/>
      <c r="H1734" s="21"/>
    </row>
    <row r="1735" spans="1:15">
      <c r="A1735" s="19"/>
      <c r="B1735" s="21" t="s">
        <v>924</v>
      </c>
      <c r="C1735" s="21">
        <v>12</v>
      </c>
      <c r="D1735" s="5"/>
      <c r="E1735" s="95">
        <v>188175</v>
      </c>
      <c r="F1735" s="91">
        <f t="shared" si="33"/>
        <v>14093145</v>
      </c>
      <c r="G1735" s="95"/>
      <c r="H1735" s="21"/>
    </row>
    <row r="1736" spans="1:15">
      <c r="A1736" s="19"/>
      <c r="B1736" s="21" t="s">
        <v>936</v>
      </c>
      <c r="C1736" s="21">
        <v>2</v>
      </c>
      <c r="D1736" s="5"/>
      <c r="E1736" s="95">
        <v>32000</v>
      </c>
      <c r="F1736" s="91">
        <f t="shared" si="33"/>
        <v>14061145</v>
      </c>
      <c r="G1736" s="95"/>
      <c r="H1736" s="21"/>
    </row>
    <row r="1737" spans="1:15">
      <c r="A1737" s="19"/>
      <c r="B1737" s="21" t="s">
        <v>925</v>
      </c>
      <c r="C1737" s="21">
        <v>1</v>
      </c>
      <c r="D1737" s="5"/>
      <c r="E1737" s="95">
        <v>14545</v>
      </c>
      <c r="F1737" s="91">
        <f t="shared" si="33"/>
        <v>14046600</v>
      </c>
      <c r="G1737" s="95"/>
      <c r="H1737" s="21"/>
    </row>
    <row r="1738" spans="1:15">
      <c r="A1738" s="19"/>
      <c r="B1738" s="21" t="s">
        <v>872</v>
      </c>
      <c r="C1738" s="21">
        <v>5</v>
      </c>
      <c r="D1738" s="5"/>
      <c r="E1738" s="95">
        <v>81945</v>
      </c>
      <c r="F1738" s="91">
        <f t="shared" si="33"/>
        <v>13964655</v>
      </c>
      <c r="G1738" s="95"/>
      <c r="H1738" s="21"/>
    </row>
    <row r="1739" spans="1:15">
      <c r="A1739" s="19"/>
      <c r="B1739" s="21" t="s">
        <v>875</v>
      </c>
      <c r="C1739" s="21">
        <v>1</v>
      </c>
      <c r="D1739" s="5"/>
      <c r="E1739" s="95">
        <v>14940</v>
      </c>
      <c r="F1739" s="91">
        <f t="shared" si="33"/>
        <v>13949715</v>
      </c>
      <c r="G1739" s="95"/>
      <c r="H1739" s="21"/>
    </row>
    <row r="1740" spans="1:15">
      <c r="A1740" s="19"/>
      <c r="B1740" s="21" t="s">
        <v>816</v>
      </c>
      <c r="C1740" s="21">
        <v>6</v>
      </c>
      <c r="D1740" s="5"/>
      <c r="E1740" s="95">
        <v>110745</v>
      </c>
      <c r="F1740" s="91">
        <f t="shared" si="33"/>
        <v>13838970</v>
      </c>
      <c r="G1740" s="95"/>
      <c r="H1740" s="21"/>
    </row>
    <row r="1741" spans="1:15">
      <c r="A1741" s="19"/>
      <c r="B1741" s="21" t="s">
        <v>926</v>
      </c>
      <c r="C1741" s="21">
        <v>10</v>
      </c>
      <c r="D1741" s="5"/>
      <c r="E1741" s="95">
        <f>159690-8285</f>
        <v>151405</v>
      </c>
      <c r="F1741" s="91">
        <f t="shared" si="33"/>
        <v>13687565</v>
      </c>
      <c r="G1741" s="95"/>
      <c r="H1741" s="108" t="s">
        <v>1400</v>
      </c>
      <c r="I1741" s="109"/>
    </row>
    <row r="1742" spans="1:15">
      <c r="A1742" s="19"/>
      <c r="B1742" s="21" t="s">
        <v>877</v>
      </c>
      <c r="C1742" s="21">
        <v>17</v>
      </c>
      <c r="D1742" s="5">
        <v>16370</v>
      </c>
      <c r="E1742" s="95">
        <v>291830</v>
      </c>
      <c r="F1742" s="91">
        <f t="shared" si="33"/>
        <v>13412105</v>
      </c>
      <c r="G1742" s="95"/>
      <c r="H1742" s="21"/>
    </row>
    <row r="1743" spans="1:15">
      <c r="A1743" s="19"/>
      <c r="B1743" s="21" t="s">
        <v>1343</v>
      </c>
      <c r="C1743" s="21">
        <v>8</v>
      </c>
      <c r="D1743" s="3"/>
      <c r="E1743" s="95">
        <v>128875</v>
      </c>
      <c r="F1743" s="91">
        <f t="shared" si="33"/>
        <v>13283230</v>
      </c>
      <c r="G1743" s="95"/>
      <c r="H1743" s="21"/>
    </row>
    <row r="1744" spans="1:15">
      <c r="A1744" s="19"/>
      <c r="B1744" s="21" t="s">
        <v>47</v>
      </c>
      <c r="C1744" s="21">
        <v>6</v>
      </c>
      <c r="D1744" s="3"/>
      <c r="E1744" s="95">
        <v>110720</v>
      </c>
      <c r="F1744" s="91">
        <f t="shared" si="33"/>
        <v>13172510</v>
      </c>
      <c r="G1744" s="95"/>
      <c r="H1744" s="21"/>
    </row>
    <row r="1745" spans="1:8">
      <c r="A1745" s="19"/>
      <c r="B1745" s="21" t="s">
        <v>48</v>
      </c>
      <c r="C1745" s="21">
        <v>13</v>
      </c>
      <c r="D1745" s="3"/>
      <c r="E1745" s="95">
        <v>179780</v>
      </c>
      <c r="F1745" s="91">
        <f t="shared" si="33"/>
        <v>12992730</v>
      </c>
      <c r="G1745" s="95"/>
      <c r="H1745" s="21"/>
    </row>
    <row r="1746" spans="1:8">
      <c r="A1746" s="19"/>
      <c r="B1746" s="21" t="s">
        <v>49</v>
      </c>
      <c r="C1746" s="21">
        <v>17</v>
      </c>
      <c r="D1746" s="3"/>
      <c r="E1746" s="95">
        <v>261430</v>
      </c>
      <c r="F1746" s="91">
        <f t="shared" si="33"/>
        <v>12731300</v>
      </c>
      <c r="G1746" s="95"/>
      <c r="H1746" s="21"/>
    </row>
    <row r="1747" spans="1:8">
      <c r="A1747" s="19"/>
      <c r="B1747" s="21" t="s">
        <v>50</v>
      </c>
      <c r="C1747" s="21">
        <v>14</v>
      </c>
      <c r="D1747" s="3"/>
      <c r="E1747" s="95">
        <v>207110</v>
      </c>
      <c r="F1747" s="91">
        <f t="shared" si="33"/>
        <v>12524190</v>
      </c>
      <c r="G1747" s="95"/>
      <c r="H1747" s="21"/>
    </row>
    <row r="1748" spans="1:8">
      <c r="A1748" s="19"/>
      <c r="B1748" s="21" t="s">
        <v>51</v>
      </c>
      <c r="C1748" s="21">
        <v>6</v>
      </c>
      <c r="D1748" s="3"/>
      <c r="E1748" s="95">
        <v>83050</v>
      </c>
      <c r="F1748" s="91">
        <f t="shared" si="33"/>
        <v>12441140</v>
      </c>
      <c r="G1748" s="95"/>
      <c r="H1748" s="21"/>
    </row>
    <row r="1749" spans="1:8">
      <c r="A1749" s="19"/>
      <c r="B1749" s="21" t="s">
        <v>52</v>
      </c>
      <c r="C1749" s="21">
        <v>8</v>
      </c>
      <c r="D1749" s="3"/>
      <c r="E1749" s="95">
        <v>128235</v>
      </c>
      <c r="F1749" s="91">
        <f t="shared" si="33"/>
        <v>12312905</v>
      </c>
      <c r="G1749" s="95"/>
      <c r="H1749" s="21"/>
    </row>
    <row r="1750" spans="1:8">
      <c r="A1750" s="19"/>
      <c r="B1750" s="21" t="s">
        <v>53</v>
      </c>
      <c r="C1750" s="21">
        <v>9</v>
      </c>
      <c r="D1750" s="3"/>
      <c r="E1750" s="95">
        <v>138555</v>
      </c>
      <c r="F1750" s="91">
        <f t="shared" si="33"/>
        <v>12174350</v>
      </c>
      <c r="G1750" s="95"/>
      <c r="H1750" s="21"/>
    </row>
    <row r="1751" spans="1:8">
      <c r="A1751" s="19"/>
      <c r="B1751" s="21" t="s">
        <v>818</v>
      </c>
      <c r="C1751" s="21">
        <v>7</v>
      </c>
      <c r="D1751" s="3"/>
      <c r="E1751" s="95">
        <v>109365</v>
      </c>
      <c r="F1751" s="91">
        <f t="shared" si="33"/>
        <v>12064985</v>
      </c>
      <c r="G1751" s="95"/>
      <c r="H1751" s="21"/>
    </row>
    <row r="1752" spans="1:8">
      <c r="A1752" s="19"/>
      <c r="B1752" s="21" t="s">
        <v>55</v>
      </c>
      <c r="C1752" s="21">
        <v>11</v>
      </c>
      <c r="D1752" s="3"/>
      <c r="E1752" s="95">
        <v>153105</v>
      </c>
      <c r="F1752" s="91">
        <f t="shared" si="33"/>
        <v>11911880</v>
      </c>
      <c r="G1752" s="95"/>
      <c r="H1752" s="21"/>
    </row>
    <row r="1753" spans="1:8">
      <c r="A1753" s="19"/>
      <c r="B1753" s="21" t="s">
        <v>56</v>
      </c>
      <c r="C1753" s="21">
        <v>20</v>
      </c>
      <c r="D1753" s="3"/>
      <c r="E1753" s="95">
        <v>297335</v>
      </c>
      <c r="F1753" s="91">
        <f t="shared" si="33"/>
        <v>11614545</v>
      </c>
      <c r="G1753" s="95"/>
      <c r="H1753" s="21"/>
    </row>
    <row r="1754" spans="1:8">
      <c r="A1754" s="19"/>
      <c r="B1754" s="21" t="s">
        <v>57</v>
      </c>
      <c r="C1754" s="21">
        <v>23</v>
      </c>
      <c r="D1754" s="3"/>
      <c r="E1754" s="95">
        <v>395890</v>
      </c>
      <c r="F1754" s="91">
        <f t="shared" si="33"/>
        <v>11218655</v>
      </c>
      <c r="G1754" s="95"/>
      <c r="H1754" s="21"/>
    </row>
    <row r="1755" spans="1:8">
      <c r="A1755" s="19"/>
      <c r="B1755" s="21" t="s">
        <v>58</v>
      </c>
      <c r="C1755" s="21">
        <v>16</v>
      </c>
      <c r="D1755" s="3"/>
      <c r="E1755" s="95">
        <v>255290</v>
      </c>
      <c r="F1755" s="91">
        <f t="shared" si="33"/>
        <v>10963365</v>
      </c>
      <c r="G1755" s="95"/>
      <c r="H1755" s="21"/>
    </row>
    <row r="1756" spans="1:8">
      <c r="A1756" s="19"/>
      <c r="B1756" s="21" t="s">
        <v>59</v>
      </c>
      <c r="C1756" s="21">
        <v>25</v>
      </c>
      <c r="D1756" s="3"/>
      <c r="E1756" s="95">
        <v>408645</v>
      </c>
      <c r="F1756" s="91">
        <f t="shared" si="33"/>
        <v>10554720</v>
      </c>
      <c r="G1756" s="95"/>
      <c r="H1756" s="21"/>
    </row>
    <row r="1757" spans="1:8">
      <c r="A1757" s="19"/>
      <c r="B1757" s="21" t="s">
        <v>60</v>
      </c>
      <c r="C1757" s="21">
        <v>20</v>
      </c>
      <c r="D1757" s="3"/>
      <c r="E1757" s="95">
        <v>318200</v>
      </c>
      <c r="F1757" s="91">
        <f t="shared" si="33"/>
        <v>10236520</v>
      </c>
      <c r="G1757" s="95"/>
      <c r="H1757" s="21"/>
    </row>
    <row r="1758" spans="1:8">
      <c r="A1758" s="19"/>
      <c r="B1758" s="21" t="s">
        <v>61</v>
      </c>
      <c r="C1758" s="21">
        <v>21</v>
      </c>
      <c r="D1758" s="3"/>
      <c r="E1758" s="95">
        <v>336635</v>
      </c>
      <c r="F1758" s="91">
        <f t="shared" si="33"/>
        <v>9899885</v>
      </c>
      <c r="G1758" s="95"/>
      <c r="H1758" s="21"/>
    </row>
    <row r="1759" spans="1:8">
      <c r="A1759" s="19"/>
      <c r="B1759" s="21" t="s">
        <v>62</v>
      </c>
      <c r="C1759" s="21">
        <v>21</v>
      </c>
      <c r="D1759" s="3"/>
      <c r="E1759" s="95">
        <v>318705</v>
      </c>
      <c r="F1759" s="91">
        <f t="shared" si="33"/>
        <v>9581180</v>
      </c>
      <c r="G1759" s="95"/>
      <c r="H1759" s="21"/>
    </row>
    <row r="1760" spans="1:8">
      <c r="A1760" s="19"/>
      <c r="B1760" s="21" t="s">
        <v>1401</v>
      </c>
      <c r="C1760" s="21">
        <v>13</v>
      </c>
      <c r="D1760" s="3"/>
      <c r="E1760" s="95">
        <v>189190</v>
      </c>
      <c r="F1760" s="91">
        <f t="shared" si="33"/>
        <v>9391990</v>
      </c>
      <c r="G1760" s="95"/>
      <c r="H1760" s="21"/>
    </row>
    <row r="1761" spans="1:9">
      <c r="A1761" s="19"/>
      <c r="B1761" s="21" t="s">
        <v>1402</v>
      </c>
      <c r="C1761" s="21">
        <v>9</v>
      </c>
      <c r="D1761" s="5">
        <v>60000</v>
      </c>
      <c r="E1761" s="95">
        <v>81115</v>
      </c>
      <c r="F1761" s="91">
        <f t="shared" si="33"/>
        <v>9370875</v>
      </c>
      <c r="G1761" s="95"/>
      <c r="H1761" s="21"/>
      <c r="I1761" s="143">
        <v>60000</v>
      </c>
    </row>
    <row r="1762" spans="1:9">
      <c r="A1762" s="19"/>
      <c r="B1762" s="21" t="s">
        <v>1403</v>
      </c>
      <c r="C1762" s="21">
        <v>1</v>
      </c>
      <c r="D1762" s="5"/>
      <c r="E1762" s="95">
        <v>12995</v>
      </c>
      <c r="F1762" s="91">
        <f t="shared" si="33"/>
        <v>9357880</v>
      </c>
      <c r="G1762" s="95"/>
      <c r="H1762" s="21"/>
    </row>
    <row r="1763" spans="1:9">
      <c r="A1763" s="19"/>
      <c r="B1763" s="21" t="s">
        <v>880</v>
      </c>
      <c r="C1763" s="21">
        <v>12</v>
      </c>
      <c r="D1763" s="5"/>
      <c r="E1763" s="95">
        <v>178145</v>
      </c>
      <c r="F1763" s="91">
        <f t="shared" si="33"/>
        <v>9179735</v>
      </c>
      <c r="G1763" s="95"/>
      <c r="H1763" s="21"/>
    </row>
    <row r="1764" spans="1:9">
      <c r="A1764" s="19"/>
      <c r="B1764" s="21" t="s">
        <v>1404</v>
      </c>
      <c r="C1764" s="21">
        <v>17</v>
      </c>
      <c r="D1764" s="5"/>
      <c r="E1764" s="95">
        <v>294620</v>
      </c>
      <c r="F1764" s="91">
        <f t="shared" si="33"/>
        <v>8885115</v>
      </c>
      <c r="G1764" s="95"/>
      <c r="H1764" s="21"/>
    </row>
    <row r="1765" spans="1:9">
      <c r="A1765" s="19"/>
      <c r="B1765" s="21" t="s">
        <v>950</v>
      </c>
      <c r="C1765" s="21">
        <v>14</v>
      </c>
      <c r="D1765" s="5">
        <v>53795</v>
      </c>
      <c r="E1765" s="95">
        <v>176175</v>
      </c>
      <c r="F1765" s="91">
        <f t="shared" si="33"/>
        <v>8762735</v>
      </c>
      <c r="G1765" s="95"/>
      <c r="H1765" s="21"/>
      <c r="I1765" s="143">
        <v>45070</v>
      </c>
    </row>
    <row r="1766" spans="1:9">
      <c r="A1766" s="19"/>
      <c r="B1766" s="21" t="s">
        <v>881</v>
      </c>
      <c r="C1766" s="21">
        <v>1</v>
      </c>
      <c r="D1766" s="5">
        <v>18450</v>
      </c>
      <c r="E1766" s="95">
        <v>258600</v>
      </c>
      <c r="F1766" s="91">
        <f t="shared" si="33"/>
        <v>8522585</v>
      </c>
      <c r="G1766" s="95"/>
      <c r="H1766" s="21"/>
    </row>
    <row r="1767" spans="1:9">
      <c r="A1767" s="19"/>
      <c r="B1767" s="21" t="s">
        <v>928</v>
      </c>
      <c r="C1767" s="21">
        <v>18</v>
      </c>
      <c r="D1767" s="3"/>
      <c r="E1767" s="95">
        <v>314105</v>
      </c>
      <c r="F1767" s="91">
        <f t="shared" si="33"/>
        <v>8208480</v>
      </c>
      <c r="G1767" s="95"/>
      <c r="H1767" s="21"/>
    </row>
    <row r="1768" spans="1:9">
      <c r="A1768" s="19"/>
      <c r="B1768" s="21" t="s">
        <v>929</v>
      </c>
      <c r="C1768" s="21">
        <v>7</v>
      </c>
      <c r="D1768" s="3"/>
      <c r="E1768" s="95">
        <v>128840</v>
      </c>
      <c r="F1768" s="91">
        <f t="shared" si="33"/>
        <v>8079640</v>
      </c>
      <c r="G1768" s="95"/>
      <c r="H1768" s="21"/>
    </row>
    <row r="1769" spans="1:9">
      <c r="A1769" s="19"/>
      <c r="B1769" s="21" t="s">
        <v>930</v>
      </c>
      <c r="C1769" s="21">
        <v>27</v>
      </c>
      <c r="D1769" s="3"/>
      <c r="E1769" s="95">
        <v>424980</v>
      </c>
      <c r="F1769" s="91">
        <f t="shared" si="33"/>
        <v>7654660</v>
      </c>
      <c r="G1769" s="95"/>
      <c r="H1769" s="21"/>
    </row>
    <row r="1770" spans="1:9">
      <c r="A1770" s="19"/>
      <c r="B1770" s="21" t="s">
        <v>841</v>
      </c>
      <c r="C1770" s="21">
        <v>19</v>
      </c>
      <c r="D1770" s="3"/>
      <c r="E1770" s="95">
        <v>303410</v>
      </c>
      <c r="F1770" s="91">
        <f t="shared" si="33"/>
        <v>7351250</v>
      </c>
      <c r="G1770" s="95"/>
      <c r="H1770" s="21"/>
    </row>
    <row r="1771" spans="1:9">
      <c r="A1771" s="19"/>
      <c r="B1771" s="21" t="s">
        <v>843</v>
      </c>
      <c r="C1771" s="21">
        <v>20</v>
      </c>
      <c r="D1771" s="3"/>
      <c r="E1771" s="95">
        <v>315860</v>
      </c>
      <c r="F1771" s="91">
        <f t="shared" si="33"/>
        <v>7035390</v>
      </c>
      <c r="G1771" s="95"/>
      <c r="H1771" s="21"/>
    </row>
    <row r="1772" spans="1:9">
      <c r="A1772" s="19"/>
      <c r="B1772" s="21" t="s">
        <v>844</v>
      </c>
      <c r="C1772" s="21">
        <v>15</v>
      </c>
      <c r="D1772" s="3"/>
      <c r="E1772" s="95">
        <v>223895</v>
      </c>
      <c r="F1772" s="91">
        <f t="shared" si="33"/>
        <v>6811495</v>
      </c>
      <c r="G1772" s="95"/>
      <c r="H1772" s="21"/>
    </row>
    <row r="1773" spans="1:9">
      <c r="A1773" s="19"/>
      <c r="B1773" s="21" t="s">
        <v>1371</v>
      </c>
      <c r="C1773" s="21">
        <v>23</v>
      </c>
      <c r="D1773" s="3"/>
      <c r="E1773" s="95">
        <v>372200</v>
      </c>
      <c r="F1773" s="91">
        <f t="shared" si="33"/>
        <v>6439295</v>
      </c>
      <c r="G1773" s="95"/>
      <c r="H1773" s="21"/>
    </row>
    <row r="1774" spans="1:9">
      <c r="A1774" s="19"/>
      <c r="B1774" s="21" t="s">
        <v>868</v>
      </c>
      <c r="C1774" s="21">
        <v>20</v>
      </c>
      <c r="D1774" s="3"/>
      <c r="E1774" s="95">
        <v>349035</v>
      </c>
      <c r="F1774" s="91">
        <f t="shared" ref="F1774:F1829" si="34">F1773+D1774-E1774</f>
        <v>6090260</v>
      </c>
      <c r="G1774" s="95"/>
      <c r="H1774" s="21"/>
    </row>
    <row r="1775" spans="1:9">
      <c r="A1775" s="19"/>
      <c r="B1775" s="21" t="s">
        <v>845</v>
      </c>
      <c r="C1775" s="21">
        <v>35</v>
      </c>
      <c r="D1775" s="3"/>
      <c r="E1775" s="95">
        <f>604360-3605</f>
        <v>600755</v>
      </c>
      <c r="F1775" s="91">
        <f t="shared" si="34"/>
        <v>5489505</v>
      </c>
      <c r="G1775" s="95"/>
      <c r="H1775" s="21" t="s">
        <v>1405</v>
      </c>
    </row>
    <row r="1776" spans="1:9">
      <c r="A1776" s="19"/>
      <c r="B1776" s="21" t="s">
        <v>846</v>
      </c>
      <c r="C1776" s="21">
        <v>23</v>
      </c>
      <c r="D1776" s="3"/>
      <c r="E1776" s="95">
        <v>383440</v>
      </c>
      <c r="F1776" s="91">
        <f t="shared" si="34"/>
        <v>5106065</v>
      </c>
      <c r="G1776" s="95"/>
      <c r="H1776" s="21"/>
    </row>
    <row r="1777" spans="1:8">
      <c r="A1777" s="19"/>
      <c r="B1777" s="21" t="s">
        <v>848</v>
      </c>
      <c r="C1777" s="21">
        <v>13</v>
      </c>
      <c r="D1777" s="3"/>
      <c r="E1777" s="95">
        <v>228315</v>
      </c>
      <c r="F1777" s="91">
        <f t="shared" si="34"/>
        <v>4877750</v>
      </c>
      <c r="G1777" s="95"/>
      <c r="H1777" s="21"/>
    </row>
    <row r="1778" spans="1:8">
      <c r="A1778" s="19"/>
      <c r="B1778" s="21" t="s">
        <v>849</v>
      </c>
      <c r="C1778" s="21">
        <v>15</v>
      </c>
      <c r="D1778" s="3"/>
      <c r="E1778" s="95">
        <v>231240</v>
      </c>
      <c r="F1778" s="91">
        <f t="shared" si="34"/>
        <v>4646510</v>
      </c>
      <c r="G1778" s="95"/>
      <c r="H1778" s="21"/>
    </row>
    <row r="1779" spans="1:8">
      <c r="A1779" s="19"/>
      <c r="B1779" s="21" t="s">
        <v>931</v>
      </c>
      <c r="C1779" s="21">
        <v>11</v>
      </c>
      <c r="D1779" s="3"/>
      <c r="E1779" s="95">
        <v>201295</v>
      </c>
      <c r="F1779" s="91">
        <f t="shared" si="34"/>
        <v>4445215</v>
      </c>
      <c r="G1779" s="95"/>
      <c r="H1779" s="21"/>
    </row>
    <row r="1780" spans="1:8">
      <c r="A1780" s="19"/>
      <c r="B1780" s="21" t="s">
        <v>851</v>
      </c>
      <c r="C1780" s="21">
        <v>6</v>
      </c>
      <c r="D1780" s="3"/>
      <c r="E1780" s="95">
        <v>102285</v>
      </c>
      <c r="F1780" s="91">
        <f t="shared" si="34"/>
        <v>4342930</v>
      </c>
      <c r="G1780" s="95"/>
      <c r="H1780" s="21"/>
    </row>
    <row r="1781" spans="1:8">
      <c r="A1781" s="19"/>
      <c r="B1781" s="21" t="s">
        <v>1372</v>
      </c>
      <c r="C1781" s="21">
        <v>4</v>
      </c>
      <c r="D1781" s="3"/>
      <c r="E1781" s="95">
        <v>70495</v>
      </c>
      <c r="F1781" s="91">
        <f t="shared" si="34"/>
        <v>4272435</v>
      </c>
      <c r="G1781" s="95"/>
      <c r="H1781" s="21"/>
    </row>
    <row r="1782" spans="1:8">
      <c r="A1782" s="19"/>
      <c r="B1782" s="21" t="s">
        <v>933</v>
      </c>
      <c r="C1782" s="21">
        <v>1</v>
      </c>
      <c r="D1782" s="3"/>
      <c r="E1782" s="95">
        <v>19265</v>
      </c>
      <c r="F1782" s="91">
        <f t="shared" si="34"/>
        <v>4253170</v>
      </c>
      <c r="G1782" s="95"/>
      <c r="H1782" s="21"/>
    </row>
    <row r="1783" spans="1:8">
      <c r="A1783" s="19"/>
      <c r="B1783" s="21" t="s">
        <v>555</v>
      </c>
      <c r="C1783" s="21">
        <v>1</v>
      </c>
      <c r="D1783" s="3"/>
      <c r="E1783" s="95">
        <v>15000</v>
      </c>
      <c r="F1783" s="91">
        <f t="shared" si="34"/>
        <v>4238170</v>
      </c>
      <c r="G1783" s="95"/>
      <c r="H1783" s="21"/>
    </row>
    <row r="1784" spans="1:8">
      <c r="A1784" s="19"/>
      <c r="B1784" s="21" t="s">
        <v>556</v>
      </c>
      <c r="C1784" s="21">
        <v>3</v>
      </c>
      <c r="D1784" s="3"/>
      <c r="E1784" s="95">
        <v>51080</v>
      </c>
      <c r="F1784" s="91">
        <f t="shared" si="34"/>
        <v>4187090</v>
      </c>
      <c r="G1784" s="95"/>
      <c r="H1784" s="21"/>
    </row>
    <row r="1785" spans="1:8">
      <c r="A1785" s="19"/>
      <c r="B1785" s="21" t="s">
        <v>557</v>
      </c>
      <c r="C1785" s="21">
        <v>2</v>
      </c>
      <c r="D1785" s="3"/>
      <c r="E1785" s="95">
        <v>27235</v>
      </c>
      <c r="F1785" s="91">
        <f t="shared" si="34"/>
        <v>4159855</v>
      </c>
      <c r="G1785" s="95"/>
      <c r="H1785" s="21"/>
    </row>
    <row r="1786" spans="1:8">
      <c r="A1786" s="19"/>
      <c r="B1786" s="21" t="s">
        <v>558</v>
      </c>
      <c r="C1786" s="21">
        <v>2</v>
      </c>
      <c r="D1786" s="3"/>
      <c r="E1786" s="95">
        <v>32620</v>
      </c>
      <c r="F1786" s="91">
        <f t="shared" si="34"/>
        <v>4127235</v>
      </c>
      <c r="G1786" s="95"/>
      <c r="H1786" s="21"/>
    </row>
    <row r="1787" spans="1:8">
      <c r="A1787" s="19"/>
      <c r="B1787" s="21" t="s">
        <v>1373</v>
      </c>
      <c r="C1787" s="21">
        <v>1</v>
      </c>
      <c r="D1787" s="3"/>
      <c r="E1787" s="95">
        <v>15120</v>
      </c>
      <c r="F1787" s="91">
        <f t="shared" si="34"/>
        <v>4112115</v>
      </c>
      <c r="G1787" s="95"/>
      <c r="H1787" s="21"/>
    </row>
    <row r="1788" spans="1:8">
      <c r="A1788" s="19"/>
      <c r="B1788" s="21" t="s">
        <v>854</v>
      </c>
      <c r="C1788" s="21">
        <v>1</v>
      </c>
      <c r="D1788" s="3"/>
      <c r="E1788" s="95">
        <v>17995</v>
      </c>
      <c r="F1788" s="91">
        <f t="shared" si="34"/>
        <v>4094120</v>
      </c>
      <c r="G1788" s="95"/>
      <c r="H1788" s="21"/>
    </row>
    <row r="1789" spans="1:8">
      <c r="A1789" s="19"/>
      <c r="B1789" s="21" t="s">
        <v>562</v>
      </c>
      <c r="C1789" s="21">
        <v>1</v>
      </c>
      <c r="D1789" s="3"/>
      <c r="E1789" s="95">
        <v>15480</v>
      </c>
      <c r="F1789" s="91">
        <f t="shared" si="34"/>
        <v>4078640</v>
      </c>
      <c r="G1789" s="95"/>
      <c r="H1789" s="21"/>
    </row>
    <row r="1790" spans="1:8">
      <c r="A1790" s="19"/>
      <c r="B1790" s="21" t="s">
        <v>964</v>
      </c>
      <c r="C1790" s="21">
        <v>5</v>
      </c>
      <c r="D1790" s="3"/>
      <c r="E1790" s="95">
        <v>83215</v>
      </c>
      <c r="F1790" s="91">
        <f t="shared" si="34"/>
        <v>3995425</v>
      </c>
      <c r="G1790" s="95"/>
      <c r="H1790" s="21"/>
    </row>
    <row r="1791" spans="1:8">
      <c r="A1791" s="19"/>
      <c r="B1791" s="21" t="s">
        <v>563</v>
      </c>
      <c r="C1791" s="21">
        <v>4</v>
      </c>
      <c r="D1791" s="3"/>
      <c r="E1791" s="95">
        <v>56950</v>
      </c>
      <c r="F1791" s="91">
        <f t="shared" si="34"/>
        <v>3938475</v>
      </c>
      <c r="G1791" s="95"/>
      <c r="H1791" s="21"/>
    </row>
    <row r="1792" spans="1:8">
      <c r="A1792" s="19"/>
      <c r="B1792" s="21" t="s">
        <v>564</v>
      </c>
      <c r="C1792" s="21">
        <v>5</v>
      </c>
      <c r="D1792" s="3"/>
      <c r="E1792" s="95">
        <v>77435</v>
      </c>
      <c r="F1792" s="91">
        <f t="shared" si="34"/>
        <v>3861040</v>
      </c>
      <c r="G1792" s="95"/>
      <c r="H1792" s="21"/>
    </row>
    <row r="1793" spans="1:10">
      <c r="A1793" s="19"/>
      <c r="B1793" s="21" t="s">
        <v>955</v>
      </c>
      <c r="C1793" s="21">
        <v>6</v>
      </c>
      <c r="D1793" s="3"/>
      <c r="E1793" s="95">
        <v>84515</v>
      </c>
      <c r="F1793" s="91">
        <f t="shared" si="34"/>
        <v>3776525</v>
      </c>
      <c r="G1793" s="95"/>
      <c r="H1793" s="21"/>
    </row>
    <row r="1794" spans="1:10">
      <c r="A1794" s="19"/>
      <c r="B1794" s="21" t="s">
        <v>566</v>
      </c>
      <c r="C1794" s="21">
        <v>6</v>
      </c>
      <c r="D1794" s="3"/>
      <c r="E1794" s="95">
        <v>98560</v>
      </c>
      <c r="F1794" s="91">
        <f t="shared" si="34"/>
        <v>3677965</v>
      </c>
      <c r="G1794" s="95"/>
      <c r="H1794" s="21"/>
    </row>
    <row r="1795" spans="1:10">
      <c r="A1795" s="19"/>
      <c r="B1795" s="21" t="s">
        <v>569</v>
      </c>
      <c r="C1795" s="21">
        <v>2</v>
      </c>
      <c r="D1795" s="3"/>
      <c r="E1795" s="95">
        <v>34845</v>
      </c>
      <c r="F1795" s="91">
        <f t="shared" si="34"/>
        <v>3643120</v>
      </c>
      <c r="G1795" s="95"/>
      <c r="H1795" s="21"/>
    </row>
    <row r="1796" spans="1:10">
      <c r="A1796" s="19"/>
      <c r="B1796" s="21" t="s">
        <v>570</v>
      </c>
      <c r="C1796" s="21">
        <v>3</v>
      </c>
      <c r="D1796" s="3"/>
      <c r="E1796" s="95">
        <v>43770</v>
      </c>
      <c r="F1796" s="91">
        <f t="shared" si="34"/>
        <v>3599350</v>
      </c>
      <c r="G1796" s="95"/>
      <c r="H1796" s="21"/>
    </row>
    <row r="1797" spans="1:10">
      <c r="A1797" s="19"/>
      <c r="B1797" s="21" t="s">
        <v>571</v>
      </c>
      <c r="C1797" s="21">
        <v>1</v>
      </c>
      <c r="D1797" s="3"/>
      <c r="E1797" s="95">
        <v>15020</v>
      </c>
      <c r="F1797" s="91">
        <f t="shared" si="34"/>
        <v>3584330</v>
      </c>
      <c r="G1797" s="95"/>
      <c r="H1797" s="21"/>
    </row>
    <row r="1798" spans="1:10">
      <c r="A1798" s="19"/>
      <c r="B1798" s="21" t="s">
        <v>572</v>
      </c>
      <c r="C1798" s="21">
        <v>1</v>
      </c>
      <c r="D1798" s="3"/>
      <c r="E1798" s="95">
        <v>16205</v>
      </c>
      <c r="F1798" s="91">
        <f t="shared" si="34"/>
        <v>3568125</v>
      </c>
      <c r="G1798" s="95"/>
      <c r="H1798" s="21"/>
    </row>
    <row r="1799" spans="1:10">
      <c r="A1799" s="19"/>
      <c r="B1799" s="21" t="s">
        <v>573</v>
      </c>
      <c r="C1799" s="21">
        <v>11</v>
      </c>
      <c r="D1799" s="3"/>
      <c r="E1799" s="95">
        <v>179015</v>
      </c>
      <c r="F1799" s="91">
        <f t="shared" si="34"/>
        <v>3389110</v>
      </c>
      <c r="G1799" s="95"/>
      <c r="H1799" s="21"/>
    </row>
    <row r="1800" spans="1:10">
      <c r="A1800" s="19"/>
      <c r="B1800" s="21" t="s">
        <v>574</v>
      </c>
      <c r="C1800" s="21">
        <v>8</v>
      </c>
      <c r="D1800" s="3"/>
      <c r="E1800" s="95">
        <v>131515</v>
      </c>
      <c r="F1800" s="91">
        <f t="shared" si="34"/>
        <v>3257595</v>
      </c>
      <c r="G1800" s="95"/>
      <c r="H1800" s="21"/>
    </row>
    <row r="1801" spans="1:10">
      <c r="A1801" s="19"/>
      <c r="B1801" s="21" t="s">
        <v>575</v>
      </c>
      <c r="C1801" s="21">
        <v>1</v>
      </c>
      <c r="D1801" s="3"/>
      <c r="E1801" s="95">
        <v>16310</v>
      </c>
      <c r="F1801" s="91">
        <f t="shared" si="34"/>
        <v>3241285</v>
      </c>
      <c r="G1801" s="95"/>
      <c r="H1801" s="21"/>
    </row>
    <row r="1802" spans="1:10">
      <c r="A1802" s="19"/>
      <c r="B1802" s="21" t="s">
        <v>894</v>
      </c>
      <c r="C1802" s="21">
        <v>6</v>
      </c>
      <c r="D1802" s="5">
        <v>81785</v>
      </c>
      <c r="E1802" s="91"/>
      <c r="F1802" s="91">
        <f t="shared" si="34"/>
        <v>3323070</v>
      </c>
      <c r="G1802" s="91"/>
      <c r="H1802" s="110" t="s">
        <v>1406</v>
      </c>
      <c r="J1802">
        <v>10</v>
      </c>
    </row>
    <row r="1803" spans="1:10">
      <c r="A1803" s="19"/>
      <c r="B1803" s="21" t="s">
        <v>1374</v>
      </c>
      <c r="C1803" s="21">
        <v>3</v>
      </c>
      <c r="D1803" s="3"/>
      <c r="E1803" s="95">
        <v>56450</v>
      </c>
      <c r="F1803" s="91">
        <f t="shared" si="34"/>
        <v>3266620</v>
      </c>
      <c r="G1803" s="95"/>
      <c r="H1803" s="21"/>
    </row>
    <row r="1804" spans="1:10">
      <c r="A1804" s="19"/>
      <c r="B1804" s="21" t="s">
        <v>1375</v>
      </c>
      <c r="C1804" s="21">
        <v>1</v>
      </c>
      <c r="D1804" s="3"/>
      <c r="E1804" s="95">
        <v>12255</v>
      </c>
      <c r="F1804" s="91">
        <f t="shared" si="34"/>
        <v>3254365</v>
      </c>
      <c r="G1804" s="95"/>
      <c r="H1804" s="21"/>
      <c r="I1804">
        <v>12255</v>
      </c>
    </row>
    <row r="1805" spans="1:10">
      <c r="A1805" s="19"/>
      <c r="B1805" s="21" t="s">
        <v>576</v>
      </c>
      <c r="C1805" s="21">
        <v>6</v>
      </c>
      <c r="D1805" s="3"/>
      <c r="E1805" s="95">
        <v>82445</v>
      </c>
      <c r="F1805" s="91">
        <f t="shared" si="34"/>
        <v>3171920</v>
      </c>
      <c r="G1805" s="95"/>
      <c r="H1805" s="21"/>
    </row>
    <row r="1806" spans="1:10">
      <c r="A1806" s="19"/>
      <c r="B1806" s="21" t="s">
        <v>577</v>
      </c>
      <c r="C1806" s="21">
        <v>1</v>
      </c>
      <c r="D1806" s="5">
        <v>12240</v>
      </c>
      <c r="E1806" s="95">
        <v>187480</v>
      </c>
      <c r="F1806" s="91">
        <f t="shared" si="34"/>
        <v>2996680</v>
      </c>
      <c r="G1806" s="95"/>
      <c r="H1806" s="21"/>
    </row>
    <row r="1807" spans="1:10">
      <c r="A1807" s="19"/>
      <c r="B1807" s="21" t="s">
        <v>901</v>
      </c>
      <c r="C1807" s="21">
        <v>12</v>
      </c>
      <c r="D1807" s="3"/>
      <c r="E1807" s="95">
        <v>174580</v>
      </c>
      <c r="F1807" s="91">
        <f t="shared" si="34"/>
        <v>2822100</v>
      </c>
      <c r="G1807" s="95"/>
      <c r="H1807" s="21"/>
    </row>
    <row r="1808" spans="1:10">
      <c r="A1808" s="19"/>
      <c r="B1808" s="21" t="s">
        <v>942</v>
      </c>
      <c r="C1808" s="21">
        <v>10</v>
      </c>
      <c r="D1808" s="3"/>
      <c r="E1808" s="95">
        <v>147975</v>
      </c>
      <c r="F1808" s="91">
        <f t="shared" si="34"/>
        <v>2674125</v>
      </c>
      <c r="G1808" s="95"/>
      <c r="H1808" s="21"/>
    </row>
    <row r="1809" spans="1:8">
      <c r="A1809" s="19"/>
      <c r="B1809" s="21" t="s">
        <v>1376</v>
      </c>
      <c r="C1809" s="21">
        <v>1</v>
      </c>
      <c r="D1809" s="3"/>
      <c r="E1809" s="95">
        <v>19505</v>
      </c>
      <c r="F1809" s="91">
        <f t="shared" si="34"/>
        <v>2654620</v>
      </c>
      <c r="G1809" s="95"/>
      <c r="H1809" s="21"/>
    </row>
    <row r="1810" spans="1:8">
      <c r="A1810" s="19"/>
      <c r="B1810" s="21" t="s">
        <v>1377</v>
      </c>
      <c r="C1810" s="21">
        <v>1</v>
      </c>
      <c r="D1810" s="5">
        <v>4115</v>
      </c>
      <c r="E1810" s="95">
        <v>103070</v>
      </c>
      <c r="F1810" s="91">
        <f t="shared" si="34"/>
        <v>2555665</v>
      </c>
      <c r="G1810" s="95"/>
      <c r="H1810" s="21" t="s">
        <v>1407</v>
      </c>
    </row>
    <row r="1811" spans="1:8">
      <c r="A1811" s="19"/>
      <c r="B1811" s="21" t="s">
        <v>1378</v>
      </c>
      <c r="C1811" s="21">
        <v>5</v>
      </c>
      <c r="D1811" s="3"/>
      <c r="E1811" s="95">
        <v>73950</v>
      </c>
      <c r="F1811" s="91">
        <f t="shared" si="34"/>
        <v>2481715</v>
      </c>
      <c r="G1811" s="95"/>
      <c r="H1811" s="21"/>
    </row>
    <row r="1812" spans="1:8">
      <c r="A1812" s="19"/>
      <c r="B1812" s="21" t="s">
        <v>903</v>
      </c>
      <c r="C1812" s="21">
        <v>13</v>
      </c>
      <c r="D1812" s="3"/>
      <c r="E1812" s="95">
        <v>196175</v>
      </c>
      <c r="F1812" s="91">
        <f t="shared" si="34"/>
        <v>2285540</v>
      </c>
      <c r="G1812" s="95"/>
      <c r="H1812" s="21"/>
    </row>
    <row r="1813" spans="1:8">
      <c r="A1813" s="19"/>
      <c r="B1813" s="21" t="s">
        <v>1379</v>
      </c>
      <c r="C1813" s="21">
        <v>7</v>
      </c>
      <c r="D1813" s="3"/>
      <c r="E1813" s="95">
        <v>111695</v>
      </c>
      <c r="F1813" s="91">
        <f t="shared" si="34"/>
        <v>2173845</v>
      </c>
      <c r="G1813" s="95"/>
      <c r="H1813" s="21"/>
    </row>
    <row r="1814" spans="1:8">
      <c r="A1814" s="19"/>
      <c r="B1814" s="21" t="s">
        <v>1380</v>
      </c>
      <c r="C1814" s="21">
        <v>7</v>
      </c>
      <c r="D1814" s="3"/>
      <c r="E1814" s="95">
        <v>110850</v>
      </c>
      <c r="F1814" s="91">
        <f t="shared" si="34"/>
        <v>2062995</v>
      </c>
      <c r="G1814" s="95"/>
      <c r="H1814" s="21"/>
    </row>
    <row r="1815" spans="1:8">
      <c r="A1815" s="19"/>
      <c r="B1815" s="21" t="s">
        <v>1381</v>
      </c>
      <c r="C1815" s="21">
        <v>12</v>
      </c>
      <c r="D1815" s="3"/>
      <c r="E1815" s="95">
        <v>208145</v>
      </c>
      <c r="F1815" s="91">
        <f t="shared" si="34"/>
        <v>1854850</v>
      </c>
      <c r="G1815" s="95"/>
      <c r="H1815" s="21"/>
    </row>
    <row r="1816" spans="1:8">
      <c r="A1816" s="19"/>
      <c r="B1816" s="21" t="s">
        <v>578</v>
      </c>
      <c r="C1816" s="21">
        <v>11</v>
      </c>
      <c r="D1816" s="3"/>
      <c r="E1816" s="95">
        <v>182330</v>
      </c>
      <c r="F1816" s="91">
        <f t="shared" si="34"/>
        <v>1672520</v>
      </c>
      <c r="G1816" s="95"/>
      <c r="H1816" s="21"/>
    </row>
    <row r="1817" spans="1:8">
      <c r="A1817" s="19"/>
      <c r="B1817" s="21" t="s">
        <v>1382</v>
      </c>
      <c r="C1817" s="21">
        <v>8</v>
      </c>
      <c r="D1817" s="3"/>
      <c r="E1817" s="95">
        <v>134215</v>
      </c>
      <c r="F1817" s="91">
        <f t="shared" si="34"/>
        <v>1538305</v>
      </c>
      <c r="G1817" s="95"/>
      <c r="H1817" s="21"/>
    </row>
    <row r="1818" spans="1:8">
      <c r="A1818" s="19"/>
      <c r="B1818" s="21" t="s">
        <v>1391</v>
      </c>
      <c r="C1818" s="21">
        <v>13</v>
      </c>
      <c r="D1818" s="3"/>
      <c r="E1818" s="95">
        <v>196035</v>
      </c>
      <c r="F1818" s="91">
        <f t="shared" si="34"/>
        <v>1342270</v>
      </c>
      <c r="G1818" s="95"/>
      <c r="H1818" s="21"/>
    </row>
    <row r="1819" spans="1:8">
      <c r="A1819" s="19"/>
      <c r="B1819" s="21" t="s">
        <v>945</v>
      </c>
      <c r="C1819" s="21">
        <v>11</v>
      </c>
      <c r="D1819" s="3"/>
      <c r="E1819" s="95">
        <v>165595</v>
      </c>
      <c r="F1819" s="91">
        <f t="shared" si="34"/>
        <v>1176675</v>
      </c>
      <c r="G1819" s="95"/>
      <c r="H1819" s="21"/>
    </row>
    <row r="1820" spans="1:8">
      <c r="A1820" s="19"/>
      <c r="B1820" s="21" t="s">
        <v>1383</v>
      </c>
      <c r="C1820" s="21">
        <v>15</v>
      </c>
      <c r="D1820" s="3"/>
      <c r="E1820" s="95">
        <v>248615</v>
      </c>
      <c r="F1820" s="91">
        <f t="shared" si="34"/>
        <v>928060</v>
      </c>
      <c r="G1820" s="95"/>
      <c r="H1820" s="21"/>
    </row>
    <row r="1821" spans="1:8">
      <c r="A1821" s="19"/>
      <c r="B1821" s="21" t="s">
        <v>1384</v>
      </c>
      <c r="C1821" s="21">
        <v>8</v>
      </c>
      <c r="D1821" s="3"/>
      <c r="E1821" s="95">
        <v>116070</v>
      </c>
      <c r="F1821" s="91">
        <f t="shared" si="34"/>
        <v>811990</v>
      </c>
      <c r="G1821" s="95"/>
      <c r="H1821" s="21"/>
    </row>
    <row r="1822" spans="1:8">
      <c r="A1822" s="19"/>
      <c r="B1822" s="21" t="s">
        <v>64</v>
      </c>
      <c r="C1822" s="21">
        <v>6</v>
      </c>
      <c r="D1822" s="3"/>
      <c r="E1822" s="95">
        <v>81590</v>
      </c>
      <c r="F1822" s="91">
        <f t="shared" si="34"/>
        <v>730400</v>
      </c>
      <c r="G1822" s="95"/>
      <c r="H1822" s="21"/>
    </row>
    <row r="1823" spans="1:8">
      <c r="A1823" s="19"/>
      <c r="B1823" s="21" t="s">
        <v>65</v>
      </c>
      <c r="C1823" s="21">
        <v>12</v>
      </c>
      <c r="D1823" s="3"/>
      <c r="E1823" s="95">
        <v>177905</v>
      </c>
      <c r="F1823" s="91">
        <f t="shared" si="34"/>
        <v>552495</v>
      </c>
      <c r="G1823" s="95"/>
      <c r="H1823" s="21"/>
    </row>
    <row r="1824" spans="1:8">
      <c r="A1824" s="19"/>
      <c r="B1824" s="21" t="s">
        <v>66</v>
      </c>
      <c r="C1824" s="21">
        <v>11</v>
      </c>
      <c r="D1824" s="3"/>
      <c r="E1824" s="95">
        <v>162670</v>
      </c>
      <c r="F1824" s="91">
        <f t="shared" si="34"/>
        <v>389825</v>
      </c>
      <c r="G1824" s="95"/>
      <c r="H1824" s="21"/>
    </row>
    <row r="1825" spans="1:8">
      <c r="A1825" s="19"/>
      <c r="B1825" s="21" t="s">
        <v>1394</v>
      </c>
      <c r="C1825" s="21">
        <v>10</v>
      </c>
      <c r="D1825" s="3"/>
      <c r="E1825" s="95">
        <v>150680</v>
      </c>
      <c r="F1825" s="91">
        <f t="shared" si="34"/>
        <v>239145</v>
      </c>
      <c r="G1825" s="95"/>
      <c r="H1825" s="21"/>
    </row>
    <row r="1826" spans="1:8">
      <c r="A1826" s="19"/>
      <c r="B1826" s="21" t="s">
        <v>67</v>
      </c>
      <c r="C1826" s="21">
        <v>12</v>
      </c>
      <c r="D1826" s="3"/>
      <c r="E1826" s="95">
        <v>186440</v>
      </c>
      <c r="F1826" s="91">
        <f t="shared" si="34"/>
        <v>52705</v>
      </c>
      <c r="G1826" s="95"/>
      <c r="H1826" s="21"/>
    </row>
    <row r="1827" spans="1:8">
      <c r="A1827" s="19"/>
      <c r="B1827" s="21" t="s">
        <v>71</v>
      </c>
      <c r="C1827" s="21">
        <v>1</v>
      </c>
      <c r="D1827" s="3"/>
      <c r="E1827" s="95">
        <v>13535</v>
      </c>
      <c r="F1827" s="91">
        <f t="shared" si="34"/>
        <v>39170</v>
      </c>
      <c r="G1827" s="95"/>
      <c r="H1827" s="21"/>
    </row>
    <row r="1828" spans="1:8">
      <c r="A1828" s="19"/>
      <c r="B1828" s="21" t="s">
        <v>76</v>
      </c>
      <c r="C1828" s="21">
        <v>1</v>
      </c>
      <c r="D1828" s="3"/>
      <c r="E1828" s="91">
        <v>740</v>
      </c>
      <c r="F1828" s="91">
        <f t="shared" si="34"/>
        <v>38430</v>
      </c>
      <c r="G1828" s="91"/>
      <c r="H1828" s="21"/>
    </row>
    <row r="1829" spans="1:8">
      <c r="A1829" s="19"/>
      <c r="B1829" s="21"/>
      <c r="C1829" s="21"/>
      <c r="D1829" s="3"/>
      <c r="E1829" s="91">
        <v>38430</v>
      </c>
      <c r="F1829" s="91">
        <f t="shared" si="34"/>
        <v>0</v>
      </c>
      <c r="G1829" s="91"/>
      <c r="H1829" s="21" t="s">
        <v>1398</v>
      </c>
    </row>
    <row r="1830" spans="1:8">
      <c r="A1830" s="19"/>
      <c r="B1830" s="21"/>
      <c r="C1830" s="21"/>
      <c r="D1830" s="3"/>
      <c r="E1830" s="91"/>
      <c r="F1830" s="91"/>
      <c r="G1830" s="91"/>
      <c r="H1830" s="21"/>
    </row>
    <row r="1831" spans="1:8">
      <c r="A1831" s="19"/>
      <c r="B1831" s="17"/>
      <c r="C1831" s="17"/>
      <c r="D1831" s="18"/>
      <c r="E1831" s="91"/>
      <c r="F1831" s="91"/>
      <c r="G1831" s="91"/>
      <c r="H1831" s="21"/>
    </row>
    <row r="1832" spans="1:8" ht="26.25">
      <c r="A1832" s="27" t="s">
        <v>43</v>
      </c>
      <c r="B1832" s="28"/>
      <c r="C1832" s="29">
        <f>SUM(C1708:C1831)</f>
        <v>1641</v>
      </c>
      <c r="D1832" s="10">
        <f>SUM(D1708:D1831)</f>
        <v>14838850</v>
      </c>
      <c r="E1832" s="10">
        <f>SUM(E1708:E1831)</f>
        <v>14838850</v>
      </c>
      <c r="F1832" s="10">
        <f>D1832-E1832</f>
        <v>0</v>
      </c>
      <c r="G1832" s="10"/>
      <c r="H1832" s="31"/>
    </row>
    <row r="1836" spans="1:8" ht="23.25">
      <c r="A1836" s="666" t="s">
        <v>0</v>
      </c>
      <c r="B1836" s="666"/>
      <c r="C1836" s="666"/>
      <c r="D1836" s="666"/>
      <c r="E1836" s="666"/>
      <c r="F1836" s="666"/>
      <c r="G1836" s="666"/>
      <c r="H1836" s="666"/>
    </row>
    <row r="1837" spans="1:8" ht="15.75">
      <c r="A1837" s="672" t="s">
        <v>1059</v>
      </c>
      <c r="B1837" s="672"/>
      <c r="C1837" s="672"/>
      <c r="D1837" s="672"/>
      <c r="E1837" s="672"/>
      <c r="F1837" s="672"/>
      <c r="G1837" s="672"/>
      <c r="H1837" s="672"/>
    </row>
    <row r="1838" spans="1:8" ht="21">
      <c r="A1838" s="683" t="s">
        <v>1360</v>
      </c>
      <c r="B1838" s="683"/>
      <c r="C1838" s="683"/>
      <c r="D1838" s="683"/>
      <c r="E1838" s="683"/>
      <c r="F1838" s="683"/>
      <c r="G1838" s="683"/>
      <c r="H1838" s="683"/>
    </row>
    <row r="1839" spans="1:8">
      <c r="A1839" s="668" t="s">
        <v>2</v>
      </c>
      <c r="B1839" s="668"/>
      <c r="C1839" s="668"/>
      <c r="D1839" s="668"/>
      <c r="E1839" s="668"/>
      <c r="F1839" s="668"/>
      <c r="G1839" s="668"/>
      <c r="H1839" s="668"/>
    </row>
    <row r="1840" spans="1:8" ht="15.75">
      <c r="A1840" s="1" t="s">
        <v>3</v>
      </c>
      <c r="B1840" s="1" t="s">
        <v>4</v>
      </c>
      <c r="C1840" s="211" t="s">
        <v>2245</v>
      </c>
      <c r="D1840" s="1" t="s">
        <v>2243</v>
      </c>
      <c r="E1840" s="1" t="s">
        <v>2246</v>
      </c>
      <c r="F1840" s="211" t="s">
        <v>2244</v>
      </c>
      <c r="G1840" s="1" t="s">
        <v>2247</v>
      </c>
      <c r="H1840" s="211" t="s">
        <v>2239</v>
      </c>
    </row>
    <row r="1841" spans="1:8">
      <c r="A1841" s="19">
        <v>1</v>
      </c>
      <c r="B1841" s="21" t="s">
        <v>58</v>
      </c>
      <c r="C1841" s="21">
        <v>6</v>
      </c>
      <c r="D1841" s="5">
        <v>162335</v>
      </c>
      <c r="E1841" s="21"/>
      <c r="F1841" s="229">
        <f>D1841-E1841</f>
        <v>162335</v>
      </c>
      <c r="G1841" s="251" t="s">
        <v>2502</v>
      </c>
      <c r="H1841" s="19"/>
    </row>
    <row r="1842" spans="1:8">
      <c r="A1842" s="19">
        <v>2</v>
      </c>
      <c r="B1842" s="21" t="s">
        <v>60</v>
      </c>
      <c r="C1842" s="21">
        <v>8</v>
      </c>
      <c r="D1842" s="5">
        <v>199050</v>
      </c>
      <c r="E1842" s="3"/>
      <c r="F1842" s="3">
        <f>F1841+D1842-E1842</f>
        <v>361385</v>
      </c>
      <c r="G1842" s="3"/>
      <c r="H1842" s="21"/>
    </row>
    <row r="1843" spans="1:8">
      <c r="A1843" s="19">
        <v>3</v>
      </c>
      <c r="B1843" s="21" t="s">
        <v>929</v>
      </c>
      <c r="C1843" s="21">
        <v>1</v>
      </c>
      <c r="D1843" s="3"/>
      <c r="E1843" s="5">
        <v>8420</v>
      </c>
      <c r="F1843" s="3">
        <f t="shared" ref="F1843:F1848" si="35">F1842+D1843-E1843</f>
        <v>352965</v>
      </c>
      <c r="G1843" s="5"/>
      <c r="H1843" s="21"/>
    </row>
    <row r="1844" spans="1:8">
      <c r="A1844" s="19">
        <v>4</v>
      </c>
      <c r="B1844" s="21" t="s">
        <v>894</v>
      </c>
      <c r="C1844" s="21">
        <v>7</v>
      </c>
      <c r="D1844" s="3"/>
      <c r="E1844" s="5">
        <v>100300</v>
      </c>
      <c r="F1844" s="3">
        <f t="shared" si="35"/>
        <v>252665</v>
      </c>
      <c r="G1844" s="5"/>
      <c r="H1844" s="21"/>
    </row>
    <row r="1845" spans="1:8">
      <c r="A1845" s="19">
        <v>5</v>
      </c>
      <c r="B1845" s="105" t="s">
        <v>896</v>
      </c>
      <c r="C1845" s="21">
        <v>13</v>
      </c>
      <c r="D1845" s="3"/>
      <c r="E1845" s="5">
        <v>184675</v>
      </c>
      <c r="F1845" s="3">
        <f t="shared" si="35"/>
        <v>67990</v>
      </c>
      <c r="G1845" s="5"/>
      <c r="H1845" s="21"/>
    </row>
    <row r="1846" spans="1:8">
      <c r="A1846" s="19">
        <v>6</v>
      </c>
      <c r="B1846" s="21" t="s">
        <v>1374</v>
      </c>
      <c r="C1846" s="21">
        <v>4</v>
      </c>
      <c r="D1846" s="3"/>
      <c r="E1846" s="5">
        <v>57805</v>
      </c>
      <c r="F1846" s="3">
        <f t="shared" si="35"/>
        <v>10185</v>
      </c>
      <c r="G1846" s="5"/>
      <c r="H1846" s="21"/>
    </row>
    <row r="1847" spans="1:8">
      <c r="A1847" s="19">
        <v>7</v>
      </c>
      <c r="B1847" s="21" t="s">
        <v>576</v>
      </c>
      <c r="C1847" s="21">
        <v>1</v>
      </c>
      <c r="D1847" s="3">
        <v>390</v>
      </c>
      <c r="E1847" s="5">
        <v>10575</v>
      </c>
      <c r="F1847" s="3">
        <f t="shared" si="35"/>
        <v>0</v>
      </c>
      <c r="G1847" s="5"/>
      <c r="H1847" s="21"/>
    </row>
    <row r="1848" spans="1:8">
      <c r="A1848" s="19">
        <v>8</v>
      </c>
      <c r="B1848" s="21"/>
      <c r="C1848" s="21"/>
      <c r="D1848" s="3"/>
      <c r="E1848" s="3"/>
      <c r="F1848" s="3">
        <f t="shared" si="35"/>
        <v>0</v>
      </c>
      <c r="G1848" s="3"/>
      <c r="H1848" s="21"/>
    </row>
    <row r="1849" spans="1:8" ht="26.25">
      <c r="A1849" s="27" t="s">
        <v>43</v>
      </c>
      <c r="B1849" s="28"/>
      <c r="C1849" s="29">
        <f>SUM(C1841:C1848)</f>
        <v>40</v>
      </c>
      <c r="D1849" s="10">
        <f>SUM(D1841:D1848)</f>
        <v>361775</v>
      </c>
      <c r="E1849" s="10">
        <f>SUM(E1842:E1848)</f>
        <v>361775</v>
      </c>
      <c r="F1849" s="10">
        <f>D1849-E1849</f>
        <v>0</v>
      </c>
      <c r="G1849" s="10"/>
      <c r="H1849" s="31"/>
    </row>
    <row r="1854" spans="1:8" ht="23.25">
      <c r="A1854" s="666" t="s">
        <v>0</v>
      </c>
      <c r="B1854" s="666"/>
      <c r="C1854" s="666"/>
      <c r="D1854" s="666"/>
      <c r="E1854" s="666"/>
      <c r="F1854" s="666"/>
      <c r="G1854" s="666"/>
      <c r="H1854" s="666"/>
    </row>
    <row r="1855" spans="1:8" ht="15.75">
      <c r="A1855" s="672" t="s">
        <v>1059</v>
      </c>
      <c r="B1855" s="672"/>
      <c r="C1855" s="672"/>
      <c r="D1855" s="672"/>
      <c r="E1855" s="672"/>
      <c r="F1855" s="672"/>
      <c r="G1855" s="672"/>
      <c r="H1855" s="672"/>
    </row>
    <row r="1856" spans="1:8" ht="21">
      <c r="A1856" s="683" t="s">
        <v>2500</v>
      </c>
      <c r="B1856" s="683"/>
      <c r="C1856" s="683"/>
      <c r="D1856" s="683"/>
      <c r="E1856" s="683"/>
      <c r="F1856" s="683"/>
      <c r="G1856" s="683"/>
      <c r="H1856" s="683"/>
    </row>
    <row r="1857" spans="1:8">
      <c r="A1857" s="668" t="s">
        <v>2</v>
      </c>
      <c r="B1857" s="668"/>
      <c r="C1857" s="668"/>
      <c r="D1857" s="668"/>
      <c r="E1857" s="668"/>
      <c r="F1857" s="668"/>
      <c r="G1857" s="668"/>
      <c r="H1857" s="668"/>
    </row>
    <row r="1858" spans="1:8" ht="15.75">
      <c r="A1858" s="1" t="s">
        <v>3</v>
      </c>
      <c r="B1858" s="1" t="s">
        <v>4</v>
      </c>
      <c r="C1858" s="211" t="s">
        <v>2245</v>
      </c>
      <c r="D1858" s="1" t="s">
        <v>2243</v>
      </c>
      <c r="E1858" s="1" t="s">
        <v>2246</v>
      </c>
      <c r="F1858" s="211" t="s">
        <v>2244</v>
      </c>
      <c r="G1858" s="1" t="s">
        <v>2247</v>
      </c>
      <c r="H1858" s="211" t="s">
        <v>2239</v>
      </c>
    </row>
    <row r="1859" spans="1:8">
      <c r="A1859" s="19">
        <v>1</v>
      </c>
      <c r="B1859" s="21" t="s">
        <v>849</v>
      </c>
      <c r="C1859" s="21">
        <v>8</v>
      </c>
      <c r="D1859" s="5">
        <v>195405</v>
      </c>
      <c r="E1859" s="21"/>
      <c r="F1859" s="229">
        <f>D1859-E1859</f>
        <v>195405</v>
      </c>
      <c r="G1859" s="251" t="s">
        <v>2501</v>
      </c>
      <c r="H1859" s="19"/>
    </row>
    <row r="1860" spans="1:8">
      <c r="A1860" s="19">
        <v>2</v>
      </c>
      <c r="B1860" s="21" t="s">
        <v>931</v>
      </c>
      <c r="C1860" s="21">
        <v>13</v>
      </c>
      <c r="D1860" s="5">
        <v>315995</v>
      </c>
      <c r="E1860" s="3"/>
      <c r="F1860" s="3">
        <f>F1859+D1860-E1860</f>
        <v>511400</v>
      </c>
      <c r="G1860" s="3"/>
      <c r="H1860" s="21"/>
    </row>
    <row r="1861" spans="1:8">
      <c r="A1861" s="19">
        <v>3</v>
      </c>
      <c r="B1861" s="21" t="s">
        <v>851</v>
      </c>
      <c r="C1861" s="21">
        <v>10</v>
      </c>
      <c r="D1861" s="5">
        <v>238610</v>
      </c>
      <c r="E1861" s="3"/>
      <c r="F1861" s="3">
        <f t="shared" ref="F1861:F1924" si="36">F1860+D1861-E1861</f>
        <v>750010</v>
      </c>
      <c r="G1861" s="3"/>
      <c r="H1861" s="21"/>
    </row>
    <row r="1862" spans="1:8">
      <c r="A1862" s="19">
        <v>4</v>
      </c>
      <c r="B1862" s="21" t="s">
        <v>1372</v>
      </c>
      <c r="C1862" s="21">
        <v>8</v>
      </c>
      <c r="D1862" s="5">
        <v>188350</v>
      </c>
      <c r="E1862" s="3"/>
      <c r="F1862" s="3">
        <f t="shared" si="36"/>
        <v>938360</v>
      </c>
      <c r="G1862" s="3"/>
      <c r="H1862" s="21"/>
    </row>
    <row r="1863" spans="1:8">
      <c r="A1863" s="19">
        <v>5</v>
      </c>
      <c r="B1863" s="105" t="s">
        <v>933</v>
      </c>
      <c r="C1863" s="21">
        <v>5</v>
      </c>
      <c r="D1863" s="5">
        <v>120455</v>
      </c>
      <c r="E1863" s="3"/>
      <c r="F1863" s="3">
        <f t="shared" si="36"/>
        <v>1058815</v>
      </c>
      <c r="G1863" s="3"/>
      <c r="H1863" s="21"/>
    </row>
    <row r="1864" spans="1:8">
      <c r="A1864" s="19">
        <v>6</v>
      </c>
      <c r="B1864" s="21" t="s">
        <v>556</v>
      </c>
      <c r="C1864" s="21">
        <v>7</v>
      </c>
      <c r="D1864" s="5">
        <v>159105</v>
      </c>
      <c r="E1864" s="3"/>
      <c r="F1864" s="3">
        <f t="shared" si="36"/>
        <v>1217920</v>
      </c>
      <c r="G1864" s="3"/>
      <c r="H1864" s="21"/>
    </row>
    <row r="1865" spans="1:8">
      <c r="A1865" s="19">
        <v>7</v>
      </c>
      <c r="B1865" s="21" t="s">
        <v>557</v>
      </c>
      <c r="C1865" s="21">
        <v>6</v>
      </c>
      <c r="D1865" s="5">
        <v>139100</v>
      </c>
      <c r="E1865" s="3"/>
      <c r="F1865" s="3">
        <f t="shared" si="36"/>
        <v>1357020</v>
      </c>
      <c r="G1865" s="3"/>
      <c r="H1865" s="21"/>
    </row>
    <row r="1866" spans="1:8">
      <c r="A1866" s="19">
        <v>8</v>
      </c>
      <c r="B1866" s="21" t="s">
        <v>558</v>
      </c>
      <c r="C1866" s="21">
        <v>6</v>
      </c>
      <c r="D1866" s="5">
        <v>146220</v>
      </c>
      <c r="E1866" s="5">
        <v>20635</v>
      </c>
      <c r="F1866" s="3">
        <f t="shared" si="36"/>
        <v>1482605</v>
      </c>
      <c r="G1866" s="5"/>
      <c r="H1866" s="21"/>
    </row>
    <row r="1867" spans="1:8">
      <c r="A1867" s="19">
        <v>9</v>
      </c>
      <c r="B1867" s="21" t="s">
        <v>559</v>
      </c>
      <c r="C1867" s="21">
        <v>8</v>
      </c>
      <c r="D1867" s="5">
        <v>193650</v>
      </c>
      <c r="E1867" s="3"/>
      <c r="F1867" s="3">
        <f t="shared" si="36"/>
        <v>1676255</v>
      </c>
      <c r="G1867" s="3"/>
      <c r="H1867" s="21"/>
    </row>
    <row r="1868" spans="1:8">
      <c r="A1868" s="19">
        <v>10</v>
      </c>
      <c r="B1868" s="21" t="s">
        <v>1373</v>
      </c>
      <c r="C1868" s="21">
        <v>3</v>
      </c>
      <c r="D1868" s="5">
        <v>73155</v>
      </c>
      <c r="E1868" s="3"/>
      <c r="F1868" s="3">
        <f t="shared" si="36"/>
        <v>1749410</v>
      </c>
      <c r="G1868" s="3"/>
      <c r="H1868" s="21"/>
    </row>
    <row r="1869" spans="1:8">
      <c r="A1869" s="19">
        <v>11</v>
      </c>
      <c r="B1869" s="21" t="s">
        <v>560</v>
      </c>
      <c r="C1869" s="21">
        <v>10</v>
      </c>
      <c r="D1869" s="5">
        <v>229315</v>
      </c>
      <c r="E1869" s="3"/>
      <c r="F1869" s="3">
        <f t="shared" si="36"/>
        <v>1978725</v>
      </c>
      <c r="G1869" s="3"/>
      <c r="H1869" s="21"/>
    </row>
    <row r="1870" spans="1:8">
      <c r="A1870" s="19">
        <v>12</v>
      </c>
      <c r="B1870" s="21" t="s">
        <v>561</v>
      </c>
      <c r="C1870" s="21">
        <v>6</v>
      </c>
      <c r="D1870" s="5">
        <v>140405</v>
      </c>
      <c r="E1870" s="3"/>
      <c r="F1870" s="3">
        <f t="shared" si="36"/>
        <v>2119130</v>
      </c>
      <c r="G1870" s="3"/>
      <c r="H1870" s="21"/>
    </row>
    <row r="1871" spans="1:8">
      <c r="A1871" s="19">
        <v>13</v>
      </c>
      <c r="B1871" s="21" t="s">
        <v>854</v>
      </c>
      <c r="C1871" s="21">
        <v>3</v>
      </c>
      <c r="D1871" s="5">
        <v>67320</v>
      </c>
      <c r="E1871" s="3"/>
      <c r="F1871" s="3">
        <f t="shared" si="36"/>
        <v>2186450</v>
      </c>
      <c r="G1871" s="3"/>
      <c r="H1871" s="21"/>
    </row>
    <row r="1872" spans="1:8">
      <c r="A1872" s="19">
        <v>14</v>
      </c>
      <c r="B1872" s="21" t="s">
        <v>562</v>
      </c>
      <c r="C1872" s="21">
        <v>1</v>
      </c>
      <c r="D1872" s="5">
        <v>22905</v>
      </c>
      <c r="E1872" s="3"/>
      <c r="F1872" s="3">
        <f t="shared" si="36"/>
        <v>2209355</v>
      </c>
      <c r="G1872" s="3"/>
      <c r="H1872" s="21"/>
    </row>
    <row r="1873" spans="1:8">
      <c r="A1873" s="19">
        <v>15</v>
      </c>
      <c r="B1873" s="19" t="s">
        <v>1378</v>
      </c>
      <c r="C1873" s="19">
        <v>2</v>
      </c>
      <c r="D1873" s="3"/>
      <c r="E1873" s="5">
        <v>50170</v>
      </c>
      <c r="F1873" s="3">
        <f t="shared" si="36"/>
        <v>2159185</v>
      </c>
      <c r="G1873" s="5"/>
      <c r="H1873" s="21"/>
    </row>
    <row r="1874" spans="1:8">
      <c r="A1874" s="19">
        <v>16</v>
      </c>
      <c r="B1874" s="19" t="s">
        <v>945</v>
      </c>
      <c r="C1874" s="19">
        <v>12</v>
      </c>
      <c r="D1874" s="5">
        <v>279550</v>
      </c>
      <c r="E1874" s="3"/>
      <c r="F1874" s="3">
        <f t="shared" si="36"/>
        <v>2438735</v>
      </c>
      <c r="G1874" s="3"/>
      <c r="H1874" s="21"/>
    </row>
    <row r="1875" spans="1:8">
      <c r="A1875" s="19"/>
      <c r="B1875" s="19" t="s">
        <v>1383</v>
      </c>
      <c r="C1875" s="19">
        <v>14</v>
      </c>
      <c r="D1875" s="5">
        <v>334745</v>
      </c>
      <c r="E1875" s="3"/>
      <c r="F1875" s="3">
        <f t="shared" si="36"/>
        <v>2773480</v>
      </c>
      <c r="G1875" s="3"/>
      <c r="H1875" s="21"/>
    </row>
    <row r="1876" spans="1:8">
      <c r="A1876" s="19"/>
      <c r="B1876" s="19" t="s">
        <v>1384</v>
      </c>
      <c r="C1876" s="19">
        <v>9</v>
      </c>
      <c r="D1876" s="5">
        <v>212035</v>
      </c>
      <c r="E1876" s="3"/>
      <c r="F1876" s="3">
        <f t="shared" si="36"/>
        <v>2985515</v>
      </c>
      <c r="G1876" s="3"/>
      <c r="H1876" s="21"/>
    </row>
    <row r="1877" spans="1:8">
      <c r="A1877" s="19"/>
      <c r="B1877" s="19" t="s">
        <v>926</v>
      </c>
      <c r="C1877" s="19">
        <v>16</v>
      </c>
      <c r="D1877" s="5">
        <v>374300</v>
      </c>
      <c r="E1877" s="3"/>
      <c r="F1877" s="3">
        <f t="shared" si="36"/>
        <v>3359815</v>
      </c>
      <c r="G1877" s="3"/>
      <c r="H1877" s="21"/>
    </row>
    <row r="1878" spans="1:8">
      <c r="A1878" s="19"/>
      <c r="B1878" s="19" t="s">
        <v>65</v>
      </c>
      <c r="C1878" s="19">
        <v>12</v>
      </c>
      <c r="D1878" s="5">
        <v>280910</v>
      </c>
      <c r="E1878" s="3"/>
      <c r="F1878" s="3">
        <f t="shared" si="36"/>
        <v>3640725</v>
      </c>
      <c r="G1878" s="3"/>
      <c r="H1878" s="21"/>
    </row>
    <row r="1879" spans="1:8">
      <c r="A1879" s="19"/>
      <c r="B1879" s="19" t="s">
        <v>66</v>
      </c>
      <c r="C1879" s="19">
        <v>19</v>
      </c>
      <c r="D1879" s="5">
        <v>435815</v>
      </c>
      <c r="E1879" s="3"/>
      <c r="F1879" s="3">
        <f t="shared" si="36"/>
        <v>4076540</v>
      </c>
      <c r="G1879" s="3"/>
      <c r="H1879" s="21"/>
    </row>
    <row r="1880" spans="1:8">
      <c r="A1880" s="19"/>
      <c r="B1880" s="19" t="s">
        <v>1394</v>
      </c>
      <c r="C1880" s="19">
        <v>11</v>
      </c>
      <c r="D1880" s="5">
        <v>256425</v>
      </c>
      <c r="E1880" s="3"/>
      <c r="F1880" s="3">
        <f t="shared" si="36"/>
        <v>4332965</v>
      </c>
      <c r="G1880" s="3"/>
      <c r="H1880" s="21"/>
    </row>
    <row r="1881" spans="1:8">
      <c r="A1881" s="19"/>
      <c r="B1881" s="19" t="s">
        <v>67</v>
      </c>
      <c r="C1881" s="19">
        <v>15</v>
      </c>
      <c r="D1881" s="5">
        <v>339200</v>
      </c>
      <c r="E1881" s="3"/>
      <c r="F1881" s="3">
        <f t="shared" si="36"/>
        <v>4672165</v>
      </c>
      <c r="G1881" s="3"/>
      <c r="H1881" s="21"/>
    </row>
    <row r="1882" spans="1:8">
      <c r="A1882" s="19"/>
      <c r="B1882" s="19" t="s">
        <v>68</v>
      </c>
      <c r="C1882" s="19">
        <v>14</v>
      </c>
      <c r="D1882" s="5">
        <v>314495</v>
      </c>
      <c r="E1882" s="3"/>
      <c r="F1882" s="3">
        <f t="shared" si="36"/>
        <v>4986660</v>
      </c>
      <c r="G1882" s="3"/>
      <c r="H1882" s="21"/>
    </row>
    <row r="1883" spans="1:8">
      <c r="A1883" s="19"/>
      <c r="B1883" s="19" t="s">
        <v>69</v>
      </c>
      <c r="C1883" s="19">
        <v>15</v>
      </c>
      <c r="D1883" s="5">
        <v>339165</v>
      </c>
      <c r="E1883" s="3"/>
      <c r="F1883" s="3">
        <f t="shared" si="36"/>
        <v>5325825</v>
      </c>
      <c r="G1883" s="3"/>
      <c r="H1883" s="21"/>
    </row>
    <row r="1884" spans="1:8">
      <c r="A1884" s="19"/>
      <c r="B1884" s="19" t="s">
        <v>70</v>
      </c>
      <c r="C1884" s="19">
        <v>6</v>
      </c>
      <c r="D1884" s="5">
        <v>142455</v>
      </c>
      <c r="E1884" s="3"/>
      <c r="F1884" s="3">
        <f t="shared" si="36"/>
        <v>5468280</v>
      </c>
      <c r="G1884" s="3"/>
      <c r="H1884" s="21"/>
    </row>
    <row r="1885" spans="1:8">
      <c r="A1885" s="19"/>
      <c r="B1885" s="19" t="s">
        <v>71</v>
      </c>
      <c r="C1885" s="19">
        <v>5</v>
      </c>
      <c r="D1885" s="5">
        <v>112715</v>
      </c>
      <c r="E1885" s="3"/>
      <c r="F1885" s="3">
        <f t="shared" si="36"/>
        <v>5580995</v>
      </c>
      <c r="G1885" s="3"/>
      <c r="H1885" s="21"/>
    </row>
    <row r="1886" spans="1:8">
      <c r="A1886" s="19"/>
      <c r="B1886" s="19" t="s">
        <v>72</v>
      </c>
      <c r="C1886" s="19">
        <v>4</v>
      </c>
      <c r="D1886" s="5">
        <v>85995</v>
      </c>
      <c r="E1886" s="3"/>
      <c r="F1886" s="3">
        <f t="shared" si="36"/>
        <v>5666990</v>
      </c>
      <c r="G1886" s="3"/>
      <c r="H1886" s="21"/>
    </row>
    <row r="1887" spans="1:8">
      <c r="A1887" s="19"/>
      <c r="B1887" s="19" t="s">
        <v>73</v>
      </c>
      <c r="C1887" s="19">
        <v>3</v>
      </c>
      <c r="D1887" s="5">
        <v>63940</v>
      </c>
      <c r="E1887" s="3"/>
      <c r="F1887" s="3">
        <f t="shared" si="36"/>
        <v>5730930</v>
      </c>
      <c r="G1887" s="3"/>
      <c r="H1887" s="21"/>
    </row>
    <row r="1888" spans="1:8">
      <c r="A1888" s="19"/>
      <c r="B1888" s="19" t="s">
        <v>79</v>
      </c>
      <c r="C1888" s="19">
        <v>1</v>
      </c>
      <c r="D1888" s="2"/>
      <c r="E1888" s="5">
        <v>26060</v>
      </c>
      <c r="F1888" s="3">
        <f t="shared" si="36"/>
        <v>5704870</v>
      </c>
      <c r="G1888" s="5"/>
      <c r="H1888" s="21"/>
    </row>
    <row r="1889" spans="1:8">
      <c r="A1889" s="19"/>
      <c r="B1889" s="19" t="s">
        <v>82</v>
      </c>
      <c r="C1889" s="19">
        <v>2</v>
      </c>
      <c r="D1889" s="2"/>
      <c r="E1889" s="5">
        <v>50445</v>
      </c>
      <c r="F1889" s="3">
        <f t="shared" si="36"/>
        <v>5654425</v>
      </c>
      <c r="G1889" s="5"/>
      <c r="H1889" s="21"/>
    </row>
    <row r="1890" spans="1:8">
      <c r="A1890" s="19"/>
      <c r="B1890" s="19" t="s">
        <v>83</v>
      </c>
      <c r="C1890" s="19">
        <v>1</v>
      </c>
      <c r="D1890" s="2"/>
      <c r="E1890" s="5">
        <v>13000</v>
      </c>
      <c r="F1890" s="3">
        <f t="shared" si="36"/>
        <v>5641425</v>
      </c>
      <c r="G1890" s="5"/>
      <c r="H1890" s="21"/>
    </row>
    <row r="1891" spans="1:8">
      <c r="A1891" s="19"/>
      <c r="B1891" s="19" t="s">
        <v>84</v>
      </c>
      <c r="C1891" s="19">
        <v>6</v>
      </c>
      <c r="D1891" s="2"/>
      <c r="E1891" s="5">
        <v>127550</v>
      </c>
      <c r="F1891" s="3">
        <f t="shared" si="36"/>
        <v>5513875</v>
      </c>
      <c r="G1891" s="5"/>
      <c r="H1891" s="21"/>
    </row>
    <row r="1892" spans="1:8">
      <c r="A1892" s="19"/>
      <c r="B1892" s="19" t="s">
        <v>85</v>
      </c>
      <c r="C1892" s="19">
        <v>4</v>
      </c>
      <c r="D1892" s="2"/>
      <c r="E1892" s="5">
        <v>68305</v>
      </c>
      <c r="F1892" s="3">
        <f t="shared" si="36"/>
        <v>5445570</v>
      </c>
      <c r="G1892" s="5"/>
      <c r="H1892" s="21"/>
    </row>
    <row r="1893" spans="1:8">
      <c r="A1893" s="19"/>
      <c r="B1893" s="19" t="s">
        <v>86</v>
      </c>
      <c r="C1893" s="19">
        <v>6</v>
      </c>
      <c r="D1893" s="2"/>
      <c r="E1893" s="5">
        <v>99215</v>
      </c>
      <c r="F1893" s="3">
        <f t="shared" si="36"/>
        <v>5346355</v>
      </c>
      <c r="G1893" s="5"/>
      <c r="H1893" s="21"/>
    </row>
    <row r="1894" spans="1:8">
      <c r="A1894" s="19">
        <v>17</v>
      </c>
      <c r="B1894" s="19" t="s">
        <v>1862</v>
      </c>
      <c r="C1894" s="19">
        <v>7</v>
      </c>
      <c r="D1894" s="2"/>
      <c r="E1894" s="5">
        <v>156535</v>
      </c>
      <c r="F1894" s="3">
        <f t="shared" si="36"/>
        <v>5189820</v>
      </c>
      <c r="G1894" s="5"/>
      <c r="H1894" s="21"/>
    </row>
    <row r="1895" spans="1:8">
      <c r="A1895" s="19"/>
      <c r="B1895" s="19" t="s">
        <v>1863</v>
      </c>
      <c r="C1895" s="19">
        <v>1</v>
      </c>
      <c r="D1895" s="2"/>
      <c r="E1895" s="5">
        <v>27730</v>
      </c>
      <c r="F1895" s="3">
        <f t="shared" si="36"/>
        <v>5162090</v>
      </c>
      <c r="G1895" s="5"/>
      <c r="H1895" s="21"/>
    </row>
    <row r="1896" spans="1:8">
      <c r="A1896" s="19"/>
      <c r="B1896" s="19" t="s">
        <v>1865</v>
      </c>
      <c r="C1896" s="19">
        <v>1</v>
      </c>
      <c r="D1896" s="2"/>
      <c r="E1896" s="5">
        <v>13000</v>
      </c>
      <c r="F1896" s="3">
        <f t="shared" si="36"/>
        <v>5149090</v>
      </c>
      <c r="G1896" s="5"/>
      <c r="H1896" s="21"/>
    </row>
    <row r="1897" spans="1:8">
      <c r="A1897" s="19"/>
      <c r="B1897" s="19" t="s">
        <v>1866</v>
      </c>
      <c r="C1897" s="19">
        <v>5</v>
      </c>
      <c r="D1897" s="2"/>
      <c r="E1897" s="5">
        <v>90295</v>
      </c>
      <c r="F1897" s="3">
        <f t="shared" si="36"/>
        <v>5058795</v>
      </c>
      <c r="G1897" s="5"/>
      <c r="H1897" s="21"/>
    </row>
    <row r="1898" spans="1:8">
      <c r="A1898" s="19"/>
      <c r="B1898" s="19" t="s">
        <v>1868</v>
      </c>
      <c r="C1898" s="19">
        <v>5</v>
      </c>
      <c r="D1898" s="2"/>
      <c r="E1898" s="5">
        <v>100000</v>
      </c>
      <c r="F1898" s="3">
        <f t="shared" si="36"/>
        <v>4958795</v>
      </c>
      <c r="G1898" s="5"/>
      <c r="H1898" s="21"/>
    </row>
    <row r="1899" spans="1:8">
      <c r="A1899" s="19"/>
      <c r="B1899" s="19" t="s">
        <v>1870</v>
      </c>
      <c r="C1899" s="19">
        <v>3</v>
      </c>
      <c r="D1899" s="2"/>
      <c r="E1899" s="5">
        <v>51335</v>
      </c>
      <c r="F1899" s="3">
        <f t="shared" si="36"/>
        <v>4907460</v>
      </c>
      <c r="G1899" s="5"/>
      <c r="H1899" s="21"/>
    </row>
    <row r="1900" spans="1:8">
      <c r="A1900" s="19"/>
      <c r="B1900" s="19" t="s">
        <v>1871</v>
      </c>
      <c r="C1900" s="19">
        <v>5</v>
      </c>
      <c r="D1900" s="2"/>
      <c r="E1900" s="5">
        <v>84095</v>
      </c>
      <c r="F1900" s="3">
        <f t="shared" si="36"/>
        <v>4823365</v>
      </c>
      <c r="G1900" s="5"/>
      <c r="H1900" s="21"/>
    </row>
    <row r="1901" spans="1:8">
      <c r="A1901" s="19"/>
      <c r="B1901" s="19" t="s">
        <v>1872</v>
      </c>
      <c r="C1901" s="19">
        <v>3</v>
      </c>
      <c r="D1901" s="2"/>
      <c r="E1901" s="5">
        <v>41195</v>
      </c>
      <c r="F1901" s="3">
        <f t="shared" si="36"/>
        <v>4782170</v>
      </c>
      <c r="G1901" s="5"/>
      <c r="H1901" s="21"/>
    </row>
    <row r="1902" spans="1:8">
      <c r="A1902" s="19"/>
      <c r="B1902" s="19" t="s">
        <v>1875</v>
      </c>
      <c r="C1902" s="19">
        <v>6</v>
      </c>
      <c r="D1902" s="2"/>
      <c r="E1902" s="5">
        <v>107275</v>
      </c>
      <c r="F1902" s="3">
        <f t="shared" si="36"/>
        <v>4674895</v>
      </c>
      <c r="G1902" s="5"/>
      <c r="H1902" s="21"/>
    </row>
    <row r="1903" spans="1:8">
      <c r="A1903" s="19"/>
      <c r="B1903" s="19" t="s">
        <v>1877</v>
      </c>
      <c r="C1903" s="19">
        <v>1</v>
      </c>
      <c r="D1903" s="2"/>
      <c r="E1903" s="5">
        <v>16685</v>
      </c>
      <c r="F1903" s="3">
        <f t="shared" si="36"/>
        <v>4658210</v>
      </c>
      <c r="G1903" s="5"/>
      <c r="H1903" s="21"/>
    </row>
    <row r="1904" spans="1:8">
      <c r="A1904" s="19"/>
      <c r="B1904" s="19" t="s">
        <v>1879</v>
      </c>
      <c r="C1904" s="19">
        <v>2</v>
      </c>
      <c r="D1904" s="2"/>
      <c r="E1904" s="5">
        <v>42030</v>
      </c>
      <c r="F1904" s="3">
        <f t="shared" si="36"/>
        <v>4616180</v>
      </c>
      <c r="G1904" s="5"/>
      <c r="H1904" s="21"/>
    </row>
    <row r="1905" spans="1:8">
      <c r="A1905" s="19"/>
      <c r="B1905" s="19" t="s">
        <v>1881</v>
      </c>
      <c r="C1905" s="19">
        <v>1</v>
      </c>
      <c r="D1905" s="2"/>
      <c r="E1905" s="5">
        <v>26000</v>
      </c>
      <c r="F1905" s="3">
        <f t="shared" si="36"/>
        <v>4590180</v>
      </c>
      <c r="G1905" s="5"/>
      <c r="H1905" s="21"/>
    </row>
    <row r="1906" spans="1:8">
      <c r="A1906" s="19"/>
      <c r="B1906" s="19" t="s">
        <v>1882</v>
      </c>
      <c r="C1906" s="19">
        <v>2</v>
      </c>
      <c r="D1906" s="2"/>
      <c r="E1906" s="5">
        <v>26100</v>
      </c>
      <c r="F1906" s="3">
        <f t="shared" si="36"/>
        <v>4564080</v>
      </c>
      <c r="G1906" s="5"/>
      <c r="H1906" s="21"/>
    </row>
    <row r="1907" spans="1:8">
      <c r="A1907" s="19"/>
      <c r="B1907" s="19" t="s">
        <v>1884</v>
      </c>
      <c r="C1907" s="19">
        <v>4</v>
      </c>
      <c r="D1907" s="2"/>
      <c r="E1907" s="5">
        <v>54960</v>
      </c>
      <c r="F1907" s="3">
        <f t="shared" si="36"/>
        <v>4509120</v>
      </c>
      <c r="G1907" s="5"/>
      <c r="H1907" s="21"/>
    </row>
    <row r="1908" spans="1:8">
      <c r="A1908" s="19"/>
      <c r="B1908" s="19" t="s">
        <v>1885</v>
      </c>
      <c r="C1908" s="19">
        <v>6</v>
      </c>
      <c r="D1908" s="2"/>
      <c r="E1908" s="5">
        <v>129770</v>
      </c>
      <c r="F1908" s="3">
        <f t="shared" si="36"/>
        <v>4379350</v>
      </c>
      <c r="G1908" s="5"/>
      <c r="H1908" s="21"/>
    </row>
    <row r="1909" spans="1:8">
      <c r="A1909" s="19"/>
      <c r="B1909" s="19" t="s">
        <v>1886</v>
      </c>
      <c r="C1909" s="19">
        <v>7</v>
      </c>
      <c r="D1909" s="2"/>
      <c r="E1909" s="5">
        <v>147480</v>
      </c>
      <c r="F1909" s="3">
        <f t="shared" si="36"/>
        <v>4231870</v>
      </c>
      <c r="G1909" s="5"/>
      <c r="H1909" s="21"/>
    </row>
    <row r="1910" spans="1:8">
      <c r="A1910" s="19"/>
      <c r="B1910" s="19" t="s">
        <v>1888</v>
      </c>
      <c r="C1910" s="19">
        <v>7</v>
      </c>
      <c r="D1910" s="2"/>
      <c r="E1910" s="5">
        <v>142400</v>
      </c>
      <c r="F1910" s="3">
        <f t="shared" si="36"/>
        <v>4089470</v>
      </c>
      <c r="G1910" s="5"/>
      <c r="H1910" s="21"/>
    </row>
    <row r="1911" spans="1:8">
      <c r="A1911" s="19"/>
      <c r="B1911" s="19" t="s">
        <v>1889</v>
      </c>
      <c r="C1911" s="19">
        <v>5</v>
      </c>
      <c r="D1911" s="2"/>
      <c r="E1911" s="5">
        <v>96860</v>
      </c>
      <c r="F1911" s="3">
        <f t="shared" si="36"/>
        <v>3992610</v>
      </c>
      <c r="G1911" s="5"/>
      <c r="H1911" s="21"/>
    </row>
    <row r="1912" spans="1:8">
      <c r="A1912" s="19"/>
      <c r="B1912" s="19" t="s">
        <v>1892</v>
      </c>
      <c r="C1912" s="19">
        <v>7</v>
      </c>
      <c r="D1912" s="2"/>
      <c r="E1912" s="5">
        <v>143910</v>
      </c>
      <c r="F1912" s="3">
        <f t="shared" si="36"/>
        <v>3848700</v>
      </c>
      <c r="G1912" s="5"/>
      <c r="H1912" s="21"/>
    </row>
    <row r="1913" spans="1:8">
      <c r="A1913" s="19"/>
      <c r="B1913" s="19" t="s">
        <v>1894</v>
      </c>
      <c r="C1913" s="19">
        <v>5</v>
      </c>
      <c r="D1913" s="2"/>
      <c r="E1913" s="5">
        <v>102090</v>
      </c>
      <c r="F1913" s="3">
        <f t="shared" si="36"/>
        <v>3746610</v>
      </c>
      <c r="G1913" s="5"/>
      <c r="H1913" s="21"/>
    </row>
    <row r="1914" spans="1:8">
      <c r="A1914" s="19"/>
      <c r="B1914" s="19" t="s">
        <v>1899</v>
      </c>
      <c r="C1914" s="19">
        <v>3</v>
      </c>
      <c r="D1914" s="2"/>
      <c r="E1914" s="5">
        <v>64200</v>
      </c>
      <c r="F1914" s="3">
        <f t="shared" si="36"/>
        <v>3682410</v>
      </c>
      <c r="G1914" s="5"/>
      <c r="H1914" s="21"/>
    </row>
    <row r="1915" spans="1:8">
      <c r="A1915" s="19"/>
      <c r="B1915" s="19" t="s">
        <v>1900</v>
      </c>
      <c r="C1915" s="19">
        <v>5</v>
      </c>
      <c r="D1915" s="2"/>
      <c r="E1915" s="5">
        <v>99075</v>
      </c>
      <c r="F1915" s="3">
        <f t="shared" si="36"/>
        <v>3583335</v>
      </c>
      <c r="G1915" s="5"/>
      <c r="H1915" s="21"/>
    </row>
    <row r="1916" spans="1:8">
      <c r="A1916" s="19"/>
      <c r="B1916" s="19" t="s">
        <v>1901</v>
      </c>
      <c r="C1916" s="19">
        <v>6</v>
      </c>
      <c r="D1916" s="2"/>
      <c r="E1916" s="5">
        <v>129050</v>
      </c>
      <c r="F1916" s="3">
        <f t="shared" si="36"/>
        <v>3454285</v>
      </c>
      <c r="G1916" s="5"/>
      <c r="H1916" s="21"/>
    </row>
    <row r="1917" spans="1:8">
      <c r="A1917" s="19"/>
      <c r="B1917" s="19" t="s">
        <v>1906</v>
      </c>
      <c r="C1917" s="19">
        <v>4</v>
      </c>
      <c r="D1917" s="2"/>
      <c r="E1917" s="5">
        <v>86645</v>
      </c>
      <c r="F1917" s="3">
        <f t="shared" si="36"/>
        <v>3367640</v>
      </c>
      <c r="G1917" s="5"/>
      <c r="H1917" s="21"/>
    </row>
    <row r="1918" spans="1:8">
      <c r="A1918" s="19"/>
      <c r="B1918" s="19" t="s">
        <v>1909</v>
      </c>
      <c r="C1918" s="19">
        <v>2</v>
      </c>
      <c r="D1918" s="2"/>
      <c r="E1918" s="5">
        <v>50065</v>
      </c>
      <c r="F1918" s="3">
        <f t="shared" si="36"/>
        <v>3317575</v>
      </c>
      <c r="G1918" s="5"/>
      <c r="H1918" s="21"/>
    </row>
    <row r="1919" spans="1:8">
      <c r="A1919" s="19"/>
      <c r="B1919" s="19" t="s">
        <v>1911</v>
      </c>
      <c r="C1919" s="19">
        <v>6</v>
      </c>
      <c r="D1919" s="2"/>
      <c r="E1919" s="5">
        <v>128400</v>
      </c>
      <c r="F1919" s="3">
        <f t="shared" si="36"/>
        <v>3189175</v>
      </c>
      <c r="G1919" s="5"/>
      <c r="H1919" s="21"/>
    </row>
    <row r="1920" spans="1:8">
      <c r="A1920" s="19"/>
      <c r="B1920" s="19" t="s">
        <v>1913</v>
      </c>
      <c r="C1920" s="19">
        <v>4</v>
      </c>
      <c r="D1920" s="2"/>
      <c r="E1920" s="5">
        <v>93420</v>
      </c>
      <c r="F1920" s="3">
        <f t="shared" si="36"/>
        <v>3095755</v>
      </c>
      <c r="G1920" s="5"/>
      <c r="H1920" s="21"/>
    </row>
    <row r="1921" spans="1:8">
      <c r="A1921" s="19"/>
      <c r="B1921" s="19" t="s">
        <v>1914</v>
      </c>
      <c r="C1921" s="19">
        <v>9</v>
      </c>
      <c r="D1921" s="2"/>
      <c r="E1921" s="5">
        <v>177395</v>
      </c>
      <c r="F1921" s="3">
        <f t="shared" si="36"/>
        <v>2918360</v>
      </c>
      <c r="G1921" s="5"/>
      <c r="H1921" s="21"/>
    </row>
    <row r="1922" spans="1:8">
      <c r="A1922" s="19"/>
      <c r="B1922" s="19" t="s">
        <v>1916</v>
      </c>
      <c r="C1922" s="19">
        <v>10</v>
      </c>
      <c r="D1922" s="2"/>
      <c r="E1922" s="5">
        <v>203050</v>
      </c>
      <c r="F1922" s="3">
        <f t="shared" si="36"/>
        <v>2715310</v>
      </c>
      <c r="G1922" s="5"/>
      <c r="H1922" s="21"/>
    </row>
    <row r="1923" spans="1:8">
      <c r="A1923" s="19"/>
      <c r="B1923" s="19" t="s">
        <v>1917</v>
      </c>
      <c r="C1923" s="19">
        <v>9</v>
      </c>
      <c r="D1923" s="2"/>
      <c r="E1923" s="5">
        <v>189155</v>
      </c>
      <c r="F1923" s="3">
        <f t="shared" si="36"/>
        <v>2526155</v>
      </c>
      <c r="G1923" s="5"/>
      <c r="H1923" s="21"/>
    </row>
    <row r="1924" spans="1:8">
      <c r="A1924" s="19"/>
      <c r="B1924" s="19" t="s">
        <v>1919</v>
      </c>
      <c r="C1924" s="19">
        <v>7</v>
      </c>
      <c r="D1924" s="2"/>
      <c r="E1924" s="5">
        <v>145970</v>
      </c>
      <c r="F1924" s="3">
        <f t="shared" si="36"/>
        <v>2380185</v>
      </c>
      <c r="G1924" s="5"/>
      <c r="H1924" s="21"/>
    </row>
    <row r="1925" spans="1:8">
      <c r="A1925" s="19"/>
      <c r="B1925" s="19" t="s">
        <v>1920</v>
      </c>
      <c r="C1925" s="19">
        <v>3</v>
      </c>
      <c r="D1925" s="2"/>
      <c r="E1925" s="5">
        <v>54070</v>
      </c>
      <c r="F1925" s="3">
        <f t="shared" ref="F1925:F1944" si="37">F1924+D1925-E1925</f>
        <v>2326115</v>
      </c>
      <c r="G1925" s="5"/>
      <c r="H1925" s="21"/>
    </row>
    <row r="1926" spans="1:8">
      <c r="A1926" s="19"/>
      <c r="B1926" s="19" t="s">
        <v>1924</v>
      </c>
      <c r="C1926" s="19">
        <v>3</v>
      </c>
      <c r="D1926" s="2"/>
      <c r="E1926" s="5">
        <v>49000</v>
      </c>
      <c r="F1926" s="3">
        <f t="shared" si="37"/>
        <v>2277115</v>
      </c>
      <c r="G1926" s="5"/>
      <c r="H1926" s="21"/>
    </row>
    <row r="1927" spans="1:8">
      <c r="A1927" s="19"/>
      <c r="B1927" s="19" t="s">
        <v>1925</v>
      </c>
      <c r="C1927" s="19">
        <v>1</v>
      </c>
      <c r="D1927" s="2"/>
      <c r="E1927" s="5">
        <v>26000</v>
      </c>
      <c r="F1927" s="3">
        <f t="shared" si="37"/>
        <v>2251115</v>
      </c>
      <c r="G1927" s="5"/>
      <c r="H1927" s="21"/>
    </row>
    <row r="1928" spans="1:8">
      <c r="A1928" s="19"/>
      <c r="B1928" s="19" t="s">
        <v>1926</v>
      </c>
      <c r="C1928" s="19">
        <v>4</v>
      </c>
      <c r="D1928" s="2"/>
      <c r="E1928" s="5">
        <v>81780</v>
      </c>
      <c r="F1928" s="3">
        <f t="shared" si="37"/>
        <v>2169335</v>
      </c>
      <c r="G1928" s="5"/>
      <c r="H1928" s="21"/>
    </row>
    <row r="1929" spans="1:8">
      <c r="A1929" s="19"/>
      <c r="B1929" s="19" t="s">
        <v>1929</v>
      </c>
      <c r="C1929" s="19">
        <v>8</v>
      </c>
      <c r="D1929" s="2"/>
      <c r="E1929" s="5">
        <v>181080</v>
      </c>
      <c r="F1929" s="3">
        <f t="shared" si="37"/>
        <v>1988255</v>
      </c>
      <c r="G1929" s="5"/>
      <c r="H1929" s="21"/>
    </row>
    <row r="1930" spans="1:8">
      <c r="A1930" s="19"/>
      <c r="B1930" s="19" t="s">
        <v>1929</v>
      </c>
      <c r="C1930" s="19">
        <v>2</v>
      </c>
      <c r="D1930" s="5">
        <v>47355</v>
      </c>
      <c r="E1930" s="5"/>
      <c r="F1930" s="3">
        <f t="shared" si="37"/>
        <v>2035610</v>
      </c>
      <c r="G1930" s="5"/>
      <c r="H1930" s="21" t="s">
        <v>1933</v>
      </c>
    </row>
    <row r="1931" spans="1:8">
      <c r="A1931" s="19"/>
      <c r="B1931" s="19" t="s">
        <v>1932</v>
      </c>
      <c r="C1931" s="19">
        <v>18</v>
      </c>
      <c r="D1931" s="5"/>
      <c r="E1931" s="5">
        <v>385300</v>
      </c>
      <c r="F1931" s="3">
        <f t="shared" si="37"/>
        <v>1650310</v>
      </c>
      <c r="G1931" s="5"/>
      <c r="H1931" s="21"/>
    </row>
    <row r="1932" spans="1:8">
      <c r="A1932" s="19"/>
      <c r="B1932" s="19" t="s">
        <v>1932</v>
      </c>
      <c r="C1932" s="19">
        <v>3</v>
      </c>
      <c r="D1932" s="5">
        <v>59885</v>
      </c>
      <c r="E1932" s="5"/>
      <c r="F1932" s="3">
        <f t="shared" si="37"/>
        <v>1710195</v>
      </c>
      <c r="G1932" s="5"/>
      <c r="H1932" s="21" t="s">
        <v>1933</v>
      </c>
    </row>
    <row r="1933" spans="1:8">
      <c r="A1933" s="19"/>
      <c r="B1933" s="19" t="s">
        <v>1934</v>
      </c>
      <c r="C1933" s="19">
        <v>7</v>
      </c>
      <c r="D1933" s="2"/>
      <c r="E1933" s="5">
        <v>142645</v>
      </c>
      <c r="F1933" s="3">
        <f t="shared" si="37"/>
        <v>1567550</v>
      </c>
      <c r="G1933" s="5"/>
      <c r="H1933" s="21"/>
    </row>
    <row r="1934" spans="1:8">
      <c r="A1934" s="19"/>
      <c r="B1934" s="19" t="s">
        <v>1936</v>
      </c>
      <c r="C1934" s="19">
        <v>3</v>
      </c>
      <c r="D1934" s="2"/>
      <c r="E1934" s="5">
        <v>57035</v>
      </c>
      <c r="F1934" s="3">
        <f t="shared" si="37"/>
        <v>1510515</v>
      </c>
      <c r="G1934" s="5"/>
      <c r="H1934" s="21"/>
    </row>
    <row r="1935" spans="1:8">
      <c r="A1935" s="19"/>
      <c r="B1935" s="19" t="s">
        <v>1937</v>
      </c>
      <c r="C1935" s="19">
        <v>4</v>
      </c>
      <c r="D1935" s="2"/>
      <c r="E1935" s="5">
        <v>85755</v>
      </c>
      <c r="F1935" s="3">
        <f t="shared" si="37"/>
        <v>1424760</v>
      </c>
      <c r="G1935" s="5"/>
      <c r="H1935" s="21"/>
    </row>
    <row r="1936" spans="1:8">
      <c r="A1936" s="19"/>
      <c r="B1936" s="19" t="s">
        <v>1938</v>
      </c>
      <c r="C1936" s="19">
        <v>10</v>
      </c>
      <c r="D1936" s="2"/>
      <c r="E1936" s="5">
        <v>223625</v>
      </c>
      <c r="F1936" s="3">
        <f t="shared" si="37"/>
        <v>1201135</v>
      </c>
      <c r="G1936" s="5"/>
      <c r="H1936" s="21"/>
    </row>
    <row r="1937" spans="1:8">
      <c r="A1937" s="19"/>
      <c r="B1937" s="19" t="s">
        <v>1942</v>
      </c>
      <c r="C1937" s="19">
        <v>8</v>
      </c>
      <c r="D1937" s="2"/>
      <c r="E1937" s="5">
        <v>165500</v>
      </c>
      <c r="F1937" s="3">
        <f t="shared" si="37"/>
        <v>1035635</v>
      </c>
      <c r="G1937" s="5"/>
      <c r="H1937" s="21"/>
    </row>
    <row r="1938" spans="1:8">
      <c r="A1938" s="19"/>
      <c r="B1938" s="19" t="s">
        <v>1945</v>
      </c>
      <c r="C1938" s="19">
        <v>5</v>
      </c>
      <c r="D1938" s="2"/>
      <c r="E1938" s="5">
        <v>99440</v>
      </c>
      <c r="F1938" s="3">
        <f t="shared" si="37"/>
        <v>936195</v>
      </c>
      <c r="G1938" s="5"/>
      <c r="H1938" s="21"/>
    </row>
    <row r="1939" spans="1:8">
      <c r="A1939" s="19"/>
      <c r="B1939" s="19" t="s">
        <v>1950</v>
      </c>
      <c r="C1939" s="19">
        <v>7</v>
      </c>
      <c r="D1939" s="2"/>
      <c r="E1939" s="5">
        <v>174605</v>
      </c>
      <c r="F1939" s="3">
        <f t="shared" si="37"/>
        <v>761590</v>
      </c>
      <c r="G1939" s="5"/>
      <c r="H1939" s="21"/>
    </row>
    <row r="1940" spans="1:8">
      <c r="A1940" s="19"/>
      <c r="B1940" s="19" t="s">
        <v>1955</v>
      </c>
      <c r="C1940" s="19">
        <v>16</v>
      </c>
      <c r="D1940" s="2"/>
      <c r="E1940" s="5">
        <v>369800</v>
      </c>
      <c r="F1940" s="3">
        <f t="shared" si="37"/>
        <v>391790</v>
      </c>
      <c r="G1940" s="5"/>
      <c r="H1940" s="21"/>
    </row>
    <row r="1941" spans="1:8">
      <c r="A1941" s="19"/>
      <c r="B1941" s="19" t="s">
        <v>1958</v>
      </c>
      <c r="C1941" s="19">
        <v>11</v>
      </c>
      <c r="D1941" s="2"/>
      <c r="E1941" s="5">
        <v>265905</v>
      </c>
      <c r="F1941" s="3">
        <f t="shared" si="37"/>
        <v>125885</v>
      </c>
      <c r="G1941" s="5"/>
      <c r="H1941" s="21"/>
    </row>
    <row r="1942" spans="1:8">
      <c r="A1942" s="19"/>
      <c r="B1942" s="19" t="s">
        <v>1959</v>
      </c>
      <c r="C1942" s="19">
        <v>4</v>
      </c>
      <c r="D1942" s="2"/>
      <c r="E1942" s="5">
        <v>84255</v>
      </c>
      <c r="F1942" s="3">
        <f t="shared" si="37"/>
        <v>41630</v>
      </c>
      <c r="G1942" s="5"/>
      <c r="H1942" s="21"/>
    </row>
    <row r="1943" spans="1:8">
      <c r="A1943" s="19"/>
      <c r="B1943" s="19" t="s">
        <v>2028</v>
      </c>
      <c r="C1943" s="19">
        <v>1</v>
      </c>
      <c r="D1943" s="2"/>
      <c r="E1943" s="5">
        <v>17320</v>
      </c>
      <c r="F1943" s="3">
        <f t="shared" si="37"/>
        <v>24310</v>
      </c>
      <c r="G1943" s="5"/>
      <c r="H1943" s="21"/>
    </row>
    <row r="1944" spans="1:8">
      <c r="A1944" s="19"/>
      <c r="B1944" s="19" t="s">
        <v>2143</v>
      </c>
      <c r="C1944" s="19"/>
      <c r="D1944" s="2"/>
      <c r="E1944" s="3">
        <v>24310</v>
      </c>
      <c r="F1944" s="3">
        <f t="shared" si="37"/>
        <v>0</v>
      </c>
      <c r="G1944" s="3"/>
      <c r="H1944" s="21" t="s">
        <v>1643</v>
      </c>
    </row>
    <row r="1945" spans="1:8" ht="26.25">
      <c r="A1945" s="27" t="s">
        <v>43</v>
      </c>
      <c r="B1945" s="28"/>
      <c r="C1945" s="29">
        <f>SUM(C1859:C1892)</f>
        <v>265</v>
      </c>
      <c r="D1945" s="10">
        <f>SUM(D1859:D1944)</f>
        <v>5908975</v>
      </c>
      <c r="E1945" s="10">
        <f>SUM(E1860:E1944)</f>
        <v>5908975</v>
      </c>
      <c r="F1945" s="10">
        <f>D1945-E1945</f>
        <v>0</v>
      </c>
      <c r="G1945" s="10"/>
      <c r="H1945" s="31"/>
    </row>
    <row r="1951" spans="1:8" ht="23.25">
      <c r="A1951" s="666" t="s">
        <v>0</v>
      </c>
      <c r="B1951" s="666"/>
      <c r="C1951" s="666"/>
      <c r="D1951" s="666"/>
      <c r="E1951" s="666"/>
      <c r="F1951" s="666"/>
      <c r="G1951" s="666"/>
      <c r="H1951" s="666"/>
    </row>
    <row r="1952" spans="1:8" ht="15.75">
      <c r="A1952" s="672" t="s">
        <v>1059</v>
      </c>
      <c r="B1952" s="672"/>
      <c r="C1952" s="672"/>
      <c r="D1952" s="672"/>
      <c r="E1952" s="672"/>
      <c r="F1952" s="672"/>
      <c r="G1952" s="672"/>
      <c r="H1952" s="672"/>
    </row>
    <row r="1953" spans="1:8" ht="21">
      <c r="A1953" s="683" t="s">
        <v>1904</v>
      </c>
      <c r="B1953" s="683"/>
      <c r="C1953" s="683"/>
      <c r="D1953" s="683"/>
      <c r="E1953" s="683"/>
      <c r="F1953" s="683"/>
      <c r="G1953" s="683"/>
      <c r="H1953" s="683"/>
    </row>
    <row r="1954" spans="1:8">
      <c r="A1954" s="668" t="s">
        <v>2</v>
      </c>
      <c r="B1954" s="668"/>
      <c r="C1954" s="668"/>
      <c r="D1954" s="668"/>
      <c r="E1954" s="668"/>
      <c r="F1954" s="668"/>
      <c r="G1954" s="668"/>
      <c r="H1954" s="668"/>
    </row>
    <row r="1955" spans="1:8" ht="15.75">
      <c r="A1955" s="1" t="s">
        <v>3</v>
      </c>
      <c r="B1955" s="1" t="s">
        <v>4</v>
      </c>
      <c r="C1955" s="211" t="s">
        <v>2245</v>
      </c>
      <c r="D1955" s="1" t="s">
        <v>2243</v>
      </c>
      <c r="E1955" s="1" t="s">
        <v>2246</v>
      </c>
      <c r="F1955" s="211" t="s">
        <v>2244</v>
      </c>
      <c r="G1955" s="1" t="s">
        <v>2247</v>
      </c>
      <c r="H1955" s="211" t="s">
        <v>2239</v>
      </c>
    </row>
    <row r="1956" spans="1:8">
      <c r="A1956" s="19">
        <v>1</v>
      </c>
      <c r="B1956" s="21" t="s">
        <v>1901</v>
      </c>
      <c r="C1956" s="21">
        <v>14</v>
      </c>
      <c r="D1956" s="5">
        <v>801070</v>
      </c>
      <c r="E1956" s="21"/>
      <c r="F1956" s="229">
        <f>D1956-E1956</f>
        <v>801070</v>
      </c>
      <c r="G1956" s="251" t="s">
        <v>2329</v>
      </c>
      <c r="H1956" s="19"/>
    </row>
    <row r="1957" spans="1:8">
      <c r="A1957" s="19">
        <v>2</v>
      </c>
      <c r="B1957" s="21" t="s">
        <v>1906</v>
      </c>
      <c r="C1957" s="21">
        <v>17</v>
      </c>
      <c r="D1957" s="5">
        <v>436315</v>
      </c>
      <c r="E1957" s="3"/>
      <c r="F1957" s="3">
        <f>F1956+D1957-E1957</f>
        <v>1237385</v>
      </c>
      <c r="G1957" s="240" t="s">
        <v>2491</v>
      </c>
      <c r="H1957" s="21"/>
    </row>
    <row r="1958" spans="1:8">
      <c r="A1958" s="19">
        <v>3</v>
      </c>
      <c r="B1958" s="21" t="s">
        <v>1909</v>
      </c>
      <c r="C1958" s="21">
        <v>54</v>
      </c>
      <c r="D1958" s="5">
        <v>1335490</v>
      </c>
      <c r="E1958" s="3"/>
      <c r="F1958" s="3">
        <f t="shared" ref="F1958:F1985" si="38">F1957+D1958-E1958</f>
        <v>2572875</v>
      </c>
      <c r="G1958" s="240" t="s">
        <v>2492</v>
      </c>
      <c r="H1958" s="21"/>
    </row>
    <row r="1959" spans="1:8">
      <c r="A1959" s="19">
        <v>4</v>
      </c>
      <c r="B1959" s="21" t="s">
        <v>1911</v>
      </c>
      <c r="C1959" s="21">
        <v>51</v>
      </c>
      <c r="D1959" s="5">
        <v>1252460</v>
      </c>
      <c r="E1959" s="3"/>
      <c r="F1959" s="3">
        <f t="shared" si="38"/>
        <v>3825335</v>
      </c>
      <c r="G1959" s="240" t="s">
        <v>2330</v>
      </c>
      <c r="H1959" s="21"/>
    </row>
    <row r="1960" spans="1:8">
      <c r="A1960" s="19">
        <v>5</v>
      </c>
      <c r="B1960" s="105" t="s">
        <v>1913</v>
      </c>
      <c r="C1960" s="21">
        <v>60</v>
      </c>
      <c r="D1960" s="5">
        <v>1534905</v>
      </c>
      <c r="E1960" s="3"/>
      <c r="F1960" s="3">
        <f t="shared" si="38"/>
        <v>5360240</v>
      </c>
      <c r="G1960" s="240" t="s">
        <v>2493</v>
      </c>
      <c r="H1960" s="21"/>
    </row>
    <row r="1961" spans="1:8">
      <c r="A1961" s="19">
        <v>6</v>
      </c>
      <c r="B1961" s="21" t="s">
        <v>1914</v>
      </c>
      <c r="C1961" s="21">
        <v>45</v>
      </c>
      <c r="D1961" s="5">
        <v>1115355</v>
      </c>
      <c r="E1961" s="3"/>
      <c r="F1961" s="3">
        <f t="shared" si="38"/>
        <v>6475595</v>
      </c>
      <c r="G1961" s="240" t="s">
        <v>2494</v>
      </c>
      <c r="H1961" s="21"/>
    </row>
    <row r="1962" spans="1:8">
      <c r="A1962" s="19">
        <v>7</v>
      </c>
      <c r="B1962" s="21" t="s">
        <v>1916</v>
      </c>
      <c r="C1962" s="21">
        <v>51</v>
      </c>
      <c r="D1962" s="5">
        <v>1272635</v>
      </c>
      <c r="E1962" s="3"/>
      <c r="F1962" s="3">
        <f t="shared" si="38"/>
        <v>7748230</v>
      </c>
      <c r="G1962" s="240" t="s">
        <v>2495</v>
      </c>
      <c r="H1962" s="21"/>
    </row>
    <row r="1963" spans="1:8">
      <c r="A1963" s="19">
        <v>8</v>
      </c>
      <c r="B1963" s="21" t="s">
        <v>1917</v>
      </c>
      <c r="C1963" s="21">
        <v>39</v>
      </c>
      <c r="D1963" s="5">
        <v>973240</v>
      </c>
      <c r="E1963" s="3"/>
      <c r="F1963" s="3">
        <f t="shared" si="38"/>
        <v>8721470</v>
      </c>
      <c r="G1963" s="240" t="s">
        <v>2496</v>
      </c>
      <c r="H1963" s="21"/>
    </row>
    <row r="1964" spans="1:8">
      <c r="A1964" s="19">
        <v>9</v>
      </c>
      <c r="B1964" s="21" t="s">
        <v>1919</v>
      </c>
      <c r="C1964" s="21">
        <v>29</v>
      </c>
      <c r="D1964" s="5">
        <v>731170</v>
      </c>
      <c r="E1964" s="3"/>
      <c r="F1964" s="3">
        <f t="shared" si="38"/>
        <v>9452640</v>
      </c>
      <c r="G1964" s="240" t="s">
        <v>2497</v>
      </c>
      <c r="H1964" s="21"/>
    </row>
    <row r="1965" spans="1:8">
      <c r="A1965" s="19">
        <v>10</v>
      </c>
      <c r="B1965" s="21" t="s">
        <v>1920</v>
      </c>
      <c r="C1965" s="21">
        <v>33</v>
      </c>
      <c r="D1965" s="5">
        <v>793075</v>
      </c>
      <c r="E1965" s="3"/>
      <c r="F1965" s="3">
        <f t="shared" si="38"/>
        <v>10245715</v>
      </c>
      <c r="G1965" s="240" t="s">
        <v>2498</v>
      </c>
      <c r="H1965" s="21"/>
    </row>
    <row r="1966" spans="1:8">
      <c r="A1966" s="19">
        <v>11</v>
      </c>
      <c r="B1966" s="21" t="s">
        <v>1924</v>
      </c>
      <c r="C1966" s="21">
        <v>41</v>
      </c>
      <c r="D1966" s="5">
        <v>1053905</v>
      </c>
      <c r="E1966" s="3"/>
      <c r="F1966" s="3">
        <f t="shared" si="38"/>
        <v>11299620</v>
      </c>
      <c r="G1966" s="240" t="s">
        <v>2499</v>
      </c>
      <c r="H1966" s="21"/>
    </row>
    <row r="1967" spans="1:8">
      <c r="A1967" s="19">
        <v>12</v>
      </c>
      <c r="B1967" s="21" t="s">
        <v>1925</v>
      </c>
      <c r="C1967" s="21">
        <v>27</v>
      </c>
      <c r="D1967" s="5">
        <v>677815</v>
      </c>
      <c r="E1967" s="3"/>
      <c r="F1967" s="3">
        <f t="shared" si="38"/>
        <v>11977435</v>
      </c>
      <c r="G1967" s="3"/>
      <c r="H1967" s="21"/>
    </row>
    <row r="1968" spans="1:8">
      <c r="A1968" s="19">
        <v>13</v>
      </c>
      <c r="B1968" s="21" t="s">
        <v>1926</v>
      </c>
      <c r="C1968" s="21">
        <v>10</v>
      </c>
      <c r="D1968" s="5">
        <v>246910</v>
      </c>
      <c r="E1968" s="3"/>
      <c r="F1968" s="3">
        <f t="shared" si="38"/>
        <v>12224345</v>
      </c>
      <c r="G1968" s="3"/>
      <c r="H1968" s="21"/>
    </row>
    <row r="1969" spans="1:8">
      <c r="A1969" s="19">
        <v>14</v>
      </c>
      <c r="B1969" s="21" t="s">
        <v>1929</v>
      </c>
      <c r="C1969" s="21">
        <v>9</v>
      </c>
      <c r="D1969" s="5">
        <v>220095</v>
      </c>
      <c r="E1969" s="3"/>
      <c r="F1969" s="3">
        <f t="shared" si="38"/>
        <v>12444440</v>
      </c>
      <c r="G1969" s="3"/>
      <c r="H1969" s="21"/>
    </row>
    <row r="1970" spans="1:8">
      <c r="A1970" s="19">
        <v>15</v>
      </c>
      <c r="B1970" s="19" t="s">
        <v>1959</v>
      </c>
      <c r="C1970" s="19">
        <v>1</v>
      </c>
      <c r="D1970" s="3"/>
      <c r="E1970" s="5">
        <v>21625</v>
      </c>
      <c r="F1970" s="3">
        <f t="shared" si="38"/>
        <v>12422815</v>
      </c>
      <c r="G1970" s="5"/>
      <c r="H1970" s="21"/>
    </row>
    <row r="1971" spans="1:8">
      <c r="A1971" s="19">
        <v>16</v>
      </c>
      <c r="B1971" s="19" t="s">
        <v>1962</v>
      </c>
      <c r="C1971" s="19">
        <v>5</v>
      </c>
      <c r="D1971" s="2"/>
      <c r="E1971" s="5">
        <v>117295</v>
      </c>
      <c r="F1971" s="3">
        <f t="shared" si="38"/>
        <v>12305520</v>
      </c>
      <c r="G1971" s="5"/>
      <c r="H1971" s="21"/>
    </row>
    <row r="1972" spans="1:8">
      <c r="A1972" s="19"/>
      <c r="B1972" s="19" t="s">
        <v>1964</v>
      </c>
      <c r="C1972" s="19">
        <v>20</v>
      </c>
      <c r="D1972" s="2"/>
      <c r="E1972" s="5">
        <v>431040</v>
      </c>
      <c r="F1972" s="3">
        <f t="shared" si="38"/>
        <v>11874480</v>
      </c>
      <c r="G1972" s="5"/>
      <c r="H1972" s="21"/>
    </row>
    <row r="1973" spans="1:8">
      <c r="A1973" s="19"/>
      <c r="B1973" s="19" t="s">
        <v>1965</v>
      </c>
      <c r="C1973" s="19">
        <v>52</v>
      </c>
      <c r="D1973" s="2"/>
      <c r="E1973" s="5">
        <v>1130555</v>
      </c>
      <c r="F1973" s="3">
        <f t="shared" si="38"/>
        <v>10743925</v>
      </c>
      <c r="G1973" s="5"/>
      <c r="H1973" s="21"/>
    </row>
    <row r="1974" spans="1:8">
      <c r="A1974" s="19"/>
      <c r="B1974" s="19" t="s">
        <v>1967</v>
      </c>
      <c r="C1974" s="19">
        <v>69</v>
      </c>
      <c r="D1974" s="2"/>
      <c r="E1974" s="5">
        <v>1539275</v>
      </c>
      <c r="F1974" s="3">
        <f t="shared" si="38"/>
        <v>9204650</v>
      </c>
      <c r="G1974" s="5"/>
      <c r="H1974" s="21"/>
    </row>
    <row r="1975" spans="1:8">
      <c r="A1975" s="19">
        <v>17</v>
      </c>
      <c r="B1975" s="19" t="s">
        <v>1969</v>
      </c>
      <c r="C1975" s="19">
        <v>38</v>
      </c>
      <c r="D1975" s="2"/>
      <c r="E1975" s="5">
        <v>903620</v>
      </c>
      <c r="F1975" s="3">
        <f t="shared" si="38"/>
        <v>8301030</v>
      </c>
      <c r="G1975" s="5"/>
      <c r="H1975" s="21"/>
    </row>
    <row r="1976" spans="1:8">
      <c r="A1976" s="19"/>
      <c r="B1976" s="19" t="s">
        <v>1971</v>
      </c>
      <c r="C1976" s="19">
        <v>49</v>
      </c>
      <c r="D1976" s="2"/>
      <c r="E1976" s="5">
        <v>1008450</v>
      </c>
      <c r="F1976" s="3">
        <f t="shared" si="38"/>
        <v>7292580</v>
      </c>
      <c r="G1976" s="5"/>
      <c r="H1976" s="21"/>
    </row>
    <row r="1977" spans="1:8">
      <c r="A1977" s="19"/>
      <c r="B1977" s="19" t="s">
        <v>1974</v>
      </c>
      <c r="C1977" s="19">
        <v>68</v>
      </c>
      <c r="D1977" s="2"/>
      <c r="E1977" s="5">
        <v>1408885</v>
      </c>
      <c r="F1977" s="3">
        <f t="shared" si="38"/>
        <v>5883695</v>
      </c>
      <c r="G1977" s="5"/>
      <c r="H1977" s="21"/>
    </row>
    <row r="1978" spans="1:8">
      <c r="A1978" s="19"/>
      <c r="B1978" s="19" t="s">
        <v>1975</v>
      </c>
      <c r="C1978" s="19">
        <v>71</v>
      </c>
      <c r="D1978" s="2"/>
      <c r="E1978" s="5">
        <v>1536550</v>
      </c>
      <c r="F1978" s="3">
        <f t="shared" si="38"/>
        <v>4347145</v>
      </c>
      <c r="G1978" s="5"/>
      <c r="H1978" s="21"/>
    </row>
    <row r="1979" spans="1:8">
      <c r="A1979" s="19"/>
      <c r="B1979" s="19" t="s">
        <v>1978</v>
      </c>
      <c r="C1979" s="19">
        <v>45</v>
      </c>
      <c r="D1979" s="2"/>
      <c r="E1979" s="5">
        <v>958810</v>
      </c>
      <c r="F1979" s="3">
        <f t="shared" si="38"/>
        <v>3388335</v>
      </c>
      <c r="G1979" s="5"/>
      <c r="H1979" s="21"/>
    </row>
    <row r="1980" spans="1:8">
      <c r="A1980" s="19"/>
      <c r="B1980" s="19" t="s">
        <v>1980</v>
      </c>
      <c r="C1980" s="19">
        <v>63</v>
      </c>
      <c r="D1980" s="2"/>
      <c r="E1980" s="5">
        <v>1390300</v>
      </c>
      <c r="F1980" s="3">
        <f t="shared" si="38"/>
        <v>1998035</v>
      </c>
      <c r="G1980" s="5"/>
      <c r="H1980" s="21"/>
    </row>
    <row r="1981" spans="1:8">
      <c r="A1981" s="19"/>
      <c r="B1981" s="19" t="s">
        <v>1981</v>
      </c>
      <c r="C1981" s="19">
        <v>62</v>
      </c>
      <c r="D1981" s="2"/>
      <c r="E1981" s="5">
        <v>1369880</v>
      </c>
      <c r="F1981" s="3">
        <f t="shared" si="38"/>
        <v>628155</v>
      </c>
      <c r="G1981" s="5"/>
      <c r="H1981" s="21"/>
    </row>
    <row r="1982" spans="1:8">
      <c r="A1982" s="19"/>
      <c r="B1982" s="19" t="s">
        <v>1983</v>
      </c>
      <c r="C1982" s="19">
        <v>28</v>
      </c>
      <c r="D1982" s="2"/>
      <c r="E1982" s="5">
        <v>610610</v>
      </c>
      <c r="F1982" s="3">
        <f t="shared" si="38"/>
        <v>17545</v>
      </c>
      <c r="G1982" s="5"/>
      <c r="H1982" s="21"/>
    </row>
    <row r="1983" spans="1:8">
      <c r="A1983" s="19"/>
      <c r="B1983" s="19" t="s">
        <v>1990</v>
      </c>
      <c r="C1983" s="19">
        <v>1</v>
      </c>
      <c r="D1983" s="2"/>
      <c r="E1983" s="5">
        <v>11245</v>
      </c>
      <c r="F1983" s="3">
        <f t="shared" si="38"/>
        <v>6300</v>
      </c>
      <c r="G1983" s="5"/>
      <c r="H1983" s="21"/>
    </row>
    <row r="1984" spans="1:8">
      <c r="A1984" s="19"/>
      <c r="B1984" s="19" t="s">
        <v>2007</v>
      </c>
      <c r="C1984" s="19">
        <v>1</v>
      </c>
      <c r="D1984" s="2"/>
      <c r="E1984" s="3">
        <v>1070</v>
      </c>
      <c r="F1984" s="3">
        <f t="shared" si="38"/>
        <v>5230</v>
      </c>
      <c r="G1984" s="3"/>
      <c r="H1984" s="21"/>
    </row>
    <row r="1985" spans="1:8">
      <c r="A1985" s="19"/>
      <c r="B1985" s="19" t="s">
        <v>2133</v>
      </c>
      <c r="C1985" s="19"/>
      <c r="D1985" s="2"/>
      <c r="E1985" s="3">
        <v>5230</v>
      </c>
      <c r="F1985" s="3">
        <f t="shared" si="38"/>
        <v>0</v>
      </c>
      <c r="G1985" s="3"/>
      <c r="H1985" s="21" t="s">
        <v>1643</v>
      </c>
    </row>
    <row r="1986" spans="1:8">
      <c r="A1986" s="19"/>
      <c r="B1986" s="19"/>
      <c r="C1986" s="19"/>
      <c r="D1986" s="2"/>
      <c r="E1986" s="3"/>
      <c r="F1986" s="3"/>
      <c r="G1986" s="3"/>
      <c r="H1986" s="21"/>
    </row>
    <row r="1987" spans="1:8">
      <c r="A1987" s="19">
        <v>18</v>
      </c>
      <c r="B1987" s="19"/>
      <c r="C1987" s="19"/>
      <c r="D1987" s="2"/>
      <c r="E1987" s="3"/>
      <c r="F1987" s="3"/>
      <c r="G1987" s="3"/>
      <c r="H1987" s="21"/>
    </row>
    <row r="1988" spans="1:8" ht="26.25">
      <c r="A1988" s="144" t="s">
        <v>43</v>
      </c>
      <c r="B1988" s="145"/>
      <c r="C1988" s="29">
        <f>SUM(C1956:C1984)</f>
        <v>1053</v>
      </c>
      <c r="D1988" s="10">
        <f>SUM(D1956:D1987)</f>
        <v>12444440</v>
      </c>
      <c r="E1988" s="10">
        <f>SUM(E1957:E1987)</f>
        <v>12444440</v>
      </c>
      <c r="F1988" s="10">
        <f>D1988-E1988</f>
        <v>0</v>
      </c>
      <c r="G1988" s="10"/>
      <c r="H1988" s="31"/>
    </row>
    <row r="1991" spans="1:8" ht="23.25">
      <c r="A1991" s="666" t="s">
        <v>0</v>
      </c>
      <c r="B1991" s="666"/>
      <c r="C1991" s="666"/>
      <c r="D1991" s="666"/>
      <c r="E1991" s="666"/>
      <c r="F1991" s="666"/>
      <c r="G1991" s="666"/>
      <c r="H1991" s="666"/>
    </row>
    <row r="1992" spans="1:8" ht="15.75">
      <c r="A1992" s="672" t="s">
        <v>1059</v>
      </c>
      <c r="B1992" s="672"/>
      <c r="C1992" s="672"/>
      <c r="D1992" s="672"/>
      <c r="E1992" s="672"/>
      <c r="F1992" s="672"/>
      <c r="G1992" s="672"/>
      <c r="H1992" s="672"/>
    </row>
    <row r="1993" spans="1:8" ht="21">
      <c r="A1993" s="683" t="s">
        <v>1915</v>
      </c>
      <c r="B1993" s="683"/>
      <c r="C1993" s="683"/>
      <c r="D1993" s="683"/>
      <c r="E1993" s="683"/>
      <c r="F1993" s="683"/>
      <c r="G1993" s="683"/>
      <c r="H1993" s="683"/>
    </row>
    <row r="1994" spans="1:8">
      <c r="A1994" s="668" t="s">
        <v>2</v>
      </c>
      <c r="B1994" s="668"/>
      <c r="C1994" s="668"/>
      <c r="D1994" s="668"/>
      <c r="E1994" s="668"/>
      <c r="F1994" s="668"/>
      <c r="G1994" s="668"/>
      <c r="H1994" s="668"/>
    </row>
    <row r="1995" spans="1:8" ht="15.75">
      <c r="A1995" s="1" t="s">
        <v>3</v>
      </c>
      <c r="B1995" s="1" t="s">
        <v>4</v>
      </c>
      <c r="C1995" s="211" t="s">
        <v>2245</v>
      </c>
      <c r="D1995" s="1" t="s">
        <v>2243</v>
      </c>
      <c r="E1995" s="1" t="s">
        <v>2246</v>
      </c>
      <c r="F1995" s="211" t="s">
        <v>2244</v>
      </c>
      <c r="G1995" s="1" t="s">
        <v>2247</v>
      </c>
      <c r="H1995" s="211" t="s">
        <v>2239</v>
      </c>
    </row>
    <row r="1996" spans="1:8">
      <c r="A1996" s="19">
        <v>1</v>
      </c>
      <c r="B1996" s="21" t="s">
        <v>1914</v>
      </c>
      <c r="C1996" s="21">
        <v>22</v>
      </c>
      <c r="D1996" s="5">
        <v>474375</v>
      </c>
      <c r="E1996" s="21"/>
      <c r="F1996" s="229">
        <f>D1996-E1996</f>
        <v>474375</v>
      </c>
      <c r="G1996" s="251" t="s">
        <v>2490</v>
      </c>
      <c r="H1996" s="19"/>
    </row>
    <row r="1997" spans="1:8">
      <c r="A1997" s="19">
        <v>2</v>
      </c>
      <c r="B1997" s="21" t="s">
        <v>1916</v>
      </c>
      <c r="C1997" s="21">
        <v>25</v>
      </c>
      <c r="D1997" s="5">
        <v>511525</v>
      </c>
      <c r="E1997" s="3"/>
      <c r="F1997" s="3">
        <f>F1996+D1997-E1997</f>
        <v>985900</v>
      </c>
      <c r="G1997" s="240" t="s">
        <v>2446</v>
      </c>
      <c r="H1997" s="21"/>
    </row>
    <row r="1998" spans="1:8">
      <c r="A1998" s="19">
        <v>3</v>
      </c>
      <c r="B1998" s="21" t="s">
        <v>1917</v>
      </c>
      <c r="C1998" s="21">
        <v>13</v>
      </c>
      <c r="D1998" s="5">
        <v>281780</v>
      </c>
      <c r="E1998" s="3"/>
      <c r="F1998" s="3">
        <f t="shared" ref="F1998:F2006" si="39">F1997+D1998-E1998</f>
        <v>1267680</v>
      </c>
      <c r="G1998" s="3"/>
      <c r="H1998" s="21"/>
    </row>
    <row r="1999" spans="1:8">
      <c r="A1999" s="19">
        <v>4</v>
      </c>
      <c r="B1999" s="21" t="s">
        <v>1919</v>
      </c>
      <c r="C1999" s="21">
        <v>4</v>
      </c>
      <c r="D1999" s="5">
        <v>86190</v>
      </c>
      <c r="E1999" s="3"/>
      <c r="F1999" s="3">
        <f t="shared" si="39"/>
        <v>1353870</v>
      </c>
      <c r="G1999" s="3"/>
      <c r="H1999" s="21"/>
    </row>
    <row r="2000" spans="1:8">
      <c r="A2000" s="19">
        <v>5</v>
      </c>
      <c r="B2000" s="105" t="s">
        <v>1919</v>
      </c>
      <c r="C2000" s="21">
        <v>6</v>
      </c>
      <c r="D2000" s="3"/>
      <c r="E2000" s="5">
        <v>115990</v>
      </c>
      <c r="F2000" s="3">
        <f t="shared" si="39"/>
        <v>1237880</v>
      </c>
      <c r="G2000" s="5"/>
      <c r="H2000" s="21"/>
    </row>
    <row r="2001" spans="1:8">
      <c r="A2001" s="19">
        <v>6</v>
      </c>
      <c r="B2001" s="21" t="s">
        <v>1920</v>
      </c>
      <c r="C2001" s="21">
        <v>9</v>
      </c>
      <c r="D2001" s="3"/>
      <c r="E2001" s="5">
        <v>180735</v>
      </c>
      <c r="F2001" s="3">
        <f t="shared" si="39"/>
        <v>1057145</v>
      </c>
      <c r="G2001" s="5"/>
      <c r="H2001" s="21"/>
    </row>
    <row r="2002" spans="1:8">
      <c r="A2002" s="19">
        <v>7</v>
      </c>
      <c r="B2002" s="21" t="s">
        <v>1920</v>
      </c>
      <c r="C2002" s="21">
        <v>2</v>
      </c>
      <c r="D2002" s="5">
        <v>42800</v>
      </c>
      <c r="E2002" s="5"/>
      <c r="F2002" s="3">
        <f t="shared" si="39"/>
        <v>1099945</v>
      </c>
      <c r="G2002" s="5"/>
      <c r="H2002" s="21"/>
    </row>
    <row r="2003" spans="1:8">
      <c r="A2003" s="19">
        <v>8</v>
      </c>
      <c r="B2003" s="21" t="s">
        <v>1924</v>
      </c>
      <c r="C2003" s="21">
        <v>11</v>
      </c>
      <c r="D2003" s="3"/>
      <c r="E2003" s="5">
        <v>204205</v>
      </c>
      <c r="F2003" s="3">
        <f t="shared" si="39"/>
        <v>895740</v>
      </c>
      <c r="G2003" s="5"/>
      <c r="H2003" s="21"/>
    </row>
    <row r="2004" spans="1:8">
      <c r="A2004" s="19">
        <v>9</v>
      </c>
      <c r="B2004" s="21" t="s">
        <v>1925</v>
      </c>
      <c r="C2004" s="21">
        <v>17</v>
      </c>
      <c r="D2004" s="3"/>
      <c r="E2004" s="5">
        <v>358930</v>
      </c>
      <c r="F2004" s="3">
        <f t="shared" si="39"/>
        <v>536810</v>
      </c>
      <c r="G2004" s="5"/>
      <c r="H2004" s="21"/>
    </row>
    <row r="2005" spans="1:8">
      <c r="A2005" s="19">
        <v>10</v>
      </c>
      <c r="B2005" s="21" t="s">
        <v>1926</v>
      </c>
      <c r="C2005" s="21">
        <v>27</v>
      </c>
      <c r="D2005" s="3"/>
      <c r="E2005" s="5">
        <v>535040</v>
      </c>
      <c r="F2005" s="3">
        <f t="shared" si="39"/>
        <v>1770</v>
      </c>
      <c r="G2005" s="5"/>
      <c r="H2005" s="21"/>
    </row>
    <row r="2006" spans="1:8">
      <c r="A2006" s="19">
        <v>11</v>
      </c>
      <c r="B2006" s="21" t="s">
        <v>2155</v>
      </c>
      <c r="C2006" s="21"/>
      <c r="D2006" s="3"/>
      <c r="E2006" s="3">
        <v>1770</v>
      </c>
      <c r="F2006" s="3">
        <f t="shared" si="39"/>
        <v>0</v>
      </c>
      <c r="G2006" s="3"/>
      <c r="H2006" s="21" t="s">
        <v>1643</v>
      </c>
    </row>
    <row r="2007" spans="1:8">
      <c r="A2007" s="19">
        <v>18</v>
      </c>
      <c r="B2007" s="19"/>
      <c r="C2007" s="19"/>
      <c r="D2007" s="2"/>
      <c r="E2007" s="3"/>
      <c r="F2007" s="3"/>
      <c r="G2007" s="3"/>
      <c r="H2007" s="21"/>
    </row>
    <row r="2008" spans="1:8" ht="26.25">
      <c r="A2008" s="146" t="s">
        <v>43</v>
      </c>
      <c r="B2008" s="147"/>
      <c r="C2008" s="29">
        <f>SUM(C1996:C2006)</f>
        <v>136</v>
      </c>
      <c r="D2008" s="10">
        <f>SUM(D1996:D2007)</f>
        <v>1396670</v>
      </c>
      <c r="E2008" s="10">
        <f>SUM(E1997:E2007)</f>
        <v>1396670</v>
      </c>
      <c r="F2008" s="10">
        <f>D2008-E2008</f>
        <v>0</v>
      </c>
      <c r="G2008" s="10"/>
      <c r="H2008" s="31"/>
    </row>
    <row r="2011" spans="1:8" ht="23.25">
      <c r="A2011" s="666" t="s">
        <v>0</v>
      </c>
      <c r="B2011" s="666"/>
      <c r="C2011" s="666"/>
      <c r="D2011" s="666"/>
      <c r="E2011" s="666"/>
      <c r="F2011" s="666"/>
      <c r="G2011" s="666"/>
      <c r="H2011" s="666"/>
    </row>
    <row r="2012" spans="1:8" ht="15.75">
      <c r="A2012" s="672" t="s">
        <v>1059</v>
      </c>
      <c r="B2012" s="672"/>
      <c r="C2012" s="672"/>
      <c r="D2012" s="672"/>
      <c r="E2012" s="672"/>
      <c r="F2012" s="672"/>
      <c r="G2012" s="672"/>
      <c r="H2012" s="672"/>
    </row>
    <row r="2013" spans="1:8" ht="21">
      <c r="A2013" s="683" t="s">
        <v>2002</v>
      </c>
      <c r="B2013" s="683"/>
      <c r="C2013" s="683"/>
      <c r="D2013" s="683"/>
      <c r="E2013" s="683"/>
      <c r="F2013" s="683"/>
      <c r="G2013" s="683"/>
      <c r="H2013" s="683"/>
    </row>
    <row r="2014" spans="1:8">
      <c r="A2014" s="668" t="s">
        <v>2</v>
      </c>
      <c r="B2014" s="668"/>
      <c r="C2014" s="668"/>
      <c r="D2014" s="668"/>
      <c r="E2014" s="668"/>
      <c r="F2014" s="668"/>
      <c r="G2014" s="668"/>
      <c r="H2014" s="668"/>
    </row>
    <row r="2015" spans="1:8" ht="15.75">
      <c r="A2015" s="1" t="s">
        <v>3</v>
      </c>
      <c r="B2015" s="1" t="s">
        <v>4</v>
      </c>
      <c r="C2015" s="211" t="s">
        <v>2245</v>
      </c>
      <c r="D2015" s="1" t="s">
        <v>2243</v>
      </c>
      <c r="E2015" s="1" t="s">
        <v>2246</v>
      </c>
      <c r="F2015" s="211" t="s">
        <v>2244</v>
      </c>
      <c r="G2015" s="1" t="s">
        <v>2247</v>
      </c>
      <c r="H2015" s="211" t="s">
        <v>2239</v>
      </c>
    </row>
    <row r="2016" spans="1:8">
      <c r="A2016" s="19">
        <v>1</v>
      </c>
      <c r="B2016" s="21" t="s">
        <v>2001</v>
      </c>
      <c r="C2016" s="21">
        <v>20</v>
      </c>
      <c r="D2016" s="5">
        <v>519690</v>
      </c>
      <c r="E2016" s="21"/>
      <c r="F2016" s="229">
        <f>D2016-E2016</f>
        <v>519690</v>
      </c>
      <c r="G2016" s="251" t="s">
        <v>2480</v>
      </c>
      <c r="H2016" s="19"/>
    </row>
    <row r="2017" spans="1:8">
      <c r="A2017" s="19">
        <v>2</v>
      </c>
      <c r="B2017" s="21" t="s">
        <v>2003</v>
      </c>
      <c r="C2017" s="21">
        <v>19</v>
      </c>
      <c r="D2017" s="5">
        <v>495140</v>
      </c>
      <c r="E2017" s="3"/>
      <c r="F2017" s="3">
        <f>F2016+D2017-E2017</f>
        <v>1014830</v>
      </c>
      <c r="G2017" s="240" t="s">
        <v>2481</v>
      </c>
      <c r="H2017" s="21"/>
    </row>
    <row r="2018" spans="1:8">
      <c r="A2018" s="19">
        <v>3</v>
      </c>
      <c r="B2018" s="21" t="s">
        <v>2004</v>
      </c>
      <c r="C2018" s="21">
        <v>17</v>
      </c>
      <c r="D2018" s="5">
        <v>440680</v>
      </c>
      <c r="E2018" s="3"/>
      <c r="F2018" s="3">
        <f t="shared" ref="F2018:F2081" si="40">F2017+D2018-E2018</f>
        <v>1455510</v>
      </c>
      <c r="G2018" s="240" t="s">
        <v>2482</v>
      </c>
      <c r="H2018" s="21"/>
    </row>
    <row r="2019" spans="1:8">
      <c r="A2019" s="19">
        <v>4</v>
      </c>
      <c r="B2019" s="21" t="s">
        <v>2007</v>
      </c>
      <c r="C2019" s="21">
        <v>18</v>
      </c>
      <c r="D2019" s="5">
        <v>440410</v>
      </c>
      <c r="E2019" s="3"/>
      <c r="F2019" s="3">
        <f t="shared" si="40"/>
        <v>1895920</v>
      </c>
      <c r="G2019" s="240" t="s">
        <v>2483</v>
      </c>
      <c r="H2019" s="21"/>
    </row>
    <row r="2020" spans="1:8">
      <c r="A2020" s="19">
        <v>5</v>
      </c>
      <c r="B2020" s="105" t="s">
        <v>2009</v>
      </c>
      <c r="C2020" s="21">
        <v>7</v>
      </c>
      <c r="D2020" s="5">
        <v>177600</v>
      </c>
      <c r="E2020" s="3"/>
      <c r="F2020" s="3">
        <f t="shared" si="40"/>
        <v>2073520</v>
      </c>
      <c r="G2020" s="240" t="s">
        <v>2484</v>
      </c>
      <c r="H2020" s="21"/>
    </row>
    <row r="2021" spans="1:8">
      <c r="A2021" s="19">
        <v>6</v>
      </c>
      <c r="B2021" s="21" t="s">
        <v>2011</v>
      </c>
      <c r="C2021" s="21">
        <v>13</v>
      </c>
      <c r="D2021" s="5">
        <v>333900</v>
      </c>
      <c r="E2021" s="3"/>
      <c r="F2021" s="3">
        <f t="shared" si="40"/>
        <v>2407420</v>
      </c>
      <c r="G2021" s="240" t="s">
        <v>2485</v>
      </c>
      <c r="H2021" s="21"/>
    </row>
    <row r="2022" spans="1:8">
      <c r="A2022" s="19">
        <v>7</v>
      </c>
      <c r="B2022" s="21" t="s">
        <v>2013</v>
      </c>
      <c r="C2022" s="21">
        <v>16</v>
      </c>
      <c r="D2022" s="5">
        <v>414210</v>
      </c>
      <c r="E2022" s="3"/>
      <c r="F2022" s="3">
        <f t="shared" si="40"/>
        <v>2821630</v>
      </c>
      <c r="G2022" s="240" t="s">
        <v>2322</v>
      </c>
      <c r="H2022" s="21"/>
    </row>
    <row r="2023" spans="1:8">
      <c r="A2023" s="19">
        <v>8</v>
      </c>
      <c r="B2023" s="21" t="s">
        <v>2014</v>
      </c>
      <c r="C2023" s="21">
        <v>20</v>
      </c>
      <c r="D2023" s="5">
        <v>518990</v>
      </c>
      <c r="E2023" s="3"/>
      <c r="F2023" s="3">
        <f t="shared" si="40"/>
        <v>3340620</v>
      </c>
      <c r="G2023" s="240" t="s">
        <v>2323</v>
      </c>
      <c r="H2023" s="21"/>
    </row>
    <row r="2024" spans="1:8">
      <c r="A2024" s="19">
        <v>9</v>
      </c>
      <c r="B2024" s="21" t="s">
        <v>2015</v>
      </c>
      <c r="C2024" s="21">
        <v>23</v>
      </c>
      <c r="D2024" s="5">
        <v>597490</v>
      </c>
      <c r="E2024" s="3"/>
      <c r="F2024" s="3">
        <f t="shared" si="40"/>
        <v>3938110</v>
      </c>
      <c r="G2024" s="240" t="s">
        <v>2325</v>
      </c>
      <c r="H2024" s="21"/>
    </row>
    <row r="2025" spans="1:8">
      <c r="A2025" s="19">
        <v>10</v>
      </c>
      <c r="B2025" s="21" t="s">
        <v>2017</v>
      </c>
      <c r="C2025" s="21">
        <v>25</v>
      </c>
      <c r="D2025" s="5">
        <v>629190</v>
      </c>
      <c r="E2025" s="3"/>
      <c r="F2025" s="3">
        <f t="shared" si="40"/>
        <v>4567300</v>
      </c>
      <c r="G2025" s="240" t="s">
        <v>2486</v>
      </c>
      <c r="H2025" s="21"/>
    </row>
    <row r="2026" spans="1:8">
      <c r="A2026" s="19"/>
      <c r="B2026" s="21" t="s">
        <v>2018</v>
      </c>
      <c r="C2026" s="21">
        <v>26</v>
      </c>
      <c r="D2026" s="5">
        <v>665610</v>
      </c>
      <c r="E2026" s="3"/>
      <c r="F2026" s="3">
        <f t="shared" si="40"/>
        <v>5232910</v>
      </c>
      <c r="G2026" s="240" t="s">
        <v>2487</v>
      </c>
      <c r="H2026" s="21"/>
    </row>
    <row r="2027" spans="1:8">
      <c r="A2027" s="19"/>
      <c r="B2027" s="21" t="s">
        <v>2022</v>
      </c>
      <c r="C2027" s="21">
        <v>36</v>
      </c>
      <c r="D2027" s="5">
        <v>730435</v>
      </c>
      <c r="E2027" s="3"/>
      <c r="F2027" s="3">
        <f t="shared" si="40"/>
        <v>5963345</v>
      </c>
      <c r="G2027" s="240" t="s">
        <v>2327</v>
      </c>
      <c r="H2027" s="21"/>
    </row>
    <row r="2028" spans="1:8">
      <c r="A2028" s="19"/>
      <c r="B2028" s="21" t="s">
        <v>2023</v>
      </c>
      <c r="C2028" s="21">
        <v>35</v>
      </c>
      <c r="D2028" s="5">
        <v>909795</v>
      </c>
      <c r="E2028" s="3"/>
      <c r="F2028" s="3">
        <f t="shared" si="40"/>
        <v>6873140</v>
      </c>
      <c r="G2028" s="240" t="s">
        <v>2326</v>
      </c>
      <c r="H2028" s="21"/>
    </row>
    <row r="2029" spans="1:8">
      <c r="A2029" s="19"/>
      <c r="B2029" s="21" t="s">
        <v>2024</v>
      </c>
      <c r="C2029" s="21">
        <v>28</v>
      </c>
      <c r="D2029" s="5">
        <v>894370</v>
      </c>
      <c r="E2029" s="3"/>
      <c r="F2029" s="3">
        <f t="shared" si="40"/>
        <v>7767510</v>
      </c>
      <c r="G2029" s="252" t="s">
        <v>2488</v>
      </c>
      <c r="H2029" s="21"/>
    </row>
    <row r="2030" spans="1:8">
      <c r="A2030" s="19"/>
      <c r="B2030" s="21" t="s">
        <v>2019</v>
      </c>
      <c r="C2030" s="21">
        <v>55</v>
      </c>
      <c r="D2030" s="5">
        <v>1421350</v>
      </c>
      <c r="E2030" s="5"/>
      <c r="F2030" s="3">
        <f t="shared" si="40"/>
        <v>9188860</v>
      </c>
      <c r="G2030" s="242" t="s">
        <v>2394</v>
      </c>
      <c r="H2030" s="21"/>
    </row>
    <row r="2031" spans="1:8">
      <c r="A2031" s="19"/>
      <c r="B2031" s="21" t="s">
        <v>2026</v>
      </c>
      <c r="C2031" s="21">
        <v>65</v>
      </c>
      <c r="D2031" s="5">
        <f>1691020-25490+8085</f>
        <v>1673615</v>
      </c>
      <c r="E2031" s="5"/>
      <c r="F2031" s="3">
        <f t="shared" si="40"/>
        <v>10862475</v>
      </c>
      <c r="G2031" s="242" t="s">
        <v>2489</v>
      </c>
      <c r="H2031" s="21">
        <v>1647680</v>
      </c>
    </row>
    <row r="2032" spans="1:8">
      <c r="A2032" s="19"/>
      <c r="B2032" s="21" t="s">
        <v>2028</v>
      </c>
      <c r="C2032" s="21">
        <v>52</v>
      </c>
      <c r="D2032" s="5">
        <v>1346385</v>
      </c>
      <c r="E2032" s="5"/>
      <c r="F2032" s="3">
        <f t="shared" si="40"/>
        <v>12208860</v>
      </c>
      <c r="G2032" s="5"/>
      <c r="H2032" s="21"/>
    </row>
    <row r="2033" spans="1:8">
      <c r="A2033" s="19"/>
      <c r="B2033" s="21" t="s">
        <v>2029</v>
      </c>
      <c r="C2033" s="21">
        <v>56</v>
      </c>
      <c r="D2033" s="5">
        <v>1421910</v>
      </c>
      <c r="E2033" s="5"/>
      <c r="F2033" s="3">
        <f t="shared" si="40"/>
        <v>13630770</v>
      </c>
      <c r="G2033" s="5"/>
      <c r="H2033" s="21"/>
    </row>
    <row r="2034" spans="1:8">
      <c r="A2034" s="19"/>
      <c r="B2034" s="21" t="s">
        <v>2030</v>
      </c>
      <c r="C2034" s="21">
        <v>67</v>
      </c>
      <c r="D2034" s="5">
        <v>1704330</v>
      </c>
      <c r="E2034" s="5"/>
      <c r="F2034" s="3">
        <f t="shared" si="40"/>
        <v>15335100</v>
      </c>
      <c r="G2034" s="5"/>
      <c r="H2034" s="21"/>
    </row>
    <row r="2035" spans="1:8">
      <c r="A2035" s="19"/>
      <c r="B2035" s="21" t="s">
        <v>2032</v>
      </c>
      <c r="C2035" s="21">
        <v>54</v>
      </c>
      <c r="D2035" s="5">
        <v>1343330</v>
      </c>
      <c r="E2035" s="5"/>
      <c r="F2035" s="3">
        <f t="shared" si="40"/>
        <v>16678430</v>
      </c>
      <c r="G2035" s="5"/>
      <c r="H2035" s="21"/>
    </row>
    <row r="2036" spans="1:8">
      <c r="A2036" s="19"/>
      <c r="B2036" s="21" t="s">
        <v>2033</v>
      </c>
      <c r="C2036" s="21">
        <v>46</v>
      </c>
      <c r="D2036" s="5">
        <v>1158775</v>
      </c>
      <c r="E2036" s="5"/>
      <c r="F2036" s="3">
        <f t="shared" si="40"/>
        <v>17837205</v>
      </c>
      <c r="G2036" s="5"/>
      <c r="H2036" s="21"/>
    </row>
    <row r="2037" spans="1:8">
      <c r="A2037" s="19"/>
      <c r="B2037" s="21" t="s">
        <v>2034</v>
      </c>
      <c r="C2037" s="21">
        <v>43</v>
      </c>
      <c r="D2037" s="5">
        <v>1095710</v>
      </c>
      <c r="E2037" s="3"/>
      <c r="F2037" s="3">
        <f t="shared" si="40"/>
        <v>18932915</v>
      </c>
      <c r="G2037" s="3"/>
      <c r="H2037" s="21"/>
    </row>
    <row r="2038" spans="1:8">
      <c r="A2038" s="19"/>
      <c r="B2038" s="21" t="s">
        <v>2035</v>
      </c>
      <c r="C2038" s="21">
        <v>45</v>
      </c>
      <c r="D2038" s="5">
        <v>1140025</v>
      </c>
      <c r="E2038" s="3"/>
      <c r="F2038" s="3">
        <f t="shared" si="40"/>
        <v>20072940</v>
      </c>
      <c r="G2038" s="3"/>
      <c r="H2038" s="21"/>
    </row>
    <row r="2039" spans="1:8">
      <c r="A2039" s="19"/>
      <c r="B2039" s="21" t="s">
        <v>2036</v>
      </c>
      <c r="C2039" s="21">
        <v>48</v>
      </c>
      <c r="D2039" s="5">
        <v>1199955</v>
      </c>
      <c r="E2039" s="3"/>
      <c r="F2039" s="3">
        <f t="shared" si="40"/>
        <v>21272895</v>
      </c>
      <c r="G2039" s="3"/>
      <c r="H2039" s="21"/>
    </row>
    <row r="2040" spans="1:8">
      <c r="A2040" s="19"/>
      <c r="B2040" s="21" t="s">
        <v>2038</v>
      </c>
      <c r="C2040" s="21">
        <v>32</v>
      </c>
      <c r="D2040" s="5">
        <v>558125</v>
      </c>
      <c r="E2040" s="3"/>
      <c r="F2040" s="3">
        <f t="shared" si="40"/>
        <v>21831020</v>
      </c>
      <c r="G2040" s="3"/>
      <c r="H2040" s="21"/>
    </row>
    <row r="2041" spans="1:8">
      <c r="A2041" s="19"/>
      <c r="B2041" s="21" t="s">
        <v>2039</v>
      </c>
      <c r="C2041" s="21">
        <v>9</v>
      </c>
      <c r="D2041" s="5">
        <v>228445</v>
      </c>
      <c r="E2041" s="3"/>
      <c r="F2041" s="3">
        <f t="shared" si="40"/>
        <v>22059465</v>
      </c>
      <c r="G2041" s="3"/>
      <c r="H2041" s="21"/>
    </row>
    <row r="2042" spans="1:8">
      <c r="A2042" s="19"/>
      <c r="B2042" s="21" t="s">
        <v>2044</v>
      </c>
      <c r="C2042" s="21">
        <v>25</v>
      </c>
      <c r="D2042" s="3"/>
      <c r="E2042" s="5">
        <v>613780</v>
      </c>
      <c r="F2042" s="3">
        <f t="shared" si="40"/>
        <v>21445685</v>
      </c>
      <c r="G2042" s="5"/>
      <c r="H2042" s="21"/>
    </row>
    <row r="2043" spans="1:8">
      <c r="A2043" s="19"/>
      <c r="B2043" s="21" t="s">
        <v>2047</v>
      </c>
      <c r="C2043" s="21">
        <v>28</v>
      </c>
      <c r="D2043" s="3"/>
      <c r="E2043" s="5">
        <v>665250</v>
      </c>
      <c r="F2043" s="3">
        <f t="shared" si="40"/>
        <v>20780435</v>
      </c>
      <c r="G2043" s="5"/>
      <c r="H2043" s="21"/>
    </row>
    <row r="2044" spans="1:8">
      <c r="A2044" s="19"/>
      <c r="B2044" s="21" t="s">
        <v>2050</v>
      </c>
      <c r="C2044" s="21">
        <v>33</v>
      </c>
      <c r="D2044" s="3"/>
      <c r="E2044" s="5">
        <v>806930</v>
      </c>
      <c r="F2044" s="3">
        <f t="shared" si="40"/>
        <v>19973505</v>
      </c>
      <c r="G2044" s="5"/>
      <c r="H2044" s="21"/>
    </row>
    <row r="2045" spans="1:8">
      <c r="A2045" s="19"/>
      <c r="B2045" s="21" t="s">
        <v>2054</v>
      </c>
      <c r="C2045" s="21">
        <v>38</v>
      </c>
      <c r="D2045" s="3"/>
      <c r="E2045" s="5">
        <v>871490</v>
      </c>
      <c r="F2045" s="3">
        <f t="shared" si="40"/>
        <v>19102015</v>
      </c>
      <c r="G2045" s="5"/>
      <c r="H2045" s="21"/>
    </row>
    <row r="2046" spans="1:8">
      <c r="A2046" s="19"/>
      <c r="B2046" s="21" t="s">
        <v>2058</v>
      </c>
      <c r="C2046" s="21">
        <v>48</v>
      </c>
      <c r="D2046" s="3"/>
      <c r="E2046" s="5">
        <v>1097095</v>
      </c>
      <c r="F2046" s="3">
        <f t="shared" si="40"/>
        <v>18004920</v>
      </c>
      <c r="G2046" s="5"/>
      <c r="H2046" s="21"/>
    </row>
    <row r="2047" spans="1:8">
      <c r="A2047" s="19"/>
      <c r="B2047" s="21" t="s">
        <v>2060</v>
      </c>
      <c r="C2047" s="21">
        <v>35</v>
      </c>
      <c r="D2047" s="3"/>
      <c r="E2047" s="5">
        <v>827340</v>
      </c>
      <c r="F2047" s="3">
        <f t="shared" si="40"/>
        <v>17177580</v>
      </c>
      <c r="G2047" s="5"/>
      <c r="H2047" s="21"/>
    </row>
    <row r="2048" spans="1:8">
      <c r="A2048" s="19"/>
      <c r="B2048" s="21" t="s">
        <v>2063</v>
      </c>
      <c r="C2048" s="21">
        <v>44</v>
      </c>
      <c r="D2048" s="3"/>
      <c r="E2048" s="5">
        <v>1058380</v>
      </c>
      <c r="F2048" s="3">
        <f t="shared" si="40"/>
        <v>16119200</v>
      </c>
      <c r="G2048" s="5"/>
      <c r="H2048" s="21"/>
    </row>
    <row r="2049" spans="1:8">
      <c r="A2049" s="19"/>
      <c r="B2049" s="21" t="s">
        <v>2065</v>
      </c>
      <c r="C2049" s="21">
        <v>9</v>
      </c>
      <c r="D2049" s="3"/>
      <c r="E2049" s="5">
        <v>195540</v>
      </c>
      <c r="F2049" s="3">
        <f t="shared" si="40"/>
        <v>15923660</v>
      </c>
      <c r="G2049" s="5"/>
      <c r="H2049" s="21"/>
    </row>
    <row r="2050" spans="1:8">
      <c r="A2050" s="19"/>
      <c r="B2050" s="21" t="s">
        <v>2067</v>
      </c>
      <c r="C2050" s="21">
        <v>21</v>
      </c>
      <c r="D2050" s="3"/>
      <c r="E2050" s="5">
        <v>521550</v>
      </c>
      <c r="F2050" s="3">
        <f t="shared" si="40"/>
        <v>15402110</v>
      </c>
      <c r="G2050" s="5"/>
      <c r="H2050" s="21"/>
    </row>
    <row r="2051" spans="1:8">
      <c r="A2051" s="19"/>
      <c r="B2051" s="21" t="s">
        <v>2069</v>
      </c>
      <c r="C2051" s="21">
        <v>18</v>
      </c>
      <c r="D2051" s="3"/>
      <c r="E2051" s="5">
        <v>416190</v>
      </c>
      <c r="F2051" s="3">
        <f t="shared" si="40"/>
        <v>14985920</v>
      </c>
      <c r="G2051" s="5"/>
      <c r="H2051" s="21"/>
    </row>
    <row r="2052" spans="1:8">
      <c r="A2052" s="19"/>
      <c r="B2052" s="21" t="s">
        <v>2071</v>
      </c>
      <c r="C2052" s="21">
        <v>10</v>
      </c>
      <c r="D2052" s="3"/>
      <c r="E2052" s="5">
        <v>261110</v>
      </c>
      <c r="F2052" s="3">
        <f t="shared" si="40"/>
        <v>14724810</v>
      </c>
      <c r="G2052" s="5"/>
      <c r="H2052" s="21"/>
    </row>
    <row r="2053" spans="1:8">
      <c r="A2053" s="19"/>
      <c r="B2053" s="21" t="s">
        <v>2073</v>
      </c>
      <c r="C2053" s="21">
        <v>32</v>
      </c>
      <c r="D2053" s="3"/>
      <c r="E2053" s="5">
        <v>751410</v>
      </c>
      <c r="F2053" s="3">
        <f t="shared" si="40"/>
        <v>13973400</v>
      </c>
      <c r="G2053" s="5"/>
      <c r="H2053" s="21"/>
    </row>
    <row r="2054" spans="1:8">
      <c r="A2054" s="19"/>
      <c r="B2054" s="21" t="s">
        <v>2074</v>
      </c>
      <c r="C2054" s="21">
        <v>11</v>
      </c>
      <c r="D2054" s="3"/>
      <c r="E2054" s="5">
        <v>265760</v>
      </c>
      <c r="F2054" s="3">
        <f t="shared" si="40"/>
        <v>13707640</v>
      </c>
      <c r="G2054" s="5"/>
      <c r="H2054" s="21"/>
    </row>
    <row r="2055" spans="1:8">
      <c r="A2055" s="19"/>
      <c r="B2055" s="21" t="s">
        <v>2075</v>
      </c>
      <c r="C2055" s="21">
        <v>27</v>
      </c>
      <c r="D2055" s="3"/>
      <c r="E2055" s="5">
        <v>568650</v>
      </c>
      <c r="F2055" s="3">
        <f t="shared" si="40"/>
        <v>13138990</v>
      </c>
      <c r="G2055" s="5"/>
      <c r="H2055" s="21"/>
    </row>
    <row r="2056" spans="1:8">
      <c r="A2056" s="19"/>
      <c r="B2056" s="21" t="s">
        <v>2076</v>
      </c>
      <c r="C2056" s="21">
        <v>5</v>
      </c>
      <c r="D2056" s="3"/>
      <c r="E2056" s="5">
        <v>83350</v>
      </c>
      <c r="F2056" s="3">
        <f t="shared" si="40"/>
        <v>13055640</v>
      </c>
      <c r="G2056" s="5"/>
      <c r="H2056" s="21"/>
    </row>
    <row r="2057" spans="1:8">
      <c r="A2057" s="19"/>
      <c r="B2057" s="21" t="s">
        <v>2077</v>
      </c>
      <c r="C2057" s="21">
        <v>33</v>
      </c>
      <c r="D2057" s="3"/>
      <c r="E2057" s="5">
        <v>740485</v>
      </c>
      <c r="F2057" s="3">
        <f t="shared" si="40"/>
        <v>12315155</v>
      </c>
      <c r="G2057" s="5"/>
      <c r="H2057" s="21"/>
    </row>
    <row r="2058" spans="1:8">
      <c r="A2058" s="19"/>
      <c r="B2058" s="21" t="s">
        <v>2080</v>
      </c>
      <c r="C2058" s="21">
        <v>12</v>
      </c>
      <c r="D2058" s="3"/>
      <c r="E2058" s="5">
        <v>299250</v>
      </c>
      <c r="F2058" s="3">
        <f t="shared" si="40"/>
        <v>12015905</v>
      </c>
      <c r="G2058" s="5"/>
      <c r="H2058" s="21"/>
    </row>
    <row r="2059" spans="1:8">
      <c r="A2059" s="19"/>
      <c r="B2059" s="21" t="s">
        <v>2081</v>
      </c>
      <c r="C2059" s="21">
        <v>26</v>
      </c>
      <c r="D2059" s="3"/>
      <c r="E2059" s="5">
        <v>621120</v>
      </c>
      <c r="F2059" s="3">
        <f t="shared" si="40"/>
        <v>11394785</v>
      </c>
      <c r="G2059" s="5"/>
      <c r="H2059" s="21"/>
    </row>
    <row r="2060" spans="1:8">
      <c r="A2060" s="19"/>
      <c r="B2060" s="21" t="s">
        <v>2083</v>
      </c>
      <c r="C2060" s="21">
        <v>18</v>
      </c>
      <c r="D2060" s="3"/>
      <c r="E2060" s="5">
        <v>423000</v>
      </c>
      <c r="F2060" s="3">
        <f t="shared" si="40"/>
        <v>10971785</v>
      </c>
      <c r="G2060" s="5"/>
      <c r="H2060" s="21"/>
    </row>
    <row r="2061" spans="1:8">
      <c r="A2061" s="19"/>
      <c r="B2061" s="21" t="s">
        <v>2085</v>
      </c>
      <c r="C2061" s="21">
        <v>15</v>
      </c>
      <c r="D2061" s="3"/>
      <c r="E2061" s="5">
        <v>299345</v>
      </c>
      <c r="F2061" s="3">
        <f t="shared" si="40"/>
        <v>10672440</v>
      </c>
      <c r="G2061" s="5"/>
      <c r="H2061" s="21"/>
    </row>
    <row r="2062" spans="1:8">
      <c r="A2062" s="19"/>
      <c r="B2062" s="21" t="s">
        <v>2086</v>
      </c>
      <c r="C2062" s="21">
        <v>9</v>
      </c>
      <c r="D2062" s="3"/>
      <c r="E2062" s="5">
        <v>186935</v>
      </c>
      <c r="F2062" s="3">
        <f t="shared" si="40"/>
        <v>10485505</v>
      </c>
      <c r="G2062" s="5"/>
      <c r="H2062" s="21"/>
    </row>
    <row r="2063" spans="1:8">
      <c r="A2063" s="19"/>
      <c r="B2063" s="21" t="s">
        <v>2087</v>
      </c>
      <c r="C2063" s="21">
        <v>8</v>
      </c>
      <c r="D2063" s="3"/>
      <c r="E2063" s="5">
        <v>186080</v>
      </c>
      <c r="F2063" s="3">
        <f t="shared" si="40"/>
        <v>10299425</v>
      </c>
      <c r="G2063" s="5"/>
      <c r="H2063" s="21"/>
    </row>
    <row r="2064" spans="1:8">
      <c r="A2064" s="19"/>
      <c r="B2064" s="21" t="s">
        <v>2091</v>
      </c>
      <c r="C2064" s="21">
        <v>1</v>
      </c>
      <c r="D2064" s="3"/>
      <c r="E2064" s="5">
        <v>13440</v>
      </c>
      <c r="F2064" s="3">
        <f t="shared" si="40"/>
        <v>10285985</v>
      </c>
      <c r="G2064" s="5"/>
      <c r="H2064" s="21"/>
    </row>
    <row r="2065" spans="1:8">
      <c r="A2065" s="19"/>
      <c r="B2065" s="21" t="s">
        <v>2094</v>
      </c>
      <c r="C2065" s="21">
        <v>7</v>
      </c>
      <c r="D2065" s="3"/>
      <c r="E2065" s="5">
        <v>153830</v>
      </c>
      <c r="F2065" s="3">
        <f t="shared" si="40"/>
        <v>10132155</v>
      </c>
      <c r="G2065" s="5"/>
      <c r="H2065" s="21"/>
    </row>
    <row r="2066" spans="1:8">
      <c r="A2066" s="19"/>
      <c r="B2066" s="21" t="s">
        <v>505</v>
      </c>
      <c r="C2066" s="21">
        <v>4</v>
      </c>
      <c r="D2066" s="3"/>
      <c r="E2066" s="5">
        <v>95240</v>
      </c>
      <c r="F2066" s="3">
        <f t="shared" si="40"/>
        <v>10036915</v>
      </c>
      <c r="G2066" s="5"/>
      <c r="H2066" s="21"/>
    </row>
    <row r="2067" spans="1:8">
      <c r="A2067" s="19"/>
      <c r="B2067" s="21" t="s">
        <v>2103</v>
      </c>
      <c r="C2067" s="21">
        <v>7</v>
      </c>
      <c r="D2067" s="3"/>
      <c r="E2067" s="5">
        <v>126360</v>
      </c>
      <c r="F2067" s="3">
        <f t="shared" si="40"/>
        <v>9910555</v>
      </c>
      <c r="G2067" s="5"/>
      <c r="H2067" s="21"/>
    </row>
    <row r="2068" spans="1:8">
      <c r="A2068" s="19"/>
      <c r="B2068" s="21" t="s">
        <v>2105</v>
      </c>
      <c r="C2068" s="21">
        <v>38</v>
      </c>
      <c r="D2068" s="3"/>
      <c r="E2068" s="5">
        <v>820640</v>
      </c>
      <c r="F2068" s="3">
        <f t="shared" si="40"/>
        <v>9089915</v>
      </c>
      <c r="G2068" s="5"/>
      <c r="H2068" s="21"/>
    </row>
    <row r="2069" spans="1:8">
      <c r="A2069" s="19"/>
      <c r="B2069" s="21" t="s">
        <v>2106</v>
      </c>
      <c r="C2069" s="21">
        <v>62</v>
      </c>
      <c r="D2069" s="3"/>
      <c r="E2069" s="5">
        <v>1251165</v>
      </c>
      <c r="F2069" s="3">
        <f t="shared" si="40"/>
        <v>7838750</v>
      </c>
      <c r="G2069" s="5"/>
      <c r="H2069" s="21"/>
    </row>
    <row r="2070" spans="1:8">
      <c r="A2070" s="19"/>
      <c r="B2070" s="21" t="s">
        <v>2110</v>
      </c>
      <c r="C2070" s="21">
        <v>47</v>
      </c>
      <c r="D2070" s="3"/>
      <c r="E2070" s="5">
        <v>829065</v>
      </c>
      <c r="F2070" s="3">
        <f t="shared" si="40"/>
        <v>7009685</v>
      </c>
      <c r="G2070" s="5"/>
      <c r="H2070" s="21"/>
    </row>
    <row r="2071" spans="1:8">
      <c r="A2071" s="19"/>
      <c r="B2071" s="21" t="s">
        <v>2112</v>
      </c>
      <c r="C2071" s="21">
        <v>5</v>
      </c>
      <c r="D2071" s="5">
        <v>117760</v>
      </c>
      <c r="E2071" s="5"/>
      <c r="F2071" s="3">
        <f t="shared" si="40"/>
        <v>7127445</v>
      </c>
      <c r="G2071" s="5"/>
      <c r="H2071" s="21" t="s">
        <v>2113</v>
      </c>
    </row>
    <row r="2072" spans="1:8">
      <c r="A2072" s="19"/>
      <c r="B2072" s="21" t="s">
        <v>2112</v>
      </c>
      <c r="C2072" s="21">
        <v>15</v>
      </c>
      <c r="D2072" s="5"/>
      <c r="E2072" s="5">
        <v>317400</v>
      </c>
      <c r="F2072" s="3">
        <f t="shared" si="40"/>
        <v>6810045</v>
      </c>
      <c r="G2072" s="5"/>
      <c r="H2072" s="21"/>
    </row>
    <row r="2073" spans="1:8">
      <c r="A2073" s="19"/>
      <c r="B2073" s="21" t="s">
        <v>2114</v>
      </c>
      <c r="C2073" s="21">
        <v>2</v>
      </c>
      <c r="D2073" s="5">
        <v>50410</v>
      </c>
      <c r="E2073" s="5"/>
      <c r="F2073" s="3">
        <f t="shared" si="40"/>
        <v>6860455</v>
      </c>
      <c r="G2073" s="5"/>
      <c r="H2073" s="21" t="s">
        <v>2113</v>
      </c>
    </row>
    <row r="2074" spans="1:8">
      <c r="A2074" s="19"/>
      <c r="B2074" s="21" t="s">
        <v>2114</v>
      </c>
      <c r="C2074" s="21">
        <v>24</v>
      </c>
      <c r="D2074" s="3"/>
      <c r="E2074" s="5">
        <v>458010</v>
      </c>
      <c r="F2074" s="3">
        <f t="shared" si="40"/>
        <v>6402445</v>
      </c>
      <c r="G2074" s="5"/>
      <c r="H2074" s="21"/>
    </row>
    <row r="2075" spans="1:8">
      <c r="A2075" s="19"/>
      <c r="B2075" s="21" t="s">
        <v>2115</v>
      </c>
      <c r="C2075" s="21">
        <v>27</v>
      </c>
      <c r="D2075" s="3"/>
      <c r="E2075" s="5">
        <v>625640</v>
      </c>
      <c r="F2075" s="3">
        <f t="shared" si="40"/>
        <v>5776805</v>
      </c>
      <c r="G2075" s="5"/>
      <c r="H2075" s="21"/>
    </row>
    <row r="2076" spans="1:8">
      <c r="A2076" s="19"/>
      <c r="B2076" s="21" t="s">
        <v>2116</v>
      </c>
      <c r="C2076" s="21">
        <v>18</v>
      </c>
      <c r="D2076" s="3"/>
      <c r="E2076" s="5">
        <v>445530</v>
      </c>
      <c r="F2076" s="3">
        <f t="shared" si="40"/>
        <v>5331275</v>
      </c>
      <c r="G2076" s="5"/>
      <c r="H2076" s="21"/>
    </row>
    <row r="2077" spans="1:8">
      <c r="A2077" s="19"/>
      <c r="B2077" s="21" t="s">
        <v>2119</v>
      </c>
      <c r="C2077" s="21">
        <v>40</v>
      </c>
      <c r="D2077" s="3"/>
      <c r="E2077" s="5">
        <v>814910</v>
      </c>
      <c r="F2077" s="3">
        <f t="shared" si="40"/>
        <v>4516365</v>
      </c>
      <c r="G2077" s="5"/>
      <c r="H2077" s="21"/>
    </row>
    <row r="2078" spans="1:8">
      <c r="A2078" s="19"/>
      <c r="B2078" s="21" t="s">
        <v>2121</v>
      </c>
      <c r="C2078" s="21">
        <v>36</v>
      </c>
      <c r="D2078" s="3"/>
      <c r="E2078" s="5">
        <v>756190</v>
      </c>
      <c r="F2078" s="3">
        <f t="shared" si="40"/>
        <v>3760175</v>
      </c>
      <c r="G2078" s="5"/>
      <c r="H2078" s="21"/>
    </row>
    <row r="2079" spans="1:8">
      <c r="A2079" s="19">
        <v>11</v>
      </c>
      <c r="B2079" s="21" t="s">
        <v>2123</v>
      </c>
      <c r="C2079" s="21">
        <v>33</v>
      </c>
      <c r="D2079" s="3"/>
      <c r="E2079" s="5">
        <v>640990</v>
      </c>
      <c r="F2079" s="3">
        <f t="shared" si="40"/>
        <v>3119185</v>
      </c>
      <c r="G2079" s="5"/>
      <c r="H2079" s="21"/>
    </row>
    <row r="2080" spans="1:8">
      <c r="A2080" s="19"/>
      <c r="B2080" s="21" t="s">
        <v>2124</v>
      </c>
      <c r="C2080" s="21">
        <v>34</v>
      </c>
      <c r="D2080" s="3"/>
      <c r="E2080" s="5">
        <v>724830</v>
      </c>
      <c r="F2080" s="3">
        <f t="shared" si="40"/>
        <v>2394355</v>
      </c>
      <c r="G2080" s="5"/>
      <c r="H2080" s="21"/>
    </row>
    <row r="2081" spans="1:8">
      <c r="A2081" s="19"/>
      <c r="B2081" s="21" t="s">
        <v>2127</v>
      </c>
      <c r="C2081" s="21">
        <v>27</v>
      </c>
      <c r="D2081" s="3"/>
      <c r="E2081" s="5">
        <v>597435</v>
      </c>
      <c r="F2081" s="3">
        <f t="shared" si="40"/>
        <v>1796920</v>
      </c>
      <c r="G2081" s="5"/>
      <c r="H2081" s="21"/>
    </row>
    <row r="2082" spans="1:8">
      <c r="A2082" s="19"/>
      <c r="B2082" s="21" t="s">
        <v>2128</v>
      </c>
      <c r="C2082" s="21">
        <v>48</v>
      </c>
      <c r="D2082" s="3"/>
      <c r="E2082" s="5">
        <v>1115525</v>
      </c>
      <c r="F2082" s="3">
        <f t="shared" ref="F2082:F2085" si="41">F2081+D2082-E2082</f>
        <v>681395</v>
      </c>
      <c r="G2082" s="5"/>
      <c r="H2082" s="21"/>
    </row>
    <row r="2083" spans="1:8">
      <c r="A2083" s="19"/>
      <c r="B2083" s="21" t="s">
        <v>2130</v>
      </c>
      <c r="C2083" s="21">
        <v>30</v>
      </c>
      <c r="D2083" s="3"/>
      <c r="E2083" s="5">
        <v>654000</v>
      </c>
      <c r="F2083" s="3">
        <f t="shared" si="41"/>
        <v>27395</v>
      </c>
      <c r="G2083" s="5"/>
      <c r="H2083" s="187"/>
    </row>
    <row r="2084" spans="1:8">
      <c r="A2084" s="19"/>
      <c r="B2084" s="21" t="s">
        <v>2169</v>
      </c>
      <c r="C2084" s="21">
        <v>1</v>
      </c>
      <c r="D2084" s="3"/>
      <c r="E2084" s="5">
        <v>12125</v>
      </c>
      <c r="F2084" s="3">
        <f t="shared" si="41"/>
        <v>15270</v>
      </c>
      <c r="G2084" s="5"/>
      <c r="H2084" s="187"/>
    </row>
    <row r="2085" spans="1:8">
      <c r="A2085" s="19"/>
      <c r="B2085" s="21" t="s">
        <v>2577</v>
      </c>
      <c r="C2085" s="21">
        <v>1</v>
      </c>
      <c r="D2085" s="3"/>
      <c r="E2085" s="3">
        <v>295</v>
      </c>
      <c r="F2085" s="3">
        <f t="shared" si="41"/>
        <v>14975</v>
      </c>
      <c r="G2085" s="3"/>
      <c r="H2085" s="187"/>
    </row>
    <row r="2086" spans="1:8">
      <c r="A2086" s="19">
        <v>18</v>
      </c>
      <c r="B2086" s="19" t="s">
        <v>2639</v>
      </c>
      <c r="C2086" s="19"/>
      <c r="D2086" s="2"/>
      <c r="E2086" s="3">
        <v>14975</v>
      </c>
      <c r="F2086" s="3"/>
      <c r="G2086" s="3"/>
      <c r="H2086" s="21"/>
    </row>
    <row r="2087" spans="1:8" ht="26.25">
      <c r="A2087" s="148" t="s">
        <v>43</v>
      </c>
      <c r="B2087" s="149"/>
      <c r="C2087" s="29">
        <f>SUM(C2016:C2085)</f>
        <v>1887</v>
      </c>
      <c r="D2087" s="10">
        <f>SUM(D2016:D2086)</f>
        <v>22227635</v>
      </c>
      <c r="E2087" s="10">
        <f>SUM(E2017:E2086)</f>
        <v>22227635</v>
      </c>
      <c r="F2087" s="10">
        <f>D2087-E2087</f>
        <v>0</v>
      </c>
      <c r="G2087" s="10"/>
      <c r="H2087" s="31"/>
    </row>
    <row r="2090" spans="1:8" ht="23.25">
      <c r="A2090" s="666" t="s">
        <v>0</v>
      </c>
      <c r="B2090" s="666"/>
      <c r="C2090" s="666"/>
      <c r="D2090" s="666"/>
      <c r="E2090" s="666"/>
      <c r="F2090" s="666"/>
      <c r="G2090" s="666"/>
      <c r="H2090" s="666"/>
    </row>
    <row r="2091" spans="1:8" ht="15.75">
      <c r="A2091" s="672" t="s">
        <v>1059</v>
      </c>
      <c r="B2091" s="672"/>
      <c r="C2091" s="672"/>
      <c r="D2091" s="672"/>
      <c r="E2091" s="672"/>
      <c r="F2091" s="672"/>
      <c r="G2091" s="672"/>
      <c r="H2091" s="672"/>
    </row>
    <row r="2092" spans="1:8" ht="21">
      <c r="A2092" s="683" t="s">
        <v>1930</v>
      </c>
      <c r="B2092" s="683"/>
      <c r="C2092" s="683"/>
      <c r="D2092" s="683"/>
      <c r="E2092" s="683"/>
      <c r="F2092" s="683"/>
      <c r="G2092" s="683"/>
      <c r="H2092" s="683"/>
    </row>
    <row r="2093" spans="1:8">
      <c r="A2093" s="668" t="s">
        <v>2</v>
      </c>
      <c r="B2093" s="668"/>
      <c r="C2093" s="668"/>
      <c r="D2093" s="668"/>
      <c r="E2093" s="668"/>
      <c r="F2093" s="668"/>
      <c r="G2093" s="668"/>
      <c r="H2093" s="668"/>
    </row>
    <row r="2094" spans="1:8" ht="15.75">
      <c r="A2094" s="1" t="s">
        <v>3</v>
      </c>
      <c r="B2094" s="1" t="s">
        <v>4</v>
      </c>
      <c r="C2094" s="211" t="s">
        <v>2245</v>
      </c>
      <c r="D2094" s="1" t="s">
        <v>2243</v>
      </c>
      <c r="E2094" s="1" t="s">
        <v>2246</v>
      </c>
      <c r="F2094" s="211" t="s">
        <v>2244</v>
      </c>
      <c r="G2094" s="1" t="s">
        <v>2247</v>
      </c>
      <c r="H2094" s="211" t="s">
        <v>2239</v>
      </c>
    </row>
    <row r="2095" spans="1:8">
      <c r="A2095" s="19">
        <v>1</v>
      </c>
      <c r="B2095" s="21" t="s">
        <v>2022</v>
      </c>
      <c r="C2095" s="21">
        <v>14</v>
      </c>
      <c r="D2095" s="5">
        <v>312830</v>
      </c>
      <c r="E2095" s="21"/>
      <c r="F2095" s="229">
        <f>D2095-E2095</f>
        <v>312830</v>
      </c>
      <c r="G2095" s="251" t="s">
        <v>2476</v>
      </c>
      <c r="H2095" s="19"/>
    </row>
    <row r="2096" spans="1:8">
      <c r="A2096" s="19">
        <v>2</v>
      </c>
      <c r="B2096" s="21" t="s">
        <v>2023</v>
      </c>
      <c r="C2096" s="21">
        <v>21</v>
      </c>
      <c r="D2096" s="5">
        <v>469410</v>
      </c>
      <c r="E2096" s="3"/>
      <c r="F2096" s="3">
        <f>F2095+D2096-E2096</f>
        <v>782240</v>
      </c>
      <c r="G2096" s="240" t="s">
        <v>2477</v>
      </c>
      <c r="H2096" s="21"/>
    </row>
    <row r="2097" spans="1:8">
      <c r="A2097" s="19">
        <v>3</v>
      </c>
      <c r="B2097" s="21" t="s">
        <v>2024</v>
      </c>
      <c r="C2097" s="21">
        <v>10</v>
      </c>
      <c r="D2097" s="5">
        <v>222525</v>
      </c>
      <c r="E2097" s="3"/>
      <c r="F2097" s="3">
        <f t="shared" ref="F2097:F2110" si="42">F2096+D2097-E2097</f>
        <v>1004765</v>
      </c>
      <c r="G2097" s="240" t="s">
        <v>2478</v>
      </c>
      <c r="H2097" s="21"/>
    </row>
    <row r="2098" spans="1:8">
      <c r="A2098" s="19">
        <v>4</v>
      </c>
      <c r="B2098" s="21" t="s">
        <v>2019</v>
      </c>
      <c r="C2098" s="21">
        <v>20</v>
      </c>
      <c r="D2098" s="5">
        <v>156940</v>
      </c>
      <c r="E2098" s="3"/>
      <c r="F2098" s="3">
        <f t="shared" si="42"/>
        <v>1161705</v>
      </c>
      <c r="G2098" s="240" t="s">
        <v>2479</v>
      </c>
      <c r="H2098" s="21"/>
    </row>
    <row r="2099" spans="1:8">
      <c r="A2099" s="19">
        <v>5</v>
      </c>
      <c r="B2099" s="105" t="s">
        <v>2026</v>
      </c>
      <c r="C2099" s="21">
        <v>7</v>
      </c>
      <c r="D2099" s="5">
        <v>158200</v>
      </c>
      <c r="E2099" s="3"/>
      <c r="F2099" s="3">
        <f t="shared" si="42"/>
        <v>1319905</v>
      </c>
      <c r="G2099" s="3"/>
      <c r="H2099" s="21"/>
    </row>
    <row r="2100" spans="1:8">
      <c r="A2100" s="19">
        <v>6</v>
      </c>
      <c r="B2100" s="21" t="s">
        <v>2030</v>
      </c>
      <c r="C2100" s="21">
        <v>8</v>
      </c>
      <c r="D2100" s="3"/>
      <c r="E2100" s="5">
        <v>132045</v>
      </c>
      <c r="F2100" s="3">
        <f t="shared" si="42"/>
        <v>1187860</v>
      </c>
      <c r="G2100" s="5"/>
      <c r="H2100" s="21"/>
    </row>
    <row r="2101" spans="1:8">
      <c r="A2101" s="19">
        <v>7</v>
      </c>
      <c r="B2101" s="21" t="s">
        <v>2032</v>
      </c>
      <c r="C2101" s="21">
        <v>4</v>
      </c>
      <c r="D2101" s="3"/>
      <c r="E2101" s="5">
        <v>70565</v>
      </c>
      <c r="F2101" s="3">
        <f t="shared" si="42"/>
        <v>1117295</v>
      </c>
      <c r="G2101" s="5"/>
      <c r="H2101" s="21"/>
    </row>
    <row r="2102" spans="1:8">
      <c r="A2102" s="19">
        <v>8</v>
      </c>
      <c r="B2102" s="21" t="s">
        <v>2033</v>
      </c>
      <c r="C2102" s="21">
        <v>1</v>
      </c>
      <c r="D2102" s="3"/>
      <c r="E2102" s="5">
        <v>15130</v>
      </c>
      <c r="F2102" s="3">
        <f t="shared" si="42"/>
        <v>1102165</v>
      </c>
      <c r="G2102" s="5"/>
      <c r="H2102" s="21"/>
    </row>
    <row r="2103" spans="1:8">
      <c r="A2103" s="19">
        <v>9</v>
      </c>
      <c r="B2103" s="21" t="s">
        <v>2034</v>
      </c>
      <c r="C2103" s="21">
        <v>2</v>
      </c>
      <c r="D2103" s="3"/>
      <c r="E2103" s="5">
        <v>28000</v>
      </c>
      <c r="F2103" s="3">
        <f t="shared" si="42"/>
        <v>1074165</v>
      </c>
      <c r="G2103" s="5"/>
      <c r="H2103" s="21"/>
    </row>
    <row r="2104" spans="1:8">
      <c r="A2104" s="19">
        <v>10</v>
      </c>
      <c r="B2104" s="21" t="s">
        <v>2035</v>
      </c>
      <c r="C2104" s="21">
        <v>16</v>
      </c>
      <c r="D2104" s="3"/>
      <c r="E2104" s="5">
        <v>290115</v>
      </c>
      <c r="F2104" s="3">
        <f t="shared" si="42"/>
        <v>784050</v>
      </c>
      <c r="G2104" s="5"/>
      <c r="H2104" s="21"/>
    </row>
    <row r="2105" spans="1:8">
      <c r="A2105" s="19"/>
      <c r="B2105" s="21" t="s">
        <v>2036</v>
      </c>
      <c r="C2105" s="21">
        <v>13</v>
      </c>
      <c r="D2105" s="3"/>
      <c r="E2105" s="5">
        <v>245510</v>
      </c>
      <c r="F2105" s="3">
        <f t="shared" si="42"/>
        <v>538540</v>
      </c>
      <c r="G2105" s="5"/>
      <c r="H2105" s="21"/>
    </row>
    <row r="2106" spans="1:8">
      <c r="A2106" s="19"/>
      <c r="B2106" s="21" t="s">
        <v>2038</v>
      </c>
      <c r="C2106" s="21">
        <v>8</v>
      </c>
      <c r="D2106" s="3"/>
      <c r="E2106" s="5">
        <v>144985</v>
      </c>
      <c r="F2106" s="3">
        <f t="shared" si="42"/>
        <v>393555</v>
      </c>
      <c r="G2106" s="5"/>
      <c r="H2106" s="21"/>
    </row>
    <row r="2107" spans="1:8">
      <c r="A2107" s="19"/>
      <c r="B2107" s="21" t="s">
        <v>2039</v>
      </c>
      <c r="C2107" s="21">
        <v>7</v>
      </c>
      <c r="D2107" s="3"/>
      <c r="E2107" s="5">
        <v>121505</v>
      </c>
      <c r="F2107" s="3">
        <f t="shared" si="42"/>
        <v>272050</v>
      </c>
      <c r="G2107" s="5"/>
      <c r="H2107" s="21"/>
    </row>
    <row r="2108" spans="1:8">
      <c r="A2108" s="19"/>
      <c r="B2108" s="21" t="s">
        <v>2041</v>
      </c>
      <c r="C2108" s="21">
        <v>13</v>
      </c>
      <c r="D2108" s="3"/>
      <c r="E2108" s="5">
        <v>235585</v>
      </c>
      <c r="F2108" s="3">
        <f t="shared" si="42"/>
        <v>36465</v>
      </c>
      <c r="G2108" s="5"/>
      <c r="H2108" s="21"/>
    </row>
    <row r="2109" spans="1:8">
      <c r="A2109" s="19"/>
      <c r="B2109" s="21" t="s">
        <v>2047</v>
      </c>
      <c r="C2109" s="21">
        <v>2</v>
      </c>
      <c r="D2109" s="3"/>
      <c r="E2109" s="5">
        <v>34985</v>
      </c>
      <c r="F2109" s="3">
        <f t="shared" si="42"/>
        <v>1480</v>
      </c>
      <c r="G2109" s="5"/>
      <c r="H2109" s="21"/>
    </row>
    <row r="2110" spans="1:8">
      <c r="A2110" s="19"/>
      <c r="B2110" s="21" t="s">
        <v>2076</v>
      </c>
      <c r="C2110" s="21">
        <v>1</v>
      </c>
      <c r="D2110" s="3">
        <v>3095</v>
      </c>
      <c r="E2110" s="3">
        <v>4575</v>
      </c>
      <c r="F2110" s="3">
        <f t="shared" si="42"/>
        <v>0</v>
      </c>
      <c r="G2110" s="3"/>
      <c r="H2110" s="21"/>
    </row>
    <row r="2111" spans="1:8">
      <c r="A2111" s="19"/>
      <c r="B2111" s="21"/>
      <c r="C2111" s="21"/>
      <c r="D2111" s="3"/>
      <c r="E2111" s="3"/>
      <c r="F2111" s="3"/>
      <c r="G2111" s="3"/>
      <c r="H2111" s="21"/>
    </row>
    <row r="2112" spans="1:8">
      <c r="A2112" s="19">
        <v>11</v>
      </c>
      <c r="B2112" s="21"/>
      <c r="C2112" s="21"/>
      <c r="D2112" s="3"/>
      <c r="E2112" s="3"/>
      <c r="F2112" s="3"/>
      <c r="G2112" s="3"/>
      <c r="H2112" s="21"/>
    </row>
    <row r="2113" spans="1:8">
      <c r="A2113" s="19">
        <v>18</v>
      </c>
      <c r="B2113" s="19"/>
      <c r="C2113" s="19"/>
      <c r="D2113" s="2"/>
      <c r="E2113" s="3"/>
      <c r="F2113" s="3"/>
      <c r="G2113" s="3"/>
      <c r="H2113" s="21"/>
    </row>
    <row r="2114" spans="1:8" ht="26.25">
      <c r="A2114" s="150" t="s">
        <v>43</v>
      </c>
      <c r="B2114" s="151"/>
      <c r="C2114" s="29">
        <f>SUM(C2095:C2112)</f>
        <v>147</v>
      </c>
      <c r="D2114" s="10">
        <f>SUM(D2095:D2113)</f>
        <v>1323000</v>
      </c>
      <c r="E2114" s="10">
        <f>SUM(E2096:E2113)</f>
        <v>1323000</v>
      </c>
      <c r="F2114" s="10">
        <f>D2114-E2114</f>
        <v>0</v>
      </c>
      <c r="G2114" s="10"/>
      <c r="H2114" s="31"/>
    </row>
    <row r="2117" spans="1:8" ht="23.25">
      <c r="A2117" s="666" t="s">
        <v>0</v>
      </c>
      <c r="B2117" s="666"/>
      <c r="C2117" s="666"/>
      <c r="D2117" s="666"/>
      <c r="E2117" s="666"/>
      <c r="F2117" s="666"/>
      <c r="G2117" s="666"/>
      <c r="H2117" s="666"/>
    </row>
    <row r="2118" spans="1:8" ht="15.75">
      <c r="A2118" s="672" t="s">
        <v>1059</v>
      </c>
      <c r="B2118" s="672"/>
      <c r="C2118" s="672"/>
      <c r="D2118" s="672"/>
      <c r="E2118" s="672"/>
      <c r="F2118" s="672"/>
      <c r="G2118" s="672"/>
      <c r="H2118" s="672"/>
    </row>
    <row r="2119" spans="1:8" ht="21">
      <c r="A2119" s="683" t="s">
        <v>1935</v>
      </c>
      <c r="B2119" s="683"/>
      <c r="C2119" s="683"/>
      <c r="D2119" s="683"/>
      <c r="E2119" s="683"/>
      <c r="F2119" s="683"/>
      <c r="G2119" s="683"/>
      <c r="H2119" s="683"/>
    </row>
    <row r="2120" spans="1:8">
      <c r="A2120" s="668" t="s">
        <v>2</v>
      </c>
      <c r="B2120" s="668"/>
      <c r="C2120" s="668"/>
      <c r="D2120" s="668"/>
      <c r="E2120" s="668"/>
      <c r="F2120" s="668"/>
      <c r="G2120" s="668"/>
      <c r="H2120" s="668"/>
    </row>
    <row r="2121" spans="1:8" ht="15.75">
      <c r="A2121" s="1" t="s">
        <v>3</v>
      </c>
      <c r="B2121" s="1" t="s">
        <v>4</v>
      </c>
      <c r="C2121" s="211" t="s">
        <v>2245</v>
      </c>
      <c r="D2121" s="1" t="s">
        <v>2243</v>
      </c>
      <c r="E2121" s="1" t="s">
        <v>2246</v>
      </c>
      <c r="F2121" s="211" t="s">
        <v>2244</v>
      </c>
      <c r="G2121" s="1" t="s">
        <v>2247</v>
      </c>
      <c r="H2121" s="211" t="s">
        <v>2239</v>
      </c>
    </row>
    <row r="2122" spans="1:8">
      <c r="A2122" s="19">
        <v>1</v>
      </c>
      <c r="B2122" s="21" t="s">
        <v>2023</v>
      </c>
      <c r="C2122" s="21">
        <v>35</v>
      </c>
      <c r="D2122" s="5">
        <v>930495</v>
      </c>
      <c r="E2122" s="21"/>
      <c r="F2122" s="229">
        <f>D2122-E2122</f>
        <v>930495</v>
      </c>
      <c r="G2122" s="251" t="s">
        <v>2473</v>
      </c>
      <c r="H2122" s="19"/>
    </row>
    <row r="2123" spans="1:8">
      <c r="A2123" s="19">
        <v>2</v>
      </c>
      <c r="B2123" s="21" t="s">
        <v>2024</v>
      </c>
      <c r="C2123" s="21">
        <v>3</v>
      </c>
      <c r="D2123" s="5">
        <v>78695</v>
      </c>
      <c r="E2123" s="3"/>
      <c r="F2123" s="3">
        <f>F2122+D2123-E2123</f>
        <v>1009190</v>
      </c>
      <c r="G2123" s="252" t="s">
        <v>2474</v>
      </c>
      <c r="H2123" s="21"/>
    </row>
    <row r="2124" spans="1:8">
      <c r="A2124" s="19">
        <v>3</v>
      </c>
      <c r="B2124" s="21" t="s">
        <v>2019</v>
      </c>
      <c r="C2124" s="21">
        <v>20</v>
      </c>
      <c r="D2124" s="5">
        <f>525285+9455</f>
        <v>534740</v>
      </c>
      <c r="E2124" s="3"/>
      <c r="F2124" s="3">
        <f t="shared" ref="F2124:F2137" si="43">F2123+D2124-E2124</f>
        <v>1543930</v>
      </c>
      <c r="G2124" s="240" t="s">
        <v>2475</v>
      </c>
      <c r="H2124" s="21"/>
    </row>
    <row r="2125" spans="1:8">
      <c r="A2125" s="19">
        <v>4</v>
      </c>
      <c r="B2125" s="21" t="s">
        <v>2019</v>
      </c>
      <c r="C2125" s="21">
        <v>3</v>
      </c>
      <c r="D2125" s="3"/>
      <c r="E2125" s="5">
        <v>60000</v>
      </c>
      <c r="F2125" s="3">
        <f t="shared" si="43"/>
        <v>1483930</v>
      </c>
      <c r="G2125" s="5"/>
      <c r="H2125" s="21"/>
    </row>
    <row r="2126" spans="1:8">
      <c r="A2126" s="19">
        <v>5</v>
      </c>
      <c r="B2126" s="105" t="s">
        <v>2026</v>
      </c>
      <c r="C2126" s="21">
        <v>7</v>
      </c>
      <c r="D2126" s="3"/>
      <c r="E2126" s="5">
        <v>154615</v>
      </c>
      <c r="F2126" s="3">
        <f t="shared" si="43"/>
        <v>1329315</v>
      </c>
      <c r="G2126" s="5"/>
      <c r="H2126" s="21"/>
    </row>
    <row r="2127" spans="1:8">
      <c r="A2127" s="19">
        <v>6</v>
      </c>
      <c r="B2127" s="21" t="s">
        <v>2028</v>
      </c>
      <c r="C2127" s="21">
        <v>10</v>
      </c>
      <c r="D2127" s="3"/>
      <c r="E2127" s="5">
        <v>216610</v>
      </c>
      <c r="F2127" s="3">
        <f t="shared" si="43"/>
        <v>1112705</v>
      </c>
      <c r="G2127" s="5"/>
      <c r="H2127" s="21"/>
    </row>
    <row r="2128" spans="1:8">
      <c r="A2128" s="19">
        <v>7</v>
      </c>
      <c r="B2128" s="21" t="s">
        <v>2029</v>
      </c>
      <c r="C2128" s="21">
        <v>10</v>
      </c>
      <c r="D2128" s="3"/>
      <c r="E2128" s="5">
        <v>199360</v>
      </c>
      <c r="F2128" s="3">
        <f t="shared" si="43"/>
        <v>913345</v>
      </c>
      <c r="G2128" s="5"/>
      <c r="H2128" s="21"/>
    </row>
    <row r="2129" spans="1:8">
      <c r="A2129" s="19">
        <v>8</v>
      </c>
      <c r="B2129" s="21" t="s">
        <v>2030</v>
      </c>
      <c r="C2129" s="21">
        <v>7</v>
      </c>
      <c r="D2129" s="3"/>
      <c r="E2129" s="5">
        <v>147250</v>
      </c>
      <c r="F2129" s="3">
        <f t="shared" si="43"/>
        <v>766095</v>
      </c>
      <c r="G2129" s="5"/>
      <c r="H2129" s="21"/>
    </row>
    <row r="2130" spans="1:8">
      <c r="A2130" s="19">
        <v>9</v>
      </c>
      <c r="B2130" s="21" t="s">
        <v>2032</v>
      </c>
      <c r="C2130" s="21">
        <v>1</v>
      </c>
      <c r="D2130" s="3"/>
      <c r="E2130" s="5">
        <v>20000</v>
      </c>
      <c r="F2130" s="3">
        <f t="shared" si="43"/>
        <v>746095</v>
      </c>
      <c r="G2130" s="5"/>
      <c r="H2130" s="21"/>
    </row>
    <row r="2131" spans="1:8">
      <c r="A2131" s="19">
        <v>10</v>
      </c>
      <c r="B2131" s="21" t="s">
        <v>2033</v>
      </c>
      <c r="C2131" s="21">
        <v>6</v>
      </c>
      <c r="D2131" s="3"/>
      <c r="E2131" s="5">
        <v>126930</v>
      </c>
      <c r="F2131" s="3">
        <f t="shared" si="43"/>
        <v>619165</v>
      </c>
      <c r="G2131" s="5"/>
      <c r="H2131" s="21"/>
    </row>
    <row r="2132" spans="1:8">
      <c r="A2132" s="19"/>
      <c r="B2132" s="21" t="s">
        <v>2035</v>
      </c>
      <c r="C2132" s="21">
        <v>9</v>
      </c>
      <c r="D2132" s="3"/>
      <c r="E2132" s="5">
        <v>200510</v>
      </c>
      <c r="F2132" s="3">
        <f t="shared" si="43"/>
        <v>418655</v>
      </c>
      <c r="G2132" s="5"/>
      <c r="H2132" s="21"/>
    </row>
    <row r="2133" spans="1:8">
      <c r="A2133" s="19"/>
      <c r="B2133" s="21" t="s">
        <v>2036</v>
      </c>
      <c r="C2133" s="21">
        <v>10</v>
      </c>
      <c r="D2133" s="3"/>
      <c r="E2133" s="5">
        <v>207260</v>
      </c>
      <c r="F2133" s="3">
        <f t="shared" si="43"/>
        <v>211395</v>
      </c>
      <c r="G2133" s="5"/>
      <c r="H2133" s="21"/>
    </row>
    <row r="2134" spans="1:8">
      <c r="A2134" s="19">
        <v>11</v>
      </c>
      <c r="B2134" s="21" t="s">
        <v>2038</v>
      </c>
      <c r="C2134" s="21">
        <v>9</v>
      </c>
      <c r="D2134" s="3"/>
      <c r="E2134" s="5">
        <v>210200</v>
      </c>
      <c r="F2134" s="3">
        <f t="shared" si="43"/>
        <v>1195</v>
      </c>
      <c r="G2134" s="5"/>
      <c r="H2134" s="21"/>
    </row>
    <row r="2135" spans="1:8">
      <c r="A2135" s="19"/>
      <c r="B2135" s="21" t="s">
        <v>2577</v>
      </c>
      <c r="C2135" s="21">
        <v>1</v>
      </c>
      <c r="D2135" s="3"/>
      <c r="E2135" s="5">
        <v>200</v>
      </c>
      <c r="F2135" s="3">
        <f t="shared" si="43"/>
        <v>995</v>
      </c>
      <c r="G2135" s="5"/>
      <c r="H2135" s="21"/>
    </row>
    <row r="2136" spans="1:8">
      <c r="A2136" s="19"/>
      <c r="B2136" s="21"/>
      <c r="C2136" s="21"/>
      <c r="D2136" s="3"/>
      <c r="E2136" s="5"/>
      <c r="F2136" s="3">
        <f t="shared" si="43"/>
        <v>995</v>
      </c>
      <c r="G2136" s="5"/>
      <c r="H2136" s="21"/>
    </row>
    <row r="2137" spans="1:8">
      <c r="A2137" s="19"/>
      <c r="B2137" s="21"/>
      <c r="C2137" s="21"/>
      <c r="D2137" s="3"/>
      <c r="E2137" s="3">
        <v>995</v>
      </c>
      <c r="F2137" s="3">
        <f t="shared" si="43"/>
        <v>0</v>
      </c>
      <c r="G2137" s="3" t="s">
        <v>2754</v>
      </c>
      <c r="H2137" s="21"/>
    </row>
    <row r="2138" spans="1:8" ht="26.25">
      <c r="A2138" s="152" t="s">
        <v>43</v>
      </c>
      <c r="B2138" s="153"/>
      <c r="C2138" s="29">
        <f>SUM(C2122:C2135)</f>
        <v>131</v>
      </c>
      <c r="D2138" s="10">
        <f>SUM(D2122:D2137)</f>
        <v>1543930</v>
      </c>
      <c r="E2138" s="10">
        <f>SUM(E2123:E2137)</f>
        <v>1543930</v>
      </c>
      <c r="F2138" s="10"/>
      <c r="G2138" s="10"/>
      <c r="H2138" s="31">
        <f>D2138-E2138</f>
        <v>0</v>
      </c>
    </row>
    <row r="2142" spans="1:8" ht="23.25">
      <c r="A2142" s="666" t="s">
        <v>0</v>
      </c>
      <c r="B2142" s="666"/>
      <c r="C2142" s="666"/>
      <c r="D2142" s="666"/>
      <c r="E2142" s="666"/>
      <c r="F2142" s="666"/>
      <c r="G2142" s="666"/>
      <c r="H2142" s="666"/>
    </row>
    <row r="2143" spans="1:8" ht="15.75">
      <c r="A2143" s="672" t="s">
        <v>1059</v>
      </c>
      <c r="B2143" s="672"/>
      <c r="C2143" s="672"/>
      <c r="D2143" s="672"/>
      <c r="E2143" s="672"/>
      <c r="F2143" s="672"/>
      <c r="G2143" s="672"/>
      <c r="H2143" s="672"/>
    </row>
    <row r="2144" spans="1:8" ht="21">
      <c r="A2144" s="683" t="s">
        <v>2043</v>
      </c>
      <c r="B2144" s="683"/>
      <c r="C2144" s="683"/>
      <c r="D2144" s="683"/>
      <c r="E2144" s="683"/>
      <c r="F2144" s="683"/>
      <c r="G2144" s="683"/>
      <c r="H2144" s="683"/>
    </row>
    <row r="2145" spans="1:8">
      <c r="A2145" s="668" t="s">
        <v>2</v>
      </c>
      <c r="B2145" s="668"/>
      <c r="C2145" s="668"/>
      <c r="D2145" s="668"/>
      <c r="E2145" s="668"/>
      <c r="F2145" s="668"/>
      <c r="G2145" s="668"/>
      <c r="H2145" s="668"/>
    </row>
    <row r="2146" spans="1:8" ht="15.75">
      <c r="A2146" s="1" t="s">
        <v>3</v>
      </c>
      <c r="B2146" s="1" t="s">
        <v>4</v>
      </c>
      <c r="C2146" s="211" t="s">
        <v>2245</v>
      </c>
      <c r="D2146" s="1" t="s">
        <v>2243</v>
      </c>
      <c r="E2146" s="1" t="s">
        <v>2246</v>
      </c>
      <c r="F2146" s="211" t="s">
        <v>2244</v>
      </c>
      <c r="G2146" s="1" t="s">
        <v>2247</v>
      </c>
      <c r="H2146" s="211" t="s">
        <v>2239</v>
      </c>
    </row>
    <row r="2147" spans="1:8">
      <c r="A2147" s="19">
        <v>1</v>
      </c>
      <c r="B2147" s="21" t="s">
        <v>2044</v>
      </c>
      <c r="C2147" s="21">
        <v>12</v>
      </c>
      <c r="D2147" s="5">
        <v>310275</v>
      </c>
      <c r="E2147" s="21"/>
      <c r="F2147" s="229">
        <f>D2147-E2147</f>
        <v>310275</v>
      </c>
      <c r="G2147" s="251" t="s">
        <v>2468</v>
      </c>
      <c r="H2147" s="19"/>
    </row>
    <row r="2148" spans="1:8">
      <c r="A2148" s="19">
        <v>2</v>
      </c>
      <c r="B2148" s="21" t="s">
        <v>2047</v>
      </c>
      <c r="C2148" s="21">
        <v>1</v>
      </c>
      <c r="D2148" s="5">
        <v>27115</v>
      </c>
      <c r="E2148" s="3"/>
      <c r="F2148" s="3">
        <f>F2147+D2148-E2148</f>
        <v>337390</v>
      </c>
      <c r="G2148" s="240" t="s">
        <v>2469</v>
      </c>
      <c r="H2148" s="21"/>
    </row>
    <row r="2149" spans="1:8">
      <c r="A2149" s="19">
        <v>3</v>
      </c>
      <c r="B2149" s="21" t="s">
        <v>2054</v>
      </c>
      <c r="C2149" s="21">
        <v>13</v>
      </c>
      <c r="D2149" s="5">
        <v>337060</v>
      </c>
      <c r="E2149" s="3"/>
      <c r="F2149" s="3">
        <f t="shared" ref="F2149:F2212" si="44">F2148+D2149-E2149</f>
        <v>674450</v>
      </c>
      <c r="G2149" s="240" t="s">
        <v>2470</v>
      </c>
      <c r="H2149" s="21"/>
    </row>
    <row r="2150" spans="1:8">
      <c r="A2150" s="19">
        <v>4</v>
      </c>
      <c r="B2150" s="21" t="s">
        <v>2058</v>
      </c>
      <c r="C2150" s="21">
        <v>11</v>
      </c>
      <c r="D2150" s="5">
        <v>283775</v>
      </c>
      <c r="E2150" s="3"/>
      <c r="F2150" s="3">
        <f t="shared" si="44"/>
        <v>958225</v>
      </c>
      <c r="G2150" s="240" t="s">
        <v>2471</v>
      </c>
      <c r="H2150" s="21"/>
    </row>
    <row r="2151" spans="1:8">
      <c r="A2151" s="19">
        <v>5</v>
      </c>
      <c r="B2151" s="105" t="s">
        <v>2060</v>
      </c>
      <c r="C2151" s="21">
        <v>10</v>
      </c>
      <c r="D2151" s="5">
        <v>257025</v>
      </c>
      <c r="E2151" s="3"/>
      <c r="F2151" s="3">
        <f t="shared" si="44"/>
        <v>1215250</v>
      </c>
      <c r="G2151" s="240" t="s">
        <v>2472</v>
      </c>
      <c r="H2151" s="21"/>
    </row>
    <row r="2152" spans="1:8">
      <c r="A2152" s="19">
        <v>6</v>
      </c>
      <c r="B2152" s="21" t="s">
        <v>2063</v>
      </c>
      <c r="C2152" s="21">
        <v>3</v>
      </c>
      <c r="D2152" s="5">
        <v>52330</v>
      </c>
      <c r="E2152" s="3"/>
      <c r="F2152" s="3">
        <f t="shared" si="44"/>
        <v>1267580</v>
      </c>
      <c r="G2152" s="240" t="s">
        <v>2464</v>
      </c>
      <c r="H2152" s="21"/>
    </row>
    <row r="2153" spans="1:8">
      <c r="A2153" s="19">
        <v>7</v>
      </c>
      <c r="B2153" s="21" t="s">
        <v>2074</v>
      </c>
      <c r="C2153" s="21">
        <v>9</v>
      </c>
      <c r="D2153" s="5">
        <v>205325</v>
      </c>
      <c r="E2153" s="3"/>
      <c r="F2153" s="3">
        <f t="shared" si="44"/>
        <v>1472905</v>
      </c>
      <c r="G2153" s="3"/>
      <c r="H2153" s="21"/>
    </row>
    <row r="2154" spans="1:8">
      <c r="A2154" s="19">
        <v>8</v>
      </c>
      <c r="B2154" s="21" t="s">
        <v>2075</v>
      </c>
      <c r="C2154" s="21">
        <v>12</v>
      </c>
      <c r="D2154" s="5">
        <v>301830</v>
      </c>
      <c r="E2154" s="3"/>
      <c r="F2154" s="3">
        <f t="shared" si="44"/>
        <v>1774735</v>
      </c>
      <c r="G2154" s="3"/>
      <c r="H2154" s="21"/>
    </row>
    <row r="2155" spans="1:8">
      <c r="A2155" s="19">
        <v>9</v>
      </c>
      <c r="B2155" s="21" t="s">
        <v>2076</v>
      </c>
      <c r="C2155" s="21">
        <v>34</v>
      </c>
      <c r="D2155" s="5">
        <v>869980</v>
      </c>
      <c r="E2155" s="3"/>
      <c r="F2155" s="3">
        <f t="shared" si="44"/>
        <v>2644715</v>
      </c>
      <c r="G2155" s="3"/>
      <c r="H2155" s="21"/>
    </row>
    <row r="2156" spans="1:8">
      <c r="A2156" s="19">
        <v>10</v>
      </c>
      <c r="B2156" s="21" t="s">
        <v>2077</v>
      </c>
      <c r="C2156" s="21">
        <v>12</v>
      </c>
      <c r="D2156" s="5">
        <v>311625</v>
      </c>
      <c r="E2156" s="3"/>
      <c r="F2156" s="3">
        <f t="shared" si="44"/>
        <v>2956340</v>
      </c>
      <c r="G2156" s="3"/>
      <c r="H2156" s="21"/>
    </row>
    <row r="2157" spans="1:8">
      <c r="A2157" s="19"/>
      <c r="B2157" s="21" t="s">
        <v>2080</v>
      </c>
      <c r="C2157" s="21">
        <v>10</v>
      </c>
      <c r="D2157" s="5">
        <v>236955</v>
      </c>
      <c r="E2157" s="3"/>
      <c r="F2157" s="3">
        <f t="shared" si="44"/>
        <v>3193295</v>
      </c>
      <c r="G2157" s="3"/>
      <c r="H2157" s="21"/>
    </row>
    <row r="2158" spans="1:8">
      <c r="A2158" s="19"/>
      <c r="B2158" s="21" t="s">
        <v>2083</v>
      </c>
      <c r="C2158" s="21">
        <v>6</v>
      </c>
      <c r="D2158" s="3"/>
      <c r="E2158" s="5">
        <v>111000</v>
      </c>
      <c r="F2158" s="3">
        <f t="shared" si="44"/>
        <v>3082295</v>
      </c>
      <c r="G2158" s="5"/>
      <c r="H2158" s="21"/>
    </row>
    <row r="2159" spans="1:8">
      <c r="A2159" s="19"/>
      <c r="B2159" s="21" t="s">
        <v>2085</v>
      </c>
      <c r="C2159" s="21">
        <v>3</v>
      </c>
      <c r="D2159" s="3"/>
      <c r="E2159" s="5">
        <v>42000</v>
      </c>
      <c r="F2159" s="3">
        <f t="shared" si="44"/>
        <v>3040295</v>
      </c>
      <c r="G2159" s="5"/>
      <c r="H2159" s="21"/>
    </row>
    <row r="2160" spans="1:8">
      <c r="A2160" s="19"/>
      <c r="B2160" s="21" t="s">
        <v>2086</v>
      </c>
      <c r="C2160" s="21">
        <v>1</v>
      </c>
      <c r="D2160" s="3"/>
      <c r="E2160" s="5">
        <v>18000</v>
      </c>
      <c r="F2160" s="3">
        <f t="shared" si="44"/>
        <v>3022295</v>
      </c>
      <c r="G2160" s="5"/>
      <c r="H2160" s="21"/>
    </row>
    <row r="2161" spans="1:8">
      <c r="A2161" s="19"/>
      <c r="B2161" s="21" t="s">
        <v>2087</v>
      </c>
      <c r="C2161" s="21">
        <v>1</v>
      </c>
      <c r="D2161" s="3"/>
      <c r="E2161" s="5">
        <v>20010</v>
      </c>
      <c r="F2161" s="3">
        <f t="shared" si="44"/>
        <v>3002285</v>
      </c>
      <c r="G2161" s="5"/>
      <c r="H2161" s="21"/>
    </row>
    <row r="2162" spans="1:8">
      <c r="A2162" s="19"/>
      <c r="B2162" s="21" t="s">
        <v>2091</v>
      </c>
      <c r="C2162" s="21">
        <v>9</v>
      </c>
      <c r="D2162" s="3"/>
      <c r="E2162" s="5">
        <v>219210</v>
      </c>
      <c r="F2162" s="3">
        <f t="shared" si="44"/>
        <v>2783075</v>
      </c>
      <c r="G2162" s="5"/>
      <c r="H2162" s="21"/>
    </row>
    <row r="2163" spans="1:8">
      <c r="A2163" s="19"/>
      <c r="B2163" s="21" t="s">
        <v>2094</v>
      </c>
      <c r="C2163" s="21">
        <v>10</v>
      </c>
      <c r="D2163" s="3"/>
      <c r="E2163" s="5">
        <v>158280</v>
      </c>
      <c r="F2163" s="3">
        <f t="shared" si="44"/>
        <v>2624795</v>
      </c>
      <c r="G2163" s="5"/>
      <c r="H2163" s="21"/>
    </row>
    <row r="2164" spans="1:8">
      <c r="A2164" s="19"/>
      <c r="B2164" s="21" t="s">
        <v>2097</v>
      </c>
      <c r="C2164" s="21">
        <v>8</v>
      </c>
      <c r="D2164" s="3"/>
      <c r="E2164" s="5">
        <v>154020</v>
      </c>
      <c r="F2164" s="3">
        <f t="shared" si="44"/>
        <v>2470775</v>
      </c>
      <c r="G2164" s="5"/>
      <c r="H2164" s="21"/>
    </row>
    <row r="2165" spans="1:8">
      <c r="A2165" s="19"/>
      <c r="B2165" s="21" t="s">
        <v>2103</v>
      </c>
      <c r="C2165" s="21">
        <v>17</v>
      </c>
      <c r="D2165" s="3"/>
      <c r="E2165" s="5">
        <v>381745</v>
      </c>
      <c r="F2165" s="3">
        <f t="shared" si="44"/>
        <v>2089030</v>
      </c>
      <c r="G2165" s="5"/>
      <c r="H2165" s="21"/>
    </row>
    <row r="2166" spans="1:8">
      <c r="A2166" s="19"/>
      <c r="B2166" s="21" t="s">
        <v>2105</v>
      </c>
      <c r="C2166" s="21">
        <v>13</v>
      </c>
      <c r="D2166" s="3"/>
      <c r="E2166" s="5">
        <v>305005</v>
      </c>
      <c r="F2166" s="3">
        <f t="shared" si="44"/>
        <v>1784025</v>
      </c>
      <c r="G2166" s="5"/>
      <c r="H2166" s="21"/>
    </row>
    <row r="2167" spans="1:8">
      <c r="A2167" s="19"/>
      <c r="B2167" s="21" t="s">
        <v>2106</v>
      </c>
      <c r="C2167" s="21">
        <v>16</v>
      </c>
      <c r="D2167" s="3"/>
      <c r="E2167" s="5">
        <v>325125</v>
      </c>
      <c r="F2167" s="3">
        <f t="shared" si="44"/>
        <v>1458900</v>
      </c>
      <c r="G2167" s="5"/>
      <c r="H2167" s="21"/>
    </row>
    <row r="2168" spans="1:8">
      <c r="A2168" s="19"/>
      <c r="B2168" s="21" t="s">
        <v>2110</v>
      </c>
      <c r="C2168" s="21">
        <v>10</v>
      </c>
      <c r="D2168" s="3"/>
      <c r="E2168" s="5">
        <v>202685</v>
      </c>
      <c r="F2168" s="3">
        <f t="shared" si="44"/>
        <v>1256215</v>
      </c>
      <c r="G2168" s="5"/>
      <c r="H2168" s="21"/>
    </row>
    <row r="2169" spans="1:8">
      <c r="A2169" s="19">
        <v>11</v>
      </c>
      <c r="B2169" s="21" t="s">
        <v>2112</v>
      </c>
      <c r="C2169" s="21">
        <v>4</v>
      </c>
      <c r="D2169" s="3"/>
      <c r="E2169" s="5">
        <v>73000</v>
      </c>
      <c r="F2169" s="3">
        <f t="shared" si="44"/>
        <v>1183215</v>
      </c>
      <c r="G2169" s="5"/>
      <c r="H2169" s="21"/>
    </row>
    <row r="2170" spans="1:8">
      <c r="A2170" s="19"/>
      <c r="B2170" s="21" t="s">
        <v>2114</v>
      </c>
      <c r="C2170" s="21">
        <v>4</v>
      </c>
      <c r="D2170" s="3"/>
      <c r="E2170" s="5">
        <v>80000</v>
      </c>
      <c r="F2170" s="3">
        <f t="shared" si="44"/>
        <v>1103215</v>
      </c>
      <c r="G2170" s="5"/>
      <c r="H2170" s="21"/>
    </row>
    <row r="2171" spans="1:8">
      <c r="A2171" s="19"/>
      <c r="B2171" s="21" t="s">
        <v>2115</v>
      </c>
      <c r="C2171" s="21">
        <v>3</v>
      </c>
      <c r="D2171" s="3"/>
      <c r="E2171" s="5">
        <v>53825</v>
      </c>
      <c r="F2171" s="3">
        <f t="shared" si="44"/>
        <v>1049390</v>
      </c>
      <c r="G2171" s="5"/>
      <c r="H2171" s="21"/>
    </row>
    <row r="2172" spans="1:8">
      <c r="A2172" s="19"/>
      <c r="B2172" s="21" t="s">
        <v>2116</v>
      </c>
      <c r="C2172" s="21">
        <v>2</v>
      </c>
      <c r="D2172" s="3"/>
      <c r="E2172" s="5">
        <v>40000</v>
      </c>
      <c r="F2172" s="3">
        <f t="shared" si="44"/>
        <v>1009390</v>
      </c>
      <c r="G2172" s="5"/>
      <c r="H2172" s="21"/>
    </row>
    <row r="2173" spans="1:8">
      <c r="A2173" s="19"/>
      <c r="B2173" s="21" t="s">
        <v>2119</v>
      </c>
      <c r="C2173" s="21">
        <v>1</v>
      </c>
      <c r="D2173" s="3"/>
      <c r="E2173" s="5">
        <v>20000</v>
      </c>
      <c r="F2173" s="3">
        <f t="shared" si="44"/>
        <v>989390</v>
      </c>
      <c r="G2173" s="5"/>
      <c r="H2173" s="21"/>
    </row>
    <row r="2174" spans="1:8">
      <c r="A2174" s="19"/>
      <c r="B2174" s="21" t="s">
        <v>2121</v>
      </c>
      <c r="C2174" s="21">
        <v>2</v>
      </c>
      <c r="D2174" s="3"/>
      <c r="E2174" s="5">
        <v>32000</v>
      </c>
      <c r="F2174" s="3">
        <f t="shared" si="44"/>
        <v>957390</v>
      </c>
      <c r="G2174" s="5"/>
      <c r="H2174" s="21"/>
    </row>
    <row r="2175" spans="1:8">
      <c r="A2175" s="19"/>
      <c r="B2175" s="21" t="s">
        <v>2123</v>
      </c>
      <c r="C2175" s="21">
        <v>3</v>
      </c>
      <c r="D2175" s="3"/>
      <c r="E2175" s="5">
        <v>50000</v>
      </c>
      <c r="F2175" s="3">
        <f t="shared" si="44"/>
        <v>907390</v>
      </c>
      <c r="G2175" s="5"/>
      <c r="H2175" s="21"/>
    </row>
    <row r="2176" spans="1:8">
      <c r="A2176" s="19"/>
      <c r="B2176" s="21" t="s">
        <v>2130</v>
      </c>
      <c r="C2176" s="21">
        <v>1</v>
      </c>
      <c r="D2176" s="3"/>
      <c r="E2176" s="5">
        <v>16000</v>
      </c>
      <c r="F2176" s="3">
        <f t="shared" si="44"/>
        <v>891390</v>
      </c>
      <c r="G2176" s="5"/>
      <c r="H2176" s="21"/>
    </row>
    <row r="2177" spans="1:8">
      <c r="A2177" s="19"/>
      <c r="B2177" s="21" t="s">
        <v>2133</v>
      </c>
      <c r="C2177" s="21">
        <v>1</v>
      </c>
      <c r="D2177" s="3"/>
      <c r="E2177" s="5">
        <v>16000</v>
      </c>
      <c r="F2177" s="3">
        <f t="shared" si="44"/>
        <v>875390</v>
      </c>
      <c r="G2177" s="5"/>
      <c r="H2177" s="21"/>
    </row>
    <row r="2178" spans="1:8">
      <c r="A2178" s="19"/>
      <c r="B2178" s="21" t="s">
        <v>2136</v>
      </c>
      <c r="C2178" s="21">
        <v>11</v>
      </c>
      <c r="D2178" s="5">
        <v>277795</v>
      </c>
      <c r="E2178" s="3"/>
      <c r="F2178" s="3">
        <f t="shared" si="44"/>
        <v>1153185</v>
      </c>
      <c r="G2178" s="3"/>
      <c r="H2178" s="21"/>
    </row>
    <row r="2179" spans="1:8">
      <c r="A2179" s="19"/>
      <c r="B2179" s="21" t="s">
        <v>2138</v>
      </c>
      <c r="C2179" s="21">
        <v>9</v>
      </c>
      <c r="D2179" s="5">
        <v>100655</v>
      </c>
      <c r="E2179" s="3"/>
      <c r="F2179" s="3">
        <f t="shared" si="44"/>
        <v>1253840</v>
      </c>
      <c r="G2179" s="3"/>
      <c r="H2179" s="21"/>
    </row>
    <row r="2180" spans="1:8">
      <c r="A2180" s="19"/>
      <c r="B2180" s="21" t="s">
        <v>2139</v>
      </c>
      <c r="C2180" s="21">
        <v>16</v>
      </c>
      <c r="D2180" s="5">
        <v>407490</v>
      </c>
      <c r="E2180" s="3"/>
      <c r="F2180" s="3">
        <f t="shared" si="44"/>
        <v>1661330</v>
      </c>
      <c r="G2180" s="3"/>
      <c r="H2180" s="21"/>
    </row>
    <row r="2181" spans="1:8">
      <c r="A2181" s="19"/>
      <c r="B2181" s="21" t="s">
        <v>2139</v>
      </c>
      <c r="C2181" s="21">
        <v>2</v>
      </c>
      <c r="D2181" s="5"/>
      <c r="E2181" s="5">
        <v>53000</v>
      </c>
      <c r="F2181" s="3">
        <f t="shared" si="44"/>
        <v>1608330</v>
      </c>
      <c r="G2181" s="5"/>
      <c r="H2181" s="21"/>
    </row>
    <row r="2182" spans="1:8">
      <c r="A2182" s="19"/>
      <c r="B2182" s="21" t="s">
        <v>2141</v>
      </c>
      <c r="C2182" s="21">
        <v>10</v>
      </c>
      <c r="D2182" s="5">
        <v>248385</v>
      </c>
      <c r="E2182" s="5"/>
      <c r="F2182" s="3">
        <f t="shared" si="44"/>
        <v>1856715</v>
      </c>
      <c r="G2182" s="5"/>
      <c r="H2182" s="21"/>
    </row>
    <row r="2183" spans="1:8">
      <c r="A2183" s="19"/>
      <c r="B2183" s="21" t="s">
        <v>2141</v>
      </c>
      <c r="C2183" s="21">
        <v>3</v>
      </c>
      <c r="D2183" s="5"/>
      <c r="E2183" s="5">
        <v>60000</v>
      </c>
      <c r="F2183" s="3">
        <f t="shared" si="44"/>
        <v>1796715</v>
      </c>
      <c r="G2183" s="5"/>
      <c r="H2183" s="21"/>
    </row>
    <row r="2184" spans="1:8">
      <c r="A2184" s="19"/>
      <c r="B2184" s="21" t="s">
        <v>2143</v>
      </c>
      <c r="C2184" s="21">
        <v>6</v>
      </c>
      <c r="D2184" s="5">
        <v>225120</v>
      </c>
      <c r="E2184" s="5"/>
      <c r="F2184" s="3">
        <f t="shared" si="44"/>
        <v>2021835</v>
      </c>
      <c r="G2184" s="5"/>
      <c r="H2184" s="21"/>
    </row>
    <row r="2185" spans="1:8">
      <c r="A2185" s="19"/>
      <c r="B2185" s="21" t="s">
        <v>2143</v>
      </c>
      <c r="C2185" s="21">
        <v>2</v>
      </c>
      <c r="D2185" s="5"/>
      <c r="E2185" s="5">
        <v>30000</v>
      </c>
      <c r="F2185" s="3">
        <f t="shared" si="44"/>
        <v>1991835</v>
      </c>
      <c r="G2185" s="5"/>
      <c r="H2185" s="21"/>
    </row>
    <row r="2186" spans="1:8">
      <c r="A2186" s="19"/>
      <c r="B2186" s="21" t="s">
        <v>2144</v>
      </c>
      <c r="C2186" s="21">
        <v>6</v>
      </c>
      <c r="D2186" s="5">
        <v>157330</v>
      </c>
      <c r="E2186" s="5"/>
      <c r="F2186" s="3">
        <f t="shared" si="44"/>
        <v>2149165</v>
      </c>
      <c r="G2186" s="5"/>
      <c r="H2186" s="21"/>
    </row>
    <row r="2187" spans="1:8">
      <c r="A2187" s="19"/>
      <c r="B2187" s="21" t="s">
        <v>2144</v>
      </c>
      <c r="C2187" s="21">
        <v>6</v>
      </c>
      <c r="D2187" s="3"/>
      <c r="E2187" s="5">
        <v>140000</v>
      </c>
      <c r="F2187" s="3">
        <f t="shared" si="44"/>
        <v>2009165</v>
      </c>
      <c r="G2187" s="5"/>
      <c r="H2187" s="21"/>
    </row>
    <row r="2188" spans="1:8">
      <c r="A2188" s="19"/>
      <c r="B2188" s="21" t="s">
        <v>2147</v>
      </c>
      <c r="C2188" s="21">
        <v>16</v>
      </c>
      <c r="D2188" s="5">
        <v>426150</v>
      </c>
      <c r="E2188" s="3"/>
      <c r="F2188" s="3">
        <f t="shared" si="44"/>
        <v>2435315</v>
      </c>
      <c r="G2188" s="3"/>
      <c r="H2188" s="21"/>
    </row>
    <row r="2189" spans="1:8">
      <c r="A2189" s="19"/>
      <c r="B2189" s="21" t="s">
        <v>2147</v>
      </c>
      <c r="C2189" s="21">
        <v>18</v>
      </c>
      <c r="D2189" s="5"/>
      <c r="E2189" s="5">
        <v>319500</v>
      </c>
      <c r="F2189" s="3">
        <f t="shared" si="44"/>
        <v>2115815</v>
      </c>
      <c r="G2189" s="5"/>
      <c r="H2189" s="21"/>
    </row>
    <row r="2190" spans="1:8">
      <c r="A2190" s="19"/>
      <c r="B2190" s="21" t="s">
        <v>2149</v>
      </c>
      <c r="C2190" s="21">
        <v>15</v>
      </c>
      <c r="D2190" s="5">
        <v>338655</v>
      </c>
      <c r="E2190" s="5"/>
      <c r="F2190" s="3">
        <f t="shared" si="44"/>
        <v>2454470</v>
      </c>
      <c r="G2190" s="5"/>
      <c r="H2190" s="21"/>
    </row>
    <row r="2191" spans="1:8">
      <c r="A2191" s="19"/>
      <c r="B2191" s="21" t="s">
        <v>2149</v>
      </c>
      <c r="C2191" s="21">
        <v>23</v>
      </c>
      <c r="D2191" s="5"/>
      <c r="E2191" s="5">
        <v>417500</v>
      </c>
      <c r="F2191" s="3">
        <f t="shared" si="44"/>
        <v>2036970</v>
      </c>
      <c r="G2191" s="5"/>
      <c r="H2191" s="21"/>
    </row>
    <row r="2192" spans="1:8">
      <c r="A2192" s="19"/>
      <c r="B2192" s="21" t="s">
        <v>2154</v>
      </c>
      <c r="C2192" s="21">
        <v>2</v>
      </c>
      <c r="D2192" s="5">
        <v>26525</v>
      </c>
      <c r="E2192" s="5"/>
      <c r="F2192" s="3">
        <f t="shared" si="44"/>
        <v>2063495</v>
      </c>
      <c r="G2192" s="5"/>
      <c r="H2192" s="21"/>
    </row>
    <row r="2193" spans="1:8">
      <c r="A2193" s="19"/>
      <c r="B2193" s="21" t="s">
        <v>2156</v>
      </c>
      <c r="C2193" s="21">
        <v>4</v>
      </c>
      <c r="D2193" s="5">
        <v>104870</v>
      </c>
      <c r="E2193" s="5"/>
      <c r="F2193" s="3">
        <f t="shared" si="44"/>
        <v>2168365</v>
      </c>
      <c r="G2193" s="5"/>
      <c r="H2193" s="21"/>
    </row>
    <row r="2194" spans="1:8">
      <c r="A2194" s="19"/>
      <c r="B2194" s="21" t="s">
        <v>2166</v>
      </c>
      <c r="C2194" s="21">
        <v>7</v>
      </c>
      <c r="D2194" s="5">
        <v>173770</v>
      </c>
      <c r="E2194" s="5"/>
      <c r="F2194" s="3">
        <f t="shared" si="44"/>
        <v>2342135</v>
      </c>
      <c r="G2194" s="5"/>
      <c r="H2194" s="21"/>
    </row>
    <row r="2195" spans="1:8">
      <c r="A2195" s="19"/>
      <c r="B2195" s="21" t="s">
        <v>2166</v>
      </c>
      <c r="C2195" s="21">
        <v>5</v>
      </c>
      <c r="D2195" s="5"/>
      <c r="E2195" s="5">
        <v>95980</v>
      </c>
      <c r="F2195" s="3">
        <f t="shared" si="44"/>
        <v>2246155</v>
      </c>
      <c r="G2195" s="5"/>
      <c r="H2195" s="21"/>
    </row>
    <row r="2196" spans="1:8">
      <c r="A2196" s="19"/>
      <c r="B2196" s="21" t="s">
        <v>2169</v>
      </c>
      <c r="C2196" s="21">
        <v>6</v>
      </c>
      <c r="D2196" s="5">
        <v>122555</v>
      </c>
      <c r="E2196" s="5"/>
      <c r="F2196" s="3">
        <f t="shared" si="44"/>
        <v>2368710</v>
      </c>
      <c r="G2196" s="5"/>
      <c r="H2196" s="21"/>
    </row>
    <row r="2197" spans="1:8">
      <c r="A2197" s="19"/>
      <c r="B2197" s="21" t="s">
        <v>2169</v>
      </c>
      <c r="C2197" s="21">
        <v>7</v>
      </c>
      <c r="D2197" s="3"/>
      <c r="E2197" s="5">
        <v>134000</v>
      </c>
      <c r="F2197" s="3">
        <f t="shared" si="44"/>
        <v>2234710</v>
      </c>
      <c r="G2197" s="5"/>
      <c r="H2197" s="21"/>
    </row>
    <row r="2198" spans="1:8">
      <c r="A2198" s="19"/>
      <c r="B2198" s="21" t="s">
        <v>2178</v>
      </c>
      <c r="C2198" s="21">
        <v>4</v>
      </c>
      <c r="D2198" s="3"/>
      <c r="E2198" s="3">
        <v>73000</v>
      </c>
      <c r="F2198" s="3">
        <f t="shared" si="44"/>
        <v>2161710</v>
      </c>
      <c r="G2198" s="3"/>
      <c r="H2198" s="21"/>
    </row>
    <row r="2199" spans="1:8">
      <c r="A2199" s="19"/>
      <c r="B2199" s="21" t="s">
        <v>2179</v>
      </c>
      <c r="C2199" s="21">
        <v>1</v>
      </c>
      <c r="D2199" s="3">
        <v>20000</v>
      </c>
      <c r="E2199" s="3"/>
      <c r="F2199" s="3">
        <f t="shared" si="44"/>
        <v>2181710</v>
      </c>
      <c r="G2199" s="3"/>
      <c r="H2199" s="21"/>
    </row>
    <row r="2200" spans="1:8">
      <c r="A2200" s="19"/>
      <c r="B2200" s="21" t="s">
        <v>2179</v>
      </c>
      <c r="C2200" s="21">
        <v>7</v>
      </c>
      <c r="D2200" s="3"/>
      <c r="E2200" s="3">
        <v>154060</v>
      </c>
      <c r="F2200" s="3">
        <f t="shared" si="44"/>
        <v>2027650</v>
      </c>
      <c r="G2200" s="3"/>
      <c r="H2200" s="21"/>
    </row>
    <row r="2201" spans="1:8">
      <c r="A2201" s="19"/>
      <c r="B2201" s="21" t="s">
        <v>2180</v>
      </c>
      <c r="C2201" s="21">
        <v>7</v>
      </c>
      <c r="D2201" s="3"/>
      <c r="E2201" s="3">
        <v>151935</v>
      </c>
      <c r="F2201" s="3">
        <f t="shared" si="44"/>
        <v>1875715</v>
      </c>
      <c r="G2201" s="3"/>
      <c r="H2201" s="21"/>
    </row>
    <row r="2202" spans="1:8">
      <c r="A2202" s="19"/>
      <c r="B2202" s="21" t="s">
        <v>2182</v>
      </c>
      <c r="C2202" s="21">
        <v>10</v>
      </c>
      <c r="D2202" s="3"/>
      <c r="E2202" s="3">
        <v>226510</v>
      </c>
      <c r="F2202" s="3">
        <f t="shared" si="44"/>
        <v>1649205</v>
      </c>
      <c r="G2202" s="3"/>
      <c r="H2202" s="21"/>
    </row>
    <row r="2203" spans="1:8">
      <c r="A2203" s="19"/>
      <c r="B2203" s="21" t="s">
        <v>2183</v>
      </c>
      <c r="C2203" s="21">
        <v>11</v>
      </c>
      <c r="D2203" s="3"/>
      <c r="E2203" s="3">
        <v>262125</v>
      </c>
      <c r="F2203" s="3">
        <f t="shared" si="44"/>
        <v>1387080</v>
      </c>
      <c r="G2203" s="3"/>
      <c r="H2203" s="21"/>
    </row>
    <row r="2204" spans="1:8">
      <c r="A2204" s="19"/>
      <c r="B2204" s="21" t="s">
        <v>2188</v>
      </c>
      <c r="C2204" s="21">
        <v>19</v>
      </c>
      <c r="D2204" s="3"/>
      <c r="E2204" s="3">
        <v>376490</v>
      </c>
      <c r="F2204" s="3">
        <f t="shared" si="44"/>
        <v>1010590</v>
      </c>
      <c r="G2204" s="3"/>
      <c r="H2204" s="21"/>
    </row>
    <row r="2205" spans="1:8">
      <c r="A2205" s="19"/>
      <c r="B2205" s="21" t="s">
        <v>2189</v>
      </c>
      <c r="C2205" s="21">
        <v>11</v>
      </c>
      <c r="D2205" s="3"/>
      <c r="E2205" s="3">
        <v>215660</v>
      </c>
      <c r="F2205" s="3">
        <f t="shared" si="44"/>
        <v>794930</v>
      </c>
      <c r="G2205" s="3"/>
      <c r="H2205" s="21"/>
    </row>
    <row r="2206" spans="1:8">
      <c r="A2206" s="19"/>
      <c r="B2206" s="21" t="s">
        <v>2190</v>
      </c>
      <c r="C2206" s="21">
        <v>6</v>
      </c>
      <c r="D2206" s="3"/>
      <c r="E2206" s="3">
        <v>128500</v>
      </c>
      <c r="F2206" s="3">
        <f t="shared" si="44"/>
        <v>666430</v>
      </c>
      <c r="G2206" s="3"/>
      <c r="H2206" s="21"/>
    </row>
    <row r="2207" spans="1:8">
      <c r="A2207" s="19"/>
      <c r="B2207" s="21" t="s">
        <v>2191</v>
      </c>
      <c r="C2207" s="21">
        <v>3</v>
      </c>
      <c r="D2207" s="3"/>
      <c r="E2207" s="3">
        <v>50470</v>
      </c>
      <c r="F2207" s="3">
        <f t="shared" si="44"/>
        <v>615960</v>
      </c>
      <c r="G2207" s="3"/>
      <c r="H2207" s="21"/>
    </row>
    <row r="2208" spans="1:8">
      <c r="A2208" s="19"/>
      <c r="B2208" s="21" t="s">
        <v>2193</v>
      </c>
      <c r="C2208" s="21">
        <v>2</v>
      </c>
      <c r="D2208" s="3"/>
      <c r="E2208" s="3">
        <v>39530</v>
      </c>
      <c r="F2208" s="3">
        <f t="shared" si="44"/>
        <v>576430</v>
      </c>
      <c r="G2208" s="3"/>
      <c r="H2208" s="21"/>
    </row>
    <row r="2209" spans="1:8">
      <c r="A2209" s="19"/>
      <c r="B2209" s="21" t="s">
        <v>2194</v>
      </c>
      <c r="C2209" s="21">
        <v>2</v>
      </c>
      <c r="D2209" s="3"/>
      <c r="E2209" s="3">
        <v>39930</v>
      </c>
      <c r="F2209" s="3">
        <f t="shared" si="44"/>
        <v>536500</v>
      </c>
      <c r="G2209" s="3"/>
      <c r="H2209" s="21"/>
    </row>
    <row r="2210" spans="1:8">
      <c r="A2210" s="19"/>
      <c r="B2210" s="21" t="s">
        <v>2200</v>
      </c>
      <c r="C2210" s="21">
        <v>1</v>
      </c>
      <c r="D2210" s="3"/>
      <c r="E2210" s="3">
        <v>20000</v>
      </c>
      <c r="F2210" s="3">
        <f t="shared" si="44"/>
        <v>516500</v>
      </c>
      <c r="G2210" s="3"/>
      <c r="H2210" s="21"/>
    </row>
    <row r="2211" spans="1:8">
      <c r="A2211" s="19"/>
      <c r="B2211" s="21" t="s">
        <v>2201</v>
      </c>
      <c r="C2211" s="21">
        <v>1</v>
      </c>
      <c r="D2211" s="3"/>
      <c r="E2211" s="3">
        <v>22000</v>
      </c>
      <c r="F2211" s="3">
        <f t="shared" si="44"/>
        <v>494500</v>
      </c>
      <c r="G2211" s="3"/>
      <c r="H2211" s="21"/>
    </row>
    <row r="2212" spans="1:8">
      <c r="A2212" s="19"/>
      <c r="B2212" s="21" t="s">
        <v>2208</v>
      </c>
      <c r="C2212" s="21">
        <v>1</v>
      </c>
      <c r="D2212" s="3"/>
      <c r="E2212" s="3">
        <v>22000</v>
      </c>
      <c r="F2212" s="3">
        <f t="shared" si="44"/>
        <v>472500</v>
      </c>
      <c r="G2212" s="3"/>
      <c r="H2212" s="21"/>
    </row>
    <row r="2213" spans="1:8">
      <c r="A2213" s="19"/>
      <c r="B2213" s="21" t="s">
        <v>2221</v>
      </c>
      <c r="C2213" s="21">
        <v>1</v>
      </c>
      <c r="D2213" s="3"/>
      <c r="E2213" s="3">
        <v>19995</v>
      </c>
      <c r="F2213" s="3">
        <f t="shared" ref="F2213:F2227" si="45">F2212+D2213-E2213</f>
        <v>452505</v>
      </c>
      <c r="G2213" s="3"/>
      <c r="H2213" s="21"/>
    </row>
    <row r="2214" spans="1:8">
      <c r="A2214" s="19"/>
      <c r="B2214" s="21" t="s">
        <v>2237</v>
      </c>
      <c r="C2214" s="21">
        <v>1</v>
      </c>
      <c r="D2214" s="3"/>
      <c r="E2214" s="3">
        <v>20000</v>
      </c>
      <c r="F2214" s="3">
        <f t="shared" si="45"/>
        <v>432505</v>
      </c>
      <c r="G2214" s="3"/>
      <c r="H2214" s="21"/>
    </row>
    <row r="2215" spans="1:8">
      <c r="A2215" s="19"/>
      <c r="B2215" s="21" t="s">
        <v>2258</v>
      </c>
      <c r="C2215" s="21">
        <v>1</v>
      </c>
      <c r="D2215" s="3"/>
      <c r="E2215" s="3">
        <v>20000</v>
      </c>
      <c r="F2215" s="3">
        <f t="shared" si="45"/>
        <v>412505</v>
      </c>
      <c r="G2215" s="3"/>
      <c r="H2215" s="21"/>
    </row>
    <row r="2216" spans="1:8">
      <c r="A2216" s="19"/>
      <c r="B2216" s="21" t="s">
        <v>2363</v>
      </c>
      <c r="C2216" s="21">
        <v>1</v>
      </c>
      <c r="D2216" s="3"/>
      <c r="E2216" s="3">
        <v>20000</v>
      </c>
      <c r="F2216" s="3">
        <f t="shared" si="45"/>
        <v>392505</v>
      </c>
      <c r="G2216" s="3"/>
      <c r="H2216" s="21"/>
    </row>
    <row r="2217" spans="1:8">
      <c r="A2217" s="19"/>
      <c r="B2217" s="21" t="s">
        <v>2505</v>
      </c>
      <c r="C2217" s="21">
        <v>2</v>
      </c>
      <c r="D2217" s="3"/>
      <c r="E2217" s="3">
        <v>28060</v>
      </c>
      <c r="F2217" s="3">
        <f t="shared" si="45"/>
        <v>364445</v>
      </c>
      <c r="G2217" s="3"/>
      <c r="H2217" s="21"/>
    </row>
    <row r="2218" spans="1:8">
      <c r="A2218" s="19"/>
      <c r="B2218" s="21" t="s">
        <v>2508</v>
      </c>
      <c r="C2218" s="21">
        <v>1</v>
      </c>
      <c r="D2218" s="3"/>
      <c r="E2218" s="3">
        <v>20000</v>
      </c>
      <c r="F2218" s="3">
        <f t="shared" si="45"/>
        <v>344445</v>
      </c>
      <c r="G2218" s="3"/>
      <c r="H2218" s="21"/>
    </row>
    <row r="2219" spans="1:8">
      <c r="A2219" s="19"/>
      <c r="B2219" s="21" t="s">
        <v>2517</v>
      </c>
      <c r="C2219" s="21">
        <v>1</v>
      </c>
      <c r="D2219" s="3"/>
      <c r="E2219" s="3">
        <v>20000</v>
      </c>
      <c r="F2219" s="3">
        <f t="shared" si="45"/>
        <v>324445</v>
      </c>
      <c r="G2219" s="3"/>
      <c r="H2219" s="21"/>
    </row>
    <row r="2220" spans="1:8">
      <c r="A2220" s="19"/>
      <c r="B2220" s="276" t="s">
        <v>2570</v>
      </c>
      <c r="C2220" s="21">
        <v>2</v>
      </c>
      <c r="D2220" s="3"/>
      <c r="E2220" s="3">
        <v>20685</v>
      </c>
      <c r="F2220" s="3">
        <f t="shared" si="45"/>
        <v>303760</v>
      </c>
      <c r="G2220" s="3"/>
      <c r="H2220" s="21"/>
    </row>
    <row r="2221" spans="1:8">
      <c r="A2221" s="19"/>
      <c r="B2221" s="282" t="s">
        <v>2575</v>
      </c>
      <c r="C2221" s="21">
        <v>3</v>
      </c>
      <c r="D2221" s="3"/>
      <c r="E2221" s="3">
        <v>60000</v>
      </c>
      <c r="F2221" s="3">
        <f t="shared" si="45"/>
        <v>243760</v>
      </c>
      <c r="G2221" s="3"/>
      <c r="H2221" s="21"/>
    </row>
    <row r="2222" spans="1:8">
      <c r="A2222" s="19"/>
      <c r="B2222" s="284" t="s">
        <v>2577</v>
      </c>
      <c r="C2222" s="21">
        <v>1</v>
      </c>
      <c r="D2222" s="3"/>
      <c r="E2222" s="3">
        <v>20000</v>
      </c>
      <c r="F2222" s="3">
        <f t="shared" si="45"/>
        <v>223760</v>
      </c>
      <c r="G2222" s="3"/>
      <c r="H2222" s="21"/>
    </row>
    <row r="2223" spans="1:8">
      <c r="A2223" s="19"/>
      <c r="B2223" s="286" t="s">
        <v>2580</v>
      </c>
      <c r="C2223" s="21">
        <v>3</v>
      </c>
      <c r="D2223" s="3"/>
      <c r="E2223" s="3">
        <v>81760</v>
      </c>
      <c r="F2223" s="3">
        <f t="shared" si="45"/>
        <v>142000</v>
      </c>
      <c r="G2223" s="3"/>
      <c r="H2223" s="21"/>
    </row>
    <row r="2224" spans="1:8">
      <c r="A2224" s="19"/>
      <c r="B2224" s="288" t="s">
        <v>2582</v>
      </c>
      <c r="C2224" s="21">
        <v>5</v>
      </c>
      <c r="D2224" s="3"/>
      <c r="E2224" s="3">
        <v>115495</v>
      </c>
      <c r="F2224" s="3">
        <f t="shared" si="45"/>
        <v>26505</v>
      </c>
      <c r="G2224" s="3"/>
      <c r="H2224" s="21"/>
    </row>
    <row r="2225" spans="1:8">
      <c r="A2225" s="19"/>
      <c r="B2225" s="293" t="s">
        <v>2585</v>
      </c>
      <c r="C2225" s="21">
        <v>1</v>
      </c>
      <c r="D2225" s="3"/>
      <c r="E2225" s="3">
        <v>22305</v>
      </c>
      <c r="F2225" s="3">
        <f t="shared" si="45"/>
        <v>4200</v>
      </c>
      <c r="G2225" s="3"/>
      <c r="H2225" s="21"/>
    </row>
    <row r="2226" spans="1:8">
      <c r="A2226" s="19"/>
      <c r="B2226" s="288"/>
      <c r="C2226" s="21"/>
      <c r="D2226" s="3"/>
      <c r="E2226" s="3"/>
      <c r="F2226" s="3">
        <f t="shared" si="45"/>
        <v>4200</v>
      </c>
      <c r="G2226" s="3"/>
      <c r="H2226" s="21"/>
    </row>
    <row r="2227" spans="1:8">
      <c r="A2227" s="19">
        <v>18</v>
      </c>
      <c r="B2227" s="19"/>
      <c r="C2227" s="19"/>
      <c r="D2227" s="2"/>
      <c r="E2227" s="3"/>
      <c r="F2227" s="3">
        <f t="shared" si="45"/>
        <v>4200</v>
      </c>
      <c r="G2227" s="3"/>
      <c r="H2227" s="21"/>
    </row>
    <row r="2228" spans="1:8" ht="26.25">
      <c r="A2228" s="155" t="s">
        <v>43</v>
      </c>
      <c r="B2228" s="156"/>
      <c r="C2228" s="29">
        <f>SUM(C2147:C2225)</f>
        <v>525</v>
      </c>
      <c r="D2228" s="10">
        <f>SUM(D2147:D2227)</f>
        <v>5822595</v>
      </c>
      <c r="E2228" s="10">
        <f>SUM(E2148:E2227)</f>
        <v>5818395</v>
      </c>
      <c r="F2228" s="10">
        <f>D2228-E2228</f>
        <v>4200</v>
      </c>
      <c r="G2228" s="10"/>
      <c r="H2228" s="31"/>
    </row>
    <row r="2230" spans="1:8" ht="23.25">
      <c r="A2230" s="666" t="s">
        <v>0</v>
      </c>
      <c r="B2230" s="666"/>
      <c r="C2230" s="666"/>
      <c r="D2230" s="666"/>
      <c r="E2230" s="666"/>
      <c r="F2230" s="666"/>
      <c r="G2230" s="666"/>
      <c r="H2230" s="666"/>
    </row>
    <row r="2231" spans="1:8" ht="15.75">
      <c r="A2231" s="672" t="s">
        <v>1059</v>
      </c>
      <c r="B2231" s="672"/>
      <c r="C2231" s="672"/>
      <c r="D2231" s="672"/>
      <c r="E2231" s="672"/>
      <c r="F2231" s="672"/>
      <c r="G2231" s="672"/>
      <c r="H2231" s="672"/>
    </row>
    <row r="2232" spans="1:8" ht="21">
      <c r="A2232" s="683" t="s">
        <v>2186</v>
      </c>
      <c r="B2232" s="683"/>
      <c r="C2232" s="683"/>
      <c r="D2232" s="683"/>
      <c r="E2232" s="683"/>
      <c r="F2232" s="683"/>
      <c r="G2232" s="683"/>
      <c r="H2232" s="683"/>
    </row>
    <row r="2233" spans="1:8">
      <c r="A2233" s="668" t="s">
        <v>2</v>
      </c>
      <c r="B2233" s="668"/>
      <c r="C2233" s="668"/>
      <c r="D2233" s="668"/>
      <c r="E2233" s="668"/>
      <c r="F2233" s="668"/>
      <c r="G2233" s="668"/>
      <c r="H2233" s="668"/>
    </row>
    <row r="2234" spans="1:8" ht="15.75">
      <c r="A2234" s="1" t="s">
        <v>3</v>
      </c>
      <c r="B2234" s="1" t="s">
        <v>4</v>
      </c>
      <c r="C2234" s="211" t="s">
        <v>2245</v>
      </c>
      <c r="D2234" s="1" t="s">
        <v>2243</v>
      </c>
      <c r="E2234" s="1" t="s">
        <v>2246</v>
      </c>
      <c r="F2234" s="211" t="s">
        <v>2244</v>
      </c>
      <c r="G2234" s="1" t="s">
        <v>2247</v>
      </c>
      <c r="H2234" s="211" t="s">
        <v>2239</v>
      </c>
    </row>
    <row r="2235" spans="1:8">
      <c r="A2235" s="19"/>
      <c r="B2235" s="21" t="s">
        <v>2143</v>
      </c>
      <c r="C2235" s="21">
        <v>17</v>
      </c>
      <c r="D2235" s="5">
        <v>448910</v>
      </c>
      <c r="E2235" s="3"/>
      <c r="F2235" s="3">
        <f>D2235-E2235</f>
        <v>448910</v>
      </c>
      <c r="G2235" s="230" t="s">
        <v>2463</v>
      </c>
      <c r="H2235" s="21"/>
    </row>
    <row r="2236" spans="1:8">
      <c r="A2236" s="19"/>
      <c r="B2236" s="21" t="s">
        <v>2144</v>
      </c>
      <c r="C2236" s="21">
        <v>22</v>
      </c>
      <c r="D2236" s="5">
        <v>575940</v>
      </c>
      <c r="E2236" s="3"/>
      <c r="F2236" s="3">
        <f>F2235+D2236-E2236</f>
        <v>1024850</v>
      </c>
      <c r="G2236" s="240" t="s">
        <v>2351</v>
      </c>
      <c r="H2236" s="21"/>
    </row>
    <row r="2237" spans="1:8">
      <c r="A2237" s="19"/>
      <c r="B2237" s="21" t="s">
        <v>2147</v>
      </c>
      <c r="C2237" s="21">
        <v>9</v>
      </c>
      <c r="D2237" s="5">
        <v>236600</v>
      </c>
      <c r="E2237" s="3"/>
      <c r="F2237" s="3">
        <f t="shared" ref="F2237:F2281" si="46">F2236+D2237-E2237</f>
        <v>1261450</v>
      </c>
      <c r="G2237" s="240" t="s">
        <v>2464</v>
      </c>
      <c r="H2237" s="21"/>
    </row>
    <row r="2238" spans="1:8">
      <c r="A2238" s="19"/>
      <c r="B2238" s="21" t="s">
        <v>2149</v>
      </c>
      <c r="C2238" s="21">
        <v>3</v>
      </c>
      <c r="D2238" s="5">
        <v>77515</v>
      </c>
      <c r="E2238" s="3"/>
      <c r="F2238" s="3">
        <f t="shared" si="46"/>
        <v>1338965</v>
      </c>
      <c r="G2238" s="240" t="s">
        <v>2465</v>
      </c>
      <c r="H2238" s="21"/>
    </row>
    <row r="2239" spans="1:8">
      <c r="A2239" s="19"/>
      <c r="B2239" s="21" t="s">
        <v>2154</v>
      </c>
      <c r="C2239" s="21">
        <v>30</v>
      </c>
      <c r="D2239" s="5">
        <f>743150-25550</f>
        <v>717600</v>
      </c>
      <c r="E2239" s="3"/>
      <c r="F2239" s="3">
        <f t="shared" si="46"/>
        <v>2056565</v>
      </c>
      <c r="G2239" s="240" t="s">
        <v>2352</v>
      </c>
      <c r="H2239" s="21"/>
    </row>
    <row r="2240" spans="1:8">
      <c r="A2240" s="19"/>
      <c r="B2240" s="21" t="s">
        <v>2091</v>
      </c>
      <c r="C2240" s="21">
        <v>31</v>
      </c>
      <c r="D2240" s="5">
        <v>788715</v>
      </c>
      <c r="E2240" s="3"/>
      <c r="F2240" s="3">
        <f t="shared" si="46"/>
        <v>2845280</v>
      </c>
      <c r="G2240" s="240" t="s">
        <v>2353</v>
      </c>
      <c r="H2240" s="21"/>
    </row>
    <row r="2241" spans="1:10">
      <c r="A2241" s="19"/>
      <c r="B2241" s="21" t="s">
        <v>2166</v>
      </c>
      <c r="C2241" s="21">
        <v>39</v>
      </c>
      <c r="D2241" s="5">
        <v>971800</v>
      </c>
      <c r="E2241" s="3"/>
      <c r="F2241" s="3">
        <f t="shared" si="46"/>
        <v>3817080</v>
      </c>
      <c r="G2241" s="240" t="s">
        <v>2466</v>
      </c>
      <c r="H2241" s="21"/>
    </row>
    <row r="2242" spans="1:10">
      <c r="A2242" s="19">
        <v>11</v>
      </c>
      <c r="B2242" s="21" t="s">
        <v>2169</v>
      </c>
      <c r="C2242" s="21">
        <v>25</v>
      </c>
      <c r="D2242" s="5">
        <v>505480</v>
      </c>
      <c r="E2242" s="3"/>
      <c r="F2242" s="3">
        <f t="shared" si="46"/>
        <v>4322560</v>
      </c>
      <c r="G2242" s="240" t="s">
        <v>2467</v>
      </c>
      <c r="H2242" s="21"/>
    </row>
    <row r="2243" spans="1:10">
      <c r="A2243" s="19"/>
      <c r="B2243" s="21" t="s">
        <v>2178</v>
      </c>
      <c r="C2243" s="21">
        <v>10</v>
      </c>
      <c r="D2243" s="3">
        <v>267250</v>
      </c>
      <c r="E2243" s="3"/>
      <c r="F2243" s="3">
        <f t="shared" si="46"/>
        <v>4589810</v>
      </c>
      <c r="G2243" s="3"/>
      <c r="H2243" s="21"/>
    </row>
    <row r="2244" spans="1:10">
      <c r="A2244" s="19"/>
      <c r="B2244" s="21" t="s">
        <v>2180</v>
      </c>
      <c r="C2244" s="21">
        <v>17</v>
      </c>
      <c r="D2244" s="3">
        <v>446540</v>
      </c>
      <c r="E2244" s="3"/>
      <c r="F2244" s="3">
        <f t="shared" si="46"/>
        <v>5036350</v>
      </c>
      <c r="G2244" s="3"/>
      <c r="H2244" s="21"/>
    </row>
    <row r="2245" spans="1:10">
      <c r="A2245" s="19"/>
      <c r="B2245" s="21" t="s">
        <v>2182</v>
      </c>
      <c r="C2245" s="21">
        <v>23</v>
      </c>
      <c r="D2245" s="3">
        <v>596390</v>
      </c>
      <c r="E2245" s="3"/>
      <c r="F2245" s="3">
        <f t="shared" si="46"/>
        <v>5632740</v>
      </c>
      <c r="G2245" s="3"/>
      <c r="H2245" s="21"/>
    </row>
    <row r="2246" spans="1:10">
      <c r="A2246" s="19"/>
      <c r="B2246" s="21" t="s">
        <v>2183</v>
      </c>
      <c r="C2246" s="21">
        <v>21</v>
      </c>
      <c r="D2246" s="3">
        <v>545800</v>
      </c>
      <c r="E2246" s="3"/>
      <c r="F2246" s="3">
        <f t="shared" si="46"/>
        <v>6178540</v>
      </c>
      <c r="G2246" s="3"/>
      <c r="H2246" s="21"/>
    </row>
    <row r="2247" spans="1:10">
      <c r="A2247" s="19"/>
      <c r="B2247" s="21" t="s">
        <v>2188</v>
      </c>
      <c r="C2247" s="21">
        <v>27</v>
      </c>
      <c r="D2247" s="3">
        <v>699520</v>
      </c>
      <c r="E2247" s="3"/>
      <c r="F2247" s="3">
        <f t="shared" si="46"/>
        <v>6878060</v>
      </c>
      <c r="G2247" s="3"/>
      <c r="H2247" s="21"/>
    </row>
    <row r="2248" spans="1:10">
      <c r="A2248" s="19"/>
      <c r="B2248" s="21" t="s">
        <v>2189</v>
      </c>
      <c r="C2248" s="21">
        <v>20</v>
      </c>
      <c r="D2248" s="3">
        <v>491970</v>
      </c>
      <c r="E2248" s="3"/>
      <c r="F2248" s="3">
        <f t="shared" si="46"/>
        <v>7370030</v>
      </c>
      <c r="G2248" s="3"/>
      <c r="H2248" s="21"/>
      <c r="J2248" s="195"/>
    </row>
    <row r="2249" spans="1:10">
      <c r="A2249" s="19"/>
      <c r="B2249" s="21" t="s">
        <v>2190</v>
      </c>
      <c r="C2249" s="21">
        <v>20</v>
      </c>
      <c r="D2249" s="3">
        <v>518020</v>
      </c>
      <c r="E2249" s="3"/>
      <c r="F2249" s="3">
        <f t="shared" si="46"/>
        <v>7888050</v>
      </c>
      <c r="G2249" s="3"/>
      <c r="H2249" s="21"/>
    </row>
    <row r="2250" spans="1:10">
      <c r="A2250" s="19"/>
      <c r="B2250" s="21" t="s">
        <v>2191</v>
      </c>
      <c r="C2250" s="21">
        <v>13</v>
      </c>
      <c r="D2250" s="3">
        <v>321050</v>
      </c>
      <c r="E2250" s="3"/>
      <c r="F2250" s="3">
        <f t="shared" si="46"/>
        <v>8209100</v>
      </c>
      <c r="G2250" s="3"/>
      <c r="H2250" s="21"/>
    </row>
    <row r="2251" spans="1:10">
      <c r="A2251" s="19"/>
      <c r="B2251" s="21" t="s">
        <v>2200</v>
      </c>
      <c r="C2251" s="21">
        <v>9</v>
      </c>
      <c r="D2251" s="3"/>
      <c r="E2251" s="3">
        <v>165285</v>
      </c>
      <c r="F2251" s="3">
        <f t="shared" si="46"/>
        <v>8043815</v>
      </c>
      <c r="G2251" s="3"/>
      <c r="H2251" s="21"/>
    </row>
    <row r="2252" spans="1:10">
      <c r="A2252" s="19"/>
      <c r="B2252" s="21" t="s">
        <v>2214</v>
      </c>
      <c r="C2252" s="21">
        <v>1</v>
      </c>
      <c r="D2252" s="3"/>
      <c r="E2252" s="3">
        <v>13215</v>
      </c>
      <c r="F2252" s="3">
        <f t="shared" si="46"/>
        <v>8030600</v>
      </c>
      <c r="G2252" s="3"/>
      <c r="H2252" s="21"/>
    </row>
    <row r="2253" spans="1:10">
      <c r="A2253" s="19"/>
      <c r="B2253" s="21" t="s">
        <v>2215</v>
      </c>
      <c r="C2253" s="21">
        <v>1</v>
      </c>
      <c r="D2253" s="3"/>
      <c r="E2253" s="3">
        <v>13970</v>
      </c>
      <c r="F2253" s="3">
        <f t="shared" si="46"/>
        <v>8016630</v>
      </c>
      <c r="G2253" s="3"/>
      <c r="H2253" s="21"/>
    </row>
    <row r="2254" spans="1:10">
      <c r="A2254" s="19"/>
      <c r="B2254" s="21" t="s">
        <v>2226</v>
      </c>
      <c r="C2254" s="21">
        <v>3</v>
      </c>
      <c r="D2254" s="3"/>
      <c r="E2254" s="3">
        <v>42975</v>
      </c>
      <c r="F2254" s="3">
        <f t="shared" si="46"/>
        <v>7973655</v>
      </c>
      <c r="G2254" s="3"/>
      <c r="H2254" s="21"/>
    </row>
    <row r="2255" spans="1:10">
      <c r="A2255" s="19"/>
      <c r="B2255" s="21" t="s">
        <v>2251</v>
      </c>
      <c r="C2255" s="21">
        <v>3</v>
      </c>
      <c r="D2255" s="3"/>
      <c r="E2255" s="3">
        <v>48410</v>
      </c>
      <c r="F2255" s="3">
        <f t="shared" si="46"/>
        <v>7925245</v>
      </c>
      <c r="G2255" s="3"/>
      <c r="H2255" s="21"/>
    </row>
    <row r="2256" spans="1:10">
      <c r="A2256" s="19"/>
      <c r="B2256" s="253" t="s">
        <v>2503</v>
      </c>
      <c r="C2256" s="21">
        <v>3</v>
      </c>
      <c r="D2256" s="3"/>
      <c r="E2256" s="3">
        <v>34830</v>
      </c>
      <c r="F2256" s="3">
        <f t="shared" si="46"/>
        <v>7890415</v>
      </c>
      <c r="G2256" s="3"/>
      <c r="H2256" s="21"/>
    </row>
    <row r="2257" spans="1:8">
      <c r="A2257" s="19"/>
      <c r="B2257" s="21" t="s">
        <v>2508</v>
      </c>
      <c r="C2257" s="21">
        <v>1</v>
      </c>
      <c r="D2257" s="3"/>
      <c r="E2257" s="3">
        <v>14500</v>
      </c>
      <c r="F2257" s="3">
        <f t="shared" si="46"/>
        <v>7875915</v>
      </c>
      <c r="G2257" s="3"/>
      <c r="H2257" s="21"/>
    </row>
    <row r="2258" spans="1:8">
      <c r="A2258" s="19"/>
      <c r="B2258" s="21" t="s">
        <v>2510</v>
      </c>
      <c r="C2258" s="21">
        <v>1</v>
      </c>
      <c r="D2258" s="3"/>
      <c r="E2258" s="3">
        <v>13905</v>
      </c>
      <c r="F2258" s="3">
        <f t="shared" si="46"/>
        <v>7862010</v>
      </c>
      <c r="G2258" s="3"/>
      <c r="H2258" s="21"/>
    </row>
    <row r="2259" spans="1:8">
      <c r="A2259" s="19"/>
      <c r="B2259" s="21" t="s">
        <v>2516</v>
      </c>
      <c r="C2259" s="21">
        <v>4</v>
      </c>
      <c r="D2259" s="3"/>
      <c r="E2259" s="3">
        <v>68945</v>
      </c>
      <c r="F2259" s="3">
        <f t="shared" si="46"/>
        <v>7793065</v>
      </c>
      <c r="G2259" s="3"/>
      <c r="H2259" s="21"/>
    </row>
    <row r="2260" spans="1:8">
      <c r="A2260" s="19"/>
      <c r="B2260" s="21" t="s">
        <v>2580</v>
      </c>
      <c r="C2260" s="21">
        <v>2</v>
      </c>
      <c r="D2260" s="3"/>
      <c r="E2260" s="3">
        <v>30375</v>
      </c>
      <c r="F2260" s="3">
        <f t="shared" si="46"/>
        <v>7762690</v>
      </c>
      <c r="G2260" s="3"/>
      <c r="H2260" s="21"/>
    </row>
    <row r="2261" spans="1:8">
      <c r="A2261" s="19"/>
      <c r="B2261" s="288" t="s">
        <v>2582</v>
      </c>
      <c r="C2261" s="21">
        <v>1</v>
      </c>
      <c r="D2261" s="3"/>
      <c r="E2261" s="3">
        <v>14395</v>
      </c>
      <c r="F2261" s="3">
        <f t="shared" si="46"/>
        <v>7748295</v>
      </c>
      <c r="G2261" s="3"/>
      <c r="H2261" s="21"/>
    </row>
    <row r="2262" spans="1:8">
      <c r="A2262" s="19"/>
      <c r="B2262" s="21" t="s">
        <v>2598</v>
      </c>
      <c r="C2262" s="21">
        <v>7</v>
      </c>
      <c r="D2262" s="3"/>
      <c r="E2262" s="3">
        <v>108595</v>
      </c>
      <c r="F2262" s="3">
        <f t="shared" si="46"/>
        <v>7639700</v>
      </c>
      <c r="G2262" s="3"/>
      <c r="H2262" s="21"/>
    </row>
    <row r="2263" spans="1:8">
      <c r="A2263" s="19"/>
      <c r="B2263" s="21" t="s">
        <v>2601</v>
      </c>
      <c r="C2263" s="21">
        <v>7</v>
      </c>
      <c r="D2263" s="3"/>
      <c r="E2263" s="3">
        <v>117530</v>
      </c>
      <c r="F2263" s="3">
        <f t="shared" si="46"/>
        <v>7522170</v>
      </c>
      <c r="G2263" s="3"/>
      <c r="H2263" s="21"/>
    </row>
    <row r="2264" spans="1:8">
      <c r="A2264" s="19"/>
      <c r="B2264" s="21" t="s">
        <v>2051</v>
      </c>
      <c r="C2264" s="21">
        <v>17</v>
      </c>
      <c r="D2264" s="3"/>
      <c r="E2264" s="3">
        <v>292810</v>
      </c>
      <c r="F2264" s="3">
        <f t="shared" si="46"/>
        <v>7229360</v>
      </c>
      <c r="G2264" s="3"/>
      <c r="H2264" s="21"/>
    </row>
    <row r="2265" spans="1:8">
      <c r="A2265" s="19"/>
      <c r="B2265" s="21" t="s">
        <v>2605</v>
      </c>
      <c r="C2265" s="21">
        <v>18</v>
      </c>
      <c r="D2265" s="3"/>
      <c r="E2265" s="3">
        <v>399150</v>
      </c>
      <c r="F2265" s="3">
        <f t="shared" si="46"/>
        <v>6830210</v>
      </c>
      <c r="G2265" s="3"/>
      <c r="H2265" s="21"/>
    </row>
    <row r="2266" spans="1:8">
      <c r="A2266" s="19"/>
      <c r="B2266" s="21" t="s">
        <v>2606</v>
      </c>
      <c r="C2266" s="21">
        <v>23</v>
      </c>
      <c r="D2266" s="3"/>
      <c r="E2266" s="3">
        <v>434535</v>
      </c>
      <c r="F2266" s="3">
        <f t="shared" si="46"/>
        <v>6395675</v>
      </c>
      <c r="G2266" s="3"/>
      <c r="H2266" s="21"/>
    </row>
    <row r="2267" spans="1:8">
      <c r="A2267" s="19"/>
      <c r="B2267" s="21" t="s">
        <v>2609</v>
      </c>
      <c r="C2267" s="21">
        <v>19</v>
      </c>
      <c r="D2267" s="3"/>
      <c r="E2267" s="3">
        <v>381900</v>
      </c>
      <c r="F2267" s="3">
        <f t="shared" si="46"/>
        <v>6013775</v>
      </c>
      <c r="G2267" s="3"/>
      <c r="H2267" s="21"/>
    </row>
    <row r="2268" spans="1:8">
      <c r="A2268" s="19"/>
      <c r="B2268" s="21" t="s">
        <v>2611</v>
      </c>
      <c r="C2268" s="21">
        <v>7</v>
      </c>
      <c r="D2268" s="3"/>
      <c r="E2268" s="3">
        <v>119275</v>
      </c>
      <c r="F2268" s="3">
        <f t="shared" si="46"/>
        <v>5894500</v>
      </c>
      <c r="G2268" s="3"/>
      <c r="H2268" s="21"/>
    </row>
    <row r="2269" spans="1:8">
      <c r="A2269" s="19"/>
      <c r="B2269" s="21" t="s">
        <v>2616</v>
      </c>
      <c r="C2269" s="21">
        <v>23</v>
      </c>
      <c r="D2269" s="3"/>
      <c r="E2269" s="3">
        <v>487705</v>
      </c>
      <c r="F2269" s="3">
        <f t="shared" si="46"/>
        <v>5406795</v>
      </c>
      <c r="G2269" s="3"/>
      <c r="H2269" s="21"/>
    </row>
    <row r="2270" spans="1:8">
      <c r="A2270" s="19"/>
      <c r="B2270" s="21" t="s">
        <v>2619</v>
      </c>
      <c r="C2270" s="21">
        <v>33</v>
      </c>
      <c r="D2270" s="3"/>
      <c r="E2270" s="3">
        <v>642540</v>
      </c>
      <c r="F2270" s="3">
        <f t="shared" si="46"/>
        <v>4764255</v>
      </c>
      <c r="G2270" s="3"/>
      <c r="H2270" s="21"/>
    </row>
    <row r="2271" spans="1:8">
      <c r="A2271" s="19"/>
      <c r="B2271" s="21" t="s">
        <v>2624</v>
      </c>
      <c r="C2271" s="21">
        <v>32</v>
      </c>
      <c r="D2271" s="3"/>
      <c r="E2271" s="3">
        <v>650960</v>
      </c>
      <c r="F2271" s="3">
        <f t="shared" si="46"/>
        <v>4113295</v>
      </c>
      <c r="G2271" s="3"/>
      <c r="H2271" s="21"/>
    </row>
    <row r="2272" spans="1:8">
      <c r="A2272" s="19"/>
      <c r="B2272" s="21" t="s">
        <v>2627</v>
      </c>
      <c r="C2272" s="21">
        <v>39</v>
      </c>
      <c r="D2272" s="3"/>
      <c r="E2272" s="3">
        <v>711750</v>
      </c>
      <c r="F2272" s="3">
        <f t="shared" si="46"/>
        <v>3401545</v>
      </c>
      <c r="G2272" s="3"/>
      <c r="H2272" s="21"/>
    </row>
    <row r="2273" spans="1:8">
      <c r="A2273" s="19"/>
      <c r="B2273" s="21" t="s">
        <v>2630</v>
      </c>
      <c r="C2273" s="21">
        <v>30</v>
      </c>
      <c r="D2273" s="3"/>
      <c r="E2273" s="3">
        <v>608140</v>
      </c>
      <c r="F2273" s="3">
        <f t="shared" si="46"/>
        <v>2793405</v>
      </c>
      <c r="G2273" s="3"/>
      <c r="H2273" s="21"/>
    </row>
    <row r="2274" spans="1:8">
      <c r="A2274" s="19"/>
      <c r="B2274" s="21" t="s">
        <v>2633</v>
      </c>
      <c r="C2274" s="21">
        <v>46</v>
      </c>
      <c r="D2274" s="3"/>
      <c r="E2274" s="3">
        <v>841425</v>
      </c>
      <c r="F2274" s="3">
        <f t="shared" si="46"/>
        <v>1951980</v>
      </c>
      <c r="G2274" s="3"/>
      <c r="H2274" s="21"/>
    </row>
    <row r="2275" spans="1:8">
      <c r="A2275" s="19"/>
      <c r="B2275" s="21" t="s">
        <v>2636</v>
      </c>
      <c r="C2275" s="21">
        <v>26</v>
      </c>
      <c r="D2275" s="3"/>
      <c r="E2275" s="3">
        <v>439775</v>
      </c>
      <c r="F2275" s="3">
        <f t="shared" si="46"/>
        <v>1512205</v>
      </c>
      <c r="G2275" s="3"/>
      <c r="H2275" s="21"/>
    </row>
    <row r="2276" spans="1:8">
      <c r="A2276" s="19"/>
      <c r="B2276" s="21" t="s">
        <v>2635</v>
      </c>
      <c r="C2276" s="21">
        <v>31</v>
      </c>
      <c r="D2276" s="3"/>
      <c r="E2276" s="3">
        <v>545735</v>
      </c>
      <c r="F2276" s="3">
        <f t="shared" si="46"/>
        <v>966470</v>
      </c>
      <c r="G2276" s="3"/>
      <c r="H2276" s="21"/>
    </row>
    <row r="2277" spans="1:8">
      <c r="A2277" s="19"/>
      <c r="B2277" s="21" t="s">
        <v>2637</v>
      </c>
      <c r="C2277" s="21">
        <v>28</v>
      </c>
      <c r="D2277" s="3"/>
      <c r="E2277" s="3">
        <v>461485</v>
      </c>
      <c r="F2277" s="3">
        <f t="shared" si="46"/>
        <v>504985</v>
      </c>
      <c r="G2277" s="3"/>
      <c r="H2277" s="21"/>
    </row>
    <row r="2278" spans="1:8">
      <c r="A2278" s="19"/>
      <c r="B2278" s="21" t="s">
        <v>2638</v>
      </c>
      <c r="C2278" s="21">
        <v>22</v>
      </c>
      <c r="D2278" s="3"/>
      <c r="E2278" s="3">
        <v>472280</v>
      </c>
      <c r="F2278" s="3">
        <f t="shared" si="46"/>
        <v>32705</v>
      </c>
      <c r="G2278" s="3"/>
      <c r="H2278" s="21"/>
    </row>
    <row r="2279" spans="1:8">
      <c r="A2279" s="19"/>
      <c r="B2279" s="21" t="s">
        <v>2639</v>
      </c>
      <c r="C2279" s="21">
        <v>3</v>
      </c>
      <c r="D2279" s="3">
        <v>14730</v>
      </c>
      <c r="E2279" s="3">
        <v>47435</v>
      </c>
      <c r="F2279" s="3">
        <f t="shared" si="46"/>
        <v>0</v>
      </c>
      <c r="G2279" s="3" t="s">
        <v>1344</v>
      </c>
      <c r="H2279" s="21"/>
    </row>
    <row r="2280" spans="1:8">
      <c r="A2280" s="19"/>
      <c r="B2280" s="21"/>
      <c r="C2280" s="21"/>
      <c r="D2280" s="3"/>
      <c r="E2280" s="3"/>
      <c r="F2280" s="3">
        <f t="shared" si="46"/>
        <v>0</v>
      </c>
      <c r="G2280" s="3"/>
      <c r="H2280" s="21"/>
    </row>
    <row r="2281" spans="1:8">
      <c r="A2281" s="19">
        <v>18</v>
      </c>
      <c r="B2281" s="19"/>
      <c r="C2281" s="19"/>
      <c r="D2281" s="2"/>
      <c r="E2281" s="3"/>
      <c r="F2281" s="3">
        <f t="shared" si="46"/>
        <v>0</v>
      </c>
      <c r="G2281" s="3"/>
      <c r="H2281" s="21"/>
    </row>
    <row r="2282" spans="1:8" ht="26.25">
      <c r="A2282" s="185" t="s">
        <v>43</v>
      </c>
      <c r="B2282" s="186"/>
      <c r="C2282" s="29">
        <f>SUM(C2235:C2279)</f>
        <v>767</v>
      </c>
      <c r="D2282" s="10">
        <f>SUM(D2235:D2281)</f>
        <v>8223830</v>
      </c>
      <c r="E2282" s="10">
        <f>SUM(E2235:E2281)</f>
        <v>8223830</v>
      </c>
      <c r="F2282" s="10">
        <f>D2282-E2282</f>
        <v>0</v>
      </c>
      <c r="G2282" s="10"/>
      <c r="H2282" s="31"/>
    </row>
    <row r="2286" spans="1:8" ht="23.25">
      <c r="A2286" s="666" t="s">
        <v>0</v>
      </c>
      <c r="B2286" s="666"/>
      <c r="C2286" s="666"/>
      <c r="D2286" s="666"/>
      <c r="E2286" s="666"/>
      <c r="F2286" s="666"/>
      <c r="G2286" s="666"/>
      <c r="H2286" s="666"/>
    </row>
    <row r="2287" spans="1:8" ht="15.75">
      <c r="A2287" s="672" t="s">
        <v>1059</v>
      </c>
      <c r="B2287" s="672"/>
      <c r="C2287" s="672"/>
      <c r="D2287" s="672"/>
      <c r="E2287" s="672"/>
      <c r="F2287" s="672"/>
      <c r="G2287" s="672"/>
      <c r="H2287" s="672"/>
    </row>
    <row r="2288" spans="1:8" ht="21">
      <c r="A2288" s="683" t="s">
        <v>2185</v>
      </c>
      <c r="B2288" s="683"/>
      <c r="C2288" s="683"/>
      <c r="D2288" s="683"/>
      <c r="E2288" s="683"/>
      <c r="F2288" s="683"/>
      <c r="G2288" s="683"/>
      <c r="H2288" s="683"/>
    </row>
    <row r="2289" spans="1:8">
      <c r="A2289" s="668" t="s">
        <v>2</v>
      </c>
      <c r="B2289" s="668"/>
      <c r="C2289" s="668"/>
      <c r="D2289" s="668"/>
      <c r="E2289" s="668"/>
      <c r="F2289" s="668"/>
      <c r="G2289" s="668"/>
      <c r="H2289" s="668"/>
    </row>
    <row r="2290" spans="1:8" ht="15.75">
      <c r="A2290" s="1" t="s">
        <v>3</v>
      </c>
      <c r="B2290" s="1" t="s">
        <v>4</v>
      </c>
      <c r="C2290" s="211" t="s">
        <v>2245</v>
      </c>
      <c r="D2290" s="1" t="s">
        <v>2243</v>
      </c>
      <c r="E2290" s="1" t="s">
        <v>2246</v>
      </c>
      <c r="F2290" s="211" t="s">
        <v>2244</v>
      </c>
      <c r="G2290" s="1" t="s">
        <v>2247</v>
      </c>
      <c r="H2290" s="211" t="s">
        <v>2239</v>
      </c>
    </row>
    <row r="2291" spans="1:8">
      <c r="A2291" s="19">
        <v>1</v>
      </c>
      <c r="B2291" s="21" t="s">
        <v>2130</v>
      </c>
      <c r="C2291" s="21">
        <v>19</v>
      </c>
      <c r="D2291" s="5">
        <v>495180</v>
      </c>
      <c r="E2291" s="21"/>
      <c r="F2291" s="229">
        <f>D2291-E2291</f>
        <v>495180</v>
      </c>
      <c r="G2291" s="251" t="s">
        <v>2461</v>
      </c>
      <c r="H2291" s="19"/>
    </row>
    <row r="2292" spans="1:8">
      <c r="A2292" s="19">
        <v>2</v>
      </c>
      <c r="B2292" s="21" t="s">
        <v>2132</v>
      </c>
      <c r="C2292" s="21">
        <v>18</v>
      </c>
      <c r="D2292" s="5">
        <v>478010</v>
      </c>
      <c r="E2292" s="3"/>
      <c r="F2292" s="3">
        <f>F2291+D2292-E2292</f>
        <v>973190</v>
      </c>
      <c r="G2292" s="240" t="s">
        <v>2462</v>
      </c>
      <c r="H2292" s="21"/>
    </row>
    <row r="2293" spans="1:8">
      <c r="A2293" s="19">
        <v>3</v>
      </c>
      <c r="B2293" s="21" t="s">
        <v>2133</v>
      </c>
      <c r="C2293" s="21">
        <v>24</v>
      </c>
      <c r="D2293" s="5">
        <v>580420</v>
      </c>
      <c r="E2293" s="3"/>
      <c r="F2293" s="3">
        <f t="shared" ref="F2293:F2304" si="47">F2292+D2293-E2293</f>
        <v>1553610</v>
      </c>
      <c r="G2293" s="3"/>
      <c r="H2293" s="21"/>
    </row>
    <row r="2294" spans="1:8">
      <c r="A2294" s="19">
        <v>4</v>
      </c>
      <c r="B2294" s="21" t="s">
        <v>2136</v>
      </c>
      <c r="C2294" s="21">
        <v>3</v>
      </c>
      <c r="D2294" s="5">
        <v>79420</v>
      </c>
      <c r="E2294" s="3"/>
      <c r="F2294" s="3">
        <f t="shared" si="47"/>
        <v>1633030</v>
      </c>
      <c r="G2294" s="3"/>
      <c r="H2294" s="21"/>
    </row>
    <row r="2295" spans="1:8">
      <c r="A2295" s="19">
        <v>5</v>
      </c>
      <c r="B2295" s="105" t="s">
        <v>2138</v>
      </c>
      <c r="C2295" s="21">
        <v>32</v>
      </c>
      <c r="D2295" s="5">
        <v>391840</v>
      </c>
      <c r="E2295" s="3"/>
      <c r="F2295" s="3">
        <f t="shared" si="47"/>
        <v>2024870</v>
      </c>
      <c r="G2295" s="3"/>
      <c r="H2295" s="21"/>
    </row>
    <row r="2296" spans="1:8">
      <c r="A2296" s="19">
        <v>6</v>
      </c>
      <c r="B2296" s="21" t="s">
        <v>2139</v>
      </c>
      <c r="C2296" s="21">
        <v>3</v>
      </c>
      <c r="D2296" s="5">
        <v>81750</v>
      </c>
      <c r="E2296" s="3"/>
      <c r="F2296" s="3">
        <f t="shared" si="47"/>
        <v>2106620</v>
      </c>
      <c r="G2296" s="3"/>
      <c r="H2296" s="21"/>
    </row>
    <row r="2297" spans="1:8">
      <c r="A2297" s="19"/>
      <c r="B2297" s="21" t="s">
        <v>2193</v>
      </c>
      <c r="C2297" s="21">
        <v>13</v>
      </c>
      <c r="D2297" s="3"/>
      <c r="E2297" s="3">
        <v>194420</v>
      </c>
      <c r="F2297" s="3">
        <f t="shared" si="47"/>
        <v>1912200</v>
      </c>
      <c r="G2297" s="3"/>
      <c r="H2297" s="21"/>
    </row>
    <row r="2298" spans="1:8">
      <c r="A2298" s="19"/>
      <c r="B2298" s="21" t="s">
        <v>2194</v>
      </c>
      <c r="C2298" s="21">
        <v>37</v>
      </c>
      <c r="D2298" s="3"/>
      <c r="E2298" s="3">
        <v>692615</v>
      </c>
      <c r="F2298" s="3">
        <f t="shared" si="47"/>
        <v>1219585</v>
      </c>
      <c r="G2298" s="3"/>
      <c r="H2298" s="21"/>
    </row>
    <row r="2299" spans="1:8">
      <c r="A2299" s="19"/>
      <c r="B2299" s="21" t="s">
        <v>2195</v>
      </c>
      <c r="C2299" s="21">
        <v>15</v>
      </c>
      <c r="D2299" s="3"/>
      <c r="E2299" s="3">
        <v>215815</v>
      </c>
      <c r="F2299" s="3">
        <f t="shared" si="47"/>
        <v>1003770</v>
      </c>
      <c r="G2299" s="3"/>
      <c r="H2299" s="21"/>
    </row>
    <row r="2300" spans="1:8">
      <c r="A2300" s="19"/>
      <c r="B2300" s="21" t="s">
        <v>2196</v>
      </c>
      <c r="C2300" s="21">
        <v>17</v>
      </c>
      <c r="D2300" s="3"/>
      <c r="E2300" s="3">
        <v>280585</v>
      </c>
      <c r="F2300" s="3">
        <f t="shared" si="47"/>
        <v>723185</v>
      </c>
      <c r="G2300" s="3"/>
      <c r="H2300" s="21"/>
    </row>
    <row r="2301" spans="1:8">
      <c r="A2301" s="19"/>
      <c r="B2301" s="21" t="s">
        <v>2197</v>
      </c>
      <c r="C2301" s="21">
        <v>26</v>
      </c>
      <c r="D2301" s="3"/>
      <c r="E2301" s="3">
        <v>496295</v>
      </c>
      <c r="F2301" s="3">
        <f t="shared" si="47"/>
        <v>226890</v>
      </c>
      <c r="G2301" s="3"/>
      <c r="H2301" s="21"/>
    </row>
    <row r="2302" spans="1:8">
      <c r="A2302" s="19"/>
      <c r="B2302" s="21" t="s">
        <v>2200</v>
      </c>
      <c r="C2302" s="21">
        <v>12</v>
      </c>
      <c r="D2302" s="3"/>
      <c r="E2302" s="3">
        <v>224005</v>
      </c>
      <c r="F2302" s="3">
        <f t="shared" si="47"/>
        <v>2885</v>
      </c>
      <c r="G2302" s="3"/>
      <c r="H2302" s="21"/>
    </row>
    <row r="2303" spans="1:8">
      <c r="A2303" s="19"/>
      <c r="B2303" s="21" t="s">
        <v>2214</v>
      </c>
      <c r="C2303" s="21">
        <v>1</v>
      </c>
      <c r="D2303" s="3"/>
      <c r="E2303" s="3">
        <v>2885</v>
      </c>
      <c r="F2303" s="3">
        <f t="shared" si="47"/>
        <v>0</v>
      </c>
      <c r="G2303" s="3"/>
      <c r="H2303" s="21"/>
    </row>
    <row r="2304" spans="1:8">
      <c r="A2304" s="19"/>
      <c r="B2304" s="19"/>
      <c r="C2304" s="19"/>
      <c r="D2304" s="2"/>
      <c r="E2304" s="3"/>
      <c r="F2304" s="3">
        <f t="shared" si="47"/>
        <v>0</v>
      </c>
      <c r="G2304" s="3"/>
      <c r="H2304" s="21"/>
    </row>
    <row r="2305" spans="1:8" ht="26.25">
      <c r="A2305" s="200" t="s">
        <v>43</v>
      </c>
      <c r="B2305" s="201"/>
      <c r="C2305" s="29">
        <f>SUM(C2291:C2303)</f>
        <v>220</v>
      </c>
      <c r="D2305" s="10">
        <f>SUM(D2291:D2304)</f>
        <v>2106620</v>
      </c>
      <c r="E2305" s="10">
        <f>SUM(E2292:E2304)</f>
        <v>2106620</v>
      </c>
      <c r="F2305" s="10">
        <f>D2305-E2305</f>
        <v>0</v>
      </c>
      <c r="G2305" s="10"/>
      <c r="H2305" s="31"/>
    </row>
    <row r="2308" spans="1:8" ht="23.25">
      <c r="A2308" s="666" t="s">
        <v>0</v>
      </c>
      <c r="B2308" s="666"/>
      <c r="C2308" s="666"/>
      <c r="D2308" s="666"/>
      <c r="E2308" s="666"/>
      <c r="F2308" s="666"/>
      <c r="G2308" s="666"/>
      <c r="H2308" s="666"/>
    </row>
    <row r="2309" spans="1:8" ht="15.75">
      <c r="A2309" s="672" t="s">
        <v>1059</v>
      </c>
      <c r="B2309" s="672"/>
      <c r="C2309" s="672"/>
      <c r="D2309" s="672"/>
      <c r="E2309" s="672"/>
      <c r="F2309" s="672"/>
      <c r="G2309" s="672"/>
      <c r="H2309" s="672"/>
    </row>
    <row r="2310" spans="1:8" ht="21">
      <c r="A2310" s="683" t="s">
        <v>1893</v>
      </c>
      <c r="B2310" s="683"/>
      <c r="C2310" s="683"/>
      <c r="D2310" s="683"/>
      <c r="E2310" s="683"/>
      <c r="F2310" s="683"/>
      <c r="G2310" s="683"/>
      <c r="H2310" s="683"/>
    </row>
    <row r="2311" spans="1:8">
      <c r="A2311" s="668" t="s">
        <v>2</v>
      </c>
      <c r="B2311" s="668"/>
      <c r="C2311" s="668"/>
      <c r="D2311" s="668"/>
      <c r="E2311" s="668"/>
      <c r="F2311" s="668"/>
      <c r="G2311" s="668"/>
      <c r="H2311" s="668"/>
    </row>
    <row r="2312" spans="1:8" ht="15.75">
      <c r="A2312" s="1" t="s">
        <v>3</v>
      </c>
      <c r="B2312" s="1" t="s">
        <v>4</v>
      </c>
      <c r="C2312" s="211" t="s">
        <v>2245</v>
      </c>
      <c r="D2312" s="1" t="s">
        <v>2243</v>
      </c>
      <c r="E2312" s="1" t="s">
        <v>2246</v>
      </c>
      <c r="F2312" s="211" t="s">
        <v>2244</v>
      </c>
      <c r="G2312" s="1" t="s">
        <v>2247</v>
      </c>
      <c r="H2312" s="211" t="s">
        <v>2239</v>
      </c>
    </row>
    <row r="2313" spans="1:8">
      <c r="A2313" s="19">
        <v>1</v>
      </c>
      <c r="B2313" s="21" t="s">
        <v>2190</v>
      </c>
      <c r="C2313" s="21">
        <v>3</v>
      </c>
      <c r="D2313" s="3">
        <v>61140</v>
      </c>
      <c r="E2313" s="21"/>
      <c r="F2313" s="229">
        <f>D2313-E2313</f>
        <v>61140</v>
      </c>
      <c r="G2313" s="251" t="s">
        <v>2456</v>
      </c>
      <c r="H2313" s="19"/>
    </row>
    <row r="2314" spans="1:8">
      <c r="A2314" s="19">
        <v>2</v>
      </c>
      <c r="B2314" s="21" t="s">
        <v>2191</v>
      </c>
      <c r="C2314" s="21">
        <v>21</v>
      </c>
      <c r="D2314" s="3">
        <v>442150</v>
      </c>
      <c r="E2314" s="3"/>
      <c r="F2314" s="3">
        <f>F2313+D2314-E2314</f>
        <v>503290</v>
      </c>
      <c r="G2314" s="240" t="s">
        <v>2305</v>
      </c>
      <c r="H2314" s="21"/>
    </row>
    <row r="2315" spans="1:8">
      <c r="A2315" s="19">
        <v>3</v>
      </c>
      <c r="B2315" s="21" t="s">
        <v>2192</v>
      </c>
      <c r="C2315" s="21">
        <v>23</v>
      </c>
      <c r="D2315" s="3">
        <v>494270</v>
      </c>
      <c r="E2315" s="3"/>
      <c r="F2315" s="3">
        <f t="shared" ref="F2315:F2344" si="48">F2314+D2315-E2315</f>
        <v>997560</v>
      </c>
      <c r="G2315" s="240" t="s">
        <v>2457</v>
      </c>
      <c r="H2315" s="21"/>
    </row>
    <row r="2316" spans="1:8">
      <c r="A2316" s="19">
        <v>4</v>
      </c>
      <c r="B2316" s="21" t="s">
        <v>2193</v>
      </c>
      <c r="C2316" s="21">
        <v>38</v>
      </c>
      <c r="D2316" s="3">
        <v>794750</v>
      </c>
      <c r="E2316" s="3"/>
      <c r="F2316" s="3">
        <f t="shared" si="48"/>
        <v>1792310</v>
      </c>
      <c r="G2316" s="240" t="s">
        <v>2458</v>
      </c>
      <c r="H2316" s="21"/>
    </row>
    <row r="2317" spans="1:8">
      <c r="A2317" s="19">
        <v>5</v>
      </c>
      <c r="B2317" s="105" t="s">
        <v>2194</v>
      </c>
      <c r="C2317" s="21">
        <v>37</v>
      </c>
      <c r="D2317" s="3">
        <v>773305</v>
      </c>
      <c r="E2317" s="3"/>
      <c r="F2317" s="3">
        <f t="shared" si="48"/>
        <v>2565615</v>
      </c>
      <c r="G2317" s="240" t="s">
        <v>2459</v>
      </c>
      <c r="H2317" s="21"/>
    </row>
    <row r="2318" spans="1:8">
      <c r="A2318" s="19">
        <v>6</v>
      </c>
      <c r="B2318" s="21" t="s">
        <v>2194</v>
      </c>
      <c r="C2318" s="21">
        <v>1</v>
      </c>
      <c r="D2318" s="3"/>
      <c r="E2318" s="3">
        <v>20805</v>
      </c>
      <c r="F2318" s="3">
        <f t="shared" si="48"/>
        <v>2544810</v>
      </c>
      <c r="G2318" s="240" t="s">
        <v>2460</v>
      </c>
      <c r="H2318" s="21"/>
    </row>
    <row r="2319" spans="1:8">
      <c r="A2319" s="19"/>
      <c r="B2319" s="21" t="s">
        <v>2195</v>
      </c>
      <c r="C2319" s="21">
        <v>32</v>
      </c>
      <c r="D2319" s="3">
        <v>679335</v>
      </c>
      <c r="E2319" s="3"/>
      <c r="F2319" s="3">
        <f t="shared" si="48"/>
        <v>3224145</v>
      </c>
      <c r="G2319" s="3"/>
      <c r="H2319" s="21"/>
    </row>
    <row r="2320" spans="1:8">
      <c r="A2320" s="19"/>
      <c r="B2320" s="21" t="s">
        <v>2195</v>
      </c>
      <c r="C2320" s="21">
        <v>1</v>
      </c>
      <c r="D2320" s="3"/>
      <c r="E2320" s="3">
        <v>22145</v>
      </c>
      <c r="F2320" s="3">
        <f t="shared" si="48"/>
        <v>3202000</v>
      </c>
      <c r="G2320" s="3"/>
      <c r="H2320" s="21"/>
    </row>
    <row r="2321" spans="1:8">
      <c r="A2321" s="19"/>
      <c r="B2321" s="21" t="s">
        <v>2196</v>
      </c>
      <c r="C2321" s="21">
        <v>27</v>
      </c>
      <c r="D2321" s="3">
        <v>561115</v>
      </c>
      <c r="E2321" s="3"/>
      <c r="F2321" s="3">
        <f t="shared" si="48"/>
        <v>3763115</v>
      </c>
      <c r="G2321" s="3"/>
      <c r="H2321" s="21"/>
    </row>
    <row r="2322" spans="1:8">
      <c r="A2322" s="19"/>
      <c r="B2322" s="21" t="s">
        <v>2197</v>
      </c>
      <c r="C2322" s="21">
        <v>3</v>
      </c>
      <c r="D2322" s="3">
        <v>50170</v>
      </c>
      <c r="E2322" s="3"/>
      <c r="F2322" s="3">
        <f t="shared" si="48"/>
        <v>3813285</v>
      </c>
      <c r="G2322" s="3"/>
      <c r="H2322" s="21"/>
    </row>
    <row r="2323" spans="1:8">
      <c r="A2323" s="19"/>
      <c r="B2323" s="21" t="s">
        <v>2197</v>
      </c>
      <c r="C2323" s="21">
        <v>3</v>
      </c>
      <c r="D2323" s="3"/>
      <c r="E2323" s="3">
        <v>67225</v>
      </c>
      <c r="F2323" s="3">
        <f t="shared" si="48"/>
        <v>3746060</v>
      </c>
      <c r="G2323" s="3"/>
      <c r="H2323" s="21"/>
    </row>
    <row r="2324" spans="1:8">
      <c r="A2324" s="19"/>
      <c r="B2324" s="21" t="s">
        <v>2200</v>
      </c>
      <c r="C2324" s="21">
        <v>9</v>
      </c>
      <c r="D2324" s="3"/>
      <c r="E2324" s="3">
        <v>174405</v>
      </c>
      <c r="F2324" s="3">
        <f t="shared" si="48"/>
        <v>3571655</v>
      </c>
      <c r="G2324" s="3"/>
      <c r="H2324" s="21"/>
    </row>
    <row r="2325" spans="1:8">
      <c r="A2325" s="19"/>
      <c r="B2325" s="21" t="s">
        <v>2201</v>
      </c>
      <c r="C2325" s="21">
        <v>10</v>
      </c>
      <c r="D2325" s="3"/>
      <c r="E2325" s="3">
        <v>178235</v>
      </c>
      <c r="F2325" s="3">
        <f t="shared" si="48"/>
        <v>3393420</v>
      </c>
      <c r="G2325" s="3"/>
      <c r="H2325" s="21"/>
    </row>
    <row r="2326" spans="1:8">
      <c r="A2326" s="19"/>
      <c r="B2326" s="21" t="s">
        <v>2207</v>
      </c>
      <c r="C2326" s="21">
        <v>3</v>
      </c>
      <c r="D2326" s="3"/>
      <c r="E2326" s="3">
        <v>63795</v>
      </c>
      <c r="F2326" s="3">
        <f t="shared" si="48"/>
        <v>3329625</v>
      </c>
      <c r="G2326" s="3"/>
      <c r="H2326" s="21"/>
    </row>
    <row r="2327" spans="1:8">
      <c r="A2327" s="19"/>
      <c r="B2327" s="21" t="s">
        <v>2208</v>
      </c>
      <c r="C2327" s="21">
        <v>1</v>
      </c>
      <c r="D2327" s="3">
        <v>8950</v>
      </c>
      <c r="E2327" s="3"/>
      <c r="F2327" s="3">
        <f t="shared" si="48"/>
        <v>3338575</v>
      </c>
      <c r="G2327" s="3"/>
      <c r="H2327" s="21"/>
    </row>
    <row r="2328" spans="1:8">
      <c r="A2328" s="19"/>
      <c r="B2328" s="21" t="s">
        <v>2208</v>
      </c>
      <c r="C2328" s="21">
        <v>1</v>
      </c>
      <c r="D2328" s="3"/>
      <c r="E2328" s="3">
        <v>15035</v>
      </c>
      <c r="F2328" s="3">
        <f t="shared" si="48"/>
        <v>3323540</v>
      </c>
      <c r="G2328" s="3"/>
      <c r="H2328" s="21"/>
    </row>
    <row r="2329" spans="1:8">
      <c r="A2329" s="19"/>
      <c r="B2329" s="21" t="s">
        <v>2212</v>
      </c>
      <c r="C2329" s="21">
        <v>3</v>
      </c>
      <c r="D2329" s="3"/>
      <c r="E2329" s="3">
        <v>56395</v>
      </c>
      <c r="F2329" s="3">
        <f t="shared" si="48"/>
        <v>3267145</v>
      </c>
      <c r="G2329" s="3"/>
      <c r="H2329" s="21"/>
    </row>
    <row r="2330" spans="1:8">
      <c r="A2330" s="19"/>
      <c r="B2330" s="21" t="s">
        <v>2214</v>
      </c>
      <c r="C2330" s="21">
        <v>7</v>
      </c>
      <c r="D2330" s="3"/>
      <c r="E2330" s="3">
        <v>137485</v>
      </c>
      <c r="F2330" s="3">
        <f t="shared" si="48"/>
        <v>3129660</v>
      </c>
      <c r="G2330" s="3"/>
      <c r="H2330" s="21"/>
    </row>
    <row r="2331" spans="1:8">
      <c r="A2331" s="19"/>
      <c r="B2331" s="21" t="s">
        <v>2215</v>
      </c>
      <c r="C2331" s="21">
        <v>12</v>
      </c>
      <c r="D2331" s="3"/>
      <c r="E2331" s="3">
        <v>248340</v>
      </c>
      <c r="F2331" s="3">
        <f t="shared" si="48"/>
        <v>2881320</v>
      </c>
      <c r="G2331" s="3"/>
      <c r="H2331" s="21"/>
    </row>
    <row r="2332" spans="1:8">
      <c r="A2332" s="19"/>
      <c r="B2332" s="21" t="s">
        <v>2216</v>
      </c>
      <c r="C2332" s="21">
        <v>21</v>
      </c>
      <c r="D2332" s="3"/>
      <c r="E2332" s="3">
        <v>417350</v>
      </c>
      <c r="F2332" s="3">
        <f t="shared" si="48"/>
        <v>2463970</v>
      </c>
      <c r="G2332" s="3"/>
      <c r="H2332" s="21"/>
    </row>
    <row r="2333" spans="1:8">
      <c r="A2333" s="19"/>
      <c r="B2333" s="21" t="s">
        <v>2217</v>
      </c>
      <c r="C2333" s="21">
        <v>13</v>
      </c>
      <c r="D2333" s="3"/>
      <c r="E2333" s="3">
        <v>271195</v>
      </c>
      <c r="F2333" s="3">
        <f t="shared" si="48"/>
        <v>2192775</v>
      </c>
      <c r="G2333" s="3"/>
      <c r="H2333" s="21"/>
    </row>
    <row r="2334" spans="1:8">
      <c r="A2334" s="19"/>
      <c r="B2334" s="21" t="s">
        <v>2218</v>
      </c>
      <c r="C2334" s="21">
        <v>8</v>
      </c>
      <c r="D2334" s="3"/>
      <c r="E2334" s="3">
        <v>132680</v>
      </c>
      <c r="F2334" s="3">
        <f t="shared" si="48"/>
        <v>2060095</v>
      </c>
      <c r="G2334" s="3"/>
      <c r="H2334" s="21"/>
    </row>
    <row r="2335" spans="1:8">
      <c r="A2335" s="19"/>
      <c r="B2335" s="21" t="s">
        <v>2220</v>
      </c>
      <c r="C2335" s="21">
        <v>8</v>
      </c>
      <c r="D2335" s="3"/>
      <c r="E2335" s="3">
        <v>151770</v>
      </c>
      <c r="F2335" s="3">
        <f t="shared" si="48"/>
        <v>1908325</v>
      </c>
      <c r="G2335" s="3"/>
      <c r="H2335" s="21"/>
    </row>
    <row r="2336" spans="1:8">
      <c r="A2336" s="19"/>
      <c r="B2336" s="21" t="s">
        <v>2221</v>
      </c>
      <c r="C2336" s="21">
        <v>15</v>
      </c>
      <c r="D2336" s="3"/>
      <c r="E2336" s="3">
        <v>282995</v>
      </c>
      <c r="F2336" s="3">
        <f t="shared" si="48"/>
        <v>1625330</v>
      </c>
      <c r="G2336" s="3"/>
      <c r="H2336" s="21"/>
    </row>
    <row r="2337" spans="1:8">
      <c r="A2337" s="19"/>
      <c r="B2337" s="21" t="s">
        <v>2222</v>
      </c>
      <c r="C2337" s="21">
        <v>30</v>
      </c>
      <c r="D2337" s="3"/>
      <c r="E2337" s="3">
        <v>621210</v>
      </c>
      <c r="F2337" s="3">
        <f t="shared" si="48"/>
        <v>1004120</v>
      </c>
      <c r="G2337" s="3"/>
      <c r="H2337" s="21"/>
    </row>
    <row r="2338" spans="1:8">
      <c r="A2338" s="19"/>
      <c r="B2338" s="21" t="s">
        <v>2223</v>
      </c>
      <c r="C2338" s="21">
        <v>19</v>
      </c>
      <c r="D2338" s="3"/>
      <c r="E2338" s="3">
        <v>367315</v>
      </c>
      <c r="F2338" s="3">
        <f t="shared" si="48"/>
        <v>636805</v>
      </c>
      <c r="G2338" s="3"/>
      <c r="H2338" s="21"/>
    </row>
    <row r="2339" spans="1:8">
      <c r="A2339" s="19"/>
      <c r="B2339" s="21" t="s">
        <v>2225</v>
      </c>
      <c r="C2339" s="21">
        <v>16</v>
      </c>
      <c r="D2339" s="3"/>
      <c r="E2339" s="3">
        <v>301325</v>
      </c>
      <c r="F2339" s="3">
        <f t="shared" si="48"/>
        <v>335480</v>
      </c>
      <c r="G2339" s="3"/>
      <c r="H2339" s="21"/>
    </row>
    <row r="2340" spans="1:8">
      <c r="A2340" s="19"/>
      <c r="B2340" s="21" t="s">
        <v>2226</v>
      </c>
      <c r="C2340" s="21">
        <v>1</v>
      </c>
      <c r="D2340" s="3"/>
      <c r="E2340" s="3">
        <v>12975</v>
      </c>
      <c r="F2340" s="3">
        <f t="shared" si="48"/>
        <v>322505</v>
      </c>
      <c r="G2340" s="3"/>
      <c r="H2340" s="21"/>
    </row>
    <row r="2341" spans="1:8">
      <c r="A2341" s="19"/>
      <c r="B2341" s="21" t="s">
        <v>2234</v>
      </c>
      <c r="C2341" s="21">
        <v>4</v>
      </c>
      <c r="D2341" s="3"/>
      <c r="E2341" s="3">
        <v>84205</v>
      </c>
      <c r="F2341" s="3">
        <f t="shared" si="48"/>
        <v>238300</v>
      </c>
      <c r="G2341" s="3"/>
      <c r="H2341" s="21"/>
    </row>
    <row r="2342" spans="1:8">
      <c r="A2342" s="19"/>
      <c r="B2342" s="21" t="s">
        <v>2235</v>
      </c>
      <c r="C2342" s="21">
        <v>7</v>
      </c>
      <c r="D2342" s="3"/>
      <c r="E2342" s="3">
        <v>157170</v>
      </c>
      <c r="F2342" s="3">
        <f t="shared" si="48"/>
        <v>81130</v>
      </c>
      <c r="G2342" s="3"/>
      <c r="H2342" s="21"/>
    </row>
    <row r="2343" spans="1:8">
      <c r="A2343" s="19"/>
      <c r="B2343" s="21" t="s">
        <v>2236</v>
      </c>
      <c r="C2343" s="21">
        <v>4</v>
      </c>
      <c r="D2343" s="3"/>
      <c r="E2343" s="3">
        <v>74865</v>
      </c>
      <c r="F2343" s="3">
        <f t="shared" si="48"/>
        <v>6265</v>
      </c>
      <c r="G2343" s="3"/>
      <c r="H2343" s="21"/>
    </row>
    <row r="2344" spans="1:8">
      <c r="A2344" s="19"/>
      <c r="B2344" s="19" t="s">
        <v>2251</v>
      </c>
      <c r="C2344" s="19">
        <v>1</v>
      </c>
      <c r="D2344" s="2">
        <v>2315</v>
      </c>
      <c r="E2344" s="3">
        <v>8580</v>
      </c>
      <c r="F2344" s="3">
        <f t="shared" si="48"/>
        <v>0</v>
      </c>
      <c r="G2344" s="3" t="s">
        <v>1344</v>
      </c>
      <c r="H2344" s="21"/>
    </row>
    <row r="2345" spans="1:8" ht="26.25">
      <c r="A2345" s="202" t="s">
        <v>43</v>
      </c>
      <c r="B2345" s="203"/>
      <c r="C2345" s="29">
        <f>SUM(C2313:C2344)</f>
        <v>382</v>
      </c>
      <c r="D2345" s="10">
        <f>SUM(D2313:D2344)</f>
        <v>3867500</v>
      </c>
      <c r="E2345" s="10">
        <f>SUM(E2314:E2344)</f>
        <v>3867500</v>
      </c>
      <c r="F2345" s="10">
        <f>D2345-E2345</f>
        <v>0</v>
      </c>
      <c r="G2345" s="10"/>
      <c r="H2345" s="31"/>
    </row>
    <row r="2348" spans="1:8" ht="23.25">
      <c r="A2348" s="666" t="s">
        <v>0</v>
      </c>
      <c r="B2348" s="666"/>
      <c r="C2348" s="666"/>
      <c r="D2348" s="666"/>
      <c r="E2348" s="666"/>
      <c r="F2348" s="666"/>
      <c r="G2348" s="666"/>
      <c r="H2348" s="666"/>
    </row>
    <row r="2349" spans="1:8" ht="15.75">
      <c r="A2349" s="672" t="s">
        <v>1059</v>
      </c>
      <c r="B2349" s="672"/>
      <c r="C2349" s="672"/>
      <c r="D2349" s="672"/>
      <c r="E2349" s="672"/>
      <c r="F2349" s="672"/>
      <c r="G2349" s="672"/>
      <c r="H2349" s="672"/>
    </row>
    <row r="2350" spans="1:8" ht="21">
      <c r="A2350" s="683" t="s">
        <v>2219</v>
      </c>
      <c r="B2350" s="683"/>
      <c r="C2350" s="683"/>
      <c r="D2350" s="683"/>
      <c r="E2350" s="683"/>
      <c r="F2350" s="683"/>
      <c r="G2350" s="683"/>
      <c r="H2350" s="683"/>
    </row>
    <row r="2351" spans="1:8">
      <c r="A2351" s="668" t="s">
        <v>2</v>
      </c>
      <c r="B2351" s="668"/>
      <c r="C2351" s="668"/>
      <c r="D2351" s="668"/>
      <c r="E2351" s="668"/>
      <c r="F2351" s="668"/>
      <c r="G2351" s="668"/>
      <c r="H2351" s="668"/>
    </row>
    <row r="2352" spans="1:8" ht="15.75">
      <c r="A2352" s="1" t="s">
        <v>3</v>
      </c>
      <c r="B2352" s="1" t="s">
        <v>4</v>
      </c>
      <c r="C2352" s="211" t="s">
        <v>2245</v>
      </c>
      <c r="D2352" s="1" t="s">
        <v>2243</v>
      </c>
      <c r="E2352" s="1" t="s">
        <v>2246</v>
      </c>
      <c r="F2352" s="211" t="s">
        <v>2244</v>
      </c>
      <c r="G2352" s="1" t="s">
        <v>2247</v>
      </c>
      <c r="H2352" s="211" t="s">
        <v>2239</v>
      </c>
    </row>
    <row r="2353" spans="1:8">
      <c r="A2353" s="19">
        <v>1</v>
      </c>
      <c r="B2353" s="21" t="s">
        <v>2363</v>
      </c>
      <c r="C2353" s="21">
        <v>8</v>
      </c>
      <c r="D2353" s="5">
        <v>187875</v>
      </c>
      <c r="E2353" s="21"/>
      <c r="F2353" s="229">
        <f>D2353-E2353</f>
        <v>187875</v>
      </c>
      <c r="G2353" s="21" t="s">
        <v>2364</v>
      </c>
      <c r="H2353" s="19"/>
    </row>
    <row r="2354" spans="1:8">
      <c r="A2354" s="19">
        <v>2</v>
      </c>
      <c r="B2354" s="253" t="s">
        <v>2503</v>
      </c>
      <c r="C2354" s="21">
        <v>1</v>
      </c>
      <c r="D2354" s="5">
        <v>27775</v>
      </c>
      <c r="E2354" s="3"/>
      <c r="F2354" s="3">
        <f>F2353+D2354-E2354</f>
        <v>215650</v>
      </c>
      <c r="G2354" s="254" t="s">
        <v>2364</v>
      </c>
      <c r="H2354" s="21"/>
    </row>
    <row r="2355" spans="1:8">
      <c r="A2355" s="19">
        <v>3</v>
      </c>
      <c r="B2355" s="21" t="s">
        <v>2505</v>
      </c>
      <c r="C2355" s="21">
        <v>2</v>
      </c>
      <c r="D2355" s="5">
        <v>55210</v>
      </c>
      <c r="E2355" s="3"/>
      <c r="F2355" s="3">
        <f t="shared" ref="F2355:F2443" si="49">F2354+D2355-E2355</f>
        <v>270860</v>
      </c>
      <c r="G2355" s="257" t="s">
        <v>2364</v>
      </c>
      <c r="H2355" s="21"/>
    </row>
    <row r="2356" spans="1:8">
      <c r="A2356" s="19">
        <v>4</v>
      </c>
      <c r="B2356" s="21" t="s">
        <v>2506</v>
      </c>
      <c r="C2356" s="21">
        <v>6</v>
      </c>
      <c r="D2356" s="5">
        <v>154830</v>
      </c>
      <c r="E2356" s="3"/>
      <c r="F2356" s="3">
        <f t="shared" si="49"/>
        <v>425690</v>
      </c>
      <c r="G2356" s="3" t="s">
        <v>2364</v>
      </c>
      <c r="H2356" s="21"/>
    </row>
    <row r="2357" spans="1:8">
      <c r="A2357" s="19">
        <v>5</v>
      </c>
      <c r="B2357" s="105" t="s">
        <v>2508</v>
      </c>
      <c r="C2357" s="21">
        <v>3</v>
      </c>
      <c r="D2357" s="5">
        <v>77615</v>
      </c>
      <c r="E2357" s="3"/>
      <c r="F2357" s="3">
        <f t="shared" si="49"/>
        <v>503305</v>
      </c>
      <c r="G2357" s="3" t="s">
        <v>2364</v>
      </c>
      <c r="H2357" s="21"/>
    </row>
    <row r="2358" spans="1:8">
      <c r="A2358" s="19">
        <v>6</v>
      </c>
      <c r="B2358" s="21" t="s">
        <v>2510</v>
      </c>
      <c r="C2358" s="21">
        <v>6</v>
      </c>
      <c r="D2358" s="5">
        <v>158380</v>
      </c>
      <c r="E2358" s="3"/>
      <c r="F2358" s="3">
        <f t="shared" si="49"/>
        <v>661685</v>
      </c>
      <c r="G2358" s="3" t="s">
        <v>2513</v>
      </c>
      <c r="H2358" s="21"/>
    </row>
    <row r="2359" spans="1:8">
      <c r="A2359" s="19"/>
      <c r="B2359" s="21" t="s">
        <v>2514</v>
      </c>
      <c r="C2359" s="21">
        <v>5</v>
      </c>
      <c r="D2359" s="3">
        <v>129580</v>
      </c>
      <c r="E2359" s="3"/>
      <c r="F2359" s="3">
        <f t="shared" si="49"/>
        <v>791265</v>
      </c>
      <c r="G2359" s="3" t="s">
        <v>2513</v>
      </c>
      <c r="H2359" s="21"/>
    </row>
    <row r="2360" spans="1:8">
      <c r="A2360" s="19"/>
      <c r="B2360" s="21" t="s">
        <v>2516</v>
      </c>
      <c r="C2360" s="21">
        <v>5</v>
      </c>
      <c r="D2360" s="3">
        <v>131355</v>
      </c>
      <c r="E2360" s="3"/>
      <c r="F2360" s="3">
        <f t="shared" si="49"/>
        <v>922620</v>
      </c>
      <c r="G2360" s="3" t="s">
        <v>2513</v>
      </c>
      <c r="H2360" s="21"/>
    </row>
    <row r="2361" spans="1:8">
      <c r="A2361" s="19"/>
      <c r="B2361" s="21" t="s">
        <v>2517</v>
      </c>
      <c r="C2361" s="21">
        <v>8</v>
      </c>
      <c r="D2361" s="3">
        <v>211460</v>
      </c>
      <c r="E2361" s="3"/>
      <c r="F2361" s="3">
        <f t="shared" si="49"/>
        <v>1134080</v>
      </c>
      <c r="G2361" s="3" t="s">
        <v>2513</v>
      </c>
      <c r="H2361" s="21"/>
    </row>
    <row r="2362" spans="1:8">
      <c r="A2362" s="19"/>
      <c r="B2362" s="21" t="s">
        <v>2518</v>
      </c>
      <c r="C2362" s="21">
        <v>18</v>
      </c>
      <c r="D2362" s="3">
        <v>461635</v>
      </c>
      <c r="E2362" s="3"/>
      <c r="F2362" s="3">
        <f t="shared" si="49"/>
        <v>1595715</v>
      </c>
      <c r="G2362" s="261" t="s">
        <v>2520</v>
      </c>
      <c r="H2362" s="21"/>
    </row>
    <row r="2363" spans="1:8">
      <c r="A2363" s="19"/>
      <c r="B2363" s="270" t="s">
        <v>2567</v>
      </c>
      <c r="C2363" s="21">
        <v>38</v>
      </c>
      <c r="D2363" s="3">
        <v>1011800</v>
      </c>
      <c r="E2363" s="3"/>
      <c r="F2363" s="3">
        <f t="shared" si="49"/>
        <v>2607515</v>
      </c>
      <c r="G2363" s="261" t="s">
        <v>2520</v>
      </c>
      <c r="H2363" s="21"/>
    </row>
    <row r="2364" spans="1:8">
      <c r="A2364" s="19"/>
      <c r="B2364" s="276" t="s">
        <v>2570</v>
      </c>
      <c r="C2364" s="21">
        <v>45</v>
      </c>
      <c r="D2364" s="3">
        <v>1181145</v>
      </c>
      <c r="E2364" s="3"/>
      <c r="F2364" s="3">
        <f t="shared" si="49"/>
        <v>3788660</v>
      </c>
      <c r="G2364" s="261" t="s">
        <v>2520</v>
      </c>
      <c r="H2364" s="21"/>
    </row>
    <row r="2365" spans="1:8">
      <c r="A2365" s="19"/>
      <c r="B2365" s="280" t="s">
        <v>2572</v>
      </c>
      <c r="C2365" s="21">
        <v>28</v>
      </c>
      <c r="D2365" s="3">
        <v>726865</v>
      </c>
      <c r="E2365" s="3"/>
      <c r="F2365" s="3">
        <f t="shared" si="49"/>
        <v>4515525</v>
      </c>
      <c r="G2365" s="261" t="s">
        <v>2520</v>
      </c>
      <c r="H2365" s="21"/>
    </row>
    <row r="2366" spans="1:8">
      <c r="A2366" s="19"/>
      <c r="B2366" s="282" t="s">
        <v>2575</v>
      </c>
      <c r="C2366" s="21">
        <v>22</v>
      </c>
      <c r="D2366" s="3">
        <v>587820</v>
      </c>
      <c r="E2366" s="3"/>
      <c r="F2366" s="3">
        <f t="shared" si="49"/>
        <v>5103345</v>
      </c>
      <c r="G2366" s="261" t="s">
        <v>2520</v>
      </c>
      <c r="H2366" s="21"/>
    </row>
    <row r="2367" spans="1:8">
      <c r="A2367" s="19"/>
      <c r="B2367" s="284" t="s">
        <v>2577</v>
      </c>
      <c r="C2367" s="21">
        <v>23</v>
      </c>
      <c r="D2367" s="3">
        <v>622000</v>
      </c>
      <c r="E2367" s="3"/>
      <c r="F2367" s="3">
        <f t="shared" si="49"/>
        <v>5725345</v>
      </c>
      <c r="G2367" s="261" t="s">
        <v>2513</v>
      </c>
      <c r="H2367" s="21"/>
    </row>
    <row r="2368" spans="1:8">
      <c r="A2368" s="19"/>
      <c r="B2368" s="286" t="s">
        <v>2580</v>
      </c>
      <c r="C2368" s="21">
        <v>21</v>
      </c>
      <c r="D2368" s="3">
        <v>552595</v>
      </c>
      <c r="E2368" s="3"/>
      <c r="F2368" s="3">
        <f t="shared" si="49"/>
        <v>6277940</v>
      </c>
      <c r="G2368" s="261" t="s">
        <v>2513</v>
      </c>
      <c r="H2368" s="21"/>
    </row>
    <row r="2369" spans="1:8">
      <c r="A2369" s="19"/>
      <c r="B2369" s="288" t="s">
        <v>2582</v>
      </c>
      <c r="C2369" s="21">
        <v>17</v>
      </c>
      <c r="D2369" s="3">
        <v>399295</v>
      </c>
      <c r="E2369" s="3"/>
      <c r="F2369" s="3">
        <f t="shared" si="49"/>
        <v>6677235</v>
      </c>
      <c r="G2369" s="261" t="s">
        <v>2584</v>
      </c>
      <c r="H2369" s="21"/>
    </row>
    <row r="2370" spans="1:8">
      <c r="A2370" s="19"/>
      <c r="B2370" s="293" t="s">
        <v>2585</v>
      </c>
      <c r="C2370" s="21">
        <v>16</v>
      </c>
      <c r="D2370" s="3">
        <v>438650</v>
      </c>
      <c r="E2370" s="3"/>
      <c r="F2370" s="3">
        <f t="shared" si="49"/>
        <v>7115885</v>
      </c>
      <c r="G2370" s="261" t="s">
        <v>2587</v>
      </c>
      <c r="H2370" s="21"/>
    </row>
    <row r="2371" spans="1:8">
      <c r="A2371" s="19"/>
      <c r="B2371" s="297" t="s">
        <v>2588</v>
      </c>
      <c r="C2371" s="21">
        <v>34</v>
      </c>
      <c r="D2371" s="3">
        <v>919065</v>
      </c>
      <c r="E2371" s="3"/>
      <c r="F2371" s="3">
        <f t="shared" si="49"/>
        <v>8034950</v>
      </c>
      <c r="G2371" s="261" t="s">
        <v>2593</v>
      </c>
      <c r="H2371" s="21"/>
    </row>
    <row r="2372" spans="1:8">
      <c r="A2372" s="19"/>
      <c r="B2372" s="302" t="s">
        <v>2595</v>
      </c>
      <c r="C2372" s="21">
        <v>20</v>
      </c>
      <c r="D2372" s="3">
        <v>545040</v>
      </c>
      <c r="E2372" s="3"/>
      <c r="F2372" s="3">
        <f t="shared" si="49"/>
        <v>8579990</v>
      </c>
      <c r="G2372" s="261" t="s">
        <v>2597</v>
      </c>
      <c r="H2372" s="21"/>
    </row>
    <row r="2373" spans="1:8">
      <c r="A2373" s="19"/>
      <c r="B2373" s="305" t="s">
        <v>2598</v>
      </c>
      <c r="C2373" s="21">
        <v>21</v>
      </c>
      <c r="D2373" s="3">
        <v>559655</v>
      </c>
      <c r="E2373" s="3"/>
      <c r="F2373" s="3">
        <f t="shared" si="49"/>
        <v>9139645</v>
      </c>
      <c r="G2373" s="261" t="s">
        <v>2600</v>
      </c>
      <c r="H2373" s="21"/>
    </row>
    <row r="2374" spans="1:8">
      <c r="A2374" s="19"/>
      <c r="B2374" s="307" t="s">
        <v>2601</v>
      </c>
      <c r="C2374" s="21">
        <v>26</v>
      </c>
      <c r="D2374" s="3">
        <v>688095</v>
      </c>
      <c r="E2374" s="3"/>
      <c r="F2374" s="3">
        <f t="shared" si="49"/>
        <v>9827740</v>
      </c>
      <c r="G2374" s="261" t="s">
        <v>2602</v>
      </c>
      <c r="H2374" s="21"/>
    </row>
    <row r="2375" spans="1:8">
      <c r="A2375" s="19"/>
      <c r="B2375" s="310" t="s">
        <v>2051</v>
      </c>
      <c r="C2375" s="21">
        <v>24</v>
      </c>
      <c r="D2375" s="3">
        <v>623585</v>
      </c>
      <c r="E2375" s="3"/>
      <c r="F2375" s="3">
        <f t="shared" si="49"/>
        <v>10451325</v>
      </c>
      <c r="G2375" s="261" t="s">
        <v>2604</v>
      </c>
      <c r="H2375" s="21"/>
    </row>
    <row r="2376" spans="1:8">
      <c r="A2376" s="19"/>
      <c r="B2376" s="311" t="s">
        <v>2605</v>
      </c>
      <c r="C2376" s="21">
        <v>9</v>
      </c>
      <c r="D2376" s="3">
        <v>230795</v>
      </c>
      <c r="E2376" s="3"/>
      <c r="F2376" s="3">
        <f t="shared" si="49"/>
        <v>10682120</v>
      </c>
      <c r="G2376" s="261" t="s">
        <v>2604</v>
      </c>
      <c r="H2376" s="21"/>
    </row>
    <row r="2377" spans="1:8">
      <c r="A2377" s="19"/>
      <c r="B2377" s="314" t="s">
        <v>2606</v>
      </c>
      <c r="C2377" s="21">
        <v>23</v>
      </c>
      <c r="D2377" s="3">
        <v>608855</v>
      </c>
      <c r="E2377" s="3"/>
      <c r="F2377" s="3">
        <f t="shared" si="49"/>
        <v>11290975</v>
      </c>
      <c r="G2377" s="261" t="s">
        <v>2604</v>
      </c>
      <c r="H2377" s="21"/>
    </row>
    <row r="2378" spans="1:8">
      <c r="A2378" s="19"/>
      <c r="B2378" s="21" t="s">
        <v>2609</v>
      </c>
      <c r="C2378" s="21">
        <v>14</v>
      </c>
      <c r="D2378" s="3">
        <v>376090</v>
      </c>
      <c r="E2378" s="3"/>
      <c r="F2378" s="3">
        <f t="shared" si="49"/>
        <v>11667065</v>
      </c>
      <c r="G2378" s="261" t="s">
        <v>2604</v>
      </c>
      <c r="H2378" s="21"/>
    </row>
    <row r="2379" spans="1:8">
      <c r="A2379" s="19"/>
      <c r="B2379" s="21" t="s">
        <v>2611</v>
      </c>
      <c r="C2379" s="21">
        <v>26</v>
      </c>
      <c r="D2379" s="3">
        <f>671355+188580</f>
        <v>859935</v>
      </c>
      <c r="E2379" s="3"/>
      <c r="F2379" s="3">
        <f t="shared" si="49"/>
        <v>12527000</v>
      </c>
      <c r="G2379" s="3" t="s">
        <v>2615</v>
      </c>
      <c r="H2379" s="21"/>
    </row>
    <row r="2380" spans="1:8">
      <c r="A2380" s="19"/>
      <c r="B2380" s="21" t="s">
        <v>2616</v>
      </c>
      <c r="C2380" s="21">
        <v>21</v>
      </c>
      <c r="D2380" s="3">
        <v>557125</v>
      </c>
      <c r="E2380" s="3"/>
      <c r="F2380" s="3">
        <f t="shared" si="49"/>
        <v>13084125</v>
      </c>
      <c r="G2380" s="3" t="s">
        <v>2620</v>
      </c>
      <c r="H2380" s="21"/>
    </row>
    <row r="2381" spans="1:8">
      <c r="A2381" s="19"/>
      <c r="B2381" s="21" t="s">
        <v>2619</v>
      </c>
      <c r="C2381" s="21">
        <v>16</v>
      </c>
      <c r="D2381" s="3">
        <v>558545</v>
      </c>
      <c r="E2381" s="3"/>
      <c r="F2381" s="3">
        <f t="shared" si="49"/>
        <v>13642670</v>
      </c>
      <c r="G2381" s="3"/>
      <c r="H2381" s="21"/>
    </row>
    <row r="2382" spans="1:8">
      <c r="A2382" s="19"/>
      <c r="B2382" s="21" t="s">
        <v>2624</v>
      </c>
      <c r="C2382" s="21">
        <v>13</v>
      </c>
      <c r="D2382" s="3">
        <v>350295</v>
      </c>
      <c r="E2382" s="3"/>
      <c r="F2382" s="3">
        <f t="shared" si="49"/>
        <v>13992965</v>
      </c>
      <c r="G2382" s="3"/>
      <c r="H2382" s="21"/>
    </row>
    <row r="2383" spans="1:8">
      <c r="A2383" s="19"/>
      <c r="B2383" s="21" t="s">
        <v>2627</v>
      </c>
      <c r="C2383" s="21">
        <v>14</v>
      </c>
      <c r="D2383" s="3">
        <v>373410</v>
      </c>
      <c r="E2383" s="3"/>
      <c r="F2383" s="3">
        <f t="shared" si="49"/>
        <v>14366375</v>
      </c>
      <c r="G2383" s="3"/>
      <c r="H2383" s="21"/>
    </row>
    <row r="2384" spans="1:8">
      <c r="A2384" s="19"/>
      <c r="B2384" s="21" t="s">
        <v>2627</v>
      </c>
      <c r="C2384" s="21">
        <v>1</v>
      </c>
      <c r="D2384" s="3"/>
      <c r="E2384" s="3">
        <v>22740</v>
      </c>
      <c r="F2384" s="3">
        <f t="shared" si="49"/>
        <v>14343635</v>
      </c>
      <c r="G2384" s="3"/>
      <c r="H2384" s="21"/>
    </row>
    <row r="2385" spans="1:8">
      <c r="A2385" s="19"/>
      <c r="B2385" s="21" t="s">
        <v>2632</v>
      </c>
      <c r="C2385" s="21">
        <v>13</v>
      </c>
      <c r="D2385" s="3">
        <v>350995</v>
      </c>
      <c r="E2385" s="3"/>
      <c r="F2385" s="3">
        <f t="shared" si="49"/>
        <v>14694630</v>
      </c>
      <c r="G2385" s="3"/>
      <c r="H2385" s="21"/>
    </row>
    <row r="2386" spans="1:8">
      <c r="A2386" s="19"/>
      <c r="B2386" s="21" t="s">
        <v>2633</v>
      </c>
      <c r="C2386" s="21">
        <v>28</v>
      </c>
      <c r="D2386" s="3">
        <v>728515</v>
      </c>
      <c r="E2386" s="3"/>
      <c r="F2386" s="3">
        <f t="shared" si="49"/>
        <v>15423145</v>
      </c>
      <c r="G2386" s="3"/>
      <c r="H2386" s="21"/>
    </row>
    <row r="2387" spans="1:8">
      <c r="A2387" s="19"/>
      <c r="B2387" s="21" t="s">
        <v>2635</v>
      </c>
      <c r="C2387" s="21">
        <v>17</v>
      </c>
      <c r="D2387" s="3">
        <v>457660</v>
      </c>
      <c r="E2387" s="3"/>
      <c r="F2387" s="3">
        <f t="shared" si="49"/>
        <v>15880805</v>
      </c>
      <c r="G2387" s="3"/>
      <c r="H2387" s="21"/>
    </row>
    <row r="2388" spans="1:8">
      <c r="A2388" s="19"/>
      <c r="B2388" s="21" t="s">
        <v>2637</v>
      </c>
      <c r="C2388" s="21">
        <v>30</v>
      </c>
      <c r="D2388" s="3">
        <v>782150</v>
      </c>
      <c r="E2388" s="3"/>
      <c r="F2388" s="3">
        <f t="shared" si="49"/>
        <v>16662955</v>
      </c>
      <c r="G2388" s="3"/>
      <c r="H2388" s="21"/>
    </row>
    <row r="2389" spans="1:8">
      <c r="A2389" s="19"/>
      <c r="B2389" s="21" t="s">
        <v>2637</v>
      </c>
      <c r="C2389" s="21">
        <v>1</v>
      </c>
      <c r="D2389" s="3"/>
      <c r="E2389" s="3">
        <v>25000</v>
      </c>
      <c r="F2389" s="3">
        <f t="shared" si="49"/>
        <v>16637955</v>
      </c>
      <c r="G2389" s="3"/>
      <c r="H2389" s="21"/>
    </row>
    <row r="2390" spans="1:8">
      <c r="A2390" s="19"/>
      <c r="B2390" s="21" t="s">
        <v>2638</v>
      </c>
      <c r="C2390" s="21">
        <v>16</v>
      </c>
      <c r="D2390" s="3">
        <v>425160</v>
      </c>
      <c r="E2390" s="3"/>
      <c r="F2390" s="3">
        <f t="shared" si="49"/>
        <v>17063115</v>
      </c>
      <c r="G2390" s="3"/>
      <c r="H2390" s="21"/>
    </row>
    <row r="2391" spans="1:8">
      <c r="A2391" s="19"/>
      <c r="B2391" s="21" t="s">
        <v>2639</v>
      </c>
      <c r="C2391" s="21">
        <v>12</v>
      </c>
      <c r="D2391" s="3">
        <v>325605</v>
      </c>
      <c r="E2391" s="3"/>
      <c r="F2391" s="3">
        <f t="shared" si="49"/>
        <v>17388720</v>
      </c>
      <c r="G2391" s="3"/>
      <c r="H2391" s="21"/>
    </row>
    <row r="2392" spans="1:8">
      <c r="A2392" s="19"/>
      <c r="B2392" s="21" t="s">
        <v>2642</v>
      </c>
      <c r="C2392" s="21">
        <v>12</v>
      </c>
      <c r="D2392" s="3">
        <v>302760</v>
      </c>
      <c r="E2392" s="3"/>
      <c r="F2392" s="3">
        <f t="shared" si="49"/>
        <v>17691480</v>
      </c>
      <c r="G2392" s="3"/>
      <c r="H2392" s="21"/>
    </row>
    <row r="2393" spans="1:8">
      <c r="A2393" s="19"/>
      <c r="B2393" s="21" t="s">
        <v>2644</v>
      </c>
      <c r="C2393" s="21">
        <v>6</v>
      </c>
      <c r="D2393" s="3">
        <f>156745-23715</f>
        <v>133030</v>
      </c>
      <c r="E2393" s="3"/>
      <c r="F2393" s="3">
        <f t="shared" si="49"/>
        <v>17824510</v>
      </c>
      <c r="G2393" s="3"/>
      <c r="H2393" s="21"/>
    </row>
    <row r="2394" spans="1:8">
      <c r="A2394" s="19"/>
      <c r="B2394" s="21" t="s">
        <v>2645</v>
      </c>
      <c r="C2394" s="21">
        <v>15</v>
      </c>
      <c r="D2394" s="3">
        <v>390885</v>
      </c>
      <c r="E2394" s="3"/>
      <c r="F2394" s="3">
        <f t="shared" si="49"/>
        <v>18215395</v>
      </c>
      <c r="G2394" s="3"/>
      <c r="H2394" s="21"/>
    </row>
    <row r="2395" spans="1:8">
      <c r="A2395" s="19"/>
      <c r="B2395" s="21" t="s">
        <v>2647</v>
      </c>
      <c r="C2395" s="21">
        <v>20</v>
      </c>
      <c r="D2395" s="3">
        <v>521020</v>
      </c>
      <c r="E2395" s="3"/>
      <c r="F2395" s="3">
        <f t="shared" si="49"/>
        <v>18736415</v>
      </c>
      <c r="G2395" s="3"/>
      <c r="H2395" s="21"/>
    </row>
    <row r="2396" spans="1:8">
      <c r="A2396" s="19"/>
      <c r="B2396" s="21" t="s">
        <v>2648</v>
      </c>
      <c r="C2396" s="21">
        <v>24</v>
      </c>
      <c r="D2396" s="3">
        <v>602540</v>
      </c>
      <c r="E2396" s="3"/>
      <c r="F2396" s="3">
        <f t="shared" si="49"/>
        <v>19338955</v>
      </c>
      <c r="G2396" s="3"/>
      <c r="H2396" s="21"/>
    </row>
    <row r="2397" spans="1:8">
      <c r="A2397" s="19"/>
      <c r="B2397" s="21" t="s">
        <v>2649</v>
      </c>
      <c r="C2397" s="21">
        <v>15</v>
      </c>
      <c r="D2397" s="3">
        <v>393855</v>
      </c>
      <c r="E2397" s="3"/>
      <c r="F2397" s="3">
        <f t="shared" si="49"/>
        <v>19732810</v>
      </c>
      <c r="G2397" s="3"/>
      <c r="H2397" s="21"/>
    </row>
    <row r="2398" spans="1:8">
      <c r="A2398" s="19"/>
      <c r="B2398" s="21" t="s">
        <v>2174</v>
      </c>
      <c r="C2398" s="21">
        <v>38</v>
      </c>
      <c r="D2398" s="3">
        <v>695460</v>
      </c>
      <c r="E2398" s="3"/>
      <c r="F2398" s="3">
        <f t="shared" si="49"/>
        <v>20428270</v>
      </c>
      <c r="G2398" s="3"/>
      <c r="H2398" s="21"/>
    </row>
    <row r="2399" spans="1:8">
      <c r="A2399" s="19"/>
      <c r="B2399" s="21" t="s">
        <v>2650</v>
      </c>
      <c r="C2399" s="21">
        <v>32</v>
      </c>
      <c r="D2399" s="3">
        <v>1034610</v>
      </c>
      <c r="E2399" s="3"/>
      <c r="F2399" s="3">
        <f t="shared" si="49"/>
        <v>21462880</v>
      </c>
      <c r="G2399" s="3"/>
      <c r="H2399" s="21"/>
    </row>
    <row r="2400" spans="1:8">
      <c r="A2400" s="19"/>
      <c r="B2400" s="21" t="s">
        <v>2651</v>
      </c>
      <c r="C2400" s="21">
        <v>38</v>
      </c>
      <c r="D2400" s="3">
        <v>785690</v>
      </c>
      <c r="E2400" s="3"/>
      <c r="F2400" s="3">
        <f t="shared" si="49"/>
        <v>22248570</v>
      </c>
      <c r="G2400" s="3"/>
      <c r="H2400" s="21"/>
    </row>
    <row r="2401" spans="1:8">
      <c r="A2401" s="19"/>
      <c r="B2401" s="21" t="s">
        <v>2653</v>
      </c>
      <c r="C2401" s="21">
        <v>22</v>
      </c>
      <c r="D2401" s="3">
        <v>470810</v>
      </c>
      <c r="E2401" s="3"/>
      <c r="F2401" s="3">
        <f t="shared" si="49"/>
        <v>22719380</v>
      </c>
      <c r="G2401" s="3"/>
      <c r="H2401" s="21"/>
    </row>
    <row r="2402" spans="1:8">
      <c r="A2402" s="19"/>
      <c r="B2402" s="21" t="s">
        <v>2654</v>
      </c>
      <c r="C2402" s="21">
        <v>16</v>
      </c>
      <c r="D2402" s="3">
        <v>316410</v>
      </c>
      <c r="E2402" s="3"/>
      <c r="F2402" s="3">
        <f t="shared" si="49"/>
        <v>23035790</v>
      </c>
      <c r="G2402" s="3"/>
      <c r="H2402" s="21"/>
    </row>
    <row r="2403" spans="1:8">
      <c r="A2403" s="19"/>
      <c r="B2403" s="21" t="s">
        <v>2655</v>
      </c>
      <c r="C2403" s="21">
        <v>25</v>
      </c>
      <c r="D2403" s="3">
        <v>492090</v>
      </c>
      <c r="E2403" s="3"/>
      <c r="F2403" s="3">
        <f t="shared" si="49"/>
        <v>23527880</v>
      </c>
      <c r="G2403" s="3"/>
      <c r="H2403" s="21"/>
    </row>
    <row r="2404" spans="1:8">
      <c r="A2404" s="19"/>
      <c r="B2404" s="21" t="s">
        <v>2596</v>
      </c>
      <c r="C2404" s="21">
        <v>24</v>
      </c>
      <c r="D2404" s="3">
        <v>638080</v>
      </c>
      <c r="E2404" s="3"/>
      <c r="F2404" s="3">
        <f t="shared" si="49"/>
        <v>24165960</v>
      </c>
      <c r="G2404" s="3"/>
      <c r="H2404" s="21"/>
    </row>
    <row r="2405" spans="1:8">
      <c r="A2405" s="19"/>
      <c r="B2405" s="21" t="s">
        <v>2657</v>
      </c>
      <c r="C2405" s="21">
        <v>44</v>
      </c>
      <c r="D2405" s="3">
        <v>1064345</v>
      </c>
      <c r="E2405" s="3"/>
      <c r="F2405" s="3">
        <f t="shared" si="49"/>
        <v>25230305</v>
      </c>
      <c r="G2405" s="3"/>
      <c r="H2405" s="21"/>
    </row>
    <row r="2406" spans="1:8">
      <c r="A2406" s="19"/>
      <c r="B2406" s="21" t="s">
        <v>2658</v>
      </c>
      <c r="C2406" s="21">
        <v>5</v>
      </c>
      <c r="D2406" s="3">
        <v>134050</v>
      </c>
      <c r="E2406" s="3"/>
      <c r="F2406" s="3">
        <f t="shared" si="49"/>
        <v>25364355</v>
      </c>
      <c r="G2406" s="3"/>
      <c r="H2406" s="21"/>
    </row>
    <row r="2407" spans="1:8">
      <c r="A2407" s="19"/>
      <c r="B2407" s="21" t="s">
        <v>2661</v>
      </c>
      <c r="C2407" s="21">
        <v>2</v>
      </c>
      <c r="D2407" s="3">
        <v>52565</v>
      </c>
      <c r="E2407" s="3"/>
      <c r="F2407" s="3">
        <f t="shared" si="49"/>
        <v>25416920</v>
      </c>
      <c r="G2407" s="3"/>
      <c r="H2407" s="21"/>
    </row>
    <row r="2408" spans="1:8">
      <c r="A2408" s="19"/>
      <c r="B2408" s="21" t="s">
        <v>2662</v>
      </c>
      <c r="C2408" s="21">
        <v>7</v>
      </c>
      <c r="D2408" s="3">
        <v>182205</v>
      </c>
      <c r="E2408" s="3"/>
      <c r="F2408" s="3">
        <f t="shared" si="49"/>
        <v>25599125</v>
      </c>
      <c r="G2408" s="3"/>
      <c r="H2408" s="21"/>
    </row>
    <row r="2409" spans="1:8">
      <c r="A2409" s="19"/>
      <c r="B2409" s="21" t="s">
        <v>2663</v>
      </c>
      <c r="C2409" s="21">
        <v>15</v>
      </c>
      <c r="D2409" s="3">
        <v>394030</v>
      </c>
      <c r="E2409" s="3"/>
      <c r="F2409" s="3">
        <f t="shared" si="49"/>
        <v>25993155</v>
      </c>
      <c r="G2409" s="3"/>
      <c r="H2409" s="21"/>
    </row>
    <row r="2410" spans="1:8">
      <c r="A2410" s="19"/>
      <c r="B2410" s="21" t="s">
        <v>2665</v>
      </c>
      <c r="C2410" s="21">
        <v>14</v>
      </c>
      <c r="D2410" s="3">
        <v>360955</v>
      </c>
      <c r="E2410" s="3"/>
      <c r="F2410" s="3">
        <f t="shared" si="49"/>
        <v>26354110</v>
      </c>
      <c r="G2410" s="3"/>
      <c r="H2410" s="21"/>
    </row>
    <row r="2411" spans="1:8">
      <c r="A2411" s="19"/>
      <c r="B2411" s="21" t="s">
        <v>2667</v>
      </c>
      <c r="C2411" s="21">
        <v>9</v>
      </c>
      <c r="D2411" s="3">
        <v>231800</v>
      </c>
      <c r="E2411" s="3"/>
      <c r="F2411" s="3">
        <f t="shared" si="49"/>
        <v>26585910</v>
      </c>
      <c r="G2411" s="3"/>
      <c r="H2411" s="21"/>
    </row>
    <row r="2412" spans="1:8">
      <c r="A2412" s="19"/>
      <c r="B2412" s="21" t="s">
        <v>2669</v>
      </c>
      <c r="C2412" s="21">
        <v>13</v>
      </c>
      <c r="D2412" s="3">
        <v>299990</v>
      </c>
      <c r="E2412" s="3"/>
      <c r="F2412" s="3">
        <f t="shared" si="49"/>
        <v>26885900</v>
      </c>
      <c r="G2412" s="3"/>
      <c r="H2412" s="21"/>
    </row>
    <row r="2413" spans="1:8">
      <c r="A2413" s="19"/>
      <c r="B2413" s="21" t="s">
        <v>2671</v>
      </c>
      <c r="C2413" s="21">
        <v>15</v>
      </c>
      <c r="D2413" s="3">
        <v>399990</v>
      </c>
      <c r="E2413" s="3"/>
      <c r="F2413" s="3">
        <f t="shared" si="49"/>
        <v>27285890</v>
      </c>
      <c r="G2413" s="3"/>
      <c r="H2413" s="21"/>
    </row>
    <row r="2414" spans="1:8">
      <c r="A2414" s="19"/>
      <c r="B2414" s="21" t="s">
        <v>2672</v>
      </c>
      <c r="C2414" s="21">
        <v>17</v>
      </c>
      <c r="D2414" s="3">
        <v>438805</v>
      </c>
      <c r="E2414" s="3"/>
      <c r="F2414" s="3">
        <f t="shared" si="49"/>
        <v>27724695</v>
      </c>
      <c r="G2414" s="3"/>
      <c r="H2414" s="21"/>
    </row>
    <row r="2415" spans="1:8">
      <c r="A2415" s="19"/>
      <c r="B2415" s="21" t="s">
        <v>2674</v>
      </c>
      <c r="C2415" s="21">
        <v>12</v>
      </c>
      <c r="D2415" s="3">
        <v>315585</v>
      </c>
      <c r="E2415" s="3"/>
      <c r="F2415" s="3">
        <f t="shared" si="49"/>
        <v>28040280</v>
      </c>
      <c r="G2415" s="3"/>
      <c r="H2415" s="21"/>
    </row>
    <row r="2416" spans="1:8">
      <c r="A2416" s="19"/>
      <c r="B2416" s="21" t="s">
        <v>2674</v>
      </c>
      <c r="C2416" s="21">
        <v>1</v>
      </c>
      <c r="D2416" s="3"/>
      <c r="E2416" s="3">
        <v>27910</v>
      </c>
      <c r="F2416" s="3">
        <f t="shared" si="49"/>
        <v>28012370</v>
      </c>
      <c r="G2416" s="3"/>
      <c r="H2416" s="21"/>
    </row>
    <row r="2417" spans="1:8">
      <c r="A2417" s="19"/>
      <c r="B2417" s="21" t="s">
        <v>2675</v>
      </c>
      <c r="C2417" s="21">
        <v>13</v>
      </c>
      <c r="D2417" s="3">
        <v>331200</v>
      </c>
      <c r="E2417" s="3"/>
      <c r="F2417" s="3">
        <f t="shared" si="49"/>
        <v>28343570</v>
      </c>
      <c r="G2417" s="3"/>
      <c r="H2417" s="21"/>
    </row>
    <row r="2418" spans="1:8">
      <c r="A2418" s="19"/>
      <c r="B2418" s="21" t="s">
        <v>2675</v>
      </c>
      <c r="C2418" s="21">
        <v>1</v>
      </c>
      <c r="D2418" s="3"/>
      <c r="E2418" s="3">
        <v>25990</v>
      </c>
      <c r="F2418" s="3">
        <f t="shared" si="49"/>
        <v>28317580</v>
      </c>
      <c r="G2418" s="3"/>
      <c r="H2418" s="21"/>
    </row>
    <row r="2419" spans="1:8">
      <c r="A2419" s="19"/>
      <c r="B2419" s="21" t="s">
        <v>2676</v>
      </c>
      <c r="C2419" s="21">
        <v>3</v>
      </c>
      <c r="D2419" s="3">
        <v>77440</v>
      </c>
      <c r="E2419" s="3"/>
      <c r="F2419" s="3">
        <f t="shared" si="49"/>
        <v>28395020</v>
      </c>
      <c r="G2419" s="3"/>
      <c r="H2419" s="21"/>
    </row>
    <row r="2420" spans="1:8">
      <c r="A2420" s="19"/>
      <c r="B2420" s="21" t="s">
        <v>2678</v>
      </c>
      <c r="C2420" s="21">
        <v>7</v>
      </c>
      <c r="D2420" s="3">
        <v>185745</v>
      </c>
      <c r="E2420" s="3"/>
      <c r="F2420" s="3">
        <f t="shared" si="49"/>
        <v>28580765</v>
      </c>
      <c r="G2420" s="3"/>
      <c r="H2420" s="21"/>
    </row>
    <row r="2421" spans="1:8">
      <c r="A2421" s="19"/>
      <c r="B2421" s="21" t="s">
        <v>2678</v>
      </c>
      <c r="C2421" s="21">
        <v>1</v>
      </c>
      <c r="D2421" s="3"/>
      <c r="E2421" s="3">
        <v>22465</v>
      </c>
      <c r="F2421" s="3">
        <f t="shared" si="49"/>
        <v>28558300</v>
      </c>
      <c r="G2421" s="3"/>
      <c r="H2421" s="21"/>
    </row>
    <row r="2422" spans="1:8">
      <c r="A2422" s="19"/>
      <c r="B2422" s="21" t="s">
        <v>2680</v>
      </c>
      <c r="C2422" s="21">
        <v>14</v>
      </c>
      <c r="D2422" s="3">
        <v>370135</v>
      </c>
      <c r="E2422" s="3"/>
      <c r="F2422" s="3">
        <f t="shared" si="49"/>
        <v>28928435</v>
      </c>
      <c r="G2422" s="3"/>
      <c r="H2422" s="21"/>
    </row>
    <row r="2423" spans="1:8">
      <c r="A2423" s="19"/>
      <c r="B2423" s="21" t="s">
        <v>2681</v>
      </c>
      <c r="C2423" s="21">
        <v>6</v>
      </c>
      <c r="D2423" s="3">
        <v>160475</v>
      </c>
      <c r="E2423" s="3"/>
      <c r="F2423" s="3">
        <f t="shared" si="49"/>
        <v>29088910</v>
      </c>
      <c r="G2423" s="3"/>
      <c r="H2423" s="21"/>
    </row>
    <row r="2424" spans="1:8">
      <c r="A2424" s="19"/>
      <c r="B2424" s="21" t="s">
        <v>2683</v>
      </c>
      <c r="C2424" s="21">
        <v>2</v>
      </c>
      <c r="D2424" s="3">
        <v>53220</v>
      </c>
      <c r="E2424" s="3"/>
      <c r="F2424" s="3">
        <f t="shared" si="49"/>
        <v>29142130</v>
      </c>
      <c r="G2424" s="3"/>
      <c r="H2424" s="21"/>
    </row>
    <row r="2425" spans="1:8">
      <c r="A2425" s="19"/>
      <c r="B2425" s="21" t="s">
        <v>2684</v>
      </c>
      <c r="C2425" s="21">
        <v>9</v>
      </c>
      <c r="D2425" s="3">
        <v>220380</v>
      </c>
      <c r="E2425" s="3"/>
      <c r="F2425" s="3">
        <f t="shared" si="49"/>
        <v>29362510</v>
      </c>
      <c r="G2425" s="3"/>
      <c r="H2425" s="21"/>
    </row>
    <row r="2426" spans="1:8">
      <c r="A2426" s="19"/>
      <c r="B2426" s="21" t="s">
        <v>2685</v>
      </c>
      <c r="C2426" s="21">
        <v>3</v>
      </c>
      <c r="D2426" s="3">
        <v>77475</v>
      </c>
      <c r="E2426" s="3"/>
      <c r="F2426" s="3">
        <f t="shared" si="49"/>
        <v>29439985</v>
      </c>
      <c r="G2426" s="3"/>
      <c r="H2426" s="21"/>
    </row>
    <row r="2427" spans="1:8">
      <c r="A2427" s="19"/>
      <c r="B2427" s="21" t="s">
        <v>2687</v>
      </c>
      <c r="C2427" s="21">
        <v>18</v>
      </c>
      <c r="D2427" s="3">
        <v>473290</v>
      </c>
      <c r="E2427" s="3"/>
      <c r="F2427" s="3">
        <f t="shared" si="49"/>
        <v>29913275</v>
      </c>
      <c r="G2427" s="3"/>
      <c r="H2427" s="21"/>
    </row>
    <row r="2428" spans="1:8">
      <c r="A2428" s="19"/>
      <c r="B2428" s="21" t="s">
        <v>2688</v>
      </c>
      <c r="C2428" s="21">
        <v>26</v>
      </c>
      <c r="D2428" s="3">
        <v>697505</v>
      </c>
      <c r="E2428" s="3"/>
      <c r="F2428" s="3">
        <f t="shared" si="49"/>
        <v>30610780</v>
      </c>
      <c r="G2428" s="3"/>
      <c r="H2428" s="21"/>
    </row>
    <row r="2429" spans="1:8">
      <c r="A2429" s="19"/>
      <c r="B2429" s="21" t="s">
        <v>2692</v>
      </c>
      <c r="C2429" s="21">
        <v>17</v>
      </c>
      <c r="D2429" s="3">
        <v>444975</v>
      </c>
      <c r="E2429" s="3"/>
      <c r="F2429" s="3">
        <f t="shared" si="49"/>
        <v>31055755</v>
      </c>
      <c r="G2429" s="3"/>
      <c r="H2429" s="21"/>
    </row>
    <row r="2430" spans="1:8">
      <c r="A2430" s="19"/>
      <c r="B2430" s="21" t="s">
        <v>2694</v>
      </c>
      <c r="C2430" s="21">
        <v>4</v>
      </c>
      <c r="D2430" s="3">
        <v>101090</v>
      </c>
      <c r="E2430" s="3"/>
      <c r="F2430" s="3">
        <f t="shared" si="49"/>
        <v>31156845</v>
      </c>
      <c r="G2430" s="3"/>
      <c r="H2430" s="21"/>
    </row>
    <row r="2431" spans="1:8">
      <c r="A2431" s="19"/>
      <c r="B2431" s="21" t="s">
        <v>2695</v>
      </c>
      <c r="C2431" s="21">
        <v>8</v>
      </c>
      <c r="D2431" s="3">
        <v>197705</v>
      </c>
      <c r="E2431" s="3"/>
      <c r="F2431" s="3">
        <f t="shared" si="49"/>
        <v>31354550</v>
      </c>
      <c r="G2431" s="3"/>
      <c r="H2431" s="21"/>
    </row>
    <row r="2432" spans="1:8">
      <c r="A2432" s="19"/>
      <c r="B2432" s="21" t="s">
        <v>2702</v>
      </c>
      <c r="C2432" s="21">
        <v>1</v>
      </c>
      <c r="D2432" s="3"/>
      <c r="E2432" s="3">
        <v>21100</v>
      </c>
      <c r="F2432" s="3">
        <f t="shared" si="49"/>
        <v>31333450</v>
      </c>
      <c r="G2432" s="3"/>
      <c r="H2432" s="21"/>
    </row>
    <row r="2433" spans="1:8">
      <c r="A2433" s="19"/>
      <c r="B2433" s="21" t="s">
        <v>2704</v>
      </c>
      <c r="C2433" s="21">
        <v>1</v>
      </c>
      <c r="D2433" s="3"/>
      <c r="E2433" s="3">
        <v>27420</v>
      </c>
      <c r="F2433" s="3">
        <f t="shared" si="49"/>
        <v>31306030</v>
      </c>
      <c r="G2433" s="3"/>
      <c r="H2433" s="21"/>
    </row>
    <row r="2434" spans="1:8">
      <c r="A2434" s="19"/>
      <c r="B2434" s="21" t="s">
        <v>2708</v>
      </c>
      <c r="C2434" s="21">
        <v>1</v>
      </c>
      <c r="D2434" s="3"/>
      <c r="E2434" s="3">
        <v>28285</v>
      </c>
      <c r="F2434" s="3">
        <f t="shared" si="49"/>
        <v>31277745</v>
      </c>
      <c r="G2434" s="3"/>
      <c r="H2434" s="21"/>
    </row>
    <row r="2435" spans="1:8">
      <c r="A2435" s="19"/>
      <c r="B2435" s="409" t="s">
        <v>2714</v>
      </c>
      <c r="C2435" s="21">
        <v>6</v>
      </c>
      <c r="D2435" s="3">
        <v>154575</v>
      </c>
      <c r="E2435" s="3"/>
      <c r="F2435" s="5">
        <f t="shared" si="49"/>
        <v>31432320</v>
      </c>
      <c r="G2435" s="3"/>
      <c r="H2435" s="21"/>
    </row>
    <row r="2436" spans="1:8">
      <c r="A2436" s="19"/>
      <c r="B2436" s="444" t="s">
        <v>2732</v>
      </c>
      <c r="C2436" s="21">
        <v>12</v>
      </c>
      <c r="D2436" s="3"/>
      <c r="E2436" s="3">
        <v>300290</v>
      </c>
      <c r="F2436" s="3">
        <f t="shared" si="49"/>
        <v>31132030</v>
      </c>
      <c r="G2436" s="3"/>
      <c r="H2436" s="21"/>
    </row>
    <row r="2437" spans="1:8">
      <c r="A2437" s="19"/>
      <c r="B2437" s="446" t="s">
        <v>2733</v>
      </c>
      <c r="C2437" s="21">
        <v>10</v>
      </c>
      <c r="D2437" s="3"/>
      <c r="E2437" s="3">
        <v>231550</v>
      </c>
      <c r="F2437" s="3">
        <f t="shared" si="49"/>
        <v>30900480</v>
      </c>
      <c r="G2437" s="3"/>
      <c r="H2437" s="21"/>
    </row>
    <row r="2438" spans="1:8">
      <c r="A2438" s="19"/>
      <c r="B2438" s="448" t="s">
        <v>2734</v>
      </c>
      <c r="C2438" s="21">
        <v>11</v>
      </c>
      <c r="D2438" s="3"/>
      <c r="E2438" s="3">
        <v>243600</v>
      </c>
      <c r="F2438" s="3">
        <f t="shared" si="49"/>
        <v>30656880</v>
      </c>
      <c r="G2438" s="3"/>
      <c r="H2438" s="21"/>
    </row>
    <row r="2439" spans="1:8">
      <c r="A2439" s="19"/>
      <c r="B2439" s="451" t="s">
        <v>2735</v>
      </c>
      <c r="C2439" s="21">
        <v>12</v>
      </c>
      <c r="D2439" s="3"/>
      <c r="E2439" s="3">
        <v>256890</v>
      </c>
      <c r="F2439" s="3">
        <f t="shared" si="49"/>
        <v>30399990</v>
      </c>
      <c r="G2439" s="3"/>
      <c r="H2439" s="21"/>
    </row>
    <row r="2440" spans="1:8">
      <c r="A2440" s="19"/>
      <c r="B2440" s="453" t="s">
        <v>2736</v>
      </c>
      <c r="C2440" s="21">
        <v>3</v>
      </c>
      <c r="D2440" s="3"/>
      <c r="E2440" s="3">
        <v>58725</v>
      </c>
      <c r="F2440" s="3">
        <f t="shared" si="49"/>
        <v>30341265</v>
      </c>
      <c r="G2440" s="3"/>
      <c r="H2440" s="21"/>
    </row>
    <row r="2441" spans="1:8">
      <c r="A2441" s="19"/>
      <c r="B2441" s="456" t="s">
        <v>2737</v>
      </c>
      <c r="C2441" s="21">
        <v>1</v>
      </c>
      <c r="D2441" s="3"/>
      <c r="E2441" s="3">
        <v>28340</v>
      </c>
      <c r="F2441" s="3">
        <f t="shared" si="49"/>
        <v>30312925</v>
      </c>
      <c r="G2441" s="3"/>
      <c r="H2441" s="21"/>
    </row>
    <row r="2442" spans="1:8">
      <c r="A2442" s="19"/>
      <c r="B2442" s="21" t="s">
        <v>2738</v>
      </c>
      <c r="C2442" s="21">
        <v>3</v>
      </c>
      <c r="D2442" s="3"/>
      <c r="E2442" s="3">
        <v>67740</v>
      </c>
      <c r="F2442" s="3">
        <f t="shared" si="49"/>
        <v>30245185</v>
      </c>
      <c r="G2442" s="3"/>
      <c r="H2442" s="21"/>
    </row>
    <row r="2443" spans="1:8">
      <c r="A2443" s="19"/>
      <c r="B2443" s="21" t="s">
        <v>2742</v>
      </c>
      <c r="C2443" s="21">
        <v>1</v>
      </c>
      <c r="D2443" s="3"/>
      <c r="E2443" s="3">
        <v>26805</v>
      </c>
      <c r="F2443" s="3">
        <f t="shared" si="49"/>
        <v>30218380</v>
      </c>
      <c r="G2443" s="3"/>
      <c r="H2443" s="21"/>
    </row>
    <row r="2444" spans="1:8">
      <c r="A2444" s="19"/>
      <c r="B2444" s="21" t="s">
        <v>2748</v>
      </c>
      <c r="C2444" s="21">
        <v>1</v>
      </c>
      <c r="D2444" s="3"/>
      <c r="E2444" s="3">
        <v>30690</v>
      </c>
      <c r="F2444" s="3">
        <f t="shared" ref="F2444:F2518" si="50">F2443+D2444-E2444</f>
        <v>30187690</v>
      </c>
      <c r="G2444" s="3"/>
      <c r="H2444" s="21"/>
    </row>
    <row r="2445" spans="1:8">
      <c r="A2445" s="19"/>
      <c r="B2445" s="21" t="s">
        <v>2753</v>
      </c>
      <c r="C2445" s="21">
        <v>2</v>
      </c>
      <c r="D2445" s="3"/>
      <c r="E2445" s="3">
        <v>60855</v>
      </c>
      <c r="F2445" s="3">
        <f t="shared" si="50"/>
        <v>30126835</v>
      </c>
      <c r="G2445" s="3"/>
      <c r="H2445" s="21"/>
    </row>
    <row r="2446" spans="1:8">
      <c r="A2446" s="19"/>
      <c r="B2446" s="21" t="s">
        <v>2757</v>
      </c>
      <c r="C2446" s="21">
        <v>3</v>
      </c>
      <c r="D2446" s="3"/>
      <c r="E2446" s="3">
        <v>75940</v>
      </c>
      <c r="F2446" s="3">
        <f t="shared" si="50"/>
        <v>30050895</v>
      </c>
      <c r="G2446" s="3"/>
      <c r="H2446" s="21"/>
    </row>
    <row r="2447" spans="1:8">
      <c r="A2447" s="19"/>
      <c r="B2447" s="21" t="s">
        <v>2760</v>
      </c>
      <c r="C2447" s="21">
        <v>1</v>
      </c>
      <c r="D2447" s="3"/>
      <c r="E2447" s="3">
        <v>35610</v>
      </c>
      <c r="F2447" s="3">
        <f t="shared" si="50"/>
        <v>30015285</v>
      </c>
      <c r="G2447" s="3"/>
      <c r="H2447" s="21"/>
    </row>
    <row r="2448" spans="1:8">
      <c r="A2448" s="19"/>
      <c r="B2448" s="21" t="s">
        <v>2779</v>
      </c>
      <c r="C2448" s="21">
        <v>1</v>
      </c>
      <c r="D2448" s="3"/>
      <c r="E2448" s="3">
        <v>11470</v>
      </c>
      <c r="F2448" s="3">
        <f t="shared" si="50"/>
        <v>30003815</v>
      </c>
      <c r="G2448" s="3"/>
      <c r="H2448" s="21"/>
    </row>
    <row r="2449" spans="1:8">
      <c r="A2449" s="19"/>
      <c r="B2449" s="21" t="s">
        <v>2825</v>
      </c>
      <c r="C2449" s="21">
        <v>7</v>
      </c>
      <c r="D2449" s="3"/>
      <c r="E2449" s="3">
        <v>114305</v>
      </c>
      <c r="F2449" s="3">
        <f t="shared" si="50"/>
        <v>29889510</v>
      </c>
      <c r="G2449" s="3"/>
      <c r="H2449" s="21"/>
    </row>
    <row r="2450" spans="1:8">
      <c r="A2450" s="19"/>
      <c r="B2450" s="21" t="s">
        <v>2826</v>
      </c>
      <c r="C2450" s="21">
        <v>2</v>
      </c>
      <c r="D2450" s="3"/>
      <c r="E2450" s="3">
        <v>39300</v>
      </c>
      <c r="F2450" s="3">
        <f t="shared" si="50"/>
        <v>29850210</v>
      </c>
      <c r="G2450" s="3"/>
      <c r="H2450" s="21"/>
    </row>
    <row r="2451" spans="1:8">
      <c r="A2451" s="19"/>
      <c r="B2451" s="21" t="s">
        <v>2827</v>
      </c>
      <c r="C2451" s="21">
        <v>3</v>
      </c>
      <c r="D2451" s="3"/>
      <c r="E2451" s="3">
        <v>69835</v>
      </c>
      <c r="F2451" s="3">
        <f t="shared" si="50"/>
        <v>29780375</v>
      </c>
      <c r="G2451" s="3"/>
      <c r="H2451" s="21"/>
    </row>
    <row r="2452" spans="1:8">
      <c r="A2452" s="19"/>
      <c r="B2452" s="21" t="s">
        <v>2828</v>
      </c>
      <c r="C2452" s="21">
        <v>2</v>
      </c>
      <c r="D2452" s="3"/>
      <c r="E2452" s="3">
        <v>43495</v>
      </c>
      <c r="F2452" s="3">
        <f t="shared" si="50"/>
        <v>29736880</v>
      </c>
      <c r="G2452" s="3"/>
      <c r="H2452" s="21"/>
    </row>
    <row r="2453" spans="1:8">
      <c r="A2453" s="19"/>
      <c r="B2453" s="21" t="s">
        <v>2829</v>
      </c>
      <c r="C2453" s="21">
        <v>2</v>
      </c>
      <c r="D2453" s="3"/>
      <c r="E2453" s="3">
        <v>47500</v>
      </c>
      <c r="F2453" s="3">
        <f t="shared" si="50"/>
        <v>29689380</v>
      </c>
      <c r="G2453" s="3"/>
      <c r="H2453" s="21"/>
    </row>
    <row r="2454" spans="1:8">
      <c r="A2454" s="19"/>
      <c r="B2454" s="21" t="s">
        <v>2830</v>
      </c>
      <c r="C2454" s="21">
        <v>1</v>
      </c>
      <c r="D2454" s="3"/>
      <c r="E2454" s="3">
        <v>26960</v>
      </c>
      <c r="F2454" s="3">
        <f t="shared" si="50"/>
        <v>29662420</v>
      </c>
      <c r="G2454" s="3"/>
      <c r="H2454" s="21"/>
    </row>
    <row r="2455" spans="1:8">
      <c r="A2455" s="19"/>
      <c r="B2455" s="21" t="s">
        <v>2832</v>
      </c>
      <c r="C2455" s="21">
        <v>2</v>
      </c>
      <c r="D2455" s="3"/>
      <c r="E2455" s="3">
        <v>30660</v>
      </c>
      <c r="F2455" s="3">
        <f t="shared" si="50"/>
        <v>29631760</v>
      </c>
      <c r="G2455" s="3"/>
      <c r="H2455" s="21"/>
    </row>
    <row r="2456" spans="1:8">
      <c r="A2456" s="19"/>
      <c r="B2456" s="21" t="s">
        <v>2834</v>
      </c>
      <c r="C2456" s="21">
        <v>1</v>
      </c>
      <c r="D2456" s="3"/>
      <c r="E2456" s="3">
        <v>27210</v>
      </c>
      <c r="F2456" s="3">
        <f t="shared" si="50"/>
        <v>29604550</v>
      </c>
      <c r="G2456" s="3"/>
      <c r="H2456" s="21"/>
    </row>
    <row r="2457" spans="1:8">
      <c r="A2457" s="19"/>
      <c r="B2457" s="21" t="s">
        <v>2835</v>
      </c>
      <c r="C2457" s="21">
        <v>1</v>
      </c>
      <c r="D2457" s="3"/>
      <c r="E2457" s="3">
        <v>27200</v>
      </c>
      <c r="F2457" s="3">
        <f t="shared" si="50"/>
        <v>29577350</v>
      </c>
      <c r="G2457" s="3"/>
      <c r="H2457" s="21"/>
    </row>
    <row r="2458" spans="1:8">
      <c r="A2458" s="19"/>
      <c r="B2458" s="21" t="s">
        <v>2836</v>
      </c>
      <c r="C2458" s="21">
        <v>1</v>
      </c>
      <c r="D2458" s="3"/>
      <c r="E2458" s="3">
        <v>27635</v>
      </c>
      <c r="F2458" s="3">
        <f t="shared" si="50"/>
        <v>29549715</v>
      </c>
      <c r="G2458" s="3"/>
      <c r="H2458" s="21"/>
    </row>
    <row r="2459" spans="1:8">
      <c r="A2459" s="19"/>
      <c r="B2459" s="21" t="s">
        <v>2838</v>
      </c>
      <c r="C2459" s="21">
        <v>3</v>
      </c>
      <c r="D2459" s="3"/>
      <c r="E2459" s="3">
        <v>55995</v>
      </c>
      <c r="F2459" s="3">
        <f t="shared" si="50"/>
        <v>29493720</v>
      </c>
      <c r="G2459" s="3"/>
      <c r="H2459" s="21"/>
    </row>
    <row r="2460" spans="1:8">
      <c r="A2460" s="19"/>
      <c r="B2460" s="21" t="s">
        <v>2839</v>
      </c>
      <c r="C2460" s="21">
        <v>3</v>
      </c>
      <c r="D2460" s="3"/>
      <c r="E2460" s="3">
        <v>72060</v>
      </c>
      <c r="F2460" s="3">
        <f t="shared" si="50"/>
        <v>29421660</v>
      </c>
      <c r="G2460" s="3"/>
      <c r="H2460" s="21"/>
    </row>
    <row r="2461" spans="1:8">
      <c r="A2461" s="19"/>
      <c r="B2461" s="21" t="s">
        <v>2841</v>
      </c>
      <c r="C2461" s="21">
        <v>2</v>
      </c>
      <c r="D2461" s="3"/>
      <c r="E2461" s="3">
        <v>53975</v>
      </c>
      <c r="F2461" s="3">
        <f t="shared" si="50"/>
        <v>29367685</v>
      </c>
      <c r="G2461" s="3"/>
      <c r="H2461" s="21"/>
    </row>
    <row r="2462" spans="1:8">
      <c r="A2462" s="19"/>
      <c r="B2462" s="21" t="s">
        <v>2844</v>
      </c>
      <c r="C2462" s="21">
        <v>4</v>
      </c>
      <c r="D2462" s="3"/>
      <c r="E2462" s="3">
        <v>108615</v>
      </c>
      <c r="F2462" s="3">
        <f t="shared" si="50"/>
        <v>29259070</v>
      </c>
      <c r="G2462" s="3"/>
      <c r="H2462" s="21"/>
    </row>
    <row r="2463" spans="1:8">
      <c r="A2463" s="19"/>
      <c r="B2463" s="21" t="s">
        <v>2846</v>
      </c>
      <c r="C2463" s="21">
        <v>4</v>
      </c>
      <c r="D2463" s="3"/>
      <c r="E2463" s="3">
        <v>95030</v>
      </c>
      <c r="F2463" s="3">
        <f t="shared" si="50"/>
        <v>29164040</v>
      </c>
      <c r="G2463" s="3"/>
      <c r="H2463" s="21"/>
    </row>
    <row r="2464" spans="1:8">
      <c r="A2464" s="19"/>
      <c r="B2464" s="21" t="s">
        <v>2851</v>
      </c>
      <c r="C2464" s="21">
        <v>1</v>
      </c>
      <c r="D2464" s="3"/>
      <c r="E2464" s="3">
        <v>28405</v>
      </c>
      <c r="F2464" s="3">
        <f t="shared" si="50"/>
        <v>29135635</v>
      </c>
      <c r="G2464" s="3"/>
      <c r="H2464" s="21"/>
    </row>
    <row r="2465" spans="1:8">
      <c r="A2465" s="19"/>
      <c r="B2465" s="21" t="s">
        <v>2853</v>
      </c>
      <c r="C2465" s="21">
        <v>1</v>
      </c>
      <c r="D2465" s="3"/>
      <c r="E2465" s="3">
        <v>27440</v>
      </c>
      <c r="F2465" s="3">
        <f t="shared" si="50"/>
        <v>29108195</v>
      </c>
      <c r="G2465" s="3"/>
      <c r="H2465" s="21"/>
    </row>
    <row r="2466" spans="1:8">
      <c r="A2466" s="19"/>
      <c r="B2466" s="21" t="s">
        <v>2854</v>
      </c>
      <c r="C2466" s="21">
        <v>4</v>
      </c>
      <c r="D2466" s="3"/>
      <c r="E2466" s="3">
        <v>109170</v>
      </c>
      <c r="F2466" s="3">
        <f t="shared" si="50"/>
        <v>28999025</v>
      </c>
      <c r="G2466" s="3"/>
      <c r="H2466" s="21"/>
    </row>
    <row r="2467" spans="1:8">
      <c r="A2467" s="19"/>
      <c r="B2467" s="21" t="s">
        <v>2855</v>
      </c>
      <c r="C2467" s="21">
        <v>2</v>
      </c>
      <c r="D2467" s="3"/>
      <c r="E2467" s="3">
        <v>27305</v>
      </c>
      <c r="F2467" s="3">
        <f t="shared" si="50"/>
        <v>28971720</v>
      </c>
      <c r="G2467" s="3"/>
      <c r="H2467" s="21"/>
    </row>
    <row r="2468" spans="1:8">
      <c r="A2468" s="19"/>
      <c r="B2468" s="21" t="s">
        <v>2857</v>
      </c>
      <c r="C2468" s="21">
        <v>2</v>
      </c>
      <c r="D2468" s="3"/>
      <c r="E2468" s="3">
        <v>53945</v>
      </c>
      <c r="F2468" s="3">
        <f t="shared" si="50"/>
        <v>28917775</v>
      </c>
      <c r="G2468" s="3"/>
      <c r="H2468" s="21"/>
    </row>
    <row r="2469" spans="1:8">
      <c r="A2469" s="19"/>
      <c r="B2469" s="21" t="s">
        <v>2859</v>
      </c>
      <c r="C2469" s="21">
        <v>8</v>
      </c>
      <c r="D2469" s="3"/>
      <c r="E2469" s="3">
        <v>187960</v>
      </c>
      <c r="F2469" s="3">
        <f t="shared" si="50"/>
        <v>28729815</v>
      </c>
      <c r="G2469" s="3"/>
      <c r="H2469" s="21"/>
    </row>
    <row r="2470" spans="1:8">
      <c r="A2470" s="19"/>
      <c r="B2470" s="21" t="s">
        <v>2860</v>
      </c>
      <c r="C2470" s="21">
        <v>10</v>
      </c>
      <c r="D2470" s="3"/>
      <c r="E2470" s="3">
        <v>275360</v>
      </c>
      <c r="F2470" s="3">
        <f t="shared" si="50"/>
        <v>28454455</v>
      </c>
      <c r="G2470" s="3"/>
      <c r="H2470" s="21"/>
    </row>
    <row r="2471" spans="1:8">
      <c r="A2471" s="19"/>
      <c r="B2471" s="21" t="s">
        <v>2861</v>
      </c>
      <c r="C2471" s="21">
        <v>1</v>
      </c>
      <c r="D2471" s="3"/>
      <c r="E2471" s="3">
        <v>14070</v>
      </c>
      <c r="F2471" s="3">
        <f t="shared" si="50"/>
        <v>28440385</v>
      </c>
      <c r="G2471" s="3"/>
      <c r="H2471" s="21"/>
    </row>
    <row r="2472" spans="1:8">
      <c r="A2472" s="19"/>
      <c r="B2472" s="21" t="s">
        <v>2862</v>
      </c>
      <c r="C2472" s="21">
        <v>1</v>
      </c>
      <c r="D2472" s="3"/>
      <c r="E2472" s="3">
        <v>13415</v>
      </c>
      <c r="F2472" s="3">
        <f t="shared" si="50"/>
        <v>28426970</v>
      </c>
      <c r="G2472" s="3"/>
      <c r="H2472" s="21"/>
    </row>
    <row r="2473" spans="1:8">
      <c r="A2473" s="19"/>
      <c r="B2473" s="21" t="s">
        <v>2863</v>
      </c>
      <c r="C2473" s="21">
        <v>1</v>
      </c>
      <c r="D2473" s="3"/>
      <c r="E2473" s="3">
        <v>13795</v>
      </c>
      <c r="F2473" s="3">
        <f t="shared" si="50"/>
        <v>28413175</v>
      </c>
      <c r="G2473" s="3"/>
      <c r="H2473" s="21"/>
    </row>
    <row r="2474" spans="1:8">
      <c r="A2474" s="19"/>
      <c r="B2474" s="21" t="s">
        <v>2864</v>
      </c>
      <c r="C2474" s="21">
        <v>1</v>
      </c>
      <c r="D2474" s="3"/>
      <c r="E2474" s="3">
        <v>26820</v>
      </c>
      <c r="F2474" s="3">
        <f t="shared" si="50"/>
        <v>28386355</v>
      </c>
      <c r="G2474" s="3"/>
      <c r="H2474" s="21"/>
    </row>
    <row r="2475" spans="1:8">
      <c r="A2475" s="19"/>
      <c r="B2475" s="21" t="s">
        <v>2865</v>
      </c>
      <c r="C2475" s="21">
        <v>5</v>
      </c>
      <c r="D2475" s="3"/>
      <c r="E2475" s="3">
        <v>91860</v>
      </c>
      <c r="F2475" s="3">
        <f t="shared" si="50"/>
        <v>28294495</v>
      </c>
      <c r="G2475" s="3"/>
      <c r="H2475" s="21"/>
    </row>
    <row r="2476" spans="1:8">
      <c r="A2476" s="19"/>
      <c r="B2476" s="21" t="s">
        <v>2866</v>
      </c>
      <c r="C2476" s="21">
        <v>2</v>
      </c>
      <c r="D2476" s="3"/>
      <c r="E2476" s="3">
        <v>41110</v>
      </c>
      <c r="F2476" s="3">
        <f t="shared" si="50"/>
        <v>28253385</v>
      </c>
      <c r="G2476" s="3"/>
      <c r="H2476" s="21"/>
    </row>
    <row r="2477" spans="1:8">
      <c r="A2477" s="19"/>
      <c r="B2477" s="21" t="s">
        <v>2868</v>
      </c>
      <c r="C2477" s="21">
        <v>1</v>
      </c>
      <c r="D2477" s="3"/>
      <c r="E2477" s="3">
        <v>27345</v>
      </c>
      <c r="F2477" s="3">
        <f t="shared" si="50"/>
        <v>28226040</v>
      </c>
      <c r="G2477" s="3"/>
      <c r="H2477" s="21"/>
    </row>
    <row r="2478" spans="1:8">
      <c r="A2478" s="19"/>
      <c r="B2478" s="21" t="s">
        <v>2869</v>
      </c>
      <c r="C2478" s="21">
        <v>2</v>
      </c>
      <c r="D2478" s="3"/>
      <c r="E2478" s="3">
        <v>27010</v>
      </c>
      <c r="F2478" s="3">
        <f t="shared" si="50"/>
        <v>28199030</v>
      </c>
      <c r="G2478" s="3"/>
      <c r="H2478" s="21"/>
    </row>
    <row r="2479" spans="1:8">
      <c r="A2479" s="19"/>
      <c r="B2479" s="21" t="s">
        <v>2871</v>
      </c>
      <c r="C2479" s="21">
        <v>1</v>
      </c>
      <c r="D2479" s="3"/>
      <c r="E2479" s="3">
        <v>24000</v>
      </c>
      <c r="F2479" s="3">
        <f t="shared" si="50"/>
        <v>28175030</v>
      </c>
      <c r="G2479" s="3"/>
      <c r="H2479" s="21"/>
    </row>
    <row r="2480" spans="1:8">
      <c r="A2480" s="19"/>
      <c r="B2480" s="21" t="s">
        <v>2872</v>
      </c>
      <c r="C2480" s="21">
        <v>1</v>
      </c>
      <c r="D2480" s="3"/>
      <c r="E2480" s="3">
        <v>28010</v>
      </c>
      <c r="F2480" s="3">
        <f t="shared" si="50"/>
        <v>28147020</v>
      </c>
      <c r="G2480" s="3"/>
      <c r="H2480" s="21"/>
    </row>
    <row r="2481" spans="1:8">
      <c r="A2481" s="19"/>
      <c r="B2481" s="21" t="s">
        <v>2875</v>
      </c>
      <c r="C2481" s="21">
        <v>1</v>
      </c>
      <c r="D2481" s="3"/>
      <c r="E2481" s="3">
        <v>27770</v>
      </c>
      <c r="F2481" s="3">
        <f t="shared" si="50"/>
        <v>28119250</v>
      </c>
      <c r="G2481" s="3"/>
      <c r="H2481" s="21"/>
    </row>
    <row r="2482" spans="1:8">
      <c r="A2482" s="19"/>
      <c r="B2482" s="21" t="s">
        <v>2877</v>
      </c>
      <c r="C2482" s="21">
        <v>2</v>
      </c>
      <c r="D2482" s="3"/>
      <c r="E2482" s="3">
        <v>55605</v>
      </c>
      <c r="F2482" s="3">
        <f t="shared" si="50"/>
        <v>28063645</v>
      </c>
      <c r="G2482" s="3"/>
      <c r="H2482" s="21"/>
    </row>
    <row r="2483" spans="1:8">
      <c r="A2483" s="19"/>
      <c r="B2483" s="21" t="s">
        <v>2878</v>
      </c>
      <c r="C2483" s="21">
        <v>5</v>
      </c>
      <c r="D2483" s="3"/>
      <c r="E2483" s="3">
        <v>132025</v>
      </c>
      <c r="F2483" s="3">
        <f t="shared" si="50"/>
        <v>27931620</v>
      </c>
      <c r="G2483" s="3"/>
      <c r="H2483" s="21"/>
    </row>
    <row r="2484" spans="1:8">
      <c r="A2484" s="19"/>
      <c r="B2484" s="21" t="s">
        <v>2879</v>
      </c>
      <c r="C2484" s="21">
        <v>1</v>
      </c>
      <c r="D2484" s="3"/>
      <c r="E2484" s="3">
        <v>28380</v>
      </c>
      <c r="F2484" s="3">
        <f t="shared" si="50"/>
        <v>27903240</v>
      </c>
      <c r="G2484" s="3"/>
      <c r="H2484" s="21"/>
    </row>
    <row r="2485" spans="1:8">
      <c r="A2485" s="19"/>
      <c r="B2485" s="21" t="s">
        <v>2881</v>
      </c>
      <c r="C2485" s="21">
        <v>1</v>
      </c>
      <c r="D2485" s="3"/>
      <c r="E2485" s="3">
        <v>27850</v>
      </c>
      <c r="F2485" s="3">
        <f t="shared" si="50"/>
        <v>27875390</v>
      </c>
      <c r="G2485" s="3"/>
      <c r="H2485" s="21"/>
    </row>
    <row r="2486" spans="1:8">
      <c r="A2486" s="19"/>
      <c r="B2486" s="21" t="s">
        <v>2882</v>
      </c>
      <c r="C2486" s="21">
        <v>2</v>
      </c>
      <c r="D2486" s="3"/>
      <c r="E2486" s="3">
        <v>46000</v>
      </c>
      <c r="F2486" s="3">
        <f t="shared" si="50"/>
        <v>27829390</v>
      </c>
      <c r="G2486" s="3"/>
      <c r="H2486" s="21"/>
    </row>
    <row r="2487" spans="1:8">
      <c r="A2487" s="19"/>
      <c r="B2487" s="21" t="s">
        <v>2883</v>
      </c>
      <c r="C2487" s="21">
        <v>2</v>
      </c>
      <c r="D2487" s="3"/>
      <c r="E2487" s="3">
        <v>53455</v>
      </c>
      <c r="F2487" s="3">
        <f t="shared" si="50"/>
        <v>27775935</v>
      </c>
      <c r="G2487" s="3"/>
      <c r="H2487" s="21"/>
    </row>
    <row r="2488" spans="1:8">
      <c r="A2488" s="19"/>
      <c r="B2488" s="21" t="s">
        <v>2888</v>
      </c>
      <c r="C2488" s="21">
        <v>4</v>
      </c>
      <c r="D2488" s="3"/>
      <c r="E2488" s="3">
        <v>95620</v>
      </c>
      <c r="F2488" s="3">
        <f t="shared" si="50"/>
        <v>27680315</v>
      </c>
      <c r="G2488" s="3"/>
      <c r="H2488" s="21"/>
    </row>
    <row r="2489" spans="1:8">
      <c r="A2489" s="19"/>
      <c r="B2489" s="21" t="s">
        <v>2891</v>
      </c>
      <c r="C2489" s="21">
        <v>2</v>
      </c>
      <c r="D2489" s="3">
        <v>53455</v>
      </c>
      <c r="E2489" s="3"/>
      <c r="F2489" s="3">
        <f t="shared" si="50"/>
        <v>27733770</v>
      </c>
      <c r="G2489" s="3" t="s">
        <v>2889</v>
      </c>
      <c r="H2489" s="21"/>
    </row>
    <row r="2490" spans="1:8">
      <c r="A2490" s="19"/>
      <c r="B2490" s="21" t="s">
        <v>2891</v>
      </c>
      <c r="C2490" s="21">
        <v>1</v>
      </c>
      <c r="D2490" s="3"/>
      <c r="E2490" s="3">
        <v>13520</v>
      </c>
      <c r="F2490" s="3">
        <f t="shared" si="50"/>
        <v>27720250</v>
      </c>
      <c r="G2490" s="3"/>
      <c r="H2490" s="21"/>
    </row>
    <row r="2491" spans="1:8">
      <c r="A2491" s="19"/>
      <c r="B2491" s="21" t="s">
        <v>2895</v>
      </c>
      <c r="C2491" s="21">
        <v>3</v>
      </c>
      <c r="D2491" s="3"/>
      <c r="E2491" s="3">
        <v>55230</v>
      </c>
      <c r="F2491" s="3">
        <f t="shared" si="50"/>
        <v>27665020</v>
      </c>
      <c r="G2491" s="3"/>
      <c r="H2491" s="21"/>
    </row>
    <row r="2492" spans="1:8">
      <c r="A2492" s="19"/>
      <c r="B2492" s="21" t="s">
        <v>2896</v>
      </c>
      <c r="C2492" s="21">
        <v>2</v>
      </c>
      <c r="D2492" s="3"/>
      <c r="E2492" s="3">
        <v>26775</v>
      </c>
      <c r="F2492" s="3">
        <f t="shared" si="50"/>
        <v>27638245</v>
      </c>
      <c r="G2492" s="3"/>
      <c r="H2492" s="21"/>
    </row>
    <row r="2493" spans="1:8">
      <c r="A2493" s="19"/>
      <c r="B2493" s="21" t="s">
        <v>2899</v>
      </c>
      <c r="C2493" s="21">
        <v>4</v>
      </c>
      <c r="D2493" s="3"/>
      <c r="E2493" s="3">
        <v>54000</v>
      </c>
      <c r="F2493" s="3">
        <f t="shared" si="50"/>
        <v>27584245</v>
      </c>
      <c r="G2493" s="3"/>
      <c r="H2493" s="21"/>
    </row>
    <row r="2494" spans="1:8">
      <c r="A2494" s="19"/>
      <c r="B2494" s="21" t="s">
        <v>2900</v>
      </c>
      <c r="C2494" s="21">
        <v>3</v>
      </c>
      <c r="D2494" s="3"/>
      <c r="E2494" s="3">
        <v>84615</v>
      </c>
      <c r="F2494" s="3">
        <f t="shared" si="50"/>
        <v>27499630</v>
      </c>
      <c r="G2494" s="3"/>
      <c r="H2494" s="21"/>
    </row>
    <row r="2495" spans="1:8">
      <c r="A2495" s="19"/>
      <c r="B2495" s="21" t="s">
        <v>2901</v>
      </c>
      <c r="C2495" s="21">
        <v>1</v>
      </c>
      <c r="D2495" s="3"/>
      <c r="E2495" s="3">
        <v>23480</v>
      </c>
      <c r="F2495" s="3">
        <f t="shared" si="50"/>
        <v>27476150</v>
      </c>
      <c r="G2495" s="3"/>
      <c r="H2495" s="21"/>
    </row>
    <row r="2496" spans="1:8">
      <c r="A2496" s="19"/>
      <c r="B2496" s="21" t="s">
        <v>2904</v>
      </c>
      <c r="C2496" s="21">
        <v>1</v>
      </c>
      <c r="D2496" s="3"/>
      <c r="E2496" s="3">
        <v>28095</v>
      </c>
      <c r="F2496" s="3">
        <f t="shared" si="50"/>
        <v>27448055</v>
      </c>
      <c r="G2496" s="3"/>
      <c r="H2496" s="21"/>
    </row>
    <row r="2497" spans="1:8">
      <c r="A2497" s="19"/>
      <c r="B2497" s="21" t="s">
        <v>2906</v>
      </c>
      <c r="C2497" s="21">
        <v>2</v>
      </c>
      <c r="D2497" s="3"/>
      <c r="E2497" s="3">
        <v>53590</v>
      </c>
      <c r="F2497" s="3">
        <f t="shared" si="50"/>
        <v>27394465</v>
      </c>
      <c r="G2497" s="3"/>
      <c r="H2497" s="21"/>
    </row>
    <row r="2498" spans="1:8">
      <c r="A2498" s="19"/>
      <c r="B2498" s="21" t="s">
        <v>2907</v>
      </c>
      <c r="C2498" s="21">
        <v>5</v>
      </c>
      <c r="D2498" s="3"/>
      <c r="E2498" s="3">
        <v>109150</v>
      </c>
      <c r="F2498" s="3">
        <f t="shared" si="50"/>
        <v>27285315</v>
      </c>
      <c r="G2498" s="3"/>
      <c r="H2498" s="21"/>
    </row>
    <row r="2499" spans="1:8">
      <c r="A2499" s="19"/>
      <c r="B2499" s="21" t="s">
        <v>2908</v>
      </c>
      <c r="C2499" s="21">
        <v>2</v>
      </c>
      <c r="D2499" s="3"/>
      <c r="E2499" s="3">
        <v>49580</v>
      </c>
      <c r="F2499" s="3">
        <f t="shared" si="50"/>
        <v>27235735</v>
      </c>
      <c r="G2499" s="3"/>
      <c r="H2499" s="21"/>
    </row>
    <row r="2500" spans="1:8">
      <c r="A2500" s="19"/>
      <c r="B2500" s="21" t="s">
        <v>2910</v>
      </c>
      <c r="C2500" s="21">
        <v>1</v>
      </c>
      <c r="D2500" s="3"/>
      <c r="E2500" s="3">
        <v>27235</v>
      </c>
      <c r="F2500" s="3">
        <f t="shared" si="50"/>
        <v>27208500</v>
      </c>
      <c r="G2500" s="3"/>
      <c r="H2500" s="21"/>
    </row>
    <row r="2501" spans="1:8">
      <c r="A2501" s="19"/>
      <c r="B2501" s="21" t="s">
        <v>2927</v>
      </c>
      <c r="C2501" s="21">
        <v>1</v>
      </c>
      <c r="D2501" s="3"/>
      <c r="E2501" s="3">
        <v>27000</v>
      </c>
      <c r="F2501" s="3">
        <f t="shared" si="50"/>
        <v>27181500</v>
      </c>
      <c r="G2501" s="3"/>
      <c r="H2501" s="21"/>
    </row>
    <row r="2502" spans="1:8">
      <c r="A2502" s="19"/>
      <c r="B2502" s="21" t="s">
        <v>2929</v>
      </c>
      <c r="C2502" s="21">
        <v>8</v>
      </c>
      <c r="D2502" s="3"/>
      <c r="E2502" s="3">
        <v>153195</v>
      </c>
      <c r="F2502" s="3">
        <f t="shared" si="50"/>
        <v>27028305</v>
      </c>
      <c r="G2502" s="3"/>
      <c r="H2502" s="21"/>
    </row>
    <row r="2503" spans="1:8">
      <c r="A2503" s="19"/>
      <c r="B2503" s="21" t="s">
        <v>2930</v>
      </c>
      <c r="C2503" s="21">
        <v>4</v>
      </c>
      <c r="D2503" s="3"/>
      <c r="E2503" s="3">
        <v>88955</v>
      </c>
      <c r="F2503" s="3">
        <f t="shared" si="50"/>
        <v>26939350</v>
      </c>
      <c r="G2503" s="3"/>
      <c r="H2503" s="21"/>
    </row>
    <row r="2504" spans="1:8">
      <c r="A2504" s="19"/>
      <c r="B2504" s="21" t="s">
        <v>2938</v>
      </c>
      <c r="C2504" s="21">
        <v>5</v>
      </c>
      <c r="D2504" s="3"/>
      <c r="E2504" s="3">
        <v>81980</v>
      </c>
      <c r="F2504" s="3">
        <f t="shared" si="50"/>
        <v>26857370</v>
      </c>
      <c r="G2504" s="3"/>
      <c r="H2504" s="21"/>
    </row>
    <row r="2505" spans="1:8">
      <c r="A2505" s="19"/>
      <c r="B2505" s="21" t="s">
        <v>2943</v>
      </c>
      <c r="C2505" s="21">
        <v>3</v>
      </c>
      <c r="D2505" s="3"/>
      <c r="E2505" s="3">
        <v>79215</v>
      </c>
      <c r="F2505" s="3">
        <f t="shared" si="50"/>
        <v>26778155</v>
      </c>
      <c r="G2505" s="3"/>
      <c r="H2505" s="21"/>
    </row>
    <row r="2506" spans="1:8">
      <c r="A2506" s="19"/>
      <c r="B2506" s="21" t="s">
        <v>2944</v>
      </c>
      <c r="C2506" s="21">
        <v>2</v>
      </c>
      <c r="D2506" s="3"/>
      <c r="E2506" s="3">
        <v>54000</v>
      </c>
      <c r="F2506" s="3">
        <f t="shared" si="50"/>
        <v>26724155</v>
      </c>
      <c r="G2506" s="3"/>
      <c r="H2506" s="21"/>
    </row>
    <row r="2507" spans="1:8">
      <c r="A2507" s="19"/>
      <c r="B2507" s="21" t="s">
        <v>2945</v>
      </c>
      <c r="C2507" s="21">
        <v>4</v>
      </c>
      <c r="D2507" s="3"/>
      <c r="E2507" s="3">
        <v>86855</v>
      </c>
      <c r="F2507" s="3">
        <f t="shared" si="50"/>
        <v>26637300</v>
      </c>
      <c r="G2507" s="3"/>
      <c r="H2507" s="21"/>
    </row>
    <row r="2508" spans="1:8">
      <c r="A2508" s="19"/>
      <c r="B2508" s="21" t="s">
        <v>2947</v>
      </c>
      <c r="C2508" s="21">
        <v>4</v>
      </c>
      <c r="D2508" s="3"/>
      <c r="E2508" s="3">
        <v>85650</v>
      </c>
      <c r="F2508" s="3">
        <f t="shared" si="50"/>
        <v>26551650</v>
      </c>
      <c r="G2508" s="3"/>
      <c r="H2508" s="21"/>
    </row>
    <row r="2509" spans="1:8">
      <c r="A2509" s="19"/>
      <c r="B2509" s="21" t="s">
        <v>2949</v>
      </c>
      <c r="C2509" s="21">
        <v>6</v>
      </c>
      <c r="D2509" s="3"/>
      <c r="E2509" s="3">
        <v>108205</v>
      </c>
      <c r="F2509" s="3">
        <f t="shared" si="50"/>
        <v>26443445</v>
      </c>
      <c r="G2509" s="3"/>
      <c r="H2509" s="21"/>
    </row>
    <row r="2510" spans="1:8">
      <c r="A2510" s="19"/>
      <c r="B2510" s="21" t="s">
        <v>2950</v>
      </c>
      <c r="C2510" s="21">
        <v>16</v>
      </c>
      <c r="D2510" s="3"/>
      <c r="E2510" s="3">
        <v>325455</v>
      </c>
      <c r="F2510" s="3">
        <f t="shared" si="50"/>
        <v>26117990</v>
      </c>
      <c r="G2510" s="3"/>
      <c r="H2510" s="21"/>
    </row>
    <row r="2511" spans="1:8">
      <c r="A2511" s="19"/>
      <c r="B2511" s="21" t="s">
        <v>2951</v>
      </c>
      <c r="C2511" s="21">
        <v>11</v>
      </c>
      <c r="D2511" s="3"/>
      <c r="E2511" s="3">
        <v>260925</v>
      </c>
      <c r="F2511" s="3">
        <f t="shared" si="50"/>
        <v>25857065</v>
      </c>
      <c r="G2511" s="3"/>
      <c r="H2511" s="21"/>
    </row>
    <row r="2512" spans="1:8">
      <c r="A2512" s="19"/>
      <c r="B2512" s="21" t="s">
        <v>2953</v>
      </c>
      <c r="C2512" s="21">
        <v>20</v>
      </c>
      <c r="D2512" s="3"/>
      <c r="E2512" s="3">
        <v>425695</v>
      </c>
      <c r="F2512" s="3">
        <f t="shared" si="50"/>
        <v>25431370</v>
      </c>
      <c r="G2512" s="3"/>
      <c r="H2512" s="21"/>
    </row>
    <row r="2513" spans="1:8">
      <c r="A2513" s="19"/>
      <c r="B2513" s="639" t="s">
        <v>2954</v>
      </c>
      <c r="C2513" s="21">
        <v>21</v>
      </c>
      <c r="D2513" s="3"/>
      <c r="E2513" s="3">
        <v>536440</v>
      </c>
      <c r="F2513" s="3">
        <f t="shared" si="50"/>
        <v>24894930</v>
      </c>
      <c r="G2513" s="3"/>
      <c r="H2513" s="21"/>
    </row>
    <row r="2514" spans="1:8">
      <c r="A2514" s="19"/>
      <c r="B2514" s="21" t="s">
        <v>2955</v>
      </c>
      <c r="C2514" s="21">
        <v>28</v>
      </c>
      <c r="D2514" s="3"/>
      <c r="E2514" s="3">
        <v>646530</v>
      </c>
      <c r="F2514" s="3">
        <f t="shared" si="50"/>
        <v>24248400</v>
      </c>
      <c r="G2514" s="3"/>
      <c r="H2514" s="21"/>
    </row>
    <row r="2515" spans="1:8">
      <c r="A2515" s="19"/>
      <c r="B2515" s="21" t="s">
        <v>2956</v>
      </c>
      <c r="C2515" s="21">
        <v>25</v>
      </c>
      <c r="D2515" s="3"/>
      <c r="E2515" s="3">
        <v>599770</v>
      </c>
      <c r="F2515" s="3">
        <f t="shared" si="50"/>
        <v>23648630</v>
      </c>
      <c r="G2515" s="3"/>
      <c r="H2515" s="21"/>
    </row>
    <row r="2516" spans="1:8">
      <c r="A2516" s="19"/>
      <c r="B2516" s="21" t="s">
        <v>2957</v>
      </c>
      <c r="C2516" s="21">
        <v>17</v>
      </c>
      <c r="D2516" s="3">
        <v>81345</v>
      </c>
      <c r="E2516" s="3">
        <v>430870</v>
      </c>
      <c r="F2516" s="3">
        <f t="shared" si="50"/>
        <v>23299105</v>
      </c>
      <c r="G2516" s="3"/>
      <c r="H2516" s="21"/>
    </row>
    <row r="2517" spans="1:8">
      <c r="A2517" s="19"/>
      <c r="B2517" s="21" t="s">
        <v>2958</v>
      </c>
      <c r="C2517" s="21">
        <v>14</v>
      </c>
      <c r="D2517" s="3"/>
      <c r="E2517" s="3">
        <v>265445</v>
      </c>
      <c r="F2517" s="3">
        <f t="shared" si="50"/>
        <v>23033660</v>
      </c>
      <c r="G2517" s="3"/>
      <c r="H2517" s="21"/>
    </row>
    <row r="2518" spans="1:8">
      <c r="A2518" s="19"/>
      <c r="B2518" s="21" t="s">
        <v>2960</v>
      </c>
      <c r="C2518" s="21">
        <v>9</v>
      </c>
      <c r="D2518" s="3"/>
      <c r="E2518" s="3">
        <v>200845</v>
      </c>
      <c r="F2518" s="3">
        <f t="shared" si="50"/>
        <v>22832815</v>
      </c>
      <c r="G2518" s="3"/>
      <c r="H2518" s="21"/>
    </row>
    <row r="2519" spans="1:8">
      <c r="A2519" s="19"/>
      <c r="B2519" s="21" t="s">
        <v>2963</v>
      </c>
      <c r="C2519" s="21">
        <v>14</v>
      </c>
      <c r="D2519" s="3"/>
      <c r="E2519" s="3">
        <v>310935</v>
      </c>
      <c r="F2519" s="3">
        <f t="shared" ref="F2519:F2535" si="51">F2518+D2519-E2519</f>
        <v>22521880</v>
      </c>
      <c r="G2519" s="3"/>
      <c r="H2519" s="21"/>
    </row>
    <row r="2520" spans="1:8">
      <c r="A2520" s="19"/>
      <c r="B2520" s="21" t="s">
        <v>2964</v>
      </c>
      <c r="C2520" s="21">
        <v>21</v>
      </c>
      <c r="D2520" s="3"/>
      <c r="E2520" s="3">
        <v>487270</v>
      </c>
      <c r="F2520" s="3">
        <f t="shared" si="51"/>
        <v>22034610</v>
      </c>
      <c r="G2520" s="3"/>
      <c r="H2520" s="21"/>
    </row>
    <row r="2521" spans="1:8">
      <c r="A2521" s="19"/>
      <c r="B2521" s="21" t="s">
        <v>2966</v>
      </c>
      <c r="C2521" s="21">
        <v>35</v>
      </c>
      <c r="D2521" s="3"/>
      <c r="E2521" s="3">
        <v>688090</v>
      </c>
      <c r="F2521" s="3">
        <f t="shared" si="51"/>
        <v>21346520</v>
      </c>
      <c r="G2521" s="3"/>
      <c r="H2521" s="21"/>
    </row>
    <row r="2522" spans="1:8">
      <c r="A2522" s="19"/>
      <c r="B2522" s="21" t="s">
        <v>2967</v>
      </c>
      <c r="C2522" s="21">
        <v>16</v>
      </c>
      <c r="D2522" s="3"/>
      <c r="E2522" s="3">
        <v>341685</v>
      </c>
      <c r="F2522" s="3">
        <f t="shared" si="51"/>
        <v>21004835</v>
      </c>
      <c r="G2522" s="3"/>
      <c r="H2522" s="21"/>
    </row>
    <row r="2523" spans="1:8">
      <c r="A2523" s="19"/>
      <c r="B2523" s="21" t="s">
        <v>2968</v>
      </c>
      <c r="C2523" s="21">
        <v>8</v>
      </c>
      <c r="D2523" s="3"/>
      <c r="E2523" s="3">
        <v>183850</v>
      </c>
      <c r="F2523" s="3">
        <f t="shared" si="51"/>
        <v>20820985</v>
      </c>
      <c r="G2523" s="3"/>
      <c r="H2523" s="21"/>
    </row>
    <row r="2524" spans="1:8">
      <c r="A2524" s="19"/>
      <c r="B2524" s="21" t="s">
        <v>2970</v>
      </c>
      <c r="C2524" s="21">
        <v>3</v>
      </c>
      <c r="D2524" s="3"/>
      <c r="E2524" s="3">
        <v>48175</v>
      </c>
      <c r="F2524" s="3">
        <f t="shared" si="51"/>
        <v>20772810</v>
      </c>
      <c r="G2524" s="3"/>
      <c r="H2524" s="21"/>
    </row>
    <row r="2525" spans="1:8">
      <c r="A2525" s="19"/>
      <c r="B2525" s="21" t="s">
        <v>2971</v>
      </c>
      <c r="C2525" s="21">
        <v>5</v>
      </c>
      <c r="D2525" s="3"/>
      <c r="E2525" s="3">
        <v>128025</v>
      </c>
      <c r="F2525" s="3">
        <f t="shared" si="51"/>
        <v>20644785</v>
      </c>
      <c r="G2525" s="3"/>
      <c r="H2525" s="21"/>
    </row>
    <row r="2526" spans="1:8">
      <c r="A2526" s="19"/>
      <c r="B2526" s="21" t="s">
        <v>2972</v>
      </c>
      <c r="C2526" s="21">
        <v>14</v>
      </c>
      <c r="D2526" s="3"/>
      <c r="E2526" s="3">
        <v>299745</v>
      </c>
      <c r="F2526" s="3">
        <f t="shared" si="51"/>
        <v>20345040</v>
      </c>
      <c r="G2526" s="3"/>
      <c r="H2526" s="21"/>
    </row>
    <row r="2527" spans="1:8">
      <c r="A2527" s="19"/>
      <c r="B2527" s="21" t="s">
        <v>2973</v>
      </c>
      <c r="C2527" s="21">
        <v>11</v>
      </c>
      <c r="D2527" s="3"/>
      <c r="E2527" s="3">
        <v>242540</v>
      </c>
      <c r="F2527" s="3">
        <f t="shared" si="51"/>
        <v>20102500</v>
      </c>
      <c r="G2527" s="3"/>
      <c r="H2527" s="21"/>
    </row>
    <row r="2528" spans="1:8">
      <c r="A2528" s="19"/>
      <c r="B2528" s="21" t="s">
        <v>2974</v>
      </c>
      <c r="C2528" s="21">
        <v>8</v>
      </c>
      <c r="D2528" s="3"/>
      <c r="E2528" s="3">
        <v>168120</v>
      </c>
      <c r="F2528" s="3">
        <f t="shared" si="51"/>
        <v>19934380</v>
      </c>
      <c r="G2528" s="3"/>
      <c r="H2528" s="21"/>
    </row>
    <row r="2529" spans="1:8">
      <c r="A2529" s="19"/>
      <c r="B2529" s="21" t="s">
        <v>2975</v>
      </c>
      <c r="C2529" s="21">
        <v>5</v>
      </c>
      <c r="D2529" s="3"/>
      <c r="E2529" s="3">
        <v>133040</v>
      </c>
      <c r="F2529" s="3">
        <f t="shared" si="51"/>
        <v>19801340</v>
      </c>
      <c r="G2529" s="3"/>
      <c r="H2529" s="21"/>
    </row>
    <row r="2530" spans="1:8">
      <c r="A2530" s="19"/>
      <c r="B2530" s="21" t="s">
        <v>2980</v>
      </c>
      <c r="C2530" s="21">
        <v>4</v>
      </c>
      <c r="D2530" s="3"/>
      <c r="E2530" s="3">
        <v>86950</v>
      </c>
      <c r="F2530" s="3">
        <f t="shared" si="51"/>
        <v>19714390</v>
      </c>
      <c r="G2530" s="3"/>
      <c r="H2530" s="21"/>
    </row>
    <row r="2531" spans="1:8">
      <c r="A2531" s="19"/>
      <c r="B2531" s="21"/>
      <c r="C2531" s="21"/>
      <c r="D2531" s="3"/>
      <c r="E2531" s="3"/>
      <c r="F2531" s="3">
        <f t="shared" si="51"/>
        <v>19714390</v>
      </c>
      <c r="G2531" s="3"/>
      <c r="H2531" s="21"/>
    </row>
    <row r="2532" spans="1:8">
      <c r="A2532" s="19"/>
      <c r="B2532" s="21"/>
      <c r="C2532" s="21"/>
      <c r="D2532" s="3"/>
      <c r="E2532" s="3"/>
      <c r="F2532" s="3">
        <f t="shared" si="51"/>
        <v>19714390</v>
      </c>
      <c r="G2532" s="3"/>
      <c r="H2532" s="21"/>
    </row>
    <row r="2533" spans="1:8">
      <c r="A2533" s="19"/>
      <c r="B2533" s="21"/>
      <c r="C2533" s="21"/>
      <c r="D2533" s="3"/>
      <c r="E2533" s="3"/>
      <c r="F2533" s="3">
        <f t="shared" si="51"/>
        <v>19714390</v>
      </c>
      <c r="G2533" s="3"/>
      <c r="H2533" s="21"/>
    </row>
    <row r="2534" spans="1:8">
      <c r="A2534" s="19"/>
      <c r="B2534" s="21"/>
      <c r="C2534" s="21"/>
      <c r="D2534" s="3"/>
      <c r="E2534" s="3"/>
      <c r="F2534" s="3">
        <f t="shared" si="51"/>
        <v>19714390</v>
      </c>
      <c r="G2534" s="3"/>
      <c r="H2534" s="21"/>
    </row>
    <row r="2535" spans="1:8">
      <c r="A2535" s="19"/>
      <c r="B2535" s="19"/>
      <c r="C2535" s="19"/>
      <c r="D2535" s="2"/>
      <c r="E2535" s="3"/>
      <c r="F2535" s="3">
        <f t="shared" si="51"/>
        <v>19714390</v>
      </c>
      <c r="G2535" s="3"/>
      <c r="H2535" s="21"/>
    </row>
    <row r="2536" spans="1:8" ht="26.25">
      <c r="A2536" s="238" t="s">
        <v>43</v>
      </c>
      <c r="B2536" s="239"/>
      <c r="C2536" s="29">
        <f>SUM(C2353:C2530)</f>
        <v>1763</v>
      </c>
      <c r="D2536" s="10">
        <f>SUM(D2353:D2535)</f>
        <v>31768030</v>
      </c>
      <c r="E2536" s="10">
        <f>SUM(E2354:E2535)</f>
        <v>12053640</v>
      </c>
      <c r="F2536" s="10">
        <f>D2536-E2536</f>
        <v>19714390</v>
      </c>
      <c r="G2536" s="10"/>
      <c r="H2536" s="31"/>
    </row>
    <row r="2539" spans="1:8" ht="23.25">
      <c r="A2539" s="666" t="s">
        <v>0</v>
      </c>
      <c r="B2539" s="666"/>
      <c r="C2539" s="666"/>
      <c r="D2539" s="666"/>
      <c r="E2539" s="666"/>
      <c r="F2539" s="666"/>
      <c r="G2539" s="666"/>
      <c r="H2539" s="666"/>
    </row>
    <row r="2540" spans="1:8" ht="15.75">
      <c r="A2540" s="672" t="s">
        <v>1059</v>
      </c>
      <c r="B2540" s="672"/>
      <c r="C2540" s="672"/>
      <c r="D2540" s="672"/>
      <c r="E2540" s="672"/>
      <c r="F2540" s="672"/>
      <c r="G2540" s="672"/>
      <c r="H2540" s="672"/>
    </row>
    <row r="2541" spans="1:8" ht="21">
      <c r="A2541" s="683" t="s">
        <v>1893</v>
      </c>
      <c r="B2541" s="683"/>
      <c r="C2541" s="683"/>
      <c r="D2541" s="683"/>
      <c r="E2541" s="683"/>
      <c r="F2541" s="683"/>
      <c r="G2541" s="683"/>
      <c r="H2541" s="683"/>
    </row>
    <row r="2542" spans="1:8">
      <c r="A2542" s="668" t="s">
        <v>2</v>
      </c>
      <c r="B2542" s="668"/>
      <c r="C2542" s="668"/>
      <c r="D2542" s="668"/>
      <c r="E2542" s="668"/>
      <c r="F2542" s="668"/>
      <c r="G2542" s="668"/>
      <c r="H2542" s="668"/>
    </row>
    <row r="2543" spans="1:8" ht="15.75">
      <c r="A2543" s="1" t="s">
        <v>3</v>
      </c>
      <c r="B2543" s="1" t="s">
        <v>4</v>
      </c>
      <c r="C2543" s="211" t="s">
        <v>2245</v>
      </c>
      <c r="D2543" s="1" t="s">
        <v>2243</v>
      </c>
      <c r="E2543" s="1" t="s">
        <v>2246</v>
      </c>
      <c r="F2543" s="211" t="s">
        <v>2244</v>
      </c>
      <c r="G2543" s="1" t="s">
        <v>2247</v>
      </c>
      <c r="H2543" s="211" t="s">
        <v>2239</v>
      </c>
    </row>
    <row r="2544" spans="1:8">
      <c r="A2544" s="19">
        <v>1</v>
      </c>
      <c r="B2544" s="21" t="s">
        <v>2572</v>
      </c>
      <c r="C2544" s="21">
        <v>4</v>
      </c>
      <c r="D2544" s="5">
        <v>81170</v>
      </c>
      <c r="E2544" s="21"/>
      <c r="F2544" s="229">
        <f>D2544-E2544</f>
        <v>81170</v>
      </c>
      <c r="G2544" s="21" t="s">
        <v>2574</v>
      </c>
      <c r="H2544" s="19"/>
    </row>
    <row r="2545" spans="1:8">
      <c r="A2545" s="19">
        <v>2</v>
      </c>
      <c r="B2545" s="282" t="s">
        <v>2575</v>
      </c>
      <c r="C2545" s="21">
        <v>2</v>
      </c>
      <c r="D2545" s="5">
        <v>20660</v>
      </c>
      <c r="E2545" s="3"/>
      <c r="F2545" s="3">
        <f>F2544+D2545-E2545</f>
        <v>101830</v>
      </c>
      <c r="G2545" s="254"/>
      <c r="H2545" s="21"/>
    </row>
    <row r="2546" spans="1:8">
      <c r="A2546" s="19">
        <v>3</v>
      </c>
      <c r="B2546" s="21" t="s">
        <v>2577</v>
      </c>
      <c r="C2546" s="21">
        <v>1</v>
      </c>
      <c r="D2546" s="5"/>
      <c r="E2546" s="3">
        <v>18720</v>
      </c>
      <c r="F2546" s="3">
        <f t="shared" ref="F2546:F2589" si="52">F2545+D2546-E2546</f>
        <v>83110</v>
      </c>
      <c r="G2546" s="257"/>
      <c r="H2546" s="21"/>
    </row>
    <row r="2547" spans="1:8">
      <c r="A2547" s="19">
        <v>4</v>
      </c>
      <c r="B2547" s="21" t="s">
        <v>2580</v>
      </c>
      <c r="C2547" s="21">
        <v>1</v>
      </c>
      <c r="D2547" s="5">
        <v>20215</v>
      </c>
      <c r="E2547" s="3"/>
      <c r="F2547" s="3">
        <f t="shared" si="52"/>
        <v>103325</v>
      </c>
      <c r="G2547" s="3" t="s">
        <v>2574</v>
      </c>
      <c r="H2547" s="21"/>
    </row>
    <row r="2548" spans="1:8">
      <c r="A2548" s="19">
        <v>5</v>
      </c>
      <c r="B2548" s="105" t="s">
        <v>2585</v>
      </c>
      <c r="C2548" s="21">
        <v>2</v>
      </c>
      <c r="D2548" s="5">
        <v>40625</v>
      </c>
      <c r="E2548" s="3"/>
      <c r="F2548" s="3">
        <f t="shared" si="52"/>
        <v>143950</v>
      </c>
      <c r="G2548" s="3" t="s">
        <v>2574</v>
      </c>
      <c r="H2548" s="21"/>
    </row>
    <row r="2549" spans="1:8">
      <c r="A2549" s="19">
        <v>6</v>
      </c>
      <c r="B2549" s="21" t="s">
        <v>2588</v>
      </c>
      <c r="C2549" s="21">
        <v>17</v>
      </c>
      <c r="D2549" s="5">
        <v>351720</v>
      </c>
      <c r="E2549" s="3"/>
      <c r="F2549" s="3">
        <f t="shared" si="52"/>
        <v>495670</v>
      </c>
      <c r="G2549" s="3" t="s">
        <v>2574</v>
      </c>
      <c r="H2549" s="21"/>
    </row>
    <row r="2550" spans="1:8">
      <c r="A2550" s="19"/>
      <c r="B2550" s="21" t="s">
        <v>2595</v>
      </c>
      <c r="C2550" s="21">
        <v>13</v>
      </c>
      <c r="D2550" s="3">
        <v>266885</v>
      </c>
      <c r="E2550" s="3"/>
      <c r="F2550" s="3">
        <f t="shared" si="52"/>
        <v>762555</v>
      </c>
      <c r="G2550" s="3" t="s">
        <v>2574</v>
      </c>
      <c r="H2550" s="21"/>
    </row>
    <row r="2551" spans="1:8">
      <c r="A2551" s="19"/>
      <c r="B2551" s="21" t="s">
        <v>2598</v>
      </c>
      <c r="C2551" s="21">
        <v>5</v>
      </c>
      <c r="D2551" s="3">
        <v>99355</v>
      </c>
      <c r="E2551" s="3"/>
      <c r="F2551" s="3">
        <f t="shared" si="52"/>
        <v>861910</v>
      </c>
      <c r="G2551" s="3" t="s">
        <v>2574</v>
      </c>
      <c r="H2551" s="21"/>
    </row>
    <row r="2552" spans="1:8">
      <c r="A2552" s="19"/>
      <c r="B2552" s="21" t="s">
        <v>2601</v>
      </c>
      <c r="C2552" s="21">
        <v>2</v>
      </c>
      <c r="D2552" s="3"/>
      <c r="E2552" s="3">
        <v>28645</v>
      </c>
      <c r="F2552" s="3">
        <f t="shared" si="52"/>
        <v>833265</v>
      </c>
      <c r="G2552" s="3"/>
      <c r="H2552" s="21"/>
    </row>
    <row r="2553" spans="1:8">
      <c r="A2553" s="19"/>
      <c r="B2553" s="21" t="s">
        <v>2051</v>
      </c>
      <c r="C2553" s="21">
        <v>3</v>
      </c>
      <c r="D2553" s="3"/>
      <c r="E2553" s="3">
        <v>65800</v>
      </c>
      <c r="F2553" s="3">
        <f t="shared" si="52"/>
        <v>767465</v>
      </c>
      <c r="G2553" s="261"/>
      <c r="H2553" s="21"/>
    </row>
    <row r="2554" spans="1:8">
      <c r="A2554" s="19"/>
      <c r="B2554" s="314" t="s">
        <v>2606</v>
      </c>
      <c r="C2554" s="21">
        <v>5</v>
      </c>
      <c r="D2554" s="3"/>
      <c r="E2554" s="3">
        <v>110505</v>
      </c>
      <c r="F2554" s="3">
        <f t="shared" si="52"/>
        <v>656960</v>
      </c>
      <c r="G2554" s="261"/>
      <c r="H2554" s="21"/>
    </row>
    <row r="2555" spans="1:8">
      <c r="A2555" s="19"/>
      <c r="B2555" s="319" t="s">
        <v>2611</v>
      </c>
      <c r="C2555" s="21">
        <v>2</v>
      </c>
      <c r="D2555" s="3"/>
      <c r="E2555" s="3">
        <v>44465</v>
      </c>
      <c r="F2555" s="3">
        <f t="shared" si="52"/>
        <v>612495</v>
      </c>
      <c r="G2555" s="261"/>
      <c r="H2555" s="21"/>
    </row>
    <row r="2556" spans="1:8">
      <c r="A2556" s="19"/>
      <c r="B2556" s="321" t="s">
        <v>2616</v>
      </c>
      <c r="C2556" s="21">
        <v>3</v>
      </c>
      <c r="D2556" s="3"/>
      <c r="E2556" s="3">
        <v>35705</v>
      </c>
      <c r="F2556" s="3">
        <f t="shared" si="52"/>
        <v>576790</v>
      </c>
      <c r="G2556" s="261"/>
      <c r="H2556" s="21"/>
    </row>
    <row r="2557" spans="1:8">
      <c r="A2557" s="19"/>
      <c r="B2557" s="323" t="s">
        <v>2619</v>
      </c>
      <c r="C2557" s="21">
        <v>2</v>
      </c>
      <c r="D2557" s="3"/>
      <c r="E2557" s="3">
        <v>34325</v>
      </c>
      <c r="F2557" s="3">
        <f t="shared" si="52"/>
        <v>542465</v>
      </c>
      <c r="G2557" s="261"/>
      <c r="H2557" s="21"/>
    </row>
    <row r="2558" spans="1:8">
      <c r="A2558" s="19"/>
      <c r="B2558" s="325" t="s">
        <v>2624</v>
      </c>
      <c r="C2558" s="21">
        <v>2</v>
      </c>
      <c r="D2558" s="3"/>
      <c r="E2558" s="3">
        <v>37635</v>
      </c>
      <c r="F2558" s="3">
        <f t="shared" si="52"/>
        <v>504830</v>
      </c>
      <c r="G2558" s="261"/>
      <c r="H2558" s="21"/>
    </row>
    <row r="2559" spans="1:8">
      <c r="A2559" s="19"/>
      <c r="B2559" s="327" t="s">
        <v>2627</v>
      </c>
      <c r="C2559" s="21">
        <v>2</v>
      </c>
      <c r="D2559" s="3"/>
      <c r="E2559" s="3">
        <v>29895</v>
      </c>
      <c r="F2559" s="3">
        <f t="shared" si="52"/>
        <v>474935</v>
      </c>
      <c r="G2559" s="261"/>
      <c r="H2559" s="21"/>
    </row>
    <row r="2560" spans="1:8">
      <c r="A2560" s="19"/>
      <c r="B2560" s="333" t="s">
        <v>2636</v>
      </c>
      <c r="C2560" s="21">
        <v>1</v>
      </c>
      <c r="D2560" s="3"/>
      <c r="E2560" s="3">
        <v>20540</v>
      </c>
      <c r="F2560" s="3">
        <f t="shared" si="52"/>
        <v>454395</v>
      </c>
      <c r="G2560" s="261"/>
      <c r="H2560" s="21"/>
    </row>
    <row r="2561" spans="1:8">
      <c r="A2561" s="19"/>
      <c r="B2561" s="333" t="s">
        <v>2635</v>
      </c>
      <c r="C2561" s="21">
        <v>15</v>
      </c>
      <c r="D2561" s="3"/>
      <c r="E2561" s="3">
        <v>250225</v>
      </c>
      <c r="F2561" s="3">
        <f t="shared" si="52"/>
        <v>204170</v>
      </c>
      <c r="G2561" s="261"/>
      <c r="H2561" s="21"/>
    </row>
    <row r="2562" spans="1:8">
      <c r="A2562" s="19"/>
      <c r="B2562" s="335" t="s">
        <v>2637</v>
      </c>
      <c r="C2562" s="21">
        <v>9</v>
      </c>
      <c r="D2562" s="3"/>
      <c r="E2562" s="3">
        <v>133835</v>
      </c>
      <c r="F2562" s="3">
        <f t="shared" si="52"/>
        <v>70335</v>
      </c>
      <c r="G2562" s="261"/>
      <c r="H2562" s="21"/>
    </row>
    <row r="2563" spans="1:8">
      <c r="A2563" s="19"/>
      <c r="B2563" s="337" t="s">
        <v>2638</v>
      </c>
      <c r="C2563" s="21">
        <v>3</v>
      </c>
      <c r="D2563" s="3"/>
      <c r="E2563" s="3">
        <v>44175</v>
      </c>
      <c r="F2563" s="3">
        <f t="shared" si="52"/>
        <v>26160</v>
      </c>
      <c r="G2563" s="261"/>
      <c r="H2563" s="21"/>
    </row>
    <row r="2564" spans="1:8">
      <c r="A2564" s="19"/>
      <c r="B2564" s="341" t="s">
        <v>2639</v>
      </c>
      <c r="C2564" s="21">
        <v>3</v>
      </c>
      <c r="D2564" s="3"/>
      <c r="E2564" s="3">
        <v>14040</v>
      </c>
      <c r="F2564" s="3">
        <f t="shared" si="52"/>
        <v>12120</v>
      </c>
      <c r="G2564" s="261"/>
      <c r="H2564" s="21"/>
    </row>
    <row r="2565" spans="1:8">
      <c r="A2565" s="19"/>
      <c r="B2565" s="352" t="s">
        <v>2648</v>
      </c>
      <c r="C2565" s="21">
        <v>23</v>
      </c>
      <c r="D2565" s="3">
        <v>233265</v>
      </c>
      <c r="E2565" s="3"/>
      <c r="F2565" s="3">
        <f t="shared" si="52"/>
        <v>245385</v>
      </c>
      <c r="G2565" s="261"/>
      <c r="H2565" s="21"/>
    </row>
    <row r="2566" spans="1:8">
      <c r="A2566" s="19"/>
      <c r="B2566" s="353" t="s">
        <v>2649</v>
      </c>
      <c r="C2566" s="21">
        <v>20</v>
      </c>
      <c r="D2566" s="3">
        <v>219165</v>
      </c>
      <c r="E2566" s="3"/>
      <c r="F2566" s="3">
        <f t="shared" si="52"/>
        <v>464550</v>
      </c>
      <c r="G2566" s="261"/>
      <c r="H2566" s="21"/>
    </row>
    <row r="2567" spans="1:8">
      <c r="A2567" s="19"/>
      <c r="B2567" s="353" t="s">
        <v>2649</v>
      </c>
      <c r="C2567" s="21">
        <v>1</v>
      </c>
      <c r="D2567" s="3"/>
      <c r="E2567" s="3">
        <v>14785</v>
      </c>
      <c r="F2567" s="3">
        <f t="shared" si="52"/>
        <v>449765</v>
      </c>
      <c r="G2567" s="261"/>
      <c r="H2567" s="21"/>
    </row>
    <row r="2568" spans="1:8">
      <c r="A2568" s="19"/>
      <c r="B2568" s="354" t="s">
        <v>2174</v>
      </c>
      <c r="C2568" s="21">
        <v>1</v>
      </c>
      <c r="D2568" s="3"/>
      <c r="E2568" s="3">
        <v>20220</v>
      </c>
      <c r="F2568" s="3">
        <f t="shared" si="52"/>
        <v>429545</v>
      </c>
      <c r="G2568" s="261"/>
      <c r="H2568" s="21"/>
    </row>
    <row r="2569" spans="1:8">
      <c r="A2569" s="19"/>
      <c r="B2569" s="355" t="s">
        <v>2650</v>
      </c>
      <c r="C2569" s="21">
        <v>1</v>
      </c>
      <c r="D2569" s="3"/>
      <c r="E2569" s="3">
        <v>19480</v>
      </c>
      <c r="F2569" s="3">
        <f t="shared" si="52"/>
        <v>410065</v>
      </c>
      <c r="G2569" s="261"/>
      <c r="H2569" s="21"/>
    </row>
    <row r="2570" spans="1:8">
      <c r="A2570" s="19"/>
      <c r="B2570" s="362" t="s">
        <v>2653</v>
      </c>
      <c r="C2570" s="21">
        <v>4</v>
      </c>
      <c r="D2570" s="3"/>
      <c r="E2570" s="3">
        <v>68885</v>
      </c>
      <c r="F2570" s="3">
        <f t="shared" si="52"/>
        <v>341180</v>
      </c>
      <c r="G2570" s="261"/>
      <c r="H2570" s="21"/>
    </row>
    <row r="2571" spans="1:8">
      <c r="A2571" s="19"/>
      <c r="B2571" s="363" t="s">
        <v>2654</v>
      </c>
      <c r="C2571" s="21">
        <v>11</v>
      </c>
      <c r="D2571" s="3"/>
      <c r="E2571" s="3">
        <v>218535</v>
      </c>
      <c r="F2571" s="3">
        <f t="shared" si="52"/>
        <v>122645</v>
      </c>
      <c r="G2571" s="261"/>
      <c r="H2571" s="21"/>
    </row>
    <row r="2572" spans="1:8">
      <c r="A2572" s="19"/>
      <c r="B2572" s="364" t="s">
        <v>2655</v>
      </c>
      <c r="C2572" s="21">
        <v>5</v>
      </c>
      <c r="D2572" s="3"/>
      <c r="E2572" s="3">
        <v>113865</v>
      </c>
      <c r="F2572" s="3">
        <f t="shared" si="52"/>
        <v>8780</v>
      </c>
      <c r="G2572" s="261"/>
      <c r="H2572" s="21"/>
    </row>
    <row r="2573" spans="1:8">
      <c r="A2573" s="19"/>
      <c r="B2573" s="21" t="s">
        <v>2596</v>
      </c>
      <c r="C2573" s="21">
        <v>1</v>
      </c>
      <c r="D2573" s="3"/>
      <c r="E2573" s="3">
        <v>8115</v>
      </c>
      <c r="F2573" s="3">
        <f t="shared" si="52"/>
        <v>665</v>
      </c>
      <c r="G2573" s="3"/>
      <c r="H2573" s="21"/>
    </row>
    <row r="2574" spans="1:8">
      <c r="A2574" s="19"/>
      <c r="B2574" s="21" t="s">
        <v>2658</v>
      </c>
      <c r="C2574" s="21">
        <v>8</v>
      </c>
      <c r="D2574" s="3">
        <v>80465</v>
      </c>
      <c r="E2574" s="3"/>
      <c r="F2574" s="3">
        <f t="shared" si="52"/>
        <v>81130</v>
      </c>
      <c r="G2574" s="3"/>
      <c r="H2574" s="21"/>
    </row>
    <row r="2575" spans="1:8">
      <c r="A2575" s="19"/>
      <c r="B2575" s="21" t="s">
        <v>2660</v>
      </c>
      <c r="C2575" s="21">
        <v>7</v>
      </c>
      <c r="D2575" s="3">
        <v>69315</v>
      </c>
      <c r="E2575" s="3"/>
      <c r="F2575" s="3">
        <f t="shared" si="52"/>
        <v>150445</v>
      </c>
      <c r="G2575" s="3"/>
      <c r="H2575" s="21"/>
    </row>
    <row r="2576" spans="1:8">
      <c r="A2576" s="19"/>
      <c r="B2576" s="21" t="s">
        <v>2660</v>
      </c>
      <c r="C2576" s="21">
        <v>4</v>
      </c>
      <c r="D2576" s="3"/>
      <c r="E2576" s="3">
        <v>84410</v>
      </c>
      <c r="F2576" s="3">
        <f t="shared" si="52"/>
        <v>66035</v>
      </c>
      <c r="G2576" s="3"/>
      <c r="H2576" s="21"/>
    </row>
    <row r="2577" spans="1:8">
      <c r="A2577" s="19"/>
      <c r="B2577" s="21" t="s">
        <v>2661</v>
      </c>
      <c r="C2577" s="21">
        <v>10</v>
      </c>
      <c r="D2577" s="3">
        <v>100795</v>
      </c>
      <c r="E2577" s="3"/>
      <c r="F2577" s="3">
        <f t="shared" si="52"/>
        <v>166830</v>
      </c>
      <c r="G2577" s="3"/>
      <c r="H2577" s="21"/>
    </row>
    <row r="2578" spans="1:8">
      <c r="A2578" s="19"/>
      <c r="B2578" s="21" t="s">
        <v>2661</v>
      </c>
      <c r="C2578" s="21">
        <v>5</v>
      </c>
      <c r="D2578" s="3"/>
      <c r="E2578" s="3">
        <v>102315</v>
      </c>
      <c r="F2578" s="3">
        <f t="shared" si="52"/>
        <v>64515</v>
      </c>
      <c r="G2578" s="3"/>
      <c r="H2578" s="21"/>
    </row>
    <row r="2579" spans="1:8">
      <c r="A2579" s="19"/>
      <c r="B2579" s="21" t="s">
        <v>2662</v>
      </c>
      <c r="C2579" s="21">
        <v>8</v>
      </c>
      <c r="D2579" s="3">
        <v>80880</v>
      </c>
      <c r="E2579" s="3"/>
      <c r="F2579" s="3">
        <f t="shared" si="52"/>
        <v>145395</v>
      </c>
      <c r="G2579" s="3"/>
      <c r="H2579" s="21"/>
    </row>
    <row r="2580" spans="1:8">
      <c r="A2580" s="19"/>
      <c r="B2580" s="21" t="s">
        <v>2662</v>
      </c>
      <c r="C2580" s="21">
        <v>4</v>
      </c>
      <c r="D2580" s="3"/>
      <c r="E2580" s="3">
        <v>78390</v>
      </c>
      <c r="F2580" s="3">
        <f t="shared" si="52"/>
        <v>67005</v>
      </c>
      <c r="G2580" s="3"/>
      <c r="H2580" s="21"/>
    </row>
    <row r="2581" spans="1:8">
      <c r="A2581" s="19"/>
      <c r="B2581" s="21" t="s">
        <v>2663</v>
      </c>
      <c r="C2581" s="21">
        <v>4</v>
      </c>
      <c r="D2581" s="3">
        <v>40610</v>
      </c>
      <c r="E2581" s="3"/>
      <c r="F2581" s="3">
        <f t="shared" si="52"/>
        <v>107615</v>
      </c>
      <c r="G2581" s="3"/>
      <c r="H2581" s="21"/>
    </row>
    <row r="2582" spans="1:8">
      <c r="A2582" s="19"/>
      <c r="B2582" s="21" t="s">
        <v>2667</v>
      </c>
      <c r="C2582" s="21">
        <v>2</v>
      </c>
      <c r="D2582" s="3">
        <v>22125</v>
      </c>
      <c r="E2582" s="3"/>
      <c r="F2582" s="3">
        <f t="shared" si="52"/>
        <v>129740</v>
      </c>
      <c r="G2582" s="3"/>
      <c r="H2582" s="21"/>
    </row>
    <row r="2583" spans="1:8">
      <c r="A2583" s="19"/>
      <c r="B2583" s="21" t="s">
        <v>2669</v>
      </c>
      <c r="C2583" s="21">
        <v>1</v>
      </c>
      <c r="D2583" s="3"/>
      <c r="E2583" s="3">
        <v>19445</v>
      </c>
      <c r="F2583" s="3">
        <f t="shared" si="52"/>
        <v>110295</v>
      </c>
      <c r="G2583" s="3"/>
      <c r="H2583" s="21"/>
    </row>
    <row r="2584" spans="1:8">
      <c r="A2584" s="19"/>
      <c r="B2584" s="21" t="s">
        <v>2671</v>
      </c>
      <c r="C2584" s="21">
        <v>3</v>
      </c>
      <c r="D2584" s="3"/>
      <c r="E2584" s="3">
        <v>58365</v>
      </c>
      <c r="F2584" s="3">
        <f t="shared" si="52"/>
        <v>51930</v>
      </c>
      <c r="G2584" s="3"/>
      <c r="H2584" s="21"/>
    </row>
    <row r="2585" spans="1:8">
      <c r="A2585" s="19"/>
      <c r="B2585" s="21" t="s">
        <v>2678</v>
      </c>
      <c r="C2585" s="21">
        <v>1</v>
      </c>
      <c r="D2585" s="3"/>
      <c r="E2585" s="3">
        <v>13905</v>
      </c>
      <c r="F2585" s="3">
        <f t="shared" si="52"/>
        <v>38025</v>
      </c>
      <c r="G2585" s="3"/>
      <c r="H2585" s="21"/>
    </row>
    <row r="2586" spans="1:8">
      <c r="A2586" s="19"/>
      <c r="B2586" s="21" t="s">
        <v>2688</v>
      </c>
      <c r="C2586" s="21">
        <v>1</v>
      </c>
      <c r="D2586" s="3"/>
      <c r="E2586" s="3">
        <v>9995</v>
      </c>
      <c r="F2586" s="3">
        <f t="shared" si="52"/>
        <v>28030</v>
      </c>
      <c r="G2586" s="3"/>
      <c r="H2586" s="21"/>
    </row>
    <row r="2587" spans="1:8">
      <c r="A2587" s="19"/>
      <c r="B2587" s="21" t="s">
        <v>2696</v>
      </c>
      <c r="C2587" s="21">
        <v>2</v>
      </c>
      <c r="D2587" s="3"/>
      <c r="E2587" s="3">
        <v>28025</v>
      </c>
      <c r="F2587" s="3">
        <f t="shared" si="52"/>
        <v>5</v>
      </c>
      <c r="G2587" s="3"/>
      <c r="H2587" s="21"/>
    </row>
    <row r="2588" spans="1:8">
      <c r="A2588" s="19"/>
      <c r="B2588" s="21" t="s">
        <v>2818</v>
      </c>
      <c r="C2588" s="21">
        <v>1</v>
      </c>
      <c r="D2588" s="3">
        <v>815</v>
      </c>
      <c r="E2588" s="3">
        <v>820</v>
      </c>
      <c r="F2588" s="3">
        <f t="shared" si="52"/>
        <v>0</v>
      </c>
      <c r="G2588" s="3"/>
      <c r="H2588" s="21"/>
    </row>
    <row r="2589" spans="1:8">
      <c r="A2589" s="19"/>
      <c r="B2589" s="19"/>
      <c r="C2589" s="19"/>
      <c r="D2589" s="2"/>
      <c r="E2589" s="3"/>
      <c r="F2589" s="3">
        <f t="shared" si="52"/>
        <v>0</v>
      </c>
      <c r="G2589" s="3"/>
      <c r="H2589" s="21"/>
    </row>
    <row r="2590" spans="1:8" ht="26.25">
      <c r="A2590" s="278" t="s">
        <v>43</v>
      </c>
      <c r="B2590" s="279"/>
      <c r="C2590" s="29">
        <f>SUM(C2544:C2588)</f>
        <v>225</v>
      </c>
      <c r="D2590" s="10">
        <f>SUM(D2544:D2589)</f>
        <v>1728065</v>
      </c>
      <c r="E2590" s="10">
        <f>SUM(E2545:E2589)</f>
        <v>1728065</v>
      </c>
      <c r="F2590" s="10">
        <f>D2590-E2590</f>
        <v>0</v>
      </c>
      <c r="G2590" s="10"/>
      <c r="H2590" s="31"/>
    </row>
    <row r="2593" spans="1:8" ht="23.25">
      <c r="A2593" s="666" t="s">
        <v>0</v>
      </c>
      <c r="B2593" s="666"/>
      <c r="C2593" s="666"/>
      <c r="D2593" s="666"/>
      <c r="E2593" s="666"/>
      <c r="F2593" s="666"/>
      <c r="G2593" s="666"/>
      <c r="H2593" s="666"/>
    </row>
    <row r="2594" spans="1:8" ht="15.75">
      <c r="A2594" s="672" t="s">
        <v>1059</v>
      </c>
      <c r="B2594" s="672"/>
      <c r="C2594" s="672"/>
      <c r="D2594" s="672"/>
      <c r="E2594" s="672"/>
      <c r="F2594" s="672"/>
      <c r="G2594" s="672"/>
      <c r="H2594" s="672"/>
    </row>
    <row r="2595" spans="1:8" ht="21">
      <c r="A2595" s="683" t="s">
        <v>2186</v>
      </c>
      <c r="B2595" s="683"/>
      <c r="C2595" s="683"/>
      <c r="D2595" s="683"/>
      <c r="E2595" s="683"/>
      <c r="F2595" s="683"/>
      <c r="G2595" s="683"/>
      <c r="H2595" s="683"/>
    </row>
    <row r="2596" spans="1:8">
      <c r="A2596" s="668" t="s">
        <v>2</v>
      </c>
      <c r="B2596" s="668"/>
      <c r="C2596" s="668"/>
      <c r="D2596" s="668"/>
      <c r="E2596" s="668"/>
      <c r="F2596" s="668"/>
      <c r="G2596" s="668"/>
      <c r="H2596" s="668"/>
    </row>
    <row r="2597" spans="1:8" ht="15.75">
      <c r="A2597" s="1" t="s">
        <v>3</v>
      </c>
      <c r="B2597" s="1" t="s">
        <v>4</v>
      </c>
      <c r="C2597" s="211" t="s">
        <v>2245</v>
      </c>
      <c r="D2597" s="1" t="s">
        <v>2243</v>
      </c>
      <c r="E2597" s="1" t="s">
        <v>2246</v>
      </c>
      <c r="F2597" s="211" t="s">
        <v>2244</v>
      </c>
      <c r="G2597" s="1" t="s">
        <v>2247</v>
      </c>
      <c r="H2597" s="211" t="s">
        <v>2239</v>
      </c>
    </row>
    <row r="2598" spans="1:8" s="35" customFormat="1" ht="15.75">
      <c r="A2598" s="52"/>
      <c r="B2598" s="36" t="s">
        <v>2644</v>
      </c>
      <c r="C2598" s="360">
        <v>1</v>
      </c>
      <c r="D2598" s="235">
        <v>23715</v>
      </c>
      <c r="E2598" s="52"/>
      <c r="F2598" s="450">
        <f>D2598-E2598</f>
        <v>23715</v>
      </c>
      <c r="G2598" s="52"/>
      <c r="H2598" s="359"/>
    </row>
    <row r="2599" spans="1:8">
      <c r="A2599" s="19">
        <v>1</v>
      </c>
      <c r="B2599" s="21" t="s">
        <v>2645</v>
      </c>
      <c r="C2599" s="21">
        <v>3</v>
      </c>
      <c r="D2599" s="5">
        <v>77625</v>
      </c>
      <c r="E2599" s="21"/>
      <c r="F2599" s="229">
        <f>D2599-E2599+F2598</f>
        <v>101340</v>
      </c>
      <c r="G2599" s="348" t="s">
        <v>2646</v>
      </c>
      <c r="H2599" s="19"/>
    </row>
    <row r="2600" spans="1:8">
      <c r="A2600" s="19">
        <v>2</v>
      </c>
      <c r="B2600" s="21" t="s">
        <v>2645</v>
      </c>
      <c r="C2600" s="21">
        <v>1</v>
      </c>
      <c r="D2600" s="5"/>
      <c r="E2600" s="3">
        <v>24905</v>
      </c>
      <c r="F2600" s="229">
        <f t="shared" ref="F2600:F2638" si="53">D2600-E2600+F2599</f>
        <v>76435</v>
      </c>
      <c r="G2600" s="240"/>
      <c r="H2600" s="21"/>
    </row>
    <row r="2601" spans="1:8">
      <c r="A2601" s="19">
        <v>3</v>
      </c>
      <c r="B2601" s="21" t="s">
        <v>2647</v>
      </c>
      <c r="C2601" s="21">
        <v>3</v>
      </c>
      <c r="D2601" s="5">
        <v>78185</v>
      </c>
      <c r="E2601" s="3"/>
      <c r="F2601" s="229">
        <f t="shared" si="53"/>
        <v>154620</v>
      </c>
      <c r="G2601" s="3"/>
      <c r="H2601" s="21"/>
    </row>
    <row r="2602" spans="1:8">
      <c r="A2602" s="19">
        <v>4</v>
      </c>
      <c r="B2602" s="21" t="s">
        <v>2648</v>
      </c>
      <c r="C2602" s="21">
        <v>15</v>
      </c>
      <c r="D2602" s="5">
        <v>383245</v>
      </c>
      <c r="E2602" s="3"/>
      <c r="F2602" s="229">
        <f t="shared" si="53"/>
        <v>537865</v>
      </c>
      <c r="G2602" s="3"/>
      <c r="H2602" s="21"/>
    </row>
    <row r="2603" spans="1:8">
      <c r="A2603" s="19">
        <v>5</v>
      </c>
      <c r="B2603" s="105" t="s">
        <v>2649</v>
      </c>
      <c r="C2603" s="21">
        <v>6</v>
      </c>
      <c r="D2603" s="5">
        <v>158140</v>
      </c>
      <c r="E2603" s="3"/>
      <c r="F2603" s="229">
        <f t="shared" si="53"/>
        <v>696005</v>
      </c>
      <c r="G2603" s="3"/>
      <c r="H2603" s="21"/>
    </row>
    <row r="2604" spans="1:8">
      <c r="A2604" s="19">
        <v>6</v>
      </c>
      <c r="B2604" s="21" t="s">
        <v>2174</v>
      </c>
      <c r="C2604" s="21">
        <v>5</v>
      </c>
      <c r="D2604" s="5">
        <v>124815</v>
      </c>
      <c r="E2604" s="3"/>
      <c r="F2604" s="229">
        <f t="shared" si="53"/>
        <v>820820</v>
      </c>
      <c r="G2604" s="3"/>
      <c r="H2604" s="21"/>
    </row>
    <row r="2605" spans="1:8">
      <c r="A2605" s="19"/>
      <c r="B2605" s="21" t="s">
        <v>2650</v>
      </c>
      <c r="C2605" s="21">
        <v>8</v>
      </c>
      <c r="D2605" s="3">
        <v>198380</v>
      </c>
      <c r="E2605" s="3"/>
      <c r="F2605" s="229">
        <f t="shared" si="53"/>
        <v>1019200</v>
      </c>
      <c r="G2605" s="3"/>
      <c r="H2605" s="21"/>
    </row>
    <row r="2606" spans="1:8">
      <c r="A2606" s="19"/>
      <c r="B2606" s="21" t="s">
        <v>2651</v>
      </c>
      <c r="C2606" s="21">
        <v>1</v>
      </c>
      <c r="D2606" s="3">
        <v>5800</v>
      </c>
      <c r="E2606" s="3"/>
      <c r="F2606" s="229">
        <f t="shared" si="53"/>
        <v>1025000</v>
      </c>
      <c r="G2606" s="3"/>
      <c r="H2606" s="21"/>
    </row>
    <row r="2607" spans="1:8">
      <c r="A2607" s="19"/>
      <c r="B2607" s="21" t="s">
        <v>2653</v>
      </c>
      <c r="C2607" s="21">
        <v>5</v>
      </c>
      <c r="D2607" s="3">
        <v>107230</v>
      </c>
      <c r="E2607" s="3"/>
      <c r="F2607" s="229">
        <f t="shared" si="53"/>
        <v>1132230</v>
      </c>
      <c r="G2607" s="3"/>
      <c r="H2607" s="21"/>
    </row>
    <row r="2608" spans="1:8">
      <c r="A2608" s="19"/>
      <c r="B2608" s="21" t="s">
        <v>2653</v>
      </c>
      <c r="C2608" s="21">
        <v>1</v>
      </c>
      <c r="D2608" s="3"/>
      <c r="E2608" s="3">
        <v>16340</v>
      </c>
      <c r="F2608" s="229">
        <f t="shared" si="53"/>
        <v>1115890</v>
      </c>
      <c r="G2608" s="3"/>
      <c r="H2608" s="21"/>
    </row>
    <row r="2609" spans="1:8">
      <c r="A2609" s="19"/>
      <c r="B2609" s="21" t="s">
        <v>2654</v>
      </c>
      <c r="C2609" s="21">
        <v>5</v>
      </c>
      <c r="D2609" s="3">
        <v>124090</v>
      </c>
      <c r="E2609" s="3"/>
      <c r="F2609" s="229">
        <f t="shared" si="53"/>
        <v>1239980</v>
      </c>
      <c r="G2609" s="3"/>
      <c r="H2609" s="21"/>
    </row>
    <row r="2610" spans="1:8">
      <c r="A2610" s="19"/>
      <c r="B2610" s="21" t="s">
        <v>2654</v>
      </c>
      <c r="C2610" s="21">
        <v>1</v>
      </c>
      <c r="D2610" s="3"/>
      <c r="E2610" s="3">
        <v>25000</v>
      </c>
      <c r="F2610" s="229">
        <f t="shared" si="53"/>
        <v>1214980</v>
      </c>
      <c r="G2610" s="3"/>
      <c r="H2610" s="21"/>
    </row>
    <row r="2611" spans="1:8">
      <c r="A2611" s="19"/>
      <c r="B2611" s="21" t="s">
        <v>2655</v>
      </c>
      <c r="C2611" s="21">
        <v>6</v>
      </c>
      <c r="D2611" s="3">
        <v>152050</v>
      </c>
      <c r="E2611" s="3"/>
      <c r="F2611" s="229">
        <f t="shared" si="53"/>
        <v>1367030</v>
      </c>
      <c r="G2611" s="3"/>
      <c r="H2611" s="21"/>
    </row>
    <row r="2612" spans="1:8">
      <c r="A2612" s="19"/>
      <c r="B2612" s="21" t="s">
        <v>2596</v>
      </c>
      <c r="C2612" s="21">
        <v>3</v>
      </c>
      <c r="D2612" s="3"/>
      <c r="E2612" s="3">
        <v>34945</v>
      </c>
      <c r="F2612" s="229">
        <f t="shared" si="53"/>
        <v>1332085</v>
      </c>
      <c r="G2612" s="3"/>
      <c r="H2612" s="21"/>
    </row>
    <row r="2613" spans="1:8">
      <c r="A2613" s="19"/>
      <c r="B2613" s="21" t="s">
        <v>2657</v>
      </c>
      <c r="C2613" s="21">
        <v>2</v>
      </c>
      <c r="D2613" s="3">
        <v>53285</v>
      </c>
      <c r="E2613" s="3"/>
      <c r="F2613" s="229">
        <f t="shared" si="53"/>
        <v>1385370</v>
      </c>
      <c r="G2613" s="3"/>
      <c r="H2613" s="21"/>
    </row>
    <row r="2614" spans="1:8">
      <c r="A2614" s="19"/>
      <c r="B2614" s="21" t="s">
        <v>2657</v>
      </c>
      <c r="C2614" s="21">
        <v>1</v>
      </c>
      <c r="D2614" s="3"/>
      <c r="E2614" s="3">
        <v>6765</v>
      </c>
      <c r="F2614" s="229">
        <f t="shared" si="53"/>
        <v>1378605</v>
      </c>
      <c r="G2614" s="3"/>
      <c r="H2614" s="21"/>
    </row>
    <row r="2615" spans="1:8">
      <c r="A2615" s="19"/>
      <c r="B2615" s="21" t="s">
        <v>2658</v>
      </c>
      <c r="C2615" s="21">
        <v>12</v>
      </c>
      <c r="D2615" s="3">
        <v>317855</v>
      </c>
      <c r="E2615" s="3"/>
      <c r="F2615" s="229">
        <f t="shared" si="53"/>
        <v>1696460</v>
      </c>
      <c r="G2615" s="3"/>
      <c r="H2615" s="21"/>
    </row>
    <row r="2616" spans="1:8">
      <c r="A2616" s="19"/>
      <c r="B2616" s="21" t="s">
        <v>2658</v>
      </c>
      <c r="C2616" s="21">
        <v>3</v>
      </c>
      <c r="D2616" s="3"/>
      <c r="E2616" s="3">
        <v>41025</v>
      </c>
      <c r="F2616" s="229">
        <f t="shared" si="53"/>
        <v>1655435</v>
      </c>
      <c r="G2616" s="3"/>
      <c r="H2616" s="21"/>
    </row>
    <row r="2617" spans="1:8">
      <c r="A2617" s="19"/>
      <c r="B2617" s="21" t="s">
        <v>2662</v>
      </c>
      <c r="C2617" s="21">
        <v>3</v>
      </c>
      <c r="D2617" s="3">
        <v>75490</v>
      </c>
      <c r="E2617" s="3"/>
      <c r="F2617" s="229">
        <f t="shared" si="53"/>
        <v>1730925</v>
      </c>
      <c r="G2617" s="3"/>
      <c r="H2617" s="21"/>
    </row>
    <row r="2618" spans="1:8">
      <c r="A2618" s="19"/>
      <c r="B2618" s="21" t="s">
        <v>2663</v>
      </c>
      <c r="C2618" s="21">
        <v>6</v>
      </c>
      <c r="D2618" s="3">
        <v>155895</v>
      </c>
      <c r="E2618" s="3"/>
      <c r="F2618" s="229">
        <f t="shared" si="53"/>
        <v>1886820</v>
      </c>
      <c r="G2618" s="3"/>
      <c r="H2618" s="21"/>
    </row>
    <row r="2619" spans="1:8">
      <c r="A2619" s="19"/>
      <c r="B2619" s="21" t="s">
        <v>2665</v>
      </c>
      <c r="C2619" s="21">
        <v>3</v>
      </c>
      <c r="D2619" s="3">
        <v>77195</v>
      </c>
      <c r="E2619" s="3"/>
      <c r="F2619" s="229">
        <f t="shared" si="53"/>
        <v>1964015</v>
      </c>
      <c r="G2619" s="3"/>
      <c r="H2619" s="21"/>
    </row>
    <row r="2620" spans="1:8">
      <c r="A2620" s="19"/>
      <c r="B2620" s="21" t="s">
        <v>2667</v>
      </c>
      <c r="C2620" s="21">
        <v>11</v>
      </c>
      <c r="D2620" s="3">
        <v>280870</v>
      </c>
      <c r="E2620" s="3"/>
      <c r="F2620" s="229">
        <f t="shared" si="53"/>
        <v>2244885</v>
      </c>
      <c r="G2620" s="3"/>
      <c r="H2620" s="21"/>
    </row>
    <row r="2621" spans="1:8">
      <c r="A2621" s="19"/>
      <c r="B2621" s="21" t="s">
        <v>2669</v>
      </c>
      <c r="C2621" s="21">
        <v>1</v>
      </c>
      <c r="D2621" s="3">
        <v>26790</v>
      </c>
      <c r="E2621" s="3"/>
      <c r="F2621" s="229">
        <f t="shared" si="53"/>
        <v>2271675</v>
      </c>
      <c r="G2621" s="3"/>
      <c r="H2621" s="21"/>
    </row>
    <row r="2622" spans="1:8">
      <c r="A2622" s="19"/>
      <c r="B2622" s="21" t="s">
        <v>2671</v>
      </c>
      <c r="C2622" s="21">
        <v>1</v>
      </c>
      <c r="D2622" s="3">
        <v>24035</v>
      </c>
      <c r="E2622" s="3"/>
      <c r="F2622" s="229">
        <f t="shared" si="53"/>
        <v>2295710</v>
      </c>
      <c r="G2622" s="3"/>
      <c r="H2622" s="21"/>
    </row>
    <row r="2623" spans="1:8">
      <c r="A2623" s="19"/>
      <c r="B2623" s="21" t="s">
        <v>2674</v>
      </c>
      <c r="C2623" s="21">
        <v>1</v>
      </c>
      <c r="D2623" s="3">
        <v>26205</v>
      </c>
      <c r="E2623" s="3"/>
      <c r="F2623" s="229">
        <f t="shared" si="53"/>
        <v>2321915</v>
      </c>
      <c r="G2623" s="3"/>
      <c r="H2623" s="21"/>
    </row>
    <row r="2624" spans="1:8">
      <c r="A2624" s="19"/>
      <c r="B2624" s="21" t="s">
        <v>2676</v>
      </c>
      <c r="C2624" s="21">
        <v>2</v>
      </c>
      <c r="D2624" s="3"/>
      <c r="E2624" s="3">
        <v>65805</v>
      </c>
      <c r="F2624" s="229">
        <f t="shared" si="53"/>
        <v>2256110</v>
      </c>
      <c r="G2624" s="3"/>
      <c r="H2624" s="21"/>
    </row>
    <row r="2625" spans="1:8">
      <c r="A2625" s="19"/>
      <c r="B2625" s="21" t="s">
        <v>2684</v>
      </c>
      <c r="C2625" s="21">
        <v>2</v>
      </c>
      <c r="D2625" s="3">
        <v>50925</v>
      </c>
      <c r="E2625" s="3"/>
      <c r="F2625" s="229">
        <f t="shared" si="53"/>
        <v>2307035</v>
      </c>
      <c r="G2625" s="3"/>
      <c r="H2625" s="21"/>
    </row>
    <row r="2626" spans="1:8">
      <c r="A2626" s="19"/>
      <c r="B2626" s="21" t="s">
        <v>2687</v>
      </c>
      <c r="C2626" s="21">
        <v>1</v>
      </c>
      <c r="D2626" s="3">
        <v>26425</v>
      </c>
      <c r="E2626" s="3"/>
      <c r="F2626" s="229">
        <f t="shared" si="53"/>
        <v>2333460</v>
      </c>
      <c r="G2626" s="3"/>
      <c r="H2626" s="21"/>
    </row>
    <row r="2627" spans="1:8">
      <c r="A2627" s="19"/>
      <c r="B2627" s="21" t="s">
        <v>2688</v>
      </c>
      <c r="C2627" s="21">
        <v>1</v>
      </c>
      <c r="D2627" s="3">
        <v>24480</v>
      </c>
      <c r="E2627" s="3"/>
      <c r="F2627" s="229">
        <f t="shared" si="53"/>
        <v>2357940</v>
      </c>
      <c r="G2627" s="3"/>
      <c r="H2627" s="21"/>
    </row>
    <row r="2628" spans="1:8">
      <c r="A2628" s="19"/>
      <c r="B2628" s="21" t="s">
        <v>2692</v>
      </c>
      <c r="C2628" s="21">
        <v>1</v>
      </c>
      <c r="D2628" s="3">
        <v>1865</v>
      </c>
      <c r="E2628" s="3"/>
      <c r="F2628" s="229">
        <f t="shared" si="53"/>
        <v>2359805</v>
      </c>
      <c r="G2628" s="3"/>
      <c r="H2628" s="21"/>
    </row>
    <row r="2629" spans="1:8">
      <c r="A2629" s="19"/>
      <c r="B2629" s="21" t="s">
        <v>2711</v>
      </c>
      <c r="C2629" s="21">
        <v>1</v>
      </c>
      <c r="D2629" s="3"/>
      <c r="E2629" s="3">
        <v>14390</v>
      </c>
      <c r="F2629" s="229">
        <f t="shared" si="53"/>
        <v>2345415</v>
      </c>
      <c r="G2629" s="3"/>
      <c r="H2629" s="21"/>
    </row>
    <row r="2630" spans="1:8">
      <c r="A2630" s="19"/>
      <c r="B2630" s="21" t="s">
        <v>2732</v>
      </c>
      <c r="C2630" s="21">
        <v>2</v>
      </c>
      <c r="D2630" s="3"/>
      <c r="E2630" s="3">
        <v>51210</v>
      </c>
      <c r="F2630" s="229">
        <f t="shared" si="53"/>
        <v>2294205</v>
      </c>
      <c r="G2630" s="3"/>
      <c r="H2630" s="21"/>
    </row>
    <row r="2631" spans="1:8">
      <c r="A2631" s="19"/>
      <c r="B2631" s="21" t="s">
        <v>2736</v>
      </c>
      <c r="C2631" s="21">
        <v>6</v>
      </c>
      <c r="D2631" s="3"/>
      <c r="E2631" s="3">
        <v>127605</v>
      </c>
      <c r="F2631" s="229">
        <f t="shared" si="53"/>
        <v>2166600</v>
      </c>
      <c r="G2631" s="3"/>
      <c r="H2631" s="21"/>
    </row>
    <row r="2632" spans="1:8">
      <c r="A2632" s="19"/>
      <c r="B2632" s="21" t="s">
        <v>2737</v>
      </c>
      <c r="C2632" s="21">
        <v>6</v>
      </c>
      <c r="D2632" s="3"/>
      <c r="E2632" s="3">
        <v>126990</v>
      </c>
      <c r="F2632" s="229">
        <f t="shared" si="53"/>
        <v>2039610</v>
      </c>
      <c r="G2632" s="3"/>
      <c r="H2632" s="21"/>
    </row>
    <row r="2633" spans="1:8">
      <c r="A2633" s="19"/>
      <c r="B2633" s="21" t="s">
        <v>2738</v>
      </c>
      <c r="C2633" s="21">
        <v>14</v>
      </c>
      <c r="D2633" s="3"/>
      <c r="E2633" s="3">
        <v>269195</v>
      </c>
      <c r="F2633" s="229">
        <f t="shared" si="53"/>
        <v>1770415</v>
      </c>
      <c r="G2633" s="3"/>
      <c r="H2633" s="21"/>
    </row>
    <row r="2634" spans="1:8">
      <c r="A2634" s="19"/>
      <c r="B2634" s="21" t="s">
        <v>2739</v>
      </c>
      <c r="C2634" s="21">
        <v>18</v>
      </c>
      <c r="D2634" s="3"/>
      <c r="E2634" s="3">
        <v>379880</v>
      </c>
      <c r="F2634" s="229">
        <f t="shared" si="53"/>
        <v>1390535</v>
      </c>
      <c r="G2634" s="3"/>
      <c r="H2634" s="21"/>
    </row>
    <row r="2635" spans="1:8">
      <c r="A2635" s="19"/>
      <c r="B2635" s="21" t="s">
        <v>2741</v>
      </c>
      <c r="C2635" s="21">
        <v>23</v>
      </c>
      <c r="D2635" s="3"/>
      <c r="E2635" s="3">
        <v>489470</v>
      </c>
      <c r="F2635" s="229">
        <f t="shared" si="53"/>
        <v>901065</v>
      </c>
      <c r="G2635" s="3"/>
      <c r="H2635" s="21"/>
    </row>
    <row r="2636" spans="1:8">
      <c r="A2636" s="19"/>
      <c r="B2636" s="21" t="s">
        <v>2742</v>
      </c>
      <c r="C2636" s="21">
        <v>32</v>
      </c>
      <c r="D2636" s="3"/>
      <c r="E2636" s="3">
        <v>677315</v>
      </c>
      <c r="F2636" s="229">
        <f t="shared" si="53"/>
        <v>223750</v>
      </c>
      <c r="G2636" s="3"/>
      <c r="H2636" s="21"/>
    </row>
    <row r="2637" spans="1:8">
      <c r="A2637" s="19"/>
      <c r="B2637" s="21" t="s">
        <v>2744</v>
      </c>
      <c r="C2637" s="21">
        <v>13</v>
      </c>
      <c r="D2637" s="3">
        <v>11780</v>
      </c>
      <c r="E2637" s="3">
        <v>235530</v>
      </c>
      <c r="F2637" s="229">
        <f t="shared" si="53"/>
        <v>0</v>
      </c>
      <c r="G2637" s="3"/>
      <c r="H2637" s="21"/>
    </row>
    <row r="2638" spans="1:8">
      <c r="A2638" s="19"/>
      <c r="B2638" s="19"/>
      <c r="C2638" s="19"/>
      <c r="D2638" s="2"/>
      <c r="E2638" s="3"/>
      <c r="F2638" s="229">
        <f t="shared" si="53"/>
        <v>0</v>
      </c>
      <c r="G2638" s="3"/>
      <c r="H2638" s="21"/>
    </row>
    <row r="2639" spans="1:8" ht="26.25">
      <c r="A2639" s="346" t="s">
        <v>43</v>
      </c>
      <c r="B2639" s="347"/>
      <c r="C2639" s="29">
        <f>SUM(C2599:C2637)</f>
        <v>229</v>
      </c>
      <c r="D2639" s="10">
        <f>SUM(D2598:D2638)</f>
        <v>2586370</v>
      </c>
      <c r="E2639" s="10">
        <f>SUM(E2600:E2638)</f>
        <v>2586370</v>
      </c>
      <c r="F2639" s="10">
        <f>D2639-E2639</f>
        <v>0</v>
      </c>
      <c r="G2639" s="10"/>
      <c r="H2639" s="31"/>
    </row>
    <row r="2642" spans="1:8" ht="23.25">
      <c r="A2642" s="666" t="s">
        <v>0</v>
      </c>
      <c r="B2642" s="666"/>
      <c r="C2642" s="666"/>
      <c r="D2642" s="666"/>
      <c r="E2642" s="666"/>
      <c r="F2642" s="666"/>
      <c r="G2642" s="666"/>
      <c r="H2642" s="666"/>
    </row>
    <row r="2643" spans="1:8" ht="15.75">
      <c r="A2643" s="672" t="s">
        <v>1059</v>
      </c>
      <c r="B2643" s="672"/>
      <c r="C2643" s="672"/>
      <c r="D2643" s="672"/>
      <c r="E2643" s="672"/>
      <c r="F2643" s="672"/>
      <c r="G2643" s="672"/>
      <c r="H2643" s="672"/>
    </row>
    <row r="2644" spans="1:8" ht="21">
      <c r="A2644" s="683" t="s">
        <v>2579</v>
      </c>
      <c r="B2644" s="683"/>
      <c r="C2644" s="683"/>
      <c r="D2644" s="683"/>
      <c r="E2644" s="683"/>
      <c r="F2644" s="683"/>
      <c r="G2644" s="683"/>
      <c r="H2644" s="683"/>
    </row>
    <row r="2645" spans="1:8">
      <c r="A2645" s="668" t="s">
        <v>2</v>
      </c>
      <c r="B2645" s="668"/>
      <c r="C2645" s="668"/>
      <c r="D2645" s="668"/>
      <c r="E2645" s="668"/>
      <c r="F2645" s="668"/>
      <c r="G2645" s="668"/>
      <c r="H2645" s="668"/>
    </row>
    <row r="2646" spans="1:8" ht="15.75">
      <c r="A2646" s="1" t="s">
        <v>3</v>
      </c>
      <c r="B2646" s="1" t="s">
        <v>4</v>
      </c>
      <c r="C2646" s="211" t="s">
        <v>2245</v>
      </c>
      <c r="D2646" s="1" t="s">
        <v>2243</v>
      </c>
      <c r="E2646" s="1" t="s">
        <v>2246</v>
      </c>
      <c r="F2646" s="211" t="s">
        <v>2244</v>
      </c>
      <c r="G2646" s="1" t="s">
        <v>2247</v>
      </c>
      <c r="H2646" s="211" t="s">
        <v>2239</v>
      </c>
    </row>
    <row r="2647" spans="1:8">
      <c r="A2647" s="19">
        <v>1</v>
      </c>
      <c r="B2647" s="21" t="s">
        <v>2692</v>
      </c>
      <c r="C2647" s="21">
        <v>15</v>
      </c>
      <c r="D2647" s="5">
        <v>392540</v>
      </c>
      <c r="E2647" s="21"/>
      <c r="F2647" s="229">
        <f>D2647-E2647</f>
        <v>392540</v>
      </c>
      <c r="G2647" s="348"/>
      <c r="H2647" s="19"/>
    </row>
    <row r="2648" spans="1:8">
      <c r="A2648" s="19">
        <v>2</v>
      </c>
      <c r="B2648" s="21" t="s">
        <v>2694</v>
      </c>
      <c r="C2648" s="21">
        <v>17</v>
      </c>
      <c r="D2648" s="5">
        <v>439955</v>
      </c>
      <c r="E2648" s="3"/>
      <c r="F2648" s="229">
        <f>D2648-E2648+F2647</f>
        <v>832495</v>
      </c>
      <c r="G2648" s="240"/>
      <c r="H2648" s="21"/>
    </row>
    <row r="2649" spans="1:8">
      <c r="A2649" s="19">
        <v>3</v>
      </c>
      <c r="B2649" s="21" t="s">
        <v>2695</v>
      </c>
      <c r="C2649" s="21">
        <v>39</v>
      </c>
      <c r="D2649" s="5">
        <v>987485</v>
      </c>
      <c r="E2649" s="3"/>
      <c r="F2649" s="229">
        <f t="shared" ref="F2649:F2744" si="54">D2649-E2649+F2648</f>
        <v>1819980</v>
      </c>
      <c r="G2649" s="3"/>
      <c r="H2649" s="21"/>
    </row>
    <row r="2650" spans="1:8">
      <c r="A2650" s="19">
        <v>4</v>
      </c>
      <c r="B2650" s="21" t="s">
        <v>2696</v>
      </c>
      <c r="C2650" s="21">
        <v>56</v>
      </c>
      <c r="D2650" s="5">
        <v>1455605</v>
      </c>
      <c r="E2650" s="3"/>
      <c r="F2650" s="229">
        <f t="shared" si="54"/>
        <v>3275585</v>
      </c>
      <c r="G2650" s="3"/>
      <c r="H2650" s="21"/>
    </row>
    <row r="2651" spans="1:8">
      <c r="A2651" s="19">
        <v>5</v>
      </c>
      <c r="B2651" s="105" t="s">
        <v>2698</v>
      </c>
      <c r="C2651" s="21">
        <v>38</v>
      </c>
      <c r="D2651" s="5">
        <v>944840</v>
      </c>
      <c r="E2651" s="3"/>
      <c r="F2651" s="229">
        <f t="shared" si="54"/>
        <v>4220425</v>
      </c>
      <c r="G2651" s="3"/>
      <c r="H2651" s="21"/>
    </row>
    <row r="2652" spans="1:8">
      <c r="A2652" s="19">
        <v>6</v>
      </c>
      <c r="B2652" s="21" t="s">
        <v>2699</v>
      </c>
      <c r="C2652" s="21">
        <v>24</v>
      </c>
      <c r="D2652" s="5">
        <v>575110</v>
      </c>
      <c r="E2652" s="3"/>
      <c r="F2652" s="229">
        <f t="shared" si="54"/>
        <v>4795535</v>
      </c>
      <c r="G2652" s="3"/>
      <c r="H2652" s="21"/>
    </row>
    <row r="2653" spans="1:8">
      <c r="A2653" s="19"/>
      <c r="B2653" s="21" t="s">
        <v>2702</v>
      </c>
      <c r="C2653" s="21">
        <v>32</v>
      </c>
      <c r="D2653" s="3">
        <v>811660</v>
      </c>
      <c r="E2653" s="3"/>
      <c r="F2653" s="229">
        <f t="shared" si="54"/>
        <v>5607195</v>
      </c>
      <c r="G2653" s="3"/>
      <c r="H2653" s="21"/>
    </row>
    <row r="2654" spans="1:8">
      <c r="A2654" s="19"/>
      <c r="B2654" s="21" t="s">
        <v>2704</v>
      </c>
      <c r="C2654" s="21">
        <v>11</v>
      </c>
      <c r="D2654" s="3">
        <v>286320</v>
      </c>
      <c r="E2654" s="3"/>
      <c r="F2654" s="229">
        <f t="shared" si="54"/>
        <v>5893515</v>
      </c>
      <c r="G2654" s="3"/>
      <c r="H2654" s="21"/>
    </row>
    <row r="2655" spans="1:8">
      <c r="A2655" s="19"/>
      <c r="B2655" s="21" t="s">
        <v>2706</v>
      </c>
      <c r="C2655" s="21">
        <v>2</v>
      </c>
      <c r="D2655" s="3">
        <v>54310</v>
      </c>
      <c r="E2655" s="3"/>
      <c r="F2655" s="229">
        <f t="shared" si="54"/>
        <v>5947825</v>
      </c>
      <c r="G2655" s="3"/>
      <c r="H2655" s="21"/>
    </row>
    <row r="2656" spans="1:8">
      <c r="A2656" s="19"/>
      <c r="B2656" s="21" t="s">
        <v>2712</v>
      </c>
      <c r="C2656" s="21">
        <v>18</v>
      </c>
      <c r="D2656" s="3">
        <v>468865</v>
      </c>
      <c r="E2656" s="3"/>
      <c r="F2656" s="229">
        <f t="shared" si="54"/>
        <v>6416690</v>
      </c>
      <c r="G2656" s="3"/>
      <c r="H2656" s="21"/>
    </row>
    <row r="2657" spans="1:10">
      <c r="A2657" s="19"/>
      <c r="B2657" s="21" t="s">
        <v>2713</v>
      </c>
      <c r="C2657" s="21">
        <v>25</v>
      </c>
      <c r="D2657" s="434">
        <v>633875</v>
      </c>
      <c r="E2657" s="3"/>
      <c r="F2657" s="229">
        <f t="shared" si="54"/>
        <v>7050565</v>
      </c>
      <c r="G2657" s="3"/>
      <c r="H2657" s="21"/>
    </row>
    <row r="2658" spans="1:10">
      <c r="A2658" s="19"/>
      <c r="B2658" s="409" t="s">
        <v>2714</v>
      </c>
      <c r="C2658" s="21">
        <v>21</v>
      </c>
      <c r="D2658" s="5">
        <v>494710</v>
      </c>
      <c r="E2658" s="3"/>
      <c r="F2658" s="229">
        <f t="shared" si="54"/>
        <v>7545275</v>
      </c>
      <c r="G2658" s="3"/>
      <c r="H2658" s="21"/>
    </row>
    <row r="2659" spans="1:10">
      <c r="A2659" s="19"/>
      <c r="B2659" s="21" t="s">
        <v>2715</v>
      </c>
      <c r="C2659" s="21">
        <v>33</v>
      </c>
      <c r="D2659" s="3">
        <v>840800</v>
      </c>
      <c r="E2659" s="3"/>
      <c r="F2659" s="229">
        <f t="shared" si="54"/>
        <v>8386075</v>
      </c>
      <c r="G2659" s="3"/>
      <c r="H2659" s="21"/>
    </row>
    <row r="2660" spans="1:10">
      <c r="A2660" s="19"/>
      <c r="B2660" s="21" t="s">
        <v>2716</v>
      </c>
      <c r="C2660" s="21">
        <v>22</v>
      </c>
      <c r="D2660" s="3">
        <v>636130</v>
      </c>
      <c r="E2660" s="3"/>
      <c r="F2660" s="229">
        <f t="shared" si="54"/>
        <v>9022205</v>
      </c>
      <c r="G2660" s="3"/>
      <c r="H2660" s="21"/>
      <c r="J2660" s="63"/>
    </row>
    <row r="2661" spans="1:10">
      <c r="A2661" s="19"/>
      <c r="B2661" s="21" t="s">
        <v>2718</v>
      </c>
      <c r="C2661" s="21">
        <v>20</v>
      </c>
      <c r="D2661" s="3">
        <v>511780</v>
      </c>
      <c r="E2661" s="3"/>
      <c r="F2661" s="229">
        <f t="shared" si="54"/>
        <v>9533985</v>
      </c>
      <c r="G2661" s="3"/>
      <c r="H2661" s="21"/>
    </row>
    <row r="2662" spans="1:10">
      <c r="A2662" s="19"/>
      <c r="B2662" s="21" t="s">
        <v>2719</v>
      </c>
      <c r="C2662" s="21">
        <v>4</v>
      </c>
      <c r="D2662" s="3">
        <v>80315</v>
      </c>
      <c r="E2662" s="3"/>
      <c r="F2662" s="229">
        <f t="shared" si="54"/>
        <v>9614300</v>
      </c>
      <c r="G2662" s="3"/>
      <c r="H2662" s="21"/>
    </row>
    <row r="2663" spans="1:10">
      <c r="A2663" s="19"/>
      <c r="B2663" s="21" t="s">
        <v>2722</v>
      </c>
      <c r="C2663" s="21">
        <v>2</v>
      </c>
      <c r="D2663" s="3"/>
      <c r="E2663" s="3">
        <v>42000</v>
      </c>
      <c r="F2663" s="229">
        <f t="shared" si="54"/>
        <v>9572300</v>
      </c>
      <c r="G2663" s="3"/>
      <c r="H2663" s="21"/>
    </row>
    <row r="2664" spans="1:10">
      <c r="A2664" s="19"/>
      <c r="B2664" s="21" t="s">
        <v>2724</v>
      </c>
      <c r="C2664" s="21">
        <v>1</v>
      </c>
      <c r="D2664" s="3">
        <v>21475</v>
      </c>
      <c r="E2664" s="3"/>
      <c r="F2664" s="229">
        <f t="shared" si="54"/>
        <v>9593775</v>
      </c>
      <c r="G2664" s="3"/>
      <c r="H2664" s="21"/>
    </row>
    <row r="2665" spans="1:10">
      <c r="A2665" s="19"/>
      <c r="B2665" s="21" t="s">
        <v>2755</v>
      </c>
      <c r="C2665" s="21">
        <v>2</v>
      </c>
      <c r="D2665" s="3"/>
      <c r="E2665" s="3">
        <v>39855</v>
      </c>
      <c r="F2665" s="229">
        <f t="shared" si="54"/>
        <v>9553920</v>
      </c>
      <c r="G2665" s="3"/>
      <c r="H2665" s="21"/>
    </row>
    <row r="2666" spans="1:10">
      <c r="A2666" s="19"/>
      <c r="B2666" s="21" t="s">
        <v>2779</v>
      </c>
      <c r="C2666" s="21">
        <v>1</v>
      </c>
      <c r="D2666" s="3">
        <v>5355</v>
      </c>
      <c r="E2666" s="3"/>
      <c r="F2666" s="229">
        <f t="shared" si="54"/>
        <v>9559275</v>
      </c>
      <c r="G2666" s="3"/>
      <c r="H2666" s="21"/>
    </row>
    <row r="2667" spans="1:10">
      <c r="A2667" s="19"/>
      <c r="B2667" s="21" t="s">
        <v>2791</v>
      </c>
      <c r="C2667" s="21">
        <v>1</v>
      </c>
      <c r="D2667" s="3">
        <v>5460</v>
      </c>
      <c r="E2667" s="3"/>
      <c r="F2667" s="229">
        <f t="shared" si="54"/>
        <v>9564735</v>
      </c>
      <c r="G2667" s="3"/>
      <c r="H2667" s="21"/>
    </row>
    <row r="2668" spans="1:10">
      <c r="A2668" s="19"/>
      <c r="B2668" s="21" t="s">
        <v>2791</v>
      </c>
      <c r="C2668" s="21">
        <v>1</v>
      </c>
      <c r="D2668" s="3"/>
      <c r="E2668" s="3">
        <v>16000</v>
      </c>
      <c r="F2668" s="229">
        <f t="shared" si="54"/>
        <v>9548735</v>
      </c>
      <c r="G2668" s="3"/>
      <c r="H2668" s="21"/>
    </row>
    <row r="2669" spans="1:10">
      <c r="A2669" s="19"/>
      <c r="B2669" s="21" t="s">
        <v>2802</v>
      </c>
      <c r="C2669" s="21">
        <v>2</v>
      </c>
      <c r="D2669" s="3"/>
      <c r="E2669" s="3">
        <v>56575</v>
      </c>
      <c r="F2669" s="229">
        <f t="shared" si="54"/>
        <v>9492160</v>
      </c>
      <c r="G2669" s="3"/>
      <c r="H2669" s="21"/>
    </row>
    <row r="2670" spans="1:10">
      <c r="A2670" s="19"/>
      <c r="B2670" s="21" t="s">
        <v>2804</v>
      </c>
      <c r="C2670" s="21">
        <v>4</v>
      </c>
      <c r="D2670" s="3"/>
      <c r="E2670" s="3">
        <v>92795</v>
      </c>
      <c r="F2670" s="229">
        <f t="shared" si="54"/>
        <v>9399365</v>
      </c>
      <c r="G2670" s="3"/>
      <c r="H2670" s="21"/>
    </row>
    <row r="2671" spans="1:10">
      <c r="A2671" s="19"/>
      <c r="B2671" s="21" t="s">
        <v>2809</v>
      </c>
      <c r="C2671" s="21">
        <v>4</v>
      </c>
      <c r="D2671" s="3"/>
      <c r="E2671" s="3">
        <v>80170</v>
      </c>
      <c r="F2671" s="229">
        <f t="shared" si="54"/>
        <v>9319195</v>
      </c>
      <c r="G2671" s="3"/>
      <c r="H2671" s="21"/>
    </row>
    <row r="2672" spans="1:10">
      <c r="A2672" s="19"/>
      <c r="B2672" s="21" t="s">
        <v>2808</v>
      </c>
      <c r="C2672" s="21">
        <v>5</v>
      </c>
      <c r="D2672" s="3"/>
      <c r="E2672" s="3">
        <v>116125</v>
      </c>
      <c r="F2672" s="229">
        <f t="shared" si="54"/>
        <v>9203070</v>
      </c>
      <c r="G2672" s="3"/>
      <c r="H2672" s="21"/>
    </row>
    <row r="2673" spans="1:8">
      <c r="A2673" s="19"/>
      <c r="B2673" s="21" t="s">
        <v>2814</v>
      </c>
      <c r="C2673" s="21">
        <v>3</v>
      </c>
      <c r="D2673" s="3"/>
      <c r="E2673" s="3">
        <v>63875</v>
      </c>
      <c r="F2673" s="229">
        <f t="shared" si="54"/>
        <v>9139195</v>
      </c>
      <c r="G2673" s="3"/>
      <c r="H2673" s="21"/>
    </row>
    <row r="2674" spans="1:8">
      <c r="A2674" s="19"/>
      <c r="B2674" s="21" t="s">
        <v>2816</v>
      </c>
      <c r="C2674" s="21">
        <v>5</v>
      </c>
      <c r="D2674" s="3"/>
      <c r="E2674" s="3">
        <v>118000</v>
      </c>
      <c r="F2674" s="229">
        <f t="shared" si="54"/>
        <v>9021195</v>
      </c>
      <c r="G2674" s="3"/>
      <c r="H2674" s="21"/>
    </row>
    <row r="2675" spans="1:8">
      <c r="A2675" s="19"/>
      <c r="B2675" s="21" t="s">
        <v>2818</v>
      </c>
      <c r="C2675" s="21">
        <v>4</v>
      </c>
      <c r="D2675" s="3"/>
      <c r="E2675" s="3">
        <v>76535</v>
      </c>
      <c r="F2675" s="229">
        <f t="shared" si="54"/>
        <v>8944660</v>
      </c>
      <c r="G2675" s="3"/>
      <c r="H2675" s="21"/>
    </row>
    <row r="2676" spans="1:8">
      <c r="A2676" s="19"/>
      <c r="B2676" s="21" t="s">
        <v>2820</v>
      </c>
      <c r="C2676" s="21">
        <v>3</v>
      </c>
      <c r="D2676" s="3"/>
      <c r="E2676" s="3">
        <v>61790</v>
      </c>
      <c r="F2676" s="229">
        <f t="shared" si="54"/>
        <v>8882870</v>
      </c>
      <c r="G2676" s="3"/>
      <c r="H2676" s="21"/>
    </row>
    <row r="2677" spans="1:8">
      <c r="A2677" s="19"/>
      <c r="B2677" s="21" t="s">
        <v>2821</v>
      </c>
      <c r="C2677" s="21">
        <v>2</v>
      </c>
      <c r="D2677" s="3"/>
      <c r="E2677" s="3">
        <v>48795</v>
      </c>
      <c r="F2677" s="229">
        <f t="shared" si="54"/>
        <v>8834075</v>
      </c>
      <c r="G2677" s="3"/>
      <c r="H2677" s="21"/>
    </row>
    <row r="2678" spans="1:8">
      <c r="A2678" s="19"/>
      <c r="B2678" s="21" t="s">
        <v>2822</v>
      </c>
      <c r="C2678" s="21">
        <v>4</v>
      </c>
      <c r="D2678" s="3"/>
      <c r="E2678" s="3">
        <v>78565</v>
      </c>
      <c r="F2678" s="229">
        <f t="shared" si="54"/>
        <v>8755510</v>
      </c>
      <c r="G2678" s="3"/>
      <c r="H2678" s="21"/>
    </row>
    <row r="2679" spans="1:8">
      <c r="A2679" s="19"/>
      <c r="B2679" s="21" t="s">
        <v>2825</v>
      </c>
      <c r="C2679" s="21">
        <v>4</v>
      </c>
      <c r="D2679" s="3"/>
      <c r="E2679" s="3">
        <v>74965</v>
      </c>
      <c r="F2679" s="229">
        <f t="shared" si="54"/>
        <v>8680545</v>
      </c>
      <c r="G2679" s="3"/>
      <c r="H2679" s="21"/>
    </row>
    <row r="2680" spans="1:8">
      <c r="A2680" s="19"/>
      <c r="B2680" s="21" t="s">
        <v>2826</v>
      </c>
      <c r="C2680" s="21">
        <v>2</v>
      </c>
      <c r="D2680" s="3"/>
      <c r="E2680" s="3">
        <v>55435</v>
      </c>
      <c r="F2680" s="229">
        <f t="shared" si="54"/>
        <v>8625110</v>
      </c>
      <c r="G2680" s="3"/>
      <c r="H2680" s="21"/>
    </row>
    <row r="2681" spans="1:8">
      <c r="A2681" s="19"/>
      <c r="B2681" s="21" t="s">
        <v>2673</v>
      </c>
      <c r="C2681" s="21">
        <v>1</v>
      </c>
      <c r="D2681" s="3"/>
      <c r="E2681" s="3">
        <v>27800</v>
      </c>
      <c r="F2681" s="229">
        <f t="shared" si="54"/>
        <v>8597310</v>
      </c>
      <c r="G2681" s="3"/>
      <c r="H2681" s="21"/>
    </row>
    <row r="2682" spans="1:8">
      <c r="A2682" s="19"/>
      <c r="B2682" s="21" t="s">
        <v>2828</v>
      </c>
      <c r="C2682" s="21">
        <v>1</v>
      </c>
      <c r="D2682" s="3"/>
      <c r="E2682" s="3">
        <v>19225</v>
      </c>
      <c r="F2682" s="229">
        <f t="shared" si="54"/>
        <v>8578085</v>
      </c>
      <c r="G2682" s="3"/>
      <c r="H2682" s="21"/>
    </row>
    <row r="2683" spans="1:8">
      <c r="A2683" s="19"/>
      <c r="B2683" s="21" t="s">
        <v>2829</v>
      </c>
      <c r="C2683" s="21">
        <v>1</v>
      </c>
      <c r="D2683" s="3"/>
      <c r="E2683" s="3">
        <v>15000</v>
      </c>
      <c r="F2683" s="229">
        <f t="shared" si="54"/>
        <v>8563085</v>
      </c>
      <c r="G2683" s="3"/>
      <c r="H2683" s="21"/>
    </row>
    <row r="2684" spans="1:8">
      <c r="A2684" s="19"/>
      <c r="B2684" s="21" t="s">
        <v>2830</v>
      </c>
      <c r="C2684" s="21">
        <v>1</v>
      </c>
      <c r="D2684" s="3"/>
      <c r="E2684" s="3">
        <v>16000</v>
      </c>
      <c r="F2684" s="229">
        <f t="shared" si="54"/>
        <v>8547085</v>
      </c>
      <c r="G2684" s="3"/>
      <c r="H2684" s="21"/>
    </row>
    <row r="2685" spans="1:8">
      <c r="A2685" s="19"/>
      <c r="B2685" s="21" t="s">
        <v>2836</v>
      </c>
      <c r="C2685" s="21">
        <v>1</v>
      </c>
      <c r="D2685" s="3"/>
      <c r="E2685" s="3">
        <v>20295</v>
      </c>
      <c r="F2685" s="229">
        <f t="shared" si="54"/>
        <v>8526790</v>
      </c>
      <c r="G2685" s="3"/>
      <c r="H2685" s="21"/>
    </row>
    <row r="2686" spans="1:8">
      <c r="A2686" s="19"/>
      <c r="B2686" s="21" t="s">
        <v>2839</v>
      </c>
      <c r="C2686" s="21">
        <v>1</v>
      </c>
      <c r="D2686" s="3"/>
      <c r="E2686" s="3">
        <v>20650</v>
      </c>
      <c r="F2686" s="229">
        <f t="shared" si="54"/>
        <v>8506140</v>
      </c>
      <c r="G2686" s="3"/>
      <c r="H2686" s="21"/>
    </row>
    <row r="2687" spans="1:8">
      <c r="A2687" s="19"/>
      <c r="B2687" s="21" t="s">
        <v>2841</v>
      </c>
      <c r="C2687" s="21">
        <v>1</v>
      </c>
      <c r="D2687" s="3"/>
      <c r="E2687" s="3">
        <v>20000</v>
      </c>
      <c r="F2687" s="229">
        <f t="shared" si="54"/>
        <v>8486140</v>
      </c>
      <c r="G2687" s="3"/>
      <c r="H2687" s="21"/>
    </row>
    <row r="2688" spans="1:8">
      <c r="A2688" s="19"/>
      <c r="B2688" s="21" t="s">
        <v>2844</v>
      </c>
      <c r="C2688" s="21">
        <v>1</v>
      </c>
      <c r="D2688" s="3"/>
      <c r="E2688" s="3">
        <v>20000</v>
      </c>
      <c r="F2688" s="229">
        <f t="shared" si="54"/>
        <v>8466140</v>
      </c>
      <c r="G2688" s="3"/>
      <c r="H2688" s="21"/>
    </row>
    <row r="2689" spans="1:8">
      <c r="A2689" s="19"/>
      <c r="B2689" s="21" t="s">
        <v>2849</v>
      </c>
      <c r="C2689" s="21">
        <v>1</v>
      </c>
      <c r="D2689" s="3"/>
      <c r="E2689" s="3">
        <v>19995</v>
      </c>
      <c r="F2689" s="229">
        <f t="shared" si="54"/>
        <v>8446145</v>
      </c>
      <c r="G2689" s="3"/>
      <c r="H2689" s="21"/>
    </row>
    <row r="2690" spans="1:8">
      <c r="A2690" s="19"/>
      <c r="B2690" s="21" t="s">
        <v>2854</v>
      </c>
      <c r="C2690" s="21">
        <v>2</v>
      </c>
      <c r="D2690" s="3"/>
      <c r="E2690" s="3">
        <v>40000</v>
      </c>
      <c r="F2690" s="229">
        <f t="shared" si="54"/>
        <v>8406145</v>
      </c>
      <c r="G2690" s="3"/>
      <c r="H2690" s="21"/>
    </row>
    <row r="2691" spans="1:8">
      <c r="A2691" s="19"/>
      <c r="B2691" s="21" t="s">
        <v>2855</v>
      </c>
      <c r="C2691" s="21">
        <v>26</v>
      </c>
      <c r="D2691" s="3"/>
      <c r="E2691" s="3">
        <v>543705</v>
      </c>
      <c r="F2691" s="229">
        <f t="shared" si="54"/>
        <v>7862440</v>
      </c>
      <c r="G2691" s="3"/>
      <c r="H2691" s="21"/>
    </row>
    <row r="2692" spans="1:8">
      <c r="A2692" s="19"/>
      <c r="B2692" s="21" t="s">
        <v>2857</v>
      </c>
      <c r="C2692" s="21">
        <v>23</v>
      </c>
      <c r="D2692" s="3"/>
      <c r="E2692" s="3">
        <v>525980</v>
      </c>
      <c r="F2692" s="229">
        <f t="shared" si="54"/>
        <v>7336460</v>
      </c>
      <c r="G2692" s="3"/>
      <c r="H2692" s="21"/>
    </row>
    <row r="2693" spans="1:8">
      <c r="A2693" s="19"/>
      <c r="B2693" s="21" t="s">
        <v>2859</v>
      </c>
      <c r="C2693" s="21">
        <v>10</v>
      </c>
      <c r="D2693" s="3"/>
      <c r="E2693" s="3">
        <v>236320</v>
      </c>
      <c r="F2693" s="229">
        <f t="shared" si="54"/>
        <v>7100140</v>
      </c>
      <c r="G2693" s="3"/>
      <c r="H2693" s="21"/>
    </row>
    <row r="2694" spans="1:8">
      <c r="A2694" s="19"/>
      <c r="B2694" s="21" t="s">
        <v>2860</v>
      </c>
      <c r="C2694" s="21">
        <v>22</v>
      </c>
      <c r="D2694" s="3"/>
      <c r="E2694" s="3">
        <v>537835</v>
      </c>
      <c r="F2694" s="229">
        <f t="shared" si="54"/>
        <v>6562305</v>
      </c>
      <c r="G2694" s="3"/>
      <c r="H2694" s="21"/>
    </row>
    <row r="2695" spans="1:8">
      <c r="A2695" s="19"/>
      <c r="B2695" s="21" t="s">
        <v>2861</v>
      </c>
      <c r="C2695" s="21">
        <v>12</v>
      </c>
      <c r="D2695" s="3"/>
      <c r="E2695" s="3">
        <v>299740</v>
      </c>
      <c r="F2695" s="229">
        <f t="shared" si="54"/>
        <v>6262565</v>
      </c>
      <c r="G2695" s="3"/>
      <c r="H2695" s="21"/>
    </row>
    <row r="2696" spans="1:8">
      <c r="A2696" s="19"/>
      <c r="B2696" s="21" t="s">
        <v>2862</v>
      </c>
      <c r="C2696" s="21">
        <v>13</v>
      </c>
      <c r="D2696" s="3"/>
      <c r="E2696" s="3">
        <v>326335</v>
      </c>
      <c r="F2696" s="229">
        <f t="shared" si="54"/>
        <v>5936230</v>
      </c>
      <c r="G2696" s="3"/>
      <c r="H2696" s="21"/>
    </row>
    <row r="2697" spans="1:8">
      <c r="A2697" s="19"/>
      <c r="B2697" s="21" t="s">
        <v>2863</v>
      </c>
      <c r="C2697" s="21">
        <v>13</v>
      </c>
      <c r="D2697" s="3"/>
      <c r="E2697" s="3">
        <v>305840</v>
      </c>
      <c r="F2697" s="229">
        <f t="shared" si="54"/>
        <v>5630390</v>
      </c>
      <c r="G2697" s="3"/>
      <c r="H2697" s="21"/>
    </row>
    <row r="2698" spans="1:8">
      <c r="A2698" s="19"/>
      <c r="B2698" s="21" t="s">
        <v>2864</v>
      </c>
      <c r="C2698" s="21">
        <v>12</v>
      </c>
      <c r="D2698" s="3"/>
      <c r="E2698" s="3">
        <v>269855</v>
      </c>
      <c r="F2698" s="229">
        <f t="shared" si="54"/>
        <v>5360535</v>
      </c>
      <c r="G2698" s="3"/>
      <c r="H2698" s="21"/>
    </row>
    <row r="2699" spans="1:8">
      <c r="A2699" s="19"/>
      <c r="B2699" s="21" t="s">
        <v>2865</v>
      </c>
      <c r="C2699" s="21">
        <v>3</v>
      </c>
      <c r="D2699" s="3"/>
      <c r="E2699" s="3">
        <v>72590</v>
      </c>
      <c r="F2699" s="229">
        <f t="shared" si="54"/>
        <v>5287945</v>
      </c>
      <c r="G2699" s="3"/>
      <c r="H2699" s="21"/>
    </row>
    <row r="2700" spans="1:8">
      <c r="A2700" s="19"/>
      <c r="B2700" s="21" t="s">
        <v>2866</v>
      </c>
      <c r="C2700" s="21">
        <v>1</v>
      </c>
      <c r="D2700" s="3"/>
      <c r="E2700" s="3">
        <v>27400</v>
      </c>
      <c r="F2700" s="229">
        <f t="shared" si="54"/>
        <v>5260545</v>
      </c>
      <c r="G2700" s="3"/>
      <c r="H2700" s="21"/>
    </row>
    <row r="2701" spans="1:8">
      <c r="A2701" s="19"/>
      <c r="B2701" s="21" t="s">
        <v>2868</v>
      </c>
      <c r="C2701" s="21">
        <v>3</v>
      </c>
      <c r="D2701" s="3"/>
      <c r="E2701" s="3">
        <v>68305</v>
      </c>
      <c r="F2701" s="229">
        <f t="shared" si="54"/>
        <v>5192240</v>
      </c>
      <c r="G2701" s="3"/>
      <c r="H2701" s="21"/>
    </row>
    <row r="2702" spans="1:8">
      <c r="A2702" s="19"/>
      <c r="B2702" s="21" t="s">
        <v>2869</v>
      </c>
      <c r="C2702" s="21">
        <v>11</v>
      </c>
      <c r="D2702" s="3"/>
      <c r="E2702" s="3">
        <v>231790</v>
      </c>
      <c r="F2702" s="229">
        <f t="shared" si="54"/>
        <v>4960450</v>
      </c>
      <c r="G2702" s="3"/>
      <c r="H2702" s="21"/>
    </row>
    <row r="2703" spans="1:8">
      <c r="A2703" s="19"/>
      <c r="B2703" s="21" t="s">
        <v>2870</v>
      </c>
      <c r="C2703" s="21">
        <v>3</v>
      </c>
      <c r="D2703" s="3"/>
      <c r="E2703" s="3">
        <v>55640</v>
      </c>
      <c r="F2703" s="229">
        <f t="shared" si="54"/>
        <v>4904810</v>
      </c>
      <c r="G2703" s="3"/>
      <c r="H2703" s="21"/>
    </row>
    <row r="2704" spans="1:8">
      <c r="A2704" s="19"/>
      <c r="B2704" s="21" t="s">
        <v>2871</v>
      </c>
      <c r="C2704" s="21">
        <v>3</v>
      </c>
      <c r="D2704" s="3"/>
      <c r="E2704" s="3">
        <v>69630</v>
      </c>
      <c r="F2704" s="229">
        <f t="shared" si="54"/>
        <v>4835180</v>
      </c>
      <c r="G2704" s="3"/>
      <c r="H2704" s="21"/>
    </row>
    <row r="2705" spans="1:8">
      <c r="A2705" s="19"/>
      <c r="B2705" s="21" t="s">
        <v>2872</v>
      </c>
      <c r="C2705" s="21">
        <v>2</v>
      </c>
      <c r="D2705" s="3"/>
      <c r="E2705" s="3">
        <v>45550</v>
      </c>
      <c r="F2705" s="229">
        <f t="shared" si="54"/>
        <v>4789630</v>
      </c>
      <c r="G2705" s="3"/>
      <c r="H2705" s="21"/>
    </row>
    <row r="2706" spans="1:8">
      <c r="A2706" s="19"/>
      <c r="B2706" s="21" t="s">
        <v>2874</v>
      </c>
      <c r="C2706" s="21">
        <v>6</v>
      </c>
      <c r="D2706" s="3"/>
      <c r="E2706" s="3">
        <v>124580</v>
      </c>
      <c r="F2706" s="229">
        <f t="shared" si="54"/>
        <v>4665050</v>
      </c>
      <c r="G2706" s="3"/>
      <c r="H2706" s="21"/>
    </row>
    <row r="2707" spans="1:8">
      <c r="A2707" s="19"/>
      <c r="B2707" s="21" t="s">
        <v>2877</v>
      </c>
      <c r="C2707" s="21">
        <v>1</v>
      </c>
      <c r="D2707" s="3"/>
      <c r="E2707" s="3">
        <v>27000</v>
      </c>
      <c r="F2707" s="229">
        <f t="shared" si="54"/>
        <v>4638050</v>
      </c>
      <c r="G2707" s="3"/>
      <c r="H2707" s="21"/>
    </row>
    <row r="2708" spans="1:8">
      <c r="A2708" s="19"/>
      <c r="B2708" s="21" t="s">
        <v>2878</v>
      </c>
      <c r="C2708" s="21">
        <v>4</v>
      </c>
      <c r="D2708" s="3"/>
      <c r="E2708" s="3">
        <v>98125</v>
      </c>
      <c r="F2708" s="229">
        <f t="shared" si="54"/>
        <v>4539925</v>
      </c>
      <c r="G2708" s="3"/>
      <c r="H2708" s="21"/>
    </row>
    <row r="2709" spans="1:8">
      <c r="A2709" s="19"/>
      <c r="B2709" s="21" t="s">
        <v>2879</v>
      </c>
      <c r="C2709" s="21">
        <v>6</v>
      </c>
      <c r="D2709" s="3"/>
      <c r="E2709" s="3">
        <v>118995</v>
      </c>
      <c r="F2709" s="229">
        <f t="shared" si="54"/>
        <v>4420930</v>
      </c>
      <c r="G2709" s="3"/>
      <c r="H2709" s="21"/>
    </row>
    <row r="2710" spans="1:8">
      <c r="A2710" s="19"/>
      <c r="B2710" s="21" t="s">
        <v>2880</v>
      </c>
      <c r="C2710" s="21">
        <v>4</v>
      </c>
      <c r="D2710" s="3"/>
      <c r="E2710" s="3">
        <v>94225</v>
      </c>
      <c r="F2710" s="229">
        <f t="shared" si="54"/>
        <v>4326705</v>
      </c>
      <c r="G2710" s="3"/>
      <c r="H2710" s="21"/>
    </row>
    <row r="2711" spans="1:8">
      <c r="A2711" s="19"/>
      <c r="B2711" s="21" t="s">
        <v>2881</v>
      </c>
      <c r="C2711" s="21">
        <v>5</v>
      </c>
      <c r="D2711" s="3"/>
      <c r="E2711" s="3">
        <v>109115</v>
      </c>
      <c r="F2711" s="229">
        <f t="shared" si="54"/>
        <v>4217590</v>
      </c>
      <c r="G2711" s="3"/>
      <c r="H2711" s="21"/>
    </row>
    <row r="2712" spans="1:8">
      <c r="A2712" s="19"/>
      <c r="B2712" s="21" t="s">
        <v>2882</v>
      </c>
      <c r="C2712" s="21">
        <v>3</v>
      </c>
      <c r="D2712" s="3"/>
      <c r="E2712" s="3">
        <v>66390</v>
      </c>
      <c r="F2712" s="229">
        <f t="shared" si="54"/>
        <v>4151200</v>
      </c>
      <c r="G2712" s="3"/>
      <c r="H2712" s="21"/>
    </row>
    <row r="2713" spans="1:8">
      <c r="A2713" s="19"/>
      <c r="B2713" s="21" t="s">
        <v>2883</v>
      </c>
      <c r="C2713" s="21">
        <v>3</v>
      </c>
      <c r="D2713" s="3"/>
      <c r="E2713" s="3">
        <v>65190</v>
      </c>
      <c r="F2713" s="229">
        <f t="shared" si="54"/>
        <v>4086010</v>
      </c>
      <c r="G2713" s="3"/>
      <c r="H2713" s="21"/>
    </row>
    <row r="2714" spans="1:8">
      <c r="A2714" s="19"/>
      <c r="B2714" s="21" t="s">
        <v>2884</v>
      </c>
      <c r="C2714" s="21">
        <v>3</v>
      </c>
      <c r="D2714" s="3"/>
      <c r="E2714" s="3">
        <v>72785</v>
      </c>
      <c r="F2714" s="229">
        <f t="shared" si="54"/>
        <v>4013225</v>
      </c>
      <c r="G2714" s="3"/>
      <c r="H2714" s="21"/>
    </row>
    <row r="2715" spans="1:8">
      <c r="A2715" s="19"/>
      <c r="B2715" s="21" t="s">
        <v>2890</v>
      </c>
      <c r="C2715" s="21">
        <v>5</v>
      </c>
      <c r="D2715" s="3"/>
      <c r="E2715" s="3">
        <v>105010</v>
      </c>
      <c r="F2715" s="229">
        <f t="shared" si="54"/>
        <v>3908215</v>
      </c>
      <c r="G2715" s="3"/>
      <c r="H2715" s="21"/>
    </row>
    <row r="2716" spans="1:8">
      <c r="A2716" s="19"/>
      <c r="B2716" s="21" t="s">
        <v>2891</v>
      </c>
      <c r="C2716" s="21">
        <v>4</v>
      </c>
      <c r="D2716" s="3"/>
      <c r="E2716" s="3">
        <v>73605</v>
      </c>
      <c r="F2716" s="229">
        <f t="shared" si="54"/>
        <v>3834610</v>
      </c>
      <c r="G2716" s="3"/>
      <c r="H2716" s="21"/>
    </row>
    <row r="2717" spans="1:8">
      <c r="A2717" s="19"/>
      <c r="B2717" s="21" t="s">
        <v>2895</v>
      </c>
      <c r="C2717" s="21">
        <v>7</v>
      </c>
      <c r="D2717" s="3"/>
      <c r="E2717" s="3">
        <v>158185</v>
      </c>
      <c r="F2717" s="229">
        <f t="shared" si="54"/>
        <v>3676425</v>
      </c>
      <c r="G2717" s="3"/>
      <c r="H2717" s="21"/>
    </row>
    <row r="2718" spans="1:8">
      <c r="A2718" s="19"/>
      <c r="B2718" s="21" t="s">
        <v>2896</v>
      </c>
      <c r="C2718" s="21">
        <v>3</v>
      </c>
      <c r="D2718" s="3"/>
      <c r="E2718" s="3">
        <v>61675</v>
      </c>
      <c r="F2718" s="229">
        <f t="shared" si="54"/>
        <v>3614750</v>
      </c>
      <c r="G2718" s="3"/>
      <c r="H2718" s="21"/>
    </row>
    <row r="2719" spans="1:8">
      <c r="A2719" s="19"/>
      <c r="B2719" s="21" t="s">
        <v>2898</v>
      </c>
      <c r="C2719" s="21">
        <v>4</v>
      </c>
      <c r="D2719" s="3"/>
      <c r="E2719" s="3">
        <v>86280</v>
      </c>
      <c r="F2719" s="229">
        <f t="shared" si="54"/>
        <v>3528470</v>
      </c>
      <c r="G2719" s="3"/>
      <c r="H2719" s="21"/>
    </row>
    <row r="2720" spans="1:8">
      <c r="A2720" s="19"/>
      <c r="B2720" s="21" t="s">
        <v>2899</v>
      </c>
      <c r="C2720" s="21">
        <v>2</v>
      </c>
      <c r="D2720" s="3"/>
      <c r="E2720" s="3">
        <v>40615</v>
      </c>
      <c r="F2720" s="229">
        <f t="shared" si="54"/>
        <v>3487855</v>
      </c>
      <c r="G2720" s="3"/>
      <c r="H2720" s="21"/>
    </row>
    <row r="2721" spans="1:8">
      <c r="A2721" s="19"/>
      <c r="B2721" s="21" t="s">
        <v>2900</v>
      </c>
      <c r="C2721" s="21">
        <v>1</v>
      </c>
      <c r="D2721" s="3"/>
      <c r="E2721" s="3">
        <v>25000</v>
      </c>
      <c r="F2721" s="229">
        <f t="shared" si="54"/>
        <v>3462855</v>
      </c>
      <c r="G2721" s="3"/>
      <c r="H2721" s="21"/>
    </row>
    <row r="2722" spans="1:8">
      <c r="A2722" s="19"/>
      <c r="B2722" s="21" t="s">
        <v>2901</v>
      </c>
      <c r="C2722" s="21">
        <v>3</v>
      </c>
      <c r="D2722" s="3"/>
      <c r="E2722" s="3">
        <v>69460</v>
      </c>
      <c r="F2722" s="229">
        <f t="shared" si="54"/>
        <v>3393395</v>
      </c>
      <c r="G2722" s="3"/>
      <c r="H2722" s="21"/>
    </row>
    <row r="2723" spans="1:8">
      <c r="A2723" s="19"/>
      <c r="B2723" s="21" t="s">
        <v>2902</v>
      </c>
      <c r="C2723" s="21">
        <v>2</v>
      </c>
      <c r="D2723" s="3"/>
      <c r="E2723" s="3">
        <v>47710</v>
      </c>
      <c r="F2723" s="229">
        <f t="shared" si="54"/>
        <v>3345685</v>
      </c>
      <c r="G2723" s="3"/>
      <c r="H2723" s="21"/>
    </row>
    <row r="2724" spans="1:8">
      <c r="A2724" s="19"/>
      <c r="B2724" s="21" t="s">
        <v>2903</v>
      </c>
      <c r="C2724" s="21">
        <v>3</v>
      </c>
      <c r="D2724" s="3"/>
      <c r="E2724" s="3">
        <v>66190</v>
      </c>
      <c r="F2724" s="229">
        <f t="shared" si="54"/>
        <v>3279495</v>
      </c>
      <c r="G2724" s="3"/>
      <c r="H2724" s="21"/>
    </row>
    <row r="2725" spans="1:8">
      <c r="A2725" s="19"/>
      <c r="B2725" s="21" t="s">
        <v>2904</v>
      </c>
      <c r="C2725" s="21">
        <v>3</v>
      </c>
      <c r="D2725" s="3"/>
      <c r="E2725" s="3">
        <v>64085</v>
      </c>
      <c r="F2725" s="229">
        <f t="shared" si="54"/>
        <v>3215410</v>
      </c>
      <c r="G2725" s="3"/>
      <c r="H2725" s="21"/>
    </row>
    <row r="2726" spans="1:8">
      <c r="A2726" s="19"/>
      <c r="B2726" s="21" t="s">
        <v>2906</v>
      </c>
      <c r="C2726" s="21">
        <v>2</v>
      </c>
      <c r="D2726" s="3"/>
      <c r="E2726" s="3">
        <v>50000</v>
      </c>
      <c r="F2726" s="229">
        <f t="shared" si="54"/>
        <v>3165410</v>
      </c>
      <c r="G2726" s="3"/>
      <c r="H2726" s="21"/>
    </row>
    <row r="2727" spans="1:8">
      <c r="A2727" s="19"/>
      <c r="B2727" s="21" t="s">
        <v>2908</v>
      </c>
      <c r="C2727" s="21">
        <v>3</v>
      </c>
      <c r="D2727" s="3"/>
      <c r="E2727" s="3">
        <v>79915</v>
      </c>
      <c r="F2727" s="229">
        <f t="shared" si="54"/>
        <v>3085495</v>
      </c>
      <c r="G2727" s="3"/>
      <c r="H2727" s="21"/>
    </row>
    <row r="2728" spans="1:8">
      <c r="A2728" s="19"/>
      <c r="B2728" s="21" t="s">
        <v>2910</v>
      </c>
      <c r="C2728" s="21">
        <v>1</v>
      </c>
      <c r="D2728" s="3"/>
      <c r="E2728" s="3">
        <v>25000</v>
      </c>
      <c r="F2728" s="229">
        <f t="shared" si="54"/>
        <v>3060495</v>
      </c>
      <c r="G2728" s="3"/>
      <c r="H2728" s="21"/>
    </row>
    <row r="2729" spans="1:8">
      <c r="A2729" s="19"/>
      <c r="B2729" s="21" t="s">
        <v>2927</v>
      </c>
      <c r="C2729" s="21">
        <v>2</v>
      </c>
      <c r="D2729" s="3"/>
      <c r="E2729" s="3">
        <v>40000</v>
      </c>
      <c r="F2729" s="229">
        <f t="shared" si="54"/>
        <v>3020495</v>
      </c>
      <c r="G2729" s="3"/>
      <c r="H2729" s="21"/>
    </row>
    <row r="2730" spans="1:8">
      <c r="A2730" s="19"/>
      <c r="B2730" s="21" t="s">
        <v>2928</v>
      </c>
      <c r="C2730" s="21">
        <v>3</v>
      </c>
      <c r="D2730" s="3"/>
      <c r="E2730" s="3">
        <v>65835</v>
      </c>
      <c r="F2730" s="229">
        <f t="shared" si="54"/>
        <v>2954660</v>
      </c>
      <c r="G2730" s="3"/>
      <c r="H2730" s="21"/>
    </row>
    <row r="2731" spans="1:8">
      <c r="A2731" s="19"/>
      <c r="B2731" s="21" t="s">
        <v>2929</v>
      </c>
      <c r="C2731" s="21">
        <v>2</v>
      </c>
      <c r="D2731" s="3"/>
      <c r="E2731" s="3">
        <v>45000</v>
      </c>
      <c r="F2731" s="229">
        <f t="shared" si="54"/>
        <v>2909660</v>
      </c>
      <c r="G2731" s="3"/>
      <c r="H2731" s="21"/>
    </row>
    <row r="2732" spans="1:8">
      <c r="A2732" s="19"/>
      <c r="B2732" s="21" t="s">
        <v>2943</v>
      </c>
      <c r="C2732" s="21">
        <v>1</v>
      </c>
      <c r="D2732" s="3"/>
      <c r="E2732" s="3">
        <v>20000</v>
      </c>
      <c r="F2732" s="229">
        <f t="shared" si="54"/>
        <v>2889660</v>
      </c>
      <c r="G2732" s="3"/>
      <c r="H2732" s="21"/>
    </row>
    <row r="2733" spans="1:8">
      <c r="A2733" s="19"/>
      <c r="B2733" s="646" t="s">
        <v>2957</v>
      </c>
      <c r="C2733" s="21">
        <v>1</v>
      </c>
      <c r="D2733" s="3"/>
      <c r="E2733" s="3">
        <v>27000</v>
      </c>
      <c r="F2733" s="229">
        <f t="shared" si="54"/>
        <v>2862660</v>
      </c>
      <c r="G2733" s="3"/>
      <c r="H2733" s="21"/>
    </row>
    <row r="2734" spans="1:8">
      <c r="A2734" s="19"/>
      <c r="B2734" s="21" t="s">
        <v>2964</v>
      </c>
      <c r="C2734" s="21">
        <v>2</v>
      </c>
      <c r="D2734" s="3"/>
      <c r="E2734" s="3">
        <v>40000</v>
      </c>
      <c r="F2734" s="229">
        <f t="shared" si="54"/>
        <v>2822660</v>
      </c>
      <c r="G2734" s="3"/>
      <c r="H2734" s="21"/>
    </row>
    <row r="2735" spans="1:8">
      <c r="A2735" s="19"/>
      <c r="B2735" s="21" t="s">
        <v>2967</v>
      </c>
      <c r="C2735" s="21">
        <v>1</v>
      </c>
      <c r="D2735" s="3"/>
      <c r="E2735" s="3">
        <v>15710</v>
      </c>
      <c r="F2735" s="229">
        <f t="shared" si="54"/>
        <v>2806950</v>
      </c>
      <c r="G2735" s="3"/>
      <c r="H2735" s="21"/>
    </row>
    <row r="2736" spans="1:8">
      <c r="A2736" s="19"/>
      <c r="B2736" s="21" t="s">
        <v>2970</v>
      </c>
      <c r="C2736" s="21">
        <v>2</v>
      </c>
      <c r="D2736" s="3"/>
      <c r="E2736" s="3">
        <v>40000</v>
      </c>
      <c r="F2736" s="229">
        <f t="shared" si="54"/>
        <v>2766950</v>
      </c>
      <c r="G2736" s="3"/>
      <c r="H2736" s="21"/>
    </row>
    <row r="2737" spans="1:8">
      <c r="A2737" s="19"/>
      <c r="B2737" s="21" t="s">
        <v>2972</v>
      </c>
      <c r="C2737" s="21">
        <v>2</v>
      </c>
      <c r="D2737" s="3"/>
      <c r="E2737" s="3">
        <v>40000</v>
      </c>
      <c r="F2737" s="229">
        <f t="shared" si="54"/>
        <v>2726950</v>
      </c>
      <c r="G2737" s="3"/>
      <c r="H2737" s="21"/>
    </row>
    <row r="2738" spans="1:8">
      <c r="A2738" s="19"/>
      <c r="B2738" s="21" t="s">
        <v>2975</v>
      </c>
      <c r="C2738" s="21">
        <v>2</v>
      </c>
      <c r="D2738" s="3">
        <v>40000</v>
      </c>
      <c r="E2738" s="3"/>
      <c r="F2738" s="229">
        <f t="shared" si="54"/>
        <v>2766950</v>
      </c>
      <c r="G2738" s="3" t="s">
        <v>2976</v>
      </c>
      <c r="H2738" s="21"/>
    </row>
    <row r="2739" spans="1:8">
      <c r="A2739" s="19"/>
      <c r="B2739" s="21" t="s">
        <v>2980</v>
      </c>
      <c r="C2739" s="21">
        <v>2</v>
      </c>
      <c r="D2739" s="3"/>
      <c r="E2739" s="3">
        <v>40000</v>
      </c>
      <c r="F2739" s="229">
        <f t="shared" si="54"/>
        <v>2726950</v>
      </c>
      <c r="G2739" s="3"/>
      <c r="H2739" s="21"/>
    </row>
    <row r="2740" spans="1:8">
      <c r="A2740" s="19"/>
      <c r="B2740" s="21"/>
      <c r="C2740" s="21"/>
      <c r="D2740" s="3"/>
      <c r="E2740" s="3"/>
      <c r="F2740" s="229">
        <f t="shared" si="54"/>
        <v>2726950</v>
      </c>
      <c r="G2740" s="3"/>
      <c r="H2740" s="21"/>
    </row>
    <row r="2741" spans="1:8">
      <c r="A2741" s="19"/>
      <c r="B2741" s="21"/>
      <c r="C2741" s="21"/>
      <c r="D2741" s="3"/>
      <c r="E2741" s="3"/>
      <c r="F2741" s="229">
        <f t="shared" si="54"/>
        <v>2726950</v>
      </c>
      <c r="G2741" s="3"/>
      <c r="H2741" s="21"/>
    </row>
    <row r="2742" spans="1:8">
      <c r="A2742" s="19"/>
      <c r="B2742" s="21"/>
      <c r="C2742" s="21"/>
      <c r="D2742" s="3"/>
      <c r="E2742" s="3"/>
      <c r="F2742" s="229">
        <f t="shared" si="54"/>
        <v>2726950</v>
      </c>
      <c r="G2742" s="3"/>
      <c r="H2742" s="21"/>
    </row>
    <row r="2743" spans="1:8">
      <c r="A2743" s="19"/>
      <c r="B2743" s="21"/>
      <c r="C2743" s="21"/>
      <c r="D2743" s="3"/>
      <c r="E2743" s="3"/>
      <c r="F2743" s="229">
        <f t="shared" si="54"/>
        <v>2726950</v>
      </c>
      <c r="G2743" s="3"/>
      <c r="H2743" s="21"/>
    </row>
    <row r="2744" spans="1:8">
      <c r="A2744" s="19"/>
      <c r="B2744" s="21"/>
      <c r="C2744" s="21"/>
      <c r="D2744" s="3"/>
      <c r="E2744" s="3"/>
      <c r="F2744" s="229">
        <f t="shared" si="54"/>
        <v>2726950</v>
      </c>
      <c r="G2744" s="3"/>
      <c r="H2744" s="21"/>
    </row>
    <row r="2745" spans="1:8" ht="26.25">
      <c r="A2745" s="385" t="s">
        <v>43</v>
      </c>
      <c r="B2745" s="386"/>
      <c r="C2745" s="29">
        <f>SUM(C2647:C2744)</f>
        <v>693</v>
      </c>
      <c r="D2745" s="10">
        <f>SUM(D2647:D2744)</f>
        <v>9686590</v>
      </c>
      <c r="E2745" s="10">
        <f>SUM(E2648:E2744)</f>
        <v>6959640</v>
      </c>
      <c r="F2745" s="10">
        <f>D2745-E2745</f>
        <v>2726950</v>
      </c>
      <c r="G2745" s="10"/>
      <c r="H2745" s="31"/>
    </row>
    <row r="2748" spans="1:8" ht="23.25">
      <c r="A2748" s="666" t="s">
        <v>0</v>
      </c>
      <c r="B2748" s="666"/>
      <c r="C2748" s="666"/>
      <c r="D2748" s="666"/>
      <c r="E2748" s="666"/>
      <c r="F2748" s="666"/>
      <c r="G2748" s="666"/>
      <c r="H2748" s="666"/>
    </row>
    <row r="2749" spans="1:8" ht="15.75">
      <c r="A2749" s="672" t="s">
        <v>1059</v>
      </c>
      <c r="B2749" s="672"/>
      <c r="C2749" s="672"/>
      <c r="D2749" s="672"/>
      <c r="E2749" s="672"/>
      <c r="F2749" s="672"/>
      <c r="G2749" s="672"/>
      <c r="H2749" s="672"/>
    </row>
    <row r="2750" spans="1:8" ht="21">
      <c r="A2750" s="683" t="s">
        <v>2707</v>
      </c>
      <c r="B2750" s="683"/>
      <c r="C2750" s="683"/>
      <c r="D2750" s="683"/>
      <c r="E2750" s="683"/>
      <c r="F2750" s="683"/>
      <c r="G2750" s="683"/>
      <c r="H2750" s="683"/>
    </row>
    <row r="2751" spans="1:8">
      <c r="A2751" s="668" t="s">
        <v>2</v>
      </c>
      <c r="B2751" s="668"/>
      <c r="C2751" s="668"/>
      <c r="D2751" s="668"/>
      <c r="E2751" s="668"/>
      <c r="F2751" s="668"/>
      <c r="G2751" s="668"/>
      <c r="H2751" s="668"/>
    </row>
    <row r="2752" spans="1:8" ht="15.75">
      <c r="A2752" s="1" t="s">
        <v>3</v>
      </c>
      <c r="B2752" s="1" t="s">
        <v>4</v>
      </c>
      <c r="C2752" s="211" t="s">
        <v>2245</v>
      </c>
      <c r="D2752" s="1" t="s">
        <v>2243</v>
      </c>
      <c r="E2752" s="1" t="s">
        <v>2246</v>
      </c>
      <c r="F2752" s="211" t="s">
        <v>2244</v>
      </c>
      <c r="G2752" s="1" t="s">
        <v>2247</v>
      </c>
      <c r="H2752" s="211" t="s">
        <v>2239</v>
      </c>
    </row>
    <row r="2753" spans="1:8" ht="15.75">
      <c r="A2753" s="52"/>
      <c r="B2753" s="36" t="s">
        <v>2706</v>
      </c>
      <c r="C2753" s="360">
        <v>4</v>
      </c>
      <c r="D2753" s="466">
        <v>61600</v>
      </c>
      <c r="E2753" s="52"/>
      <c r="F2753" s="492">
        <f>D2753-E2753</f>
        <v>61600</v>
      </c>
      <c r="G2753" s="52"/>
      <c r="H2753" s="359"/>
    </row>
    <row r="2754" spans="1:8">
      <c r="A2754" s="19"/>
      <c r="B2754" s="21" t="s">
        <v>2712</v>
      </c>
      <c r="C2754" s="21">
        <v>1</v>
      </c>
      <c r="D2754" s="5"/>
      <c r="E2754" s="3">
        <v>22940</v>
      </c>
      <c r="F2754" s="229">
        <f>D2754-E2754+F2753</f>
        <v>38660</v>
      </c>
      <c r="G2754" s="348"/>
      <c r="H2754" s="19"/>
    </row>
    <row r="2755" spans="1:8">
      <c r="A2755" s="19"/>
      <c r="B2755" s="21" t="s">
        <v>2715</v>
      </c>
      <c r="C2755" s="21">
        <v>1</v>
      </c>
      <c r="D2755" s="5">
        <v>14475</v>
      </c>
      <c r="E2755" s="3"/>
      <c r="F2755" s="229">
        <f t="shared" ref="F2755:F2764" si="55">D2755-E2755+F2754</f>
        <v>53135</v>
      </c>
      <c r="G2755" s="240"/>
      <c r="H2755" s="21"/>
    </row>
    <row r="2756" spans="1:8">
      <c r="A2756" s="19"/>
      <c r="B2756" s="21" t="s">
        <v>2716</v>
      </c>
      <c r="C2756" s="21">
        <v>1</v>
      </c>
      <c r="D2756" s="5">
        <v>15425</v>
      </c>
      <c r="E2756" s="3"/>
      <c r="F2756" s="229">
        <f t="shared" si="55"/>
        <v>68560</v>
      </c>
      <c r="G2756" s="3"/>
      <c r="H2756" s="21"/>
    </row>
    <row r="2757" spans="1:8">
      <c r="A2757" s="19"/>
      <c r="B2757" s="21" t="s">
        <v>2771</v>
      </c>
      <c r="C2757" s="21">
        <v>5</v>
      </c>
      <c r="D2757" s="5"/>
      <c r="E2757" s="3">
        <v>68455</v>
      </c>
      <c r="F2757" s="229">
        <f t="shared" si="55"/>
        <v>105</v>
      </c>
      <c r="G2757" s="3"/>
      <c r="H2757" s="21"/>
    </row>
    <row r="2758" spans="1:8">
      <c r="A2758" s="19"/>
      <c r="B2758" s="105" t="s">
        <v>2774</v>
      </c>
      <c r="C2758" s="21"/>
      <c r="D2758" s="5"/>
      <c r="E2758" s="3">
        <v>105</v>
      </c>
      <c r="F2758" s="229">
        <f t="shared" si="55"/>
        <v>0</v>
      </c>
      <c r="G2758" s="3" t="s">
        <v>1643</v>
      </c>
      <c r="H2758" s="21"/>
    </row>
    <row r="2759" spans="1:8">
      <c r="A2759" s="19"/>
      <c r="B2759" s="21"/>
      <c r="C2759" s="21"/>
      <c r="D2759" s="5"/>
      <c r="E2759" s="3"/>
      <c r="F2759" s="229">
        <f t="shared" si="55"/>
        <v>0</v>
      </c>
      <c r="G2759" s="3"/>
      <c r="H2759" s="21"/>
    </row>
    <row r="2760" spans="1:8">
      <c r="A2760" s="19"/>
      <c r="B2760" s="21"/>
      <c r="C2760" s="21"/>
      <c r="D2760" s="3"/>
      <c r="E2760" s="3"/>
      <c r="F2760" s="229">
        <f t="shared" si="55"/>
        <v>0</v>
      </c>
      <c r="G2760" s="3"/>
      <c r="H2760" s="21"/>
    </row>
    <row r="2761" spans="1:8">
      <c r="A2761" s="19"/>
      <c r="B2761" s="21"/>
      <c r="C2761" s="21"/>
      <c r="D2761" s="3"/>
      <c r="E2761" s="3"/>
      <c r="F2761" s="229">
        <f t="shared" si="55"/>
        <v>0</v>
      </c>
      <c r="G2761" s="3"/>
      <c r="H2761" s="21"/>
    </row>
    <row r="2762" spans="1:8">
      <c r="A2762" s="19"/>
      <c r="B2762" s="21"/>
      <c r="C2762" s="21"/>
      <c r="D2762" s="3"/>
      <c r="E2762" s="3"/>
      <c r="F2762" s="229">
        <f t="shared" si="55"/>
        <v>0</v>
      </c>
      <c r="G2762" s="3"/>
      <c r="H2762" s="21"/>
    </row>
    <row r="2763" spans="1:8">
      <c r="A2763" s="19"/>
      <c r="B2763" s="21"/>
      <c r="C2763" s="21"/>
      <c r="D2763" s="3"/>
      <c r="E2763" s="3"/>
      <c r="F2763" s="229">
        <f t="shared" si="55"/>
        <v>0</v>
      </c>
      <c r="G2763" s="3"/>
      <c r="H2763" s="21"/>
    </row>
    <row r="2764" spans="1:8">
      <c r="A2764" s="19"/>
      <c r="B2764" s="21"/>
      <c r="C2764" s="21"/>
      <c r="D2764" s="3"/>
      <c r="E2764" s="3"/>
      <c r="F2764" s="229">
        <f t="shared" si="55"/>
        <v>0</v>
      </c>
      <c r="G2764" s="3"/>
      <c r="H2764" s="21"/>
    </row>
    <row r="2765" spans="1:8" ht="26.25">
      <c r="A2765" s="404" t="s">
        <v>43</v>
      </c>
      <c r="B2765" s="405"/>
      <c r="C2765" s="29">
        <f>SUM(C2754:C2764)</f>
        <v>8</v>
      </c>
      <c r="D2765" s="10">
        <f>SUM(D2753:D2764)</f>
        <v>91500</v>
      </c>
      <c r="E2765" s="10">
        <f>SUM(E2753:E2764)</f>
        <v>91500</v>
      </c>
      <c r="F2765" s="10">
        <f>D2765-E2765</f>
        <v>0</v>
      </c>
      <c r="G2765" s="10"/>
      <c r="H2765" s="31"/>
    </row>
    <row r="2768" spans="1:8" ht="23.25">
      <c r="A2768" s="666" t="s">
        <v>0</v>
      </c>
      <c r="B2768" s="666"/>
      <c r="C2768" s="666"/>
      <c r="D2768" s="666"/>
      <c r="E2768" s="666"/>
      <c r="F2768" s="666"/>
      <c r="G2768" s="666"/>
      <c r="H2768" s="666"/>
    </row>
    <row r="2769" spans="1:8" ht="15.75">
      <c r="A2769" s="672" t="s">
        <v>1059</v>
      </c>
      <c r="B2769" s="672"/>
      <c r="C2769" s="672"/>
      <c r="D2769" s="672"/>
      <c r="E2769" s="672"/>
      <c r="F2769" s="672"/>
      <c r="G2769" s="672"/>
      <c r="H2769" s="672"/>
    </row>
    <row r="2770" spans="1:8" ht="21">
      <c r="A2770" s="683" t="s">
        <v>2686</v>
      </c>
      <c r="B2770" s="683"/>
      <c r="C2770" s="683"/>
      <c r="D2770" s="683"/>
      <c r="E2770" s="683"/>
      <c r="F2770" s="683"/>
      <c r="G2770" s="683"/>
      <c r="H2770" s="683"/>
    </row>
    <row r="2771" spans="1:8">
      <c r="A2771" s="668" t="s">
        <v>2</v>
      </c>
      <c r="B2771" s="668"/>
      <c r="C2771" s="668"/>
      <c r="D2771" s="668"/>
      <c r="E2771" s="668"/>
      <c r="F2771" s="668"/>
      <c r="G2771" s="668"/>
      <c r="H2771" s="668"/>
    </row>
    <row r="2772" spans="1:8" ht="15.75">
      <c r="A2772" s="1" t="s">
        <v>3</v>
      </c>
      <c r="B2772" s="1" t="s">
        <v>4</v>
      </c>
      <c r="C2772" s="211" t="s">
        <v>2245</v>
      </c>
      <c r="D2772" s="1" t="s">
        <v>2243</v>
      </c>
      <c r="E2772" s="1" t="s">
        <v>2246</v>
      </c>
      <c r="F2772" s="211" t="s">
        <v>2244</v>
      </c>
      <c r="G2772" s="1" t="s">
        <v>2247</v>
      </c>
      <c r="H2772" s="211" t="s">
        <v>2239</v>
      </c>
    </row>
    <row r="2773" spans="1:8" ht="15.75">
      <c r="A2773" s="52"/>
      <c r="B2773" s="36" t="s">
        <v>2748</v>
      </c>
      <c r="C2773" s="360">
        <v>14</v>
      </c>
      <c r="D2773" s="466">
        <v>377300</v>
      </c>
      <c r="E2773" s="52"/>
      <c r="F2773" s="361">
        <f>D2773-E2773</f>
        <v>377300</v>
      </c>
      <c r="G2773" s="52" t="s">
        <v>2752</v>
      </c>
      <c r="H2773" s="359"/>
    </row>
    <row r="2774" spans="1:8">
      <c r="A2774" s="19"/>
      <c r="B2774" s="21" t="s">
        <v>2753</v>
      </c>
      <c r="C2774" s="21">
        <v>1</v>
      </c>
      <c r="D2774" s="5">
        <v>25405</v>
      </c>
      <c r="E2774" s="21"/>
      <c r="F2774" s="229">
        <f>D2774-E2774+F2773</f>
        <v>402705</v>
      </c>
      <c r="G2774" s="348"/>
      <c r="H2774" s="19"/>
    </row>
    <row r="2775" spans="1:8">
      <c r="A2775" s="19"/>
      <c r="B2775" s="21" t="s">
        <v>2757</v>
      </c>
      <c r="C2775" s="21">
        <v>4</v>
      </c>
      <c r="D2775" s="5">
        <v>90460</v>
      </c>
      <c r="E2775" s="3"/>
      <c r="F2775" s="229">
        <f t="shared" ref="F2775:F2812" si="56">D2775-E2775+F2774</f>
        <v>493165</v>
      </c>
      <c r="G2775" s="240"/>
      <c r="H2775" s="21"/>
    </row>
    <row r="2776" spans="1:8">
      <c r="A2776" s="19"/>
      <c r="B2776" s="21" t="s">
        <v>2761</v>
      </c>
      <c r="C2776" s="21">
        <v>15</v>
      </c>
      <c r="D2776" s="5">
        <v>401755</v>
      </c>
      <c r="E2776" s="3"/>
      <c r="F2776" s="229">
        <f t="shared" si="56"/>
        <v>894920</v>
      </c>
      <c r="G2776" s="3"/>
      <c r="H2776" s="21"/>
    </row>
    <row r="2777" spans="1:8">
      <c r="A2777" s="19"/>
      <c r="B2777" s="21" t="s">
        <v>2763</v>
      </c>
      <c r="C2777" s="21">
        <v>21</v>
      </c>
      <c r="D2777" s="5">
        <v>579060</v>
      </c>
      <c r="E2777" s="3"/>
      <c r="F2777" s="229">
        <f t="shared" si="56"/>
        <v>1473980</v>
      </c>
      <c r="G2777" s="3"/>
      <c r="H2777" s="21"/>
    </row>
    <row r="2778" spans="1:8">
      <c r="A2778" s="19"/>
      <c r="B2778" s="105" t="s">
        <v>2766</v>
      </c>
      <c r="C2778" s="21">
        <v>22</v>
      </c>
      <c r="D2778" s="5">
        <v>581110</v>
      </c>
      <c r="E2778" s="3"/>
      <c r="F2778" s="229">
        <f t="shared" si="56"/>
        <v>2055090</v>
      </c>
      <c r="G2778" s="3"/>
      <c r="H2778" s="21"/>
    </row>
    <row r="2779" spans="1:8">
      <c r="A2779" s="19"/>
      <c r="B2779" s="21" t="s">
        <v>2768</v>
      </c>
      <c r="C2779" s="21">
        <v>8</v>
      </c>
      <c r="D2779" s="5">
        <v>215750</v>
      </c>
      <c r="E2779" s="3"/>
      <c r="F2779" s="229">
        <f t="shared" si="56"/>
        <v>2270840</v>
      </c>
      <c r="G2779" s="3"/>
      <c r="H2779" s="21"/>
    </row>
    <row r="2780" spans="1:8">
      <c r="A2780" s="19"/>
      <c r="B2780" s="21" t="s">
        <v>2771</v>
      </c>
      <c r="C2780" s="21">
        <v>4</v>
      </c>
      <c r="D2780" s="3">
        <v>104400</v>
      </c>
      <c r="E2780" s="3"/>
      <c r="F2780" s="229">
        <f t="shared" si="56"/>
        <v>2375240</v>
      </c>
      <c r="G2780" s="3"/>
      <c r="H2780" s="21"/>
    </row>
    <row r="2781" spans="1:8">
      <c r="A2781" s="19"/>
      <c r="B2781" s="21" t="s">
        <v>2774</v>
      </c>
      <c r="C2781" s="21">
        <v>12</v>
      </c>
      <c r="D2781" s="3">
        <v>314460</v>
      </c>
      <c r="E2781" s="3"/>
      <c r="F2781" s="229">
        <f t="shared" si="56"/>
        <v>2689700</v>
      </c>
      <c r="G2781" s="3"/>
      <c r="H2781" s="21"/>
    </row>
    <row r="2782" spans="1:8">
      <c r="A2782" s="19"/>
      <c r="B2782" s="21" t="s">
        <v>2780</v>
      </c>
      <c r="C2782" s="21">
        <v>3</v>
      </c>
      <c r="D2782" s="3">
        <v>78930</v>
      </c>
      <c r="E2782" s="3"/>
      <c r="F2782" s="229">
        <f t="shared" si="56"/>
        <v>2768630</v>
      </c>
      <c r="G2782" s="3"/>
      <c r="H2782" s="21"/>
    </row>
    <row r="2783" spans="1:8">
      <c r="A2783" s="19"/>
      <c r="B2783" s="21" t="s">
        <v>2781</v>
      </c>
      <c r="C2783" s="21">
        <v>3</v>
      </c>
      <c r="D2783" s="3">
        <v>80730</v>
      </c>
      <c r="E2783" s="3"/>
      <c r="F2783" s="229">
        <f t="shared" si="56"/>
        <v>2849360</v>
      </c>
      <c r="G2783" s="3"/>
      <c r="H2783" s="21"/>
    </row>
    <row r="2784" spans="1:8">
      <c r="A2784" s="19"/>
      <c r="B2784" s="21" t="s">
        <v>2787</v>
      </c>
      <c r="C2784" s="21">
        <v>6</v>
      </c>
      <c r="D2784" s="3">
        <v>159855</v>
      </c>
      <c r="E2784" s="3"/>
      <c r="F2784" s="229">
        <f t="shared" si="56"/>
        <v>3009215</v>
      </c>
      <c r="G2784" s="3"/>
      <c r="H2784" s="21"/>
    </row>
    <row r="2785" spans="1:8">
      <c r="A2785" s="19"/>
      <c r="B2785" s="21" t="s">
        <v>2798</v>
      </c>
      <c r="C2785" s="21">
        <v>4</v>
      </c>
      <c r="D2785" s="3">
        <v>107725</v>
      </c>
      <c r="E2785" s="3"/>
      <c r="F2785" s="229">
        <f t="shared" si="56"/>
        <v>3116940</v>
      </c>
      <c r="G2785" s="3"/>
      <c r="H2785" s="21"/>
    </row>
    <row r="2786" spans="1:8">
      <c r="A2786" s="19"/>
      <c r="B2786" s="21" t="s">
        <v>2800</v>
      </c>
      <c r="C2786" s="21">
        <v>5</v>
      </c>
      <c r="D2786" s="3">
        <v>135270</v>
      </c>
      <c r="E2786" s="3"/>
      <c r="F2786" s="229">
        <f t="shared" si="56"/>
        <v>3252210</v>
      </c>
      <c r="G2786" s="3"/>
      <c r="H2786" s="21"/>
    </row>
    <row r="2787" spans="1:8">
      <c r="A2787" s="19"/>
      <c r="B2787" s="21" t="s">
        <v>2805</v>
      </c>
      <c r="C2787" s="21">
        <v>3</v>
      </c>
      <c r="D2787" s="3">
        <v>81580</v>
      </c>
      <c r="E2787" s="3"/>
      <c r="F2787" s="229">
        <f t="shared" si="56"/>
        <v>3333790</v>
      </c>
      <c r="G2787" s="3"/>
      <c r="H2787" s="21"/>
    </row>
    <row r="2788" spans="1:8">
      <c r="A2788" s="19"/>
      <c r="B2788" s="21" t="s">
        <v>2806</v>
      </c>
      <c r="C2788" s="21">
        <v>2</v>
      </c>
      <c r="D2788" s="3">
        <v>35045</v>
      </c>
      <c r="E2788" s="3"/>
      <c r="F2788" s="229">
        <f t="shared" si="56"/>
        <v>3368835</v>
      </c>
      <c r="G2788" s="3"/>
      <c r="H2788" s="21"/>
    </row>
    <row r="2789" spans="1:8">
      <c r="A2789" s="19"/>
      <c r="B2789" s="21" t="s">
        <v>2821</v>
      </c>
      <c r="C2789" s="21">
        <v>1</v>
      </c>
      <c r="D2789" s="3">
        <v>28170</v>
      </c>
      <c r="E2789" s="3"/>
      <c r="F2789" s="229">
        <f t="shared" si="56"/>
        <v>3397005</v>
      </c>
      <c r="G2789" s="3"/>
      <c r="H2789" s="21"/>
    </row>
    <row r="2790" spans="1:8">
      <c r="A2790" s="19"/>
      <c r="B2790" s="21" t="s">
        <v>2826</v>
      </c>
      <c r="C2790" s="21">
        <v>8</v>
      </c>
      <c r="D2790" s="3">
        <v>208045</v>
      </c>
      <c r="E2790" s="3"/>
      <c r="F2790" s="229">
        <f t="shared" si="56"/>
        <v>3605050</v>
      </c>
      <c r="G2790" s="3"/>
      <c r="H2790" s="21"/>
    </row>
    <row r="2791" spans="1:8">
      <c r="A2791" s="19"/>
      <c r="B2791" s="21" t="s">
        <v>2673</v>
      </c>
      <c r="C2791" s="21">
        <v>11</v>
      </c>
      <c r="D2791" s="3">
        <v>295280</v>
      </c>
      <c r="E2791" s="3"/>
      <c r="F2791" s="229">
        <f t="shared" si="56"/>
        <v>3900330</v>
      </c>
      <c r="G2791" s="3"/>
      <c r="H2791" s="21"/>
    </row>
    <row r="2792" spans="1:8">
      <c r="A2792" s="19"/>
      <c r="B2792" s="21" t="s">
        <v>2827</v>
      </c>
      <c r="C2792" s="21">
        <v>2</v>
      </c>
      <c r="D2792" s="3">
        <v>54400</v>
      </c>
      <c r="E2792" s="3"/>
      <c r="F2792" s="229">
        <f t="shared" si="56"/>
        <v>3954730</v>
      </c>
      <c r="G2792" s="3"/>
      <c r="H2792" s="21"/>
    </row>
    <row r="2793" spans="1:8">
      <c r="A2793" s="19"/>
      <c r="B2793" s="21" t="s">
        <v>2861</v>
      </c>
      <c r="C2793" s="21">
        <v>3</v>
      </c>
      <c r="D2793" s="3">
        <v>81690</v>
      </c>
      <c r="E2793" s="3"/>
      <c r="F2793" s="229">
        <f t="shared" si="56"/>
        <v>4036420</v>
      </c>
      <c r="G2793" s="3"/>
      <c r="H2793" s="21"/>
    </row>
    <row r="2794" spans="1:8">
      <c r="A2794" s="19"/>
      <c r="B2794" s="21" t="s">
        <v>2862</v>
      </c>
      <c r="C2794" s="21">
        <v>7</v>
      </c>
      <c r="D2794" s="3">
        <v>187125</v>
      </c>
      <c r="E2794" s="3"/>
      <c r="F2794" s="229">
        <f t="shared" si="56"/>
        <v>4223545</v>
      </c>
      <c r="G2794" s="3"/>
      <c r="H2794" s="21"/>
    </row>
    <row r="2795" spans="1:8">
      <c r="A2795" s="19"/>
      <c r="B2795" s="21" t="s">
        <v>2862</v>
      </c>
      <c r="C2795" s="21">
        <v>1</v>
      </c>
      <c r="D2795" s="3"/>
      <c r="E2795" s="3">
        <v>4305</v>
      </c>
      <c r="F2795" s="229">
        <f t="shared" si="56"/>
        <v>4219240</v>
      </c>
      <c r="G2795" s="3"/>
      <c r="H2795" s="21"/>
    </row>
    <row r="2796" spans="1:8">
      <c r="A2796" s="19"/>
      <c r="B2796" s="639" t="s">
        <v>2954</v>
      </c>
      <c r="C2796" s="21">
        <v>1</v>
      </c>
      <c r="D2796" s="3"/>
      <c r="E2796" s="3">
        <v>14485</v>
      </c>
      <c r="F2796" s="229">
        <f t="shared" si="56"/>
        <v>4204755</v>
      </c>
      <c r="G2796" s="3"/>
      <c r="H2796" s="21"/>
    </row>
    <row r="2797" spans="1:8">
      <c r="A2797" s="19"/>
      <c r="B2797" s="21" t="s">
        <v>2955</v>
      </c>
      <c r="C2797" s="21">
        <v>8</v>
      </c>
      <c r="D2797" s="3"/>
      <c r="E2797" s="3">
        <v>118425</v>
      </c>
      <c r="F2797" s="229">
        <f t="shared" si="56"/>
        <v>4086330</v>
      </c>
      <c r="G2797" s="3"/>
      <c r="H2797" s="21"/>
    </row>
    <row r="2798" spans="1:8">
      <c r="A2798" s="19"/>
      <c r="B2798" s="21" t="s">
        <v>2956</v>
      </c>
      <c r="C2798" s="21">
        <v>8</v>
      </c>
      <c r="D2798" s="3"/>
      <c r="E2798" s="3">
        <v>118300</v>
      </c>
      <c r="F2798" s="229">
        <f t="shared" si="56"/>
        <v>3968030</v>
      </c>
      <c r="G2798" s="3"/>
      <c r="H2798" s="21"/>
    </row>
    <row r="2799" spans="1:8">
      <c r="A2799" s="19"/>
      <c r="B2799" s="21" t="s">
        <v>2957</v>
      </c>
      <c r="C2799" s="21">
        <v>18</v>
      </c>
      <c r="D2799" s="3"/>
      <c r="E2799" s="3">
        <v>263750</v>
      </c>
      <c r="F2799" s="229">
        <f t="shared" si="56"/>
        <v>3704280</v>
      </c>
      <c r="G2799" s="3"/>
      <c r="H2799" s="21"/>
    </row>
    <row r="2800" spans="1:8">
      <c r="A2800" s="19"/>
      <c r="B2800" s="21" t="s">
        <v>2958</v>
      </c>
      <c r="C2800" s="21">
        <v>6</v>
      </c>
      <c r="D2800" s="3"/>
      <c r="E2800" s="3">
        <v>92820</v>
      </c>
      <c r="F2800" s="229">
        <f t="shared" si="56"/>
        <v>3611460</v>
      </c>
      <c r="G2800" s="3"/>
      <c r="H2800" s="21"/>
    </row>
    <row r="2801" spans="1:8">
      <c r="A2801" s="19"/>
      <c r="B2801" s="21" t="s">
        <v>2960</v>
      </c>
      <c r="C2801" s="21">
        <v>4</v>
      </c>
      <c r="D2801" s="3"/>
      <c r="E2801" s="3">
        <v>58295</v>
      </c>
      <c r="F2801" s="229">
        <f t="shared" si="56"/>
        <v>3553165</v>
      </c>
      <c r="G2801" s="3"/>
      <c r="H2801" s="21"/>
    </row>
    <row r="2802" spans="1:8">
      <c r="A2802" s="19"/>
      <c r="B2802" s="21" t="s">
        <v>2963</v>
      </c>
      <c r="C2802" s="21">
        <v>5</v>
      </c>
      <c r="D2802" s="3"/>
      <c r="E2802" s="3">
        <v>72510</v>
      </c>
      <c r="F2802" s="229">
        <f t="shared" si="56"/>
        <v>3480655</v>
      </c>
      <c r="G2802" s="3"/>
      <c r="H2802" s="21"/>
    </row>
    <row r="2803" spans="1:8">
      <c r="A2803" s="19"/>
      <c r="B2803" s="21" t="s">
        <v>2964</v>
      </c>
      <c r="C2803" s="21">
        <v>1</v>
      </c>
      <c r="D2803" s="3"/>
      <c r="E2803" s="3">
        <v>13990</v>
      </c>
      <c r="F2803" s="229">
        <f t="shared" si="56"/>
        <v>3466665</v>
      </c>
      <c r="G2803" s="3"/>
      <c r="H2803" s="21"/>
    </row>
    <row r="2804" spans="1:8">
      <c r="A2804" s="19"/>
      <c r="B2804" s="21" t="s">
        <v>2966</v>
      </c>
      <c r="C2804" s="21">
        <v>4</v>
      </c>
      <c r="D2804" s="3"/>
      <c r="E2804" s="3">
        <v>56090</v>
      </c>
      <c r="F2804" s="229">
        <f t="shared" si="56"/>
        <v>3410575</v>
      </c>
      <c r="G2804" s="3"/>
      <c r="H2804" s="21"/>
    </row>
    <row r="2805" spans="1:8">
      <c r="A2805" s="19"/>
      <c r="B2805" s="21" t="s">
        <v>2967</v>
      </c>
      <c r="C2805" s="21">
        <v>4</v>
      </c>
      <c r="D2805" s="3"/>
      <c r="E2805" s="3">
        <v>58095</v>
      </c>
      <c r="F2805" s="229">
        <f t="shared" si="56"/>
        <v>3352480</v>
      </c>
      <c r="G2805" s="3"/>
      <c r="H2805" s="21"/>
    </row>
    <row r="2806" spans="1:8">
      <c r="A2806" s="19"/>
      <c r="B2806" s="21" t="s">
        <v>2980</v>
      </c>
      <c r="C2806" s="21">
        <v>1</v>
      </c>
      <c r="D2806" s="3"/>
      <c r="E2806" s="3">
        <v>14500</v>
      </c>
      <c r="F2806" s="229">
        <f t="shared" si="56"/>
        <v>3337980</v>
      </c>
      <c r="G2806" s="3"/>
      <c r="H2806" s="21"/>
    </row>
    <row r="2807" spans="1:8">
      <c r="A2807" s="19"/>
      <c r="B2807" s="21"/>
      <c r="C2807" s="21"/>
      <c r="D2807" s="3"/>
      <c r="E2807" s="3"/>
      <c r="F2807" s="229">
        <f t="shared" si="56"/>
        <v>3337980</v>
      </c>
      <c r="G2807" s="3"/>
      <c r="H2807" s="21"/>
    </row>
    <row r="2808" spans="1:8">
      <c r="A2808" s="19"/>
      <c r="B2808" s="21"/>
      <c r="C2808" s="21"/>
      <c r="D2808" s="3"/>
      <c r="E2808" s="3"/>
      <c r="F2808" s="229">
        <f t="shared" si="56"/>
        <v>3337980</v>
      </c>
      <c r="G2808" s="3"/>
      <c r="H2808" s="21"/>
    </row>
    <row r="2809" spans="1:8">
      <c r="A2809" s="19"/>
      <c r="B2809" s="21"/>
      <c r="C2809" s="21"/>
      <c r="D2809" s="3"/>
      <c r="E2809" s="3"/>
      <c r="F2809" s="229">
        <f t="shared" si="56"/>
        <v>3337980</v>
      </c>
      <c r="G2809" s="3"/>
      <c r="H2809" s="21"/>
    </row>
    <row r="2810" spans="1:8">
      <c r="A2810" s="19"/>
      <c r="B2810" s="21"/>
      <c r="C2810" s="21"/>
      <c r="D2810" s="3"/>
      <c r="E2810" s="3"/>
      <c r="F2810" s="229">
        <f t="shared" si="56"/>
        <v>3337980</v>
      </c>
      <c r="G2810" s="3"/>
      <c r="H2810" s="21"/>
    </row>
    <row r="2811" spans="1:8">
      <c r="A2811" s="19"/>
      <c r="B2811" s="21"/>
      <c r="C2811" s="21"/>
      <c r="D2811" s="3"/>
      <c r="E2811" s="3"/>
      <c r="F2811" s="229">
        <f t="shared" si="56"/>
        <v>3337980</v>
      </c>
      <c r="G2811" s="3"/>
      <c r="H2811" s="21"/>
    </row>
    <row r="2812" spans="1:8">
      <c r="A2812" s="19"/>
      <c r="B2812" s="21"/>
      <c r="C2812" s="21"/>
      <c r="D2812" s="3"/>
      <c r="E2812" s="3"/>
      <c r="F2812" s="229">
        <f t="shared" si="56"/>
        <v>3337980</v>
      </c>
      <c r="G2812" s="3"/>
      <c r="H2812" s="21"/>
    </row>
    <row r="2813" spans="1:8" ht="26.25">
      <c r="A2813" s="469" t="s">
        <v>43</v>
      </c>
      <c r="B2813" s="470"/>
      <c r="C2813" s="29">
        <f>SUM(C2774:C2812)</f>
        <v>206</v>
      </c>
      <c r="D2813" s="10">
        <f>SUM(D2773:D2812)</f>
        <v>4223545</v>
      </c>
      <c r="E2813" s="10">
        <f>SUM(E2773:E2812)</f>
        <v>885565</v>
      </c>
      <c r="F2813" s="10">
        <f>D2813-E2813</f>
        <v>3337980</v>
      </c>
      <c r="G2813" s="10"/>
      <c r="H2813" s="31"/>
    </row>
    <row r="2817" spans="1:8" ht="23.25">
      <c r="A2817" s="666" t="s">
        <v>0</v>
      </c>
      <c r="B2817" s="666"/>
      <c r="C2817" s="666"/>
      <c r="D2817" s="666"/>
      <c r="E2817" s="666"/>
      <c r="F2817" s="666"/>
      <c r="G2817" s="666"/>
      <c r="H2817" s="666"/>
    </row>
    <row r="2818" spans="1:8" ht="15.75">
      <c r="A2818" s="672" t="s">
        <v>1059</v>
      </c>
      <c r="B2818" s="672"/>
      <c r="C2818" s="672"/>
      <c r="D2818" s="672"/>
      <c r="E2818" s="672"/>
      <c r="F2818" s="672"/>
      <c r="G2818" s="672"/>
      <c r="H2818" s="672"/>
    </row>
    <row r="2819" spans="1:8" ht="21">
      <c r="A2819" s="683" t="s">
        <v>1893</v>
      </c>
      <c r="B2819" s="683"/>
      <c r="C2819" s="683"/>
      <c r="D2819" s="683"/>
      <c r="E2819" s="683"/>
      <c r="F2819" s="683"/>
      <c r="G2819" s="683"/>
      <c r="H2819" s="683"/>
    </row>
    <row r="2820" spans="1:8">
      <c r="A2820" s="668" t="s">
        <v>2</v>
      </c>
      <c r="B2820" s="668"/>
      <c r="C2820" s="668"/>
      <c r="D2820" s="668"/>
      <c r="E2820" s="668"/>
      <c r="F2820" s="668"/>
      <c r="G2820" s="668"/>
      <c r="H2820" s="668"/>
    </row>
    <row r="2821" spans="1:8" ht="15.75">
      <c r="A2821" s="1" t="s">
        <v>3</v>
      </c>
      <c r="B2821" s="1" t="s">
        <v>4</v>
      </c>
      <c r="C2821" s="211" t="s">
        <v>2245</v>
      </c>
      <c r="D2821" s="1" t="s">
        <v>2243</v>
      </c>
      <c r="E2821" s="1" t="s">
        <v>2246</v>
      </c>
      <c r="F2821" s="211" t="s">
        <v>2244</v>
      </c>
      <c r="G2821" s="1" t="s">
        <v>2247</v>
      </c>
      <c r="H2821" s="211" t="s">
        <v>2239</v>
      </c>
    </row>
    <row r="2822" spans="1:8" ht="15.75">
      <c r="A2822" s="52"/>
      <c r="B2822" s="36" t="s">
        <v>2855</v>
      </c>
      <c r="C2822" s="360">
        <v>4</v>
      </c>
      <c r="D2822" s="466">
        <v>65880</v>
      </c>
      <c r="E2822" s="52"/>
      <c r="F2822" s="492">
        <f>D2822-E2822</f>
        <v>65880</v>
      </c>
      <c r="G2822" s="52" t="s">
        <v>2856</v>
      </c>
      <c r="H2822" s="359"/>
    </row>
    <row r="2823" spans="1:8">
      <c r="A2823" s="19"/>
      <c r="B2823" s="21" t="s">
        <v>2951</v>
      </c>
      <c r="C2823" s="21">
        <v>1</v>
      </c>
      <c r="D2823" s="5">
        <v>11350</v>
      </c>
      <c r="E2823" s="3"/>
      <c r="F2823" s="229">
        <f>D2823-E2823+F2822</f>
        <v>77230</v>
      </c>
      <c r="G2823" s="348"/>
      <c r="H2823" s="19"/>
    </row>
    <row r="2824" spans="1:8">
      <c r="A2824" s="19"/>
      <c r="B2824" s="21" t="s">
        <v>2953</v>
      </c>
      <c r="C2824" s="21">
        <v>1</v>
      </c>
      <c r="D2824" s="5"/>
      <c r="E2824" s="3">
        <v>11360</v>
      </c>
      <c r="F2824" s="229">
        <f t="shared" ref="F2824:F2833" si="57">D2824-E2824+F2823</f>
        <v>65870</v>
      </c>
      <c r="G2824" s="240"/>
      <c r="H2824" s="21"/>
    </row>
    <row r="2825" spans="1:8">
      <c r="A2825" s="19"/>
      <c r="B2825" s="21"/>
      <c r="C2825" s="21"/>
      <c r="D2825" s="5"/>
      <c r="E2825" s="3"/>
      <c r="F2825" s="229">
        <f t="shared" si="57"/>
        <v>65870</v>
      </c>
      <c r="G2825" s="3"/>
      <c r="H2825" s="21"/>
    </row>
    <row r="2826" spans="1:8">
      <c r="A2826" s="19"/>
      <c r="B2826" s="21"/>
      <c r="C2826" s="21"/>
      <c r="D2826" s="5"/>
      <c r="E2826" s="3"/>
      <c r="F2826" s="229">
        <f t="shared" si="57"/>
        <v>65870</v>
      </c>
      <c r="G2826" s="3"/>
      <c r="H2826" s="21"/>
    </row>
    <row r="2827" spans="1:8">
      <c r="A2827" s="19"/>
      <c r="B2827" s="105"/>
      <c r="C2827" s="21"/>
      <c r="D2827" s="5"/>
      <c r="E2827" s="3"/>
      <c r="F2827" s="229">
        <f t="shared" si="57"/>
        <v>65870</v>
      </c>
      <c r="G2827" s="3"/>
      <c r="H2827" s="21"/>
    </row>
    <row r="2828" spans="1:8">
      <c r="A2828" s="19"/>
      <c r="B2828" s="21"/>
      <c r="C2828" s="21"/>
      <c r="D2828" s="5"/>
      <c r="E2828" s="3"/>
      <c r="F2828" s="229">
        <f t="shared" si="57"/>
        <v>65870</v>
      </c>
      <c r="G2828" s="3"/>
      <c r="H2828" s="21"/>
    </row>
    <row r="2829" spans="1:8">
      <c r="A2829" s="19"/>
      <c r="B2829" s="21"/>
      <c r="C2829" s="21"/>
      <c r="D2829" s="3"/>
      <c r="E2829" s="3"/>
      <c r="F2829" s="229">
        <f t="shared" si="57"/>
        <v>65870</v>
      </c>
      <c r="G2829" s="3"/>
      <c r="H2829" s="21"/>
    </row>
    <row r="2830" spans="1:8">
      <c r="A2830" s="19"/>
      <c r="B2830" s="21"/>
      <c r="C2830" s="21"/>
      <c r="D2830" s="3"/>
      <c r="E2830" s="3"/>
      <c r="F2830" s="229">
        <f t="shared" si="57"/>
        <v>65870</v>
      </c>
      <c r="G2830" s="3"/>
      <c r="H2830" s="21"/>
    </row>
    <row r="2831" spans="1:8">
      <c r="A2831" s="19"/>
      <c r="B2831" s="21"/>
      <c r="C2831" s="21"/>
      <c r="D2831" s="3"/>
      <c r="E2831" s="3"/>
      <c r="F2831" s="229">
        <f t="shared" si="57"/>
        <v>65870</v>
      </c>
      <c r="G2831" s="3"/>
      <c r="H2831" s="21"/>
    </row>
    <row r="2832" spans="1:8">
      <c r="A2832" s="19"/>
      <c r="B2832" s="21"/>
      <c r="C2832" s="21"/>
      <c r="D2832" s="3"/>
      <c r="E2832" s="3"/>
      <c r="F2832" s="229">
        <f t="shared" si="57"/>
        <v>65870</v>
      </c>
      <c r="G2832" s="3"/>
      <c r="H2832" s="21"/>
    </row>
    <row r="2833" spans="1:8">
      <c r="A2833" s="19"/>
      <c r="B2833" s="21"/>
      <c r="C2833" s="21"/>
      <c r="D2833" s="3"/>
      <c r="E2833" s="3"/>
      <c r="F2833" s="229">
        <f t="shared" si="57"/>
        <v>65870</v>
      </c>
      <c r="G2833" s="3"/>
      <c r="H2833" s="21"/>
    </row>
    <row r="2834" spans="1:8" ht="26.25">
      <c r="A2834" s="550" t="s">
        <v>43</v>
      </c>
      <c r="B2834" s="551"/>
      <c r="C2834" s="29">
        <f>SUM(C2823:C2833)</f>
        <v>2</v>
      </c>
      <c r="D2834" s="10">
        <f>SUM(D2822:D2833)</f>
        <v>77230</v>
      </c>
      <c r="E2834" s="10">
        <f>SUM(E2822:E2833)</f>
        <v>11360</v>
      </c>
      <c r="F2834" s="10">
        <f>D2834-E2834</f>
        <v>65870</v>
      </c>
      <c r="G2834" s="10"/>
      <c r="H2834" s="31"/>
    </row>
    <row r="2837" spans="1:8" ht="23.25">
      <c r="A2837" s="666" t="s">
        <v>0</v>
      </c>
      <c r="B2837" s="666"/>
      <c r="C2837" s="666"/>
      <c r="D2837" s="666"/>
      <c r="E2837" s="666"/>
      <c r="F2837" s="666"/>
      <c r="G2837" s="666"/>
      <c r="H2837" s="666"/>
    </row>
    <row r="2838" spans="1:8" ht="15.75">
      <c r="A2838" s="672" t="s">
        <v>1059</v>
      </c>
      <c r="B2838" s="672"/>
      <c r="C2838" s="672"/>
      <c r="D2838" s="672"/>
      <c r="E2838" s="672"/>
      <c r="F2838" s="672"/>
      <c r="G2838" s="672"/>
      <c r="H2838" s="672"/>
    </row>
    <row r="2839" spans="1:8" ht="21">
      <c r="A2839" s="683" t="s">
        <v>2008</v>
      </c>
      <c r="B2839" s="683"/>
      <c r="C2839" s="683"/>
      <c r="D2839" s="683"/>
      <c r="E2839" s="683"/>
      <c r="F2839" s="683"/>
      <c r="G2839" s="683"/>
      <c r="H2839" s="683"/>
    </row>
    <row r="2840" spans="1:8">
      <c r="A2840" s="668" t="s">
        <v>2</v>
      </c>
      <c r="B2840" s="668"/>
      <c r="C2840" s="668"/>
      <c r="D2840" s="668"/>
      <c r="E2840" s="668"/>
      <c r="F2840" s="668"/>
      <c r="G2840" s="668"/>
      <c r="H2840" s="668"/>
    </row>
    <row r="2841" spans="1:8" ht="15.75">
      <c r="A2841" s="1" t="s">
        <v>3</v>
      </c>
      <c r="B2841" s="1" t="s">
        <v>4</v>
      </c>
      <c r="C2841" s="211" t="s">
        <v>2245</v>
      </c>
      <c r="D2841" s="1" t="s">
        <v>2243</v>
      </c>
      <c r="E2841" s="1" t="s">
        <v>2246</v>
      </c>
      <c r="F2841" s="211" t="s">
        <v>2244</v>
      </c>
      <c r="G2841" s="1" t="s">
        <v>2247</v>
      </c>
      <c r="H2841" s="211" t="s">
        <v>2239</v>
      </c>
    </row>
    <row r="2842" spans="1:8" ht="15.75">
      <c r="A2842" s="52"/>
      <c r="B2842" s="36" t="s">
        <v>2895</v>
      </c>
      <c r="C2842" s="360">
        <v>2</v>
      </c>
      <c r="D2842" s="466">
        <v>53155</v>
      </c>
      <c r="E2842" s="52"/>
      <c r="F2842" s="492">
        <f>D2842-E2842</f>
        <v>53155</v>
      </c>
      <c r="G2842" s="52"/>
      <c r="H2842" s="359"/>
    </row>
    <row r="2843" spans="1:8">
      <c r="A2843" s="19"/>
      <c r="B2843" s="21" t="s">
        <v>2896</v>
      </c>
      <c r="C2843" s="21">
        <v>8</v>
      </c>
      <c r="D2843" s="5">
        <v>206755</v>
      </c>
      <c r="E2843" s="3"/>
      <c r="F2843" s="229">
        <f>D2843-E2843+F2842</f>
        <v>259910</v>
      </c>
      <c r="G2843" s="348"/>
      <c r="H2843" s="19"/>
    </row>
    <row r="2844" spans="1:8">
      <c r="A2844" s="19"/>
      <c r="B2844" s="21" t="s">
        <v>2898</v>
      </c>
      <c r="C2844" s="21">
        <v>13</v>
      </c>
      <c r="D2844" s="5">
        <v>304795</v>
      </c>
      <c r="E2844" s="3"/>
      <c r="F2844" s="229">
        <f t="shared" ref="F2844:F2895" si="58">D2844-E2844+F2843</f>
        <v>564705</v>
      </c>
      <c r="G2844" s="240"/>
      <c r="H2844" s="21"/>
    </row>
    <row r="2845" spans="1:8">
      <c r="A2845" s="19"/>
      <c r="B2845" s="21" t="s">
        <v>2899</v>
      </c>
      <c r="C2845" s="21">
        <v>18</v>
      </c>
      <c r="D2845" s="5">
        <v>462825</v>
      </c>
      <c r="E2845" s="3"/>
      <c r="F2845" s="229">
        <f t="shared" si="58"/>
        <v>1027530</v>
      </c>
      <c r="G2845" s="3"/>
      <c r="H2845" s="21"/>
    </row>
    <row r="2846" spans="1:8">
      <c r="A2846" s="19"/>
      <c r="B2846" s="21" t="s">
        <v>2900</v>
      </c>
      <c r="C2846" s="21">
        <v>27</v>
      </c>
      <c r="D2846" s="5">
        <v>693800</v>
      </c>
      <c r="E2846" s="3"/>
      <c r="F2846" s="229">
        <f t="shared" si="58"/>
        <v>1721330</v>
      </c>
      <c r="G2846" s="3"/>
      <c r="H2846" s="21"/>
    </row>
    <row r="2847" spans="1:8">
      <c r="A2847" s="19"/>
      <c r="B2847" s="105" t="s">
        <v>2901</v>
      </c>
      <c r="C2847" s="21">
        <v>26</v>
      </c>
      <c r="D2847" s="5">
        <v>669030</v>
      </c>
      <c r="E2847" s="3"/>
      <c r="F2847" s="229">
        <f t="shared" si="58"/>
        <v>2390360</v>
      </c>
      <c r="G2847" s="3"/>
      <c r="H2847" s="21"/>
    </row>
    <row r="2848" spans="1:8">
      <c r="A2848" s="19"/>
      <c r="B2848" s="21" t="s">
        <v>2902</v>
      </c>
      <c r="C2848" s="21">
        <v>28</v>
      </c>
      <c r="D2848" s="5">
        <v>698330</v>
      </c>
      <c r="E2848" s="3"/>
      <c r="F2848" s="229">
        <f t="shared" si="58"/>
        <v>3088690</v>
      </c>
      <c r="G2848" s="3"/>
      <c r="H2848" s="21"/>
    </row>
    <row r="2849" spans="1:8">
      <c r="A2849" s="19"/>
      <c r="B2849" s="21" t="s">
        <v>2903</v>
      </c>
      <c r="C2849" s="21">
        <v>15</v>
      </c>
      <c r="D2849" s="3">
        <v>375490</v>
      </c>
      <c r="E2849" s="3"/>
      <c r="F2849" s="229">
        <f t="shared" si="58"/>
        <v>3464180</v>
      </c>
      <c r="G2849" s="3"/>
      <c r="H2849" s="21"/>
    </row>
    <row r="2850" spans="1:8">
      <c r="A2850" s="19"/>
      <c r="B2850" s="21" t="s">
        <v>2904</v>
      </c>
      <c r="C2850" s="21">
        <v>11</v>
      </c>
      <c r="D2850" s="3">
        <v>283640</v>
      </c>
      <c r="E2850" s="3"/>
      <c r="F2850" s="229">
        <f t="shared" si="58"/>
        <v>3747820</v>
      </c>
      <c r="G2850" s="3"/>
      <c r="H2850" s="21"/>
    </row>
    <row r="2851" spans="1:8">
      <c r="A2851" s="19"/>
      <c r="B2851" s="21" t="s">
        <v>2906</v>
      </c>
      <c r="C2851" s="21">
        <v>3</v>
      </c>
      <c r="D2851" s="3">
        <v>76675</v>
      </c>
      <c r="E2851" s="3"/>
      <c r="F2851" s="229">
        <f t="shared" si="58"/>
        <v>3824495</v>
      </c>
      <c r="G2851" s="3"/>
      <c r="H2851" s="21"/>
    </row>
    <row r="2852" spans="1:8">
      <c r="A2852" s="19"/>
      <c r="B2852" s="21" t="s">
        <v>2908</v>
      </c>
      <c r="C2852" s="21">
        <v>14</v>
      </c>
      <c r="D2852" s="3">
        <v>362205</v>
      </c>
      <c r="E2852" s="3"/>
      <c r="F2852" s="229">
        <f t="shared" si="58"/>
        <v>4186700</v>
      </c>
      <c r="G2852" s="3"/>
      <c r="H2852" s="21"/>
    </row>
    <row r="2853" spans="1:8">
      <c r="A2853" s="19"/>
      <c r="B2853" s="21" t="s">
        <v>2910</v>
      </c>
      <c r="C2853" s="21">
        <v>28</v>
      </c>
      <c r="D2853" s="3">
        <v>467290</v>
      </c>
      <c r="E2853" s="3"/>
      <c r="F2853" s="229">
        <f t="shared" si="58"/>
        <v>4653990</v>
      </c>
      <c r="G2853" s="3"/>
      <c r="H2853" s="21"/>
    </row>
    <row r="2854" spans="1:8">
      <c r="A2854" s="19"/>
      <c r="B2854" s="21" t="s">
        <v>2927</v>
      </c>
      <c r="C2854" s="21">
        <v>22</v>
      </c>
      <c r="D2854" s="3">
        <v>702190</v>
      </c>
      <c r="E2854" s="3"/>
      <c r="F2854" s="229">
        <f t="shared" si="58"/>
        <v>5356180</v>
      </c>
      <c r="G2854" s="3"/>
      <c r="H2854" s="21"/>
    </row>
    <row r="2855" spans="1:8">
      <c r="A2855" s="19"/>
      <c r="B2855" s="21" t="s">
        <v>2928</v>
      </c>
      <c r="C2855" s="21">
        <v>19</v>
      </c>
      <c r="D2855" s="3">
        <v>485045</v>
      </c>
      <c r="E2855" s="3"/>
      <c r="F2855" s="229">
        <f t="shared" si="58"/>
        <v>5841225</v>
      </c>
      <c r="G2855" s="3"/>
      <c r="H2855" s="21"/>
    </row>
    <row r="2856" spans="1:8">
      <c r="A2856" s="19"/>
      <c r="B2856" s="21" t="s">
        <v>2929</v>
      </c>
      <c r="C2856" s="21">
        <v>29</v>
      </c>
      <c r="D2856" s="3">
        <v>745885</v>
      </c>
      <c r="E2856" s="3"/>
      <c r="F2856" s="229">
        <f t="shared" si="58"/>
        <v>6587110</v>
      </c>
      <c r="G2856" s="3"/>
      <c r="H2856" s="21"/>
    </row>
    <row r="2857" spans="1:8">
      <c r="A2857" s="19"/>
      <c r="B2857" s="21" t="s">
        <v>2930</v>
      </c>
      <c r="C2857" s="21">
        <v>18</v>
      </c>
      <c r="D2857" s="3">
        <v>466945</v>
      </c>
      <c r="E2857" s="3"/>
      <c r="F2857" s="229">
        <f t="shared" si="58"/>
        <v>7054055</v>
      </c>
      <c r="G2857" s="3"/>
      <c r="H2857" s="21"/>
    </row>
    <row r="2858" spans="1:8">
      <c r="A2858" s="19"/>
      <c r="B2858" s="21" t="s">
        <v>2933</v>
      </c>
      <c r="C2858" s="21">
        <v>14</v>
      </c>
      <c r="D2858" s="3">
        <v>363460</v>
      </c>
      <c r="E2858" s="3"/>
      <c r="F2858" s="229">
        <f t="shared" si="58"/>
        <v>7417515</v>
      </c>
      <c r="G2858" s="3"/>
      <c r="H2858" s="21"/>
    </row>
    <row r="2859" spans="1:8">
      <c r="A2859" s="19"/>
      <c r="B2859" s="21" t="s">
        <v>2155</v>
      </c>
      <c r="C2859" s="21">
        <v>22</v>
      </c>
      <c r="D2859" s="3">
        <v>553225</v>
      </c>
      <c r="E2859" s="3"/>
      <c r="F2859" s="229">
        <f t="shared" si="58"/>
        <v>7970740</v>
      </c>
      <c r="G2859" s="3"/>
      <c r="H2859" s="21"/>
    </row>
    <row r="2860" spans="1:8">
      <c r="A2860" s="19"/>
      <c r="B2860" s="616" t="s">
        <v>2935</v>
      </c>
      <c r="C2860" s="21">
        <v>12</v>
      </c>
      <c r="D2860" s="3">
        <v>579545</v>
      </c>
      <c r="E2860" s="3"/>
      <c r="F2860" s="229">
        <f t="shared" si="58"/>
        <v>8550285</v>
      </c>
      <c r="G2860" s="3"/>
      <c r="H2860" s="21"/>
    </row>
    <row r="2861" spans="1:8">
      <c r="A2861" s="19"/>
      <c r="B2861" s="21" t="s">
        <v>2938</v>
      </c>
      <c r="C2861" s="21">
        <v>16</v>
      </c>
      <c r="D2861" s="3">
        <v>412280</v>
      </c>
      <c r="E2861" s="3"/>
      <c r="F2861" s="229">
        <f t="shared" si="58"/>
        <v>8962565</v>
      </c>
      <c r="G2861" s="3"/>
      <c r="H2861" s="21"/>
    </row>
    <row r="2862" spans="1:8">
      <c r="A2862" s="19"/>
      <c r="B2862" s="21" t="s">
        <v>2943</v>
      </c>
      <c r="C2862" s="21">
        <v>11</v>
      </c>
      <c r="D2862" s="3">
        <v>303245</v>
      </c>
      <c r="E2862" s="3"/>
      <c r="F2862" s="229">
        <f t="shared" si="58"/>
        <v>9265810</v>
      </c>
      <c r="G2862" s="3"/>
      <c r="H2862" s="21"/>
    </row>
    <row r="2863" spans="1:8">
      <c r="A2863" s="19"/>
      <c r="B2863" s="21" t="s">
        <v>2944</v>
      </c>
      <c r="C2863" s="21">
        <v>8</v>
      </c>
      <c r="D2863" s="3">
        <v>205865</v>
      </c>
      <c r="E2863" s="3"/>
      <c r="F2863" s="229">
        <f t="shared" si="58"/>
        <v>9471675</v>
      </c>
      <c r="G2863" s="3"/>
      <c r="H2863" s="21"/>
    </row>
    <row r="2864" spans="1:8">
      <c r="A2864" s="19"/>
      <c r="B2864" s="21" t="s">
        <v>2945</v>
      </c>
      <c r="C2864" s="21">
        <v>9</v>
      </c>
      <c r="D2864" s="3">
        <v>229710</v>
      </c>
      <c r="E2864" s="3"/>
      <c r="F2864" s="229">
        <f t="shared" si="58"/>
        <v>9701385</v>
      </c>
      <c r="G2864" s="3"/>
      <c r="H2864" s="21"/>
    </row>
    <row r="2865" spans="1:8">
      <c r="A2865" s="19"/>
      <c r="B2865" s="21" t="s">
        <v>2947</v>
      </c>
      <c r="C2865" s="21">
        <v>8</v>
      </c>
      <c r="D2865" s="3">
        <v>206110</v>
      </c>
      <c r="E2865" s="3"/>
      <c r="F2865" s="229">
        <f t="shared" si="58"/>
        <v>9907495</v>
      </c>
      <c r="G2865" s="3"/>
      <c r="H2865" s="21"/>
    </row>
    <row r="2866" spans="1:8">
      <c r="A2866" s="19"/>
      <c r="B2866" s="21" t="s">
        <v>2949</v>
      </c>
      <c r="C2866" s="21">
        <v>7</v>
      </c>
      <c r="D2866" s="3">
        <v>180430</v>
      </c>
      <c r="E2866" s="3"/>
      <c r="F2866" s="662">
        <f t="shared" si="58"/>
        <v>10087925</v>
      </c>
      <c r="G2866" s="3"/>
      <c r="H2866" s="21"/>
    </row>
    <row r="2867" spans="1:8">
      <c r="A2867" s="19"/>
      <c r="B2867" s="21" t="s">
        <v>2950</v>
      </c>
      <c r="C2867" s="21">
        <v>4</v>
      </c>
      <c r="D2867" s="3"/>
      <c r="E2867" s="3">
        <v>52020</v>
      </c>
      <c r="F2867" s="229">
        <f t="shared" si="58"/>
        <v>10035905</v>
      </c>
      <c r="G2867" s="3"/>
      <c r="H2867" s="21"/>
    </row>
    <row r="2868" spans="1:8">
      <c r="A2868" s="19"/>
      <c r="B2868" s="21" t="s">
        <v>2951</v>
      </c>
      <c r="C2868" s="21">
        <v>5</v>
      </c>
      <c r="D2868" s="3">
        <v>103010</v>
      </c>
      <c r="E2868" s="3"/>
      <c r="F2868" s="229">
        <f t="shared" si="58"/>
        <v>10138915</v>
      </c>
      <c r="G2868" s="3"/>
      <c r="H2868" s="21"/>
    </row>
    <row r="2869" spans="1:8">
      <c r="A2869" s="19"/>
      <c r="B2869" s="21" t="s">
        <v>2951</v>
      </c>
      <c r="C2869" s="21">
        <v>1</v>
      </c>
      <c r="D2869" s="3"/>
      <c r="E2869" s="3">
        <v>12625</v>
      </c>
      <c r="F2869" s="229">
        <f t="shared" si="58"/>
        <v>10126290</v>
      </c>
      <c r="G2869" s="3"/>
      <c r="H2869" s="21"/>
    </row>
    <row r="2870" spans="1:8">
      <c r="A2870" s="19"/>
      <c r="B2870" s="21" t="s">
        <v>2953</v>
      </c>
      <c r="C2870" s="21">
        <v>5</v>
      </c>
      <c r="D2870" s="3">
        <v>129790</v>
      </c>
      <c r="E2870" s="3"/>
      <c r="F2870" s="229">
        <f t="shared" si="58"/>
        <v>10256080</v>
      </c>
      <c r="G2870" s="3"/>
      <c r="H2870" s="21"/>
    </row>
    <row r="2871" spans="1:8">
      <c r="A2871" s="19"/>
      <c r="B2871" s="21" t="s">
        <v>2953</v>
      </c>
      <c r="C2871" s="21">
        <v>10</v>
      </c>
      <c r="D2871" s="3"/>
      <c r="E2871" s="3">
        <v>190875</v>
      </c>
      <c r="F2871" s="229">
        <f t="shared" si="58"/>
        <v>10065205</v>
      </c>
      <c r="G2871" s="3"/>
      <c r="H2871" s="21"/>
    </row>
    <row r="2872" spans="1:8">
      <c r="A2872" s="19"/>
      <c r="B2872" s="639" t="s">
        <v>2954</v>
      </c>
      <c r="C2872" s="21">
        <v>4</v>
      </c>
      <c r="D2872" s="3">
        <v>101700</v>
      </c>
      <c r="E2872" s="3"/>
      <c r="F2872" s="229">
        <f t="shared" si="58"/>
        <v>10166905</v>
      </c>
      <c r="G2872" s="3"/>
      <c r="H2872" s="21"/>
    </row>
    <row r="2873" spans="1:8">
      <c r="A2873" s="19"/>
      <c r="B2873" s="639" t="s">
        <v>2954</v>
      </c>
      <c r="C2873" s="21">
        <v>4</v>
      </c>
      <c r="D2873" s="3"/>
      <c r="E2873" s="3">
        <v>56005</v>
      </c>
      <c r="F2873" s="229">
        <f t="shared" si="58"/>
        <v>10110900</v>
      </c>
      <c r="G2873" s="3"/>
      <c r="H2873" s="21"/>
    </row>
    <row r="2874" spans="1:8">
      <c r="A2874" s="19"/>
      <c r="B2874" s="21" t="s">
        <v>2955</v>
      </c>
      <c r="C2874" s="21">
        <v>8</v>
      </c>
      <c r="D2874" s="3"/>
      <c r="E2874" s="3">
        <v>116850</v>
      </c>
      <c r="F2874" s="229">
        <f t="shared" si="58"/>
        <v>9994050</v>
      </c>
      <c r="G2874" s="3"/>
      <c r="H2874" s="21"/>
    </row>
    <row r="2875" spans="1:8">
      <c r="A2875" s="19"/>
      <c r="B2875" s="21" t="s">
        <v>2956</v>
      </c>
      <c r="C2875" s="21">
        <v>4</v>
      </c>
      <c r="D2875" s="3">
        <v>103270</v>
      </c>
      <c r="E2875" s="3"/>
      <c r="F2875" s="229">
        <f t="shared" si="58"/>
        <v>10097320</v>
      </c>
      <c r="G2875" s="3"/>
      <c r="H2875" s="21"/>
    </row>
    <row r="2876" spans="1:8">
      <c r="A2876" s="19"/>
      <c r="B2876" s="21" t="s">
        <v>2956</v>
      </c>
      <c r="C2876" s="21">
        <v>5</v>
      </c>
      <c r="D2876" s="3"/>
      <c r="E2876" s="3">
        <v>125125</v>
      </c>
      <c r="F2876" s="229">
        <f t="shared" si="58"/>
        <v>9972195</v>
      </c>
      <c r="G2876" s="3"/>
      <c r="H2876" s="21"/>
    </row>
    <row r="2877" spans="1:8">
      <c r="A2877" s="19"/>
      <c r="B2877" s="21" t="s">
        <v>2957</v>
      </c>
      <c r="C2877" s="21">
        <v>14</v>
      </c>
      <c r="D2877" s="3">
        <v>362115</v>
      </c>
      <c r="E2877" s="3"/>
      <c r="F2877" s="229">
        <f t="shared" si="58"/>
        <v>10334310</v>
      </c>
      <c r="G2877" s="3"/>
      <c r="H2877" s="21"/>
    </row>
    <row r="2878" spans="1:8">
      <c r="A2878" s="19"/>
      <c r="B2878" s="21" t="s">
        <v>2957</v>
      </c>
      <c r="C2878" s="21">
        <v>2</v>
      </c>
      <c r="D2878" s="3"/>
      <c r="E2878" s="3">
        <v>50485</v>
      </c>
      <c r="F2878" s="229">
        <f t="shared" si="58"/>
        <v>10283825</v>
      </c>
      <c r="G2878" s="3"/>
      <c r="H2878" s="21"/>
    </row>
    <row r="2879" spans="1:8">
      <c r="A2879" s="19"/>
      <c r="B2879" s="21" t="s">
        <v>2958</v>
      </c>
      <c r="C2879" s="21">
        <v>25</v>
      </c>
      <c r="D2879" s="3">
        <v>635410</v>
      </c>
      <c r="E2879" s="3"/>
      <c r="F2879" s="229">
        <f t="shared" si="58"/>
        <v>10919235</v>
      </c>
      <c r="G2879" s="3"/>
      <c r="H2879" s="21"/>
    </row>
    <row r="2880" spans="1:8">
      <c r="A2880" s="19"/>
      <c r="B2880" s="21" t="s">
        <v>2958</v>
      </c>
      <c r="C2880" s="21">
        <v>2</v>
      </c>
      <c r="D2880" s="3"/>
      <c r="E2880" s="3">
        <v>53045</v>
      </c>
      <c r="F2880" s="662">
        <f t="shared" si="58"/>
        <v>10866190</v>
      </c>
      <c r="G2880" s="3"/>
      <c r="H2880" s="21"/>
    </row>
    <row r="2881" spans="1:8">
      <c r="A2881" s="19"/>
      <c r="B2881" s="21" t="s">
        <v>2960</v>
      </c>
      <c r="C2881" s="21">
        <v>14</v>
      </c>
      <c r="D2881" s="3">
        <v>346685</v>
      </c>
      <c r="E2881" s="3"/>
      <c r="F2881" s="229">
        <f t="shared" si="58"/>
        <v>11212875</v>
      </c>
      <c r="G2881" s="3"/>
      <c r="H2881" s="21"/>
    </row>
    <row r="2882" spans="1:8">
      <c r="A2882" s="19"/>
      <c r="B2882" s="21" t="s">
        <v>2963</v>
      </c>
      <c r="C2882" s="21">
        <v>6</v>
      </c>
      <c r="D2882" s="3">
        <v>153580</v>
      </c>
      <c r="E2882" s="3"/>
      <c r="F2882" s="229">
        <f t="shared" si="58"/>
        <v>11366455</v>
      </c>
      <c r="G2882" s="3"/>
      <c r="H2882" s="21"/>
    </row>
    <row r="2883" spans="1:8">
      <c r="A2883" s="19"/>
      <c r="B2883" s="21" t="s">
        <v>2963</v>
      </c>
      <c r="C2883" s="21">
        <v>1</v>
      </c>
      <c r="D2883" s="3"/>
      <c r="E2883" s="3">
        <v>24900</v>
      </c>
      <c r="F2883" s="229">
        <f t="shared" si="58"/>
        <v>11341555</v>
      </c>
      <c r="G2883" s="3"/>
      <c r="H2883" s="21"/>
    </row>
    <row r="2884" spans="1:8">
      <c r="A2884" s="19"/>
      <c r="B2884" s="21" t="s">
        <v>2964</v>
      </c>
      <c r="C2884" s="21">
        <v>7</v>
      </c>
      <c r="D2884" s="3">
        <v>175950</v>
      </c>
      <c r="E2884" s="3"/>
      <c r="F2884" s="229">
        <f t="shared" si="58"/>
        <v>11517505</v>
      </c>
      <c r="G2884" s="3"/>
      <c r="H2884" s="21"/>
    </row>
    <row r="2885" spans="1:8">
      <c r="A2885" s="19"/>
      <c r="B2885" s="21" t="s">
        <v>2966</v>
      </c>
      <c r="C2885" s="21">
        <v>3</v>
      </c>
      <c r="D2885" s="3">
        <v>78320</v>
      </c>
      <c r="E2885" s="3"/>
      <c r="F2885" s="229">
        <f t="shared" si="58"/>
        <v>11595825</v>
      </c>
      <c r="G2885" s="3"/>
      <c r="H2885" s="21"/>
    </row>
    <row r="2886" spans="1:8">
      <c r="A2886" s="19"/>
      <c r="B2886" s="21" t="s">
        <v>2966</v>
      </c>
      <c r="C2886" s="21">
        <v>4</v>
      </c>
      <c r="D2886" s="3"/>
      <c r="E2886" s="3">
        <v>105010</v>
      </c>
      <c r="F2886" s="662">
        <f t="shared" si="58"/>
        <v>11490815</v>
      </c>
      <c r="G2886" s="3"/>
      <c r="H2886" s="21"/>
    </row>
    <row r="2887" spans="1:8">
      <c r="A2887" s="19"/>
      <c r="B2887" s="21" t="s">
        <v>2967</v>
      </c>
      <c r="C2887" s="21">
        <v>3</v>
      </c>
      <c r="D2887" s="3">
        <v>73890</v>
      </c>
      <c r="E2887" s="3"/>
      <c r="F2887" s="229">
        <f t="shared" si="58"/>
        <v>11564705</v>
      </c>
      <c r="G2887" s="3"/>
      <c r="H2887" s="21"/>
    </row>
    <row r="2888" spans="1:8">
      <c r="A2888" s="19"/>
      <c r="B2888" s="21" t="s">
        <v>2968</v>
      </c>
      <c r="C2888" s="21">
        <v>9</v>
      </c>
      <c r="D2888" s="3">
        <v>229480</v>
      </c>
      <c r="E2888" s="3"/>
      <c r="F2888" s="229">
        <f t="shared" si="58"/>
        <v>11794185</v>
      </c>
      <c r="G2888" s="3"/>
      <c r="H2888" s="21"/>
    </row>
    <row r="2889" spans="1:8">
      <c r="A2889" s="19"/>
      <c r="B2889" s="21" t="s">
        <v>2970</v>
      </c>
      <c r="C2889" s="21">
        <v>1</v>
      </c>
      <c r="D2889" s="3">
        <v>17770</v>
      </c>
      <c r="E2889" s="3"/>
      <c r="F2889" s="229">
        <f t="shared" si="58"/>
        <v>11811955</v>
      </c>
      <c r="G2889" s="3"/>
      <c r="H2889" s="21"/>
    </row>
    <row r="2890" spans="1:8">
      <c r="A2890" s="19"/>
      <c r="B2890" s="21" t="s">
        <v>2971</v>
      </c>
      <c r="C2890" s="21">
        <v>2</v>
      </c>
      <c r="D2890" s="3"/>
      <c r="E2890" s="3">
        <v>51990</v>
      </c>
      <c r="F2890" s="229">
        <f t="shared" si="58"/>
        <v>11759965</v>
      </c>
      <c r="G2890" s="3"/>
      <c r="H2890" s="21"/>
    </row>
    <row r="2891" spans="1:8">
      <c r="A2891" s="19"/>
      <c r="B2891" s="21" t="s">
        <v>2975</v>
      </c>
      <c r="C2891" s="21">
        <v>8</v>
      </c>
      <c r="D2891" s="3"/>
      <c r="E2891" s="3">
        <v>205135</v>
      </c>
      <c r="F2891" s="229">
        <f t="shared" si="58"/>
        <v>11554830</v>
      </c>
      <c r="G2891" s="3"/>
      <c r="H2891" s="21"/>
    </row>
    <row r="2892" spans="1:8">
      <c r="A2892" s="19"/>
      <c r="B2892" s="21" t="s">
        <v>2980</v>
      </c>
      <c r="C2892" s="21">
        <v>4</v>
      </c>
      <c r="D2892" s="3"/>
      <c r="E2892" s="3">
        <v>102145</v>
      </c>
      <c r="F2892" s="229">
        <f t="shared" si="58"/>
        <v>11452685</v>
      </c>
      <c r="G2892" s="3"/>
      <c r="H2892" s="21"/>
    </row>
    <row r="2893" spans="1:8">
      <c r="A2893" s="19"/>
      <c r="B2893" s="21"/>
      <c r="C2893" s="21"/>
      <c r="D2893" s="3"/>
      <c r="E2893" s="3"/>
      <c r="F2893" s="229">
        <f t="shared" si="58"/>
        <v>11452685</v>
      </c>
      <c r="G2893" s="3"/>
      <c r="H2893" s="21"/>
    </row>
    <row r="2894" spans="1:8">
      <c r="A2894" s="19"/>
      <c r="B2894" s="21"/>
      <c r="C2894" s="21"/>
      <c r="D2894" s="3"/>
      <c r="E2894" s="3"/>
      <c r="F2894" s="229">
        <f t="shared" si="58"/>
        <v>11452685</v>
      </c>
      <c r="G2894" s="3"/>
      <c r="H2894" s="21"/>
    </row>
    <row r="2895" spans="1:8">
      <c r="A2895" s="19"/>
      <c r="B2895" s="21"/>
      <c r="C2895" s="21"/>
      <c r="D2895" s="3"/>
      <c r="E2895" s="3"/>
      <c r="F2895" s="229">
        <f t="shared" si="58"/>
        <v>11452685</v>
      </c>
      <c r="G2895" s="3"/>
      <c r="H2895" s="21"/>
    </row>
    <row r="2896" spans="1:8" ht="26.25">
      <c r="A2896" s="575" t="s">
        <v>43</v>
      </c>
      <c r="B2896" s="576"/>
      <c r="C2896" s="29">
        <f>SUM(C2843:C2895)</f>
        <v>541</v>
      </c>
      <c r="D2896" s="10">
        <f>SUM(D2842:D2895)</f>
        <v>12598895</v>
      </c>
      <c r="E2896" s="10">
        <f>SUM(E2842:E2895)</f>
        <v>1146210</v>
      </c>
      <c r="F2896" s="10">
        <f>D2896-E2896</f>
        <v>11452685</v>
      </c>
      <c r="G2896" s="10"/>
      <c r="H2896" s="31"/>
    </row>
    <row r="2899" spans="1:8" ht="23.25">
      <c r="A2899" s="666" t="s">
        <v>0</v>
      </c>
      <c r="B2899" s="666"/>
      <c r="C2899" s="666"/>
      <c r="D2899" s="666"/>
      <c r="E2899" s="666"/>
      <c r="F2899" s="666"/>
      <c r="G2899" s="666"/>
      <c r="H2899" s="666"/>
    </row>
    <row r="2900" spans="1:8" ht="15.75">
      <c r="A2900" s="672" t="s">
        <v>1059</v>
      </c>
      <c r="B2900" s="672"/>
      <c r="C2900" s="672"/>
      <c r="D2900" s="672"/>
      <c r="E2900" s="672"/>
      <c r="F2900" s="672"/>
      <c r="G2900" s="672"/>
      <c r="H2900" s="672"/>
    </row>
    <row r="2901" spans="1:8" ht="21">
      <c r="A2901" s="683" t="s">
        <v>342</v>
      </c>
      <c r="B2901" s="683"/>
      <c r="C2901" s="683"/>
      <c r="D2901" s="683"/>
      <c r="E2901" s="683"/>
      <c r="F2901" s="683"/>
      <c r="G2901" s="683"/>
      <c r="H2901" s="683"/>
    </row>
    <row r="2902" spans="1:8">
      <c r="A2902" s="668" t="s">
        <v>2</v>
      </c>
      <c r="B2902" s="668"/>
      <c r="C2902" s="668"/>
      <c r="D2902" s="668"/>
      <c r="E2902" s="668"/>
      <c r="F2902" s="668"/>
      <c r="G2902" s="668"/>
      <c r="H2902" s="668"/>
    </row>
    <row r="2903" spans="1:8" ht="15.75">
      <c r="A2903" s="1" t="s">
        <v>3</v>
      </c>
      <c r="B2903" s="1" t="s">
        <v>4</v>
      </c>
      <c r="C2903" s="211" t="s">
        <v>2245</v>
      </c>
      <c r="D2903" s="1" t="s">
        <v>2243</v>
      </c>
      <c r="E2903" s="1" t="s">
        <v>2246</v>
      </c>
      <c r="F2903" s="211" t="s">
        <v>2244</v>
      </c>
      <c r="G2903" s="1" t="s">
        <v>2247</v>
      </c>
      <c r="H2903" s="211" t="s">
        <v>2239</v>
      </c>
    </row>
    <row r="2904" spans="1:8" ht="15.75">
      <c r="A2904" s="52"/>
      <c r="B2904" s="36" t="s">
        <v>2953</v>
      </c>
      <c r="C2904" s="360">
        <v>1</v>
      </c>
      <c r="D2904" s="466">
        <v>20570</v>
      </c>
      <c r="E2904" s="52"/>
      <c r="F2904" s="492">
        <f>D2904-E2904</f>
        <v>20570</v>
      </c>
      <c r="G2904" s="52"/>
      <c r="H2904" s="359"/>
    </row>
    <row r="2905" spans="1:8">
      <c r="A2905" s="19"/>
      <c r="B2905" s="21" t="s">
        <v>2972</v>
      </c>
      <c r="C2905" s="21">
        <v>1</v>
      </c>
      <c r="D2905" s="5"/>
      <c r="E2905" s="3">
        <v>14205</v>
      </c>
      <c r="F2905" s="229">
        <f>D2905-E2905+F2904</f>
        <v>6365</v>
      </c>
      <c r="G2905" s="348"/>
      <c r="H2905" s="19"/>
    </row>
    <row r="2906" spans="1:8">
      <c r="A2906" s="19"/>
      <c r="B2906" s="21"/>
      <c r="C2906" s="21"/>
      <c r="D2906" s="5"/>
      <c r="E2906" s="3"/>
      <c r="F2906" s="229">
        <f t="shared" ref="F2906:F2915" si="59">D2906-E2906+F2905</f>
        <v>6365</v>
      </c>
      <c r="G2906" s="240"/>
      <c r="H2906" s="21"/>
    </row>
    <row r="2907" spans="1:8">
      <c r="A2907" s="19"/>
      <c r="B2907" s="21"/>
      <c r="C2907" s="21"/>
      <c r="D2907" s="5"/>
      <c r="E2907" s="3"/>
      <c r="F2907" s="229">
        <f t="shared" si="59"/>
        <v>6365</v>
      </c>
      <c r="G2907" s="3"/>
      <c r="H2907" s="21"/>
    </row>
    <row r="2908" spans="1:8">
      <c r="A2908" s="19"/>
      <c r="B2908" s="21"/>
      <c r="C2908" s="21"/>
      <c r="D2908" s="5"/>
      <c r="E2908" s="3"/>
      <c r="F2908" s="229">
        <f t="shared" si="59"/>
        <v>6365</v>
      </c>
      <c r="G2908" s="3"/>
      <c r="H2908" s="21"/>
    </row>
    <row r="2909" spans="1:8">
      <c r="A2909" s="19"/>
      <c r="B2909" s="105"/>
      <c r="C2909" s="21"/>
      <c r="D2909" s="5"/>
      <c r="E2909" s="3"/>
      <c r="F2909" s="229">
        <f t="shared" si="59"/>
        <v>6365</v>
      </c>
      <c r="G2909" s="3"/>
      <c r="H2909" s="21"/>
    </row>
    <row r="2910" spans="1:8">
      <c r="A2910" s="19"/>
      <c r="B2910" s="21"/>
      <c r="C2910" s="21"/>
      <c r="D2910" s="5"/>
      <c r="E2910" s="3"/>
      <c r="F2910" s="229">
        <f t="shared" si="59"/>
        <v>6365</v>
      </c>
      <c r="G2910" s="3"/>
      <c r="H2910" s="21"/>
    </row>
    <row r="2911" spans="1:8">
      <c r="A2911" s="19"/>
      <c r="B2911" s="21"/>
      <c r="C2911" s="21"/>
      <c r="D2911" s="3"/>
      <c r="E2911" s="3"/>
      <c r="F2911" s="229">
        <f t="shared" si="59"/>
        <v>6365</v>
      </c>
      <c r="G2911" s="3"/>
      <c r="H2911" s="21"/>
    </row>
    <row r="2912" spans="1:8">
      <c r="A2912" s="19"/>
      <c r="B2912" s="21"/>
      <c r="C2912" s="21"/>
      <c r="D2912" s="3"/>
      <c r="E2912" s="3"/>
      <c r="F2912" s="229">
        <f t="shared" si="59"/>
        <v>6365</v>
      </c>
      <c r="G2912" s="3"/>
      <c r="H2912" s="21"/>
    </row>
    <row r="2913" spans="1:8">
      <c r="A2913" s="19"/>
      <c r="B2913" s="21"/>
      <c r="C2913" s="21"/>
      <c r="D2913" s="3"/>
      <c r="E2913" s="3"/>
      <c r="F2913" s="229">
        <f t="shared" si="59"/>
        <v>6365</v>
      </c>
      <c r="G2913" s="3"/>
      <c r="H2913" s="21"/>
    </row>
    <row r="2914" spans="1:8">
      <c r="A2914" s="19"/>
      <c r="B2914" s="21"/>
      <c r="C2914" s="21"/>
      <c r="D2914" s="3"/>
      <c r="E2914" s="3"/>
      <c r="F2914" s="229">
        <f t="shared" si="59"/>
        <v>6365</v>
      </c>
      <c r="G2914" s="3"/>
      <c r="H2914" s="21"/>
    </row>
    <row r="2915" spans="1:8">
      <c r="A2915" s="19"/>
      <c r="B2915" s="21"/>
      <c r="C2915" s="21"/>
      <c r="D2915" s="3"/>
      <c r="E2915" s="3"/>
      <c r="F2915" s="229">
        <f t="shared" si="59"/>
        <v>6365</v>
      </c>
      <c r="G2915" s="3"/>
      <c r="H2915" s="21"/>
    </row>
    <row r="2916" spans="1:8" ht="26.25">
      <c r="A2916" s="673" t="s">
        <v>43</v>
      </c>
      <c r="B2916" s="674"/>
      <c r="C2916" s="29">
        <f>SUM(C2905:C2915)</f>
        <v>1</v>
      </c>
      <c r="D2916" s="10">
        <f>SUM(D2904:D2915)</f>
        <v>20570</v>
      </c>
      <c r="E2916" s="10">
        <f>SUM(E2904:E2915)</f>
        <v>14205</v>
      </c>
      <c r="F2916" s="10">
        <f>D2916-E2916</f>
        <v>6365</v>
      </c>
      <c r="G2916" s="10"/>
      <c r="H2916" s="31"/>
    </row>
    <row r="2919" spans="1:8" ht="23.25">
      <c r="A2919" s="666" t="s">
        <v>0</v>
      </c>
      <c r="B2919" s="666"/>
      <c r="C2919" s="666"/>
      <c r="D2919" s="666"/>
      <c r="E2919" s="666"/>
      <c r="F2919" s="666"/>
      <c r="G2919" s="666"/>
      <c r="H2919" s="666"/>
    </row>
    <row r="2920" spans="1:8" ht="15.75">
      <c r="A2920" s="672" t="s">
        <v>1059</v>
      </c>
      <c r="B2920" s="672"/>
      <c r="C2920" s="672"/>
      <c r="D2920" s="672"/>
      <c r="E2920" s="672"/>
      <c r="F2920" s="672"/>
      <c r="G2920" s="672"/>
      <c r="H2920" s="672"/>
    </row>
    <row r="2921" spans="1:8" ht="21">
      <c r="A2921" s="683" t="s">
        <v>1890</v>
      </c>
      <c r="B2921" s="683"/>
      <c r="C2921" s="683"/>
      <c r="D2921" s="683"/>
      <c r="E2921" s="683"/>
      <c r="F2921" s="683"/>
      <c r="G2921" s="683"/>
      <c r="H2921" s="683"/>
    </row>
    <row r="2922" spans="1:8">
      <c r="A2922" s="668" t="s">
        <v>2</v>
      </c>
      <c r="B2922" s="668"/>
      <c r="C2922" s="668"/>
      <c r="D2922" s="668"/>
      <c r="E2922" s="668"/>
      <c r="F2922" s="668"/>
      <c r="G2922" s="668"/>
      <c r="H2922" s="668"/>
    </row>
    <row r="2923" spans="1:8" ht="15.75">
      <c r="A2923" s="1" t="s">
        <v>3</v>
      </c>
      <c r="B2923" s="1" t="s">
        <v>4</v>
      </c>
      <c r="C2923" s="211" t="s">
        <v>2245</v>
      </c>
      <c r="D2923" s="1" t="s">
        <v>2243</v>
      </c>
      <c r="E2923" s="1" t="s">
        <v>2246</v>
      </c>
      <c r="F2923" s="211" t="s">
        <v>2244</v>
      </c>
      <c r="G2923" s="1" t="s">
        <v>2247</v>
      </c>
      <c r="H2923" s="211" t="s">
        <v>2239</v>
      </c>
    </row>
    <row r="2924" spans="1:8" ht="15.75">
      <c r="A2924" s="52"/>
      <c r="B2924" s="36"/>
      <c r="C2924" s="360"/>
      <c r="D2924" s="466"/>
      <c r="E2924" s="52"/>
      <c r="F2924" s="492">
        <f>D2924-E2924</f>
        <v>0</v>
      </c>
      <c r="G2924" s="52"/>
      <c r="H2924" s="359"/>
    </row>
    <row r="2925" spans="1:8">
      <c r="A2925" s="19"/>
      <c r="B2925" s="21"/>
      <c r="C2925" s="21"/>
      <c r="D2925" s="5"/>
      <c r="E2925" s="3"/>
      <c r="F2925" s="229">
        <f>D2925-E2925+F2924</f>
        <v>0</v>
      </c>
      <c r="G2925" s="348"/>
      <c r="H2925" s="19"/>
    </row>
    <row r="2926" spans="1:8">
      <c r="A2926" s="19"/>
      <c r="B2926" s="21"/>
      <c r="C2926" s="21"/>
      <c r="D2926" s="5"/>
      <c r="E2926" s="3"/>
      <c r="F2926" s="229">
        <f t="shared" ref="F2926:F2935" si="60">D2926-E2926+F2925</f>
        <v>0</v>
      </c>
      <c r="G2926" s="240"/>
      <c r="H2926" s="21"/>
    </row>
    <row r="2927" spans="1:8">
      <c r="A2927" s="19"/>
      <c r="B2927" s="21"/>
      <c r="C2927" s="21"/>
      <c r="D2927" s="5"/>
      <c r="E2927" s="3"/>
      <c r="F2927" s="229">
        <f t="shared" si="60"/>
        <v>0</v>
      </c>
      <c r="G2927" s="3"/>
      <c r="H2927" s="21"/>
    </row>
    <row r="2928" spans="1:8">
      <c r="A2928" s="19"/>
      <c r="B2928" s="21"/>
      <c r="C2928" s="21"/>
      <c r="D2928" s="5"/>
      <c r="E2928" s="3"/>
      <c r="F2928" s="229">
        <f t="shared" si="60"/>
        <v>0</v>
      </c>
      <c r="G2928" s="3"/>
      <c r="H2928" s="21"/>
    </row>
    <row r="2929" spans="1:8">
      <c r="A2929" s="19"/>
      <c r="B2929" s="105"/>
      <c r="C2929" s="21"/>
      <c r="D2929" s="5"/>
      <c r="E2929" s="3"/>
      <c r="F2929" s="229">
        <f t="shared" si="60"/>
        <v>0</v>
      </c>
      <c r="G2929" s="3"/>
      <c r="H2929" s="21"/>
    </row>
    <row r="2930" spans="1:8">
      <c r="A2930" s="19"/>
      <c r="B2930" s="21"/>
      <c r="C2930" s="21"/>
      <c r="D2930" s="5"/>
      <c r="E2930" s="3"/>
      <c r="F2930" s="229">
        <f t="shared" si="60"/>
        <v>0</v>
      </c>
      <c r="G2930" s="3"/>
      <c r="H2930" s="21"/>
    </row>
    <row r="2931" spans="1:8">
      <c r="A2931" s="19"/>
      <c r="B2931" s="21"/>
      <c r="C2931" s="21"/>
      <c r="D2931" s="3"/>
      <c r="E2931" s="3"/>
      <c r="F2931" s="229">
        <f t="shared" si="60"/>
        <v>0</v>
      </c>
      <c r="G2931" s="3"/>
      <c r="H2931" s="21"/>
    </row>
    <row r="2932" spans="1:8">
      <c r="A2932" s="19"/>
      <c r="B2932" s="21"/>
      <c r="C2932" s="21"/>
      <c r="D2932" s="3"/>
      <c r="E2932" s="3"/>
      <c r="F2932" s="229">
        <f t="shared" si="60"/>
        <v>0</v>
      </c>
      <c r="G2932" s="3"/>
      <c r="H2932" s="21"/>
    </row>
    <row r="2933" spans="1:8">
      <c r="A2933" s="19"/>
      <c r="B2933" s="21"/>
      <c r="C2933" s="21"/>
      <c r="D2933" s="3"/>
      <c r="E2933" s="3"/>
      <c r="F2933" s="229">
        <f t="shared" si="60"/>
        <v>0</v>
      </c>
      <c r="G2933" s="3"/>
      <c r="H2933" s="21"/>
    </row>
    <row r="2934" spans="1:8">
      <c r="A2934" s="19"/>
      <c r="B2934" s="21"/>
      <c r="C2934" s="21"/>
      <c r="D2934" s="3"/>
      <c r="E2934" s="3"/>
      <c r="F2934" s="229">
        <f t="shared" si="60"/>
        <v>0</v>
      </c>
      <c r="G2934" s="3"/>
      <c r="H2934" s="21"/>
    </row>
    <row r="2935" spans="1:8">
      <c r="A2935" s="19"/>
      <c r="B2935" s="21"/>
      <c r="C2935" s="21"/>
      <c r="D2935" s="3"/>
      <c r="E2935" s="3"/>
      <c r="F2935" s="229">
        <f t="shared" si="60"/>
        <v>0</v>
      </c>
      <c r="G2935" s="3"/>
      <c r="H2935" s="21"/>
    </row>
    <row r="2936" spans="1:8" ht="26.25">
      <c r="A2936" s="673" t="s">
        <v>43</v>
      </c>
      <c r="B2936" s="674"/>
      <c r="C2936" s="29">
        <f>SUM(C2925:C2935)</f>
        <v>0</v>
      </c>
      <c r="D2936" s="10">
        <f>SUM(D2924:D2935)</f>
        <v>0</v>
      </c>
      <c r="E2936" s="10">
        <f>SUM(E2924:E2935)</f>
        <v>0</v>
      </c>
      <c r="F2936" s="10">
        <f>D2936-E2936</f>
        <v>0</v>
      </c>
      <c r="G2936" s="10"/>
      <c r="H2936" s="31"/>
    </row>
  </sheetData>
  <mergeCells count="205">
    <mergeCell ref="A2919:H2919"/>
    <mergeCell ref="A2920:H2920"/>
    <mergeCell ref="A2921:H2921"/>
    <mergeCell ref="A2922:H2922"/>
    <mergeCell ref="A2916:B2916"/>
    <mergeCell ref="A2936:B2936"/>
    <mergeCell ref="A2817:H2817"/>
    <mergeCell ref="A2818:H2818"/>
    <mergeCell ref="A2819:H2819"/>
    <mergeCell ref="A2820:H2820"/>
    <mergeCell ref="A2899:H2899"/>
    <mergeCell ref="A2900:H2900"/>
    <mergeCell ref="A2901:H2901"/>
    <mergeCell ref="A2902:H2902"/>
    <mergeCell ref="A2837:H2837"/>
    <mergeCell ref="A2838:H2838"/>
    <mergeCell ref="A2839:H2839"/>
    <mergeCell ref="A2840:H2840"/>
    <mergeCell ref="A2769:H2769"/>
    <mergeCell ref="A2770:H2770"/>
    <mergeCell ref="A2771:H2771"/>
    <mergeCell ref="A2748:H2748"/>
    <mergeCell ref="A2749:H2749"/>
    <mergeCell ref="A2750:H2750"/>
    <mergeCell ref="A2751:H2751"/>
    <mergeCell ref="A2768:H2768"/>
    <mergeCell ref="A2539:H2539"/>
    <mergeCell ref="A2540:H2540"/>
    <mergeCell ref="A2541:H2541"/>
    <mergeCell ref="A2542:H2542"/>
    <mergeCell ref="A2642:H2642"/>
    <mergeCell ref="A2643:H2643"/>
    <mergeCell ref="A2644:H2644"/>
    <mergeCell ref="A2645:H2645"/>
    <mergeCell ref="A2593:H2593"/>
    <mergeCell ref="A2594:H2594"/>
    <mergeCell ref="A2595:H2595"/>
    <mergeCell ref="A2596:H2596"/>
    <mergeCell ref="A2142:H2142"/>
    <mergeCell ref="A2143:H2143"/>
    <mergeCell ref="A2144:H2144"/>
    <mergeCell ref="A2145:H2145"/>
    <mergeCell ref="A2348:H2348"/>
    <mergeCell ref="A2349:H2349"/>
    <mergeCell ref="A2350:H2350"/>
    <mergeCell ref="A2351:H2351"/>
    <mergeCell ref="A2308:H2308"/>
    <mergeCell ref="A2309:H2309"/>
    <mergeCell ref="A2310:H2310"/>
    <mergeCell ref="A2311:H2311"/>
    <mergeCell ref="A2286:H2286"/>
    <mergeCell ref="A2287:H2287"/>
    <mergeCell ref="A2288:H2288"/>
    <mergeCell ref="A2289:H2289"/>
    <mergeCell ref="A2230:H2230"/>
    <mergeCell ref="A2231:H2231"/>
    <mergeCell ref="A2232:H2232"/>
    <mergeCell ref="A2233:H2233"/>
    <mergeCell ref="A2119:H2119"/>
    <mergeCell ref="A2120:H2120"/>
    <mergeCell ref="A2090:H2090"/>
    <mergeCell ref="A2091:H2091"/>
    <mergeCell ref="A2092:H2092"/>
    <mergeCell ref="A2093:H2093"/>
    <mergeCell ref="A2011:H2011"/>
    <mergeCell ref="A2012:H2012"/>
    <mergeCell ref="A2013:H2013"/>
    <mergeCell ref="A2014:H2014"/>
    <mergeCell ref="A106:B106"/>
    <mergeCell ref="A110:H110"/>
    <mergeCell ref="A111:H111"/>
    <mergeCell ref="A112:H112"/>
    <mergeCell ref="A113:H113"/>
    <mergeCell ref="A131:B131"/>
    <mergeCell ref="A135:H135"/>
    <mergeCell ref="A2117:H2117"/>
    <mergeCell ref="A2118:H2118"/>
    <mergeCell ref="A161:H161"/>
    <mergeCell ref="A350:B350"/>
    <mergeCell ref="A1991:H1991"/>
    <mergeCell ref="A1992:H1992"/>
    <mergeCell ref="A1993:H1993"/>
    <mergeCell ref="A1994:H1994"/>
    <mergeCell ref="A1951:H1951"/>
    <mergeCell ref="A1952:H1952"/>
    <mergeCell ref="A1953:H1953"/>
    <mergeCell ref="A1954:H1954"/>
    <mergeCell ref="A960:H960"/>
    <mergeCell ref="A961:H961"/>
    <mergeCell ref="A414:H414"/>
    <mergeCell ref="A415:H415"/>
    <mergeCell ref="A416:H416"/>
    <mergeCell ref="A1:H1"/>
    <mergeCell ref="A2:H2"/>
    <mergeCell ref="A3:H3"/>
    <mergeCell ref="A4:H4"/>
    <mergeCell ref="A59:B59"/>
    <mergeCell ref="A65:H65"/>
    <mergeCell ref="A66:H66"/>
    <mergeCell ref="A67:H67"/>
    <mergeCell ref="A68:H68"/>
    <mergeCell ref="H27:H31"/>
    <mergeCell ref="H32:H34"/>
    <mergeCell ref="H35:H37"/>
    <mergeCell ref="H38:H40"/>
    <mergeCell ref="H41:H42"/>
    <mergeCell ref="H43:H45"/>
    <mergeCell ref="H47:H54"/>
    <mergeCell ref="A1493:H1493"/>
    <mergeCell ref="A1494:H1494"/>
    <mergeCell ref="A1158:H1158"/>
    <mergeCell ref="A1230:H1230"/>
    <mergeCell ref="A1231:H1231"/>
    <mergeCell ref="A1232:H1232"/>
    <mergeCell ref="A1233:H1233"/>
    <mergeCell ref="A1249:H1249"/>
    <mergeCell ref="A810:H810"/>
    <mergeCell ref="A811:H811"/>
    <mergeCell ref="A812:H812"/>
    <mergeCell ref="A958:H958"/>
    <mergeCell ref="A959:H959"/>
    <mergeCell ref="A1011:H1011"/>
    <mergeCell ref="A1012:H1012"/>
    <mergeCell ref="A1353:H1353"/>
    <mergeCell ref="A1354:H1354"/>
    <mergeCell ref="A1134:H1134"/>
    <mergeCell ref="A1155:H1155"/>
    <mergeCell ref="A1156:H1156"/>
    <mergeCell ref="A1157:H1157"/>
    <mergeCell ref="A1355:H1355"/>
    <mergeCell ref="A1492:H1492"/>
    <mergeCell ref="A710:H710"/>
    <mergeCell ref="A809:H809"/>
    <mergeCell ref="A466:H466"/>
    <mergeCell ref="A467:H467"/>
    <mergeCell ref="A583:B583"/>
    <mergeCell ref="A587:H587"/>
    <mergeCell ref="A588:H588"/>
    <mergeCell ref="A589:H589"/>
    <mergeCell ref="A590:H590"/>
    <mergeCell ref="A607:B607"/>
    <mergeCell ref="A611:H611"/>
    <mergeCell ref="A708:H708"/>
    <mergeCell ref="A709:H709"/>
    <mergeCell ref="A700:B700"/>
    <mergeCell ref="A707:H707"/>
    <mergeCell ref="A357:H357"/>
    <mergeCell ref="A358:H358"/>
    <mergeCell ref="A359:H359"/>
    <mergeCell ref="A360:H360"/>
    <mergeCell ref="A136:H136"/>
    <mergeCell ref="A137:H137"/>
    <mergeCell ref="A138:H138"/>
    <mergeCell ref="A151:B151"/>
    <mergeCell ref="A158:H158"/>
    <mergeCell ref="A159:H159"/>
    <mergeCell ref="A160:H160"/>
    <mergeCell ref="H82:H86"/>
    <mergeCell ref="H87:H90"/>
    <mergeCell ref="H91:H98"/>
    <mergeCell ref="H99:H100"/>
    <mergeCell ref="H120:H121"/>
    <mergeCell ref="H122:H125"/>
    <mergeCell ref="A612:H612"/>
    <mergeCell ref="A613:H613"/>
    <mergeCell ref="A614:H614"/>
    <mergeCell ref="A417:H417"/>
    <mergeCell ref="A443:B443"/>
    <mergeCell ref="A449:H449"/>
    <mergeCell ref="A450:H450"/>
    <mergeCell ref="A451:H451"/>
    <mergeCell ref="A452:H452"/>
    <mergeCell ref="A459:B459"/>
    <mergeCell ref="A464:H464"/>
    <mergeCell ref="A465:H465"/>
    <mergeCell ref="A369:B369"/>
    <mergeCell ref="A374:H374"/>
    <mergeCell ref="A375:H375"/>
    <mergeCell ref="A376:H376"/>
    <mergeCell ref="A377:H377"/>
    <mergeCell ref="A409:B409"/>
    <mergeCell ref="J266:J269"/>
    <mergeCell ref="J270:J276"/>
    <mergeCell ref="A1854:H1854"/>
    <mergeCell ref="A1855:H1855"/>
    <mergeCell ref="A1856:H1856"/>
    <mergeCell ref="A1857:H1857"/>
    <mergeCell ref="A1838:H1838"/>
    <mergeCell ref="A1839:H1839"/>
    <mergeCell ref="A1250:H1250"/>
    <mergeCell ref="A1836:H1836"/>
    <mergeCell ref="A1837:H1837"/>
    <mergeCell ref="A1013:H1013"/>
    <mergeCell ref="A1014:H1014"/>
    <mergeCell ref="A1131:H1131"/>
    <mergeCell ref="A1132:H1132"/>
    <mergeCell ref="A1133:H1133"/>
    <mergeCell ref="A1495:H1495"/>
    <mergeCell ref="A1703:H1703"/>
    <mergeCell ref="A1704:H1704"/>
    <mergeCell ref="A1705:H1705"/>
    <mergeCell ref="A1706:H1706"/>
    <mergeCell ref="A1251:H1251"/>
    <mergeCell ref="A1252:H1252"/>
    <mergeCell ref="A1352:H1352"/>
  </mergeCells>
  <pageMargins left="0.7" right="0.7" top="0.75" bottom="0.75" header="0.3" footer="0.3"/>
  <pageSetup paperSize="9"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738"/>
  <sheetViews>
    <sheetView tabSelected="1" topLeftCell="A2692" workbookViewId="0">
      <selection activeCell="F2544" sqref="F2544"/>
    </sheetView>
  </sheetViews>
  <sheetFormatPr defaultColWidth="9" defaultRowHeight="15"/>
  <cols>
    <col min="1" max="1" width="7.5703125" customWidth="1"/>
    <col min="2" max="2" width="12.7109375" customWidth="1"/>
    <col min="3" max="3" width="12.85546875" customWidth="1"/>
    <col min="4" max="4" width="21.5703125" customWidth="1"/>
    <col min="5" max="6" width="22.5703125" customWidth="1"/>
    <col min="7" max="7" width="24.28515625" customWidth="1"/>
    <col min="8" max="8" width="20" customWidth="1"/>
    <col min="9" max="9" width="14.28515625" customWidth="1"/>
    <col min="10" max="10" width="17.7109375" customWidth="1"/>
  </cols>
  <sheetData>
    <row r="1" spans="1:8" ht="23.25">
      <c r="A1" s="666" t="s">
        <v>0</v>
      </c>
      <c r="B1" s="666"/>
      <c r="C1" s="666"/>
      <c r="D1" s="666"/>
      <c r="E1" s="666"/>
      <c r="F1" s="666"/>
      <c r="G1" s="666"/>
      <c r="H1" s="666"/>
    </row>
    <row r="2" spans="1:8" ht="15.75">
      <c r="A2" s="672" t="s">
        <v>1668</v>
      </c>
      <c r="B2" s="672"/>
      <c r="C2" s="672"/>
      <c r="D2" s="672"/>
      <c r="E2" s="672"/>
      <c r="F2" s="672"/>
      <c r="G2" s="672"/>
      <c r="H2" s="672"/>
    </row>
    <row r="3" spans="1:8">
      <c r="A3" s="667" t="s">
        <v>342</v>
      </c>
      <c r="B3" s="667"/>
      <c r="C3" s="667"/>
      <c r="D3" s="667"/>
      <c r="E3" s="667"/>
      <c r="F3" s="667"/>
      <c r="G3" s="667"/>
      <c r="H3" s="667"/>
    </row>
    <row r="4" spans="1:8">
      <c r="A4" s="668" t="s">
        <v>1580</v>
      </c>
      <c r="B4" s="668"/>
      <c r="C4" s="668"/>
      <c r="D4" s="668"/>
      <c r="E4" s="668"/>
      <c r="F4" s="668"/>
      <c r="G4" s="668"/>
      <c r="H4" s="668"/>
    </row>
    <row r="5" spans="1:8" ht="15.75">
      <c r="A5" s="1" t="s">
        <v>3</v>
      </c>
      <c r="B5" s="1" t="s">
        <v>4</v>
      </c>
      <c r="C5" s="211" t="s">
        <v>2245</v>
      </c>
      <c r="D5" s="1" t="s">
        <v>2243</v>
      </c>
      <c r="E5" s="1" t="s">
        <v>2246</v>
      </c>
      <c r="F5" s="211" t="s">
        <v>2244</v>
      </c>
      <c r="G5" s="1" t="s">
        <v>2247</v>
      </c>
      <c r="H5" s="211" t="s">
        <v>2239</v>
      </c>
    </row>
    <row r="6" spans="1:8" ht="15.75">
      <c r="A6" s="36"/>
      <c r="B6" s="36" t="s">
        <v>1536</v>
      </c>
      <c r="C6" s="36"/>
      <c r="D6" s="37">
        <v>428160</v>
      </c>
      <c r="E6" s="36"/>
      <c r="F6" s="36">
        <f>D6-E6</f>
        <v>428160</v>
      </c>
      <c r="G6" s="36"/>
      <c r="H6" s="36"/>
    </row>
    <row r="7" spans="1:8" ht="15.75">
      <c r="A7" s="36"/>
      <c r="B7" s="36" t="s">
        <v>1537</v>
      </c>
      <c r="C7" s="36"/>
      <c r="D7" s="37">
        <v>774815</v>
      </c>
      <c r="E7" s="36"/>
      <c r="F7" s="36">
        <f>F6+D7-E7</f>
        <v>1202975</v>
      </c>
      <c r="G7" s="36"/>
      <c r="H7" s="36"/>
    </row>
    <row r="8" spans="1:8" ht="15.75">
      <c r="A8" s="36"/>
      <c r="B8" s="36" t="s">
        <v>1524</v>
      </c>
      <c r="C8" s="36"/>
      <c r="D8" s="37">
        <v>833800</v>
      </c>
      <c r="E8" s="36"/>
      <c r="F8" s="36">
        <f t="shared" ref="F8:F71" si="0">F7+D8-E8</f>
        <v>2036775</v>
      </c>
      <c r="G8" s="36"/>
      <c r="H8" s="36"/>
    </row>
    <row r="9" spans="1:8" ht="15.75">
      <c r="A9" s="36"/>
      <c r="B9" s="36" t="s">
        <v>1538</v>
      </c>
      <c r="C9" s="36"/>
      <c r="D9" s="37">
        <v>1083955</v>
      </c>
      <c r="E9" s="36"/>
      <c r="F9" s="36">
        <f t="shared" si="0"/>
        <v>3120730</v>
      </c>
      <c r="G9" s="36"/>
      <c r="H9" s="36"/>
    </row>
    <row r="10" spans="1:8" ht="15.75">
      <c r="A10" s="36"/>
      <c r="B10" s="36" t="s">
        <v>1539</v>
      </c>
      <c r="C10" s="36"/>
      <c r="D10" s="37">
        <v>784730</v>
      </c>
      <c r="E10" s="36"/>
      <c r="F10" s="36">
        <f t="shared" si="0"/>
        <v>3905460</v>
      </c>
      <c r="G10" s="36"/>
      <c r="H10" s="36"/>
    </row>
    <row r="11" spans="1:8" ht="15.75">
      <c r="A11" s="36"/>
      <c r="B11" s="36" t="s">
        <v>1155</v>
      </c>
      <c r="C11" s="36"/>
      <c r="D11" s="37">
        <v>777110</v>
      </c>
      <c r="E11" s="36"/>
      <c r="F11" s="36">
        <f t="shared" si="0"/>
        <v>4682570</v>
      </c>
      <c r="G11" s="36"/>
      <c r="H11" s="36"/>
    </row>
    <row r="12" spans="1:8" ht="15.75">
      <c r="A12" s="36"/>
      <c r="B12" s="36" t="s">
        <v>1156</v>
      </c>
      <c r="C12" s="36"/>
      <c r="D12" s="37">
        <v>1087395</v>
      </c>
      <c r="E12" s="36"/>
      <c r="F12" s="36">
        <f t="shared" si="0"/>
        <v>5769965</v>
      </c>
      <c r="G12" s="36"/>
      <c r="H12" s="36"/>
    </row>
    <row r="13" spans="1:8" ht="15.75">
      <c r="A13" s="36"/>
      <c r="B13" s="36" t="s">
        <v>1540</v>
      </c>
      <c r="C13" s="36"/>
      <c r="D13" s="37">
        <v>950635</v>
      </c>
      <c r="E13" s="36"/>
      <c r="F13" s="36">
        <f t="shared" si="0"/>
        <v>6720600</v>
      </c>
      <c r="G13" s="36"/>
      <c r="H13" s="36"/>
    </row>
    <row r="14" spans="1:8" ht="15.75">
      <c r="A14" s="36"/>
      <c r="B14" s="36" t="s">
        <v>1526</v>
      </c>
      <c r="C14" s="36"/>
      <c r="D14" s="37">
        <v>1027660</v>
      </c>
      <c r="E14" s="36"/>
      <c r="F14" s="36">
        <f t="shared" si="0"/>
        <v>7748260</v>
      </c>
      <c r="G14" s="36"/>
      <c r="H14" s="36"/>
    </row>
    <row r="15" spans="1:8" ht="15.75">
      <c r="A15" s="36"/>
      <c r="B15" s="36" t="s">
        <v>1157</v>
      </c>
      <c r="C15" s="36"/>
      <c r="D15" s="37">
        <v>876195</v>
      </c>
      <c r="E15" s="36"/>
      <c r="F15" s="36">
        <f t="shared" si="0"/>
        <v>8624455</v>
      </c>
      <c r="G15" s="36"/>
      <c r="H15" s="36"/>
    </row>
    <row r="16" spans="1:8" ht="15.75">
      <c r="A16" s="36"/>
      <c r="B16" s="36" t="s">
        <v>1541</v>
      </c>
      <c r="C16" s="36"/>
      <c r="D16" s="37">
        <v>670200</v>
      </c>
      <c r="E16" s="36"/>
      <c r="F16" s="36">
        <f t="shared" si="0"/>
        <v>9294655</v>
      </c>
      <c r="G16" s="36"/>
      <c r="H16" s="36"/>
    </row>
    <row r="17" spans="1:8" ht="15.75">
      <c r="A17" s="36"/>
      <c r="B17" s="36" t="s">
        <v>1527</v>
      </c>
      <c r="C17" s="36"/>
      <c r="D17" s="37">
        <v>708750</v>
      </c>
      <c r="E17" s="36"/>
      <c r="F17" s="36">
        <f t="shared" si="0"/>
        <v>10003405</v>
      </c>
      <c r="G17" s="36"/>
      <c r="H17" s="36"/>
    </row>
    <row r="18" spans="1:8" ht="15.75">
      <c r="A18" s="36"/>
      <c r="B18" s="36" t="s">
        <v>1528</v>
      </c>
      <c r="C18" s="36"/>
      <c r="D18" s="37">
        <v>799690</v>
      </c>
      <c r="E18" s="36"/>
      <c r="F18" s="36">
        <f t="shared" si="0"/>
        <v>10803095</v>
      </c>
      <c r="G18" s="36"/>
      <c r="H18" s="36"/>
    </row>
    <row r="19" spans="1:8" ht="15.75">
      <c r="A19" s="36"/>
      <c r="B19" s="36" t="s">
        <v>1529</v>
      </c>
      <c r="C19" s="36"/>
      <c r="D19" s="37">
        <v>551200</v>
      </c>
      <c r="E19" s="36"/>
      <c r="F19" s="36">
        <f t="shared" si="0"/>
        <v>11354295</v>
      </c>
      <c r="G19" s="36"/>
      <c r="H19" s="36"/>
    </row>
    <row r="20" spans="1:8" ht="15.75">
      <c r="A20" s="36"/>
      <c r="B20" s="36" t="s">
        <v>1530</v>
      </c>
      <c r="C20" s="36"/>
      <c r="D20" s="37">
        <v>633900</v>
      </c>
      <c r="E20" s="36"/>
      <c r="F20" s="36">
        <f t="shared" si="0"/>
        <v>11988195</v>
      </c>
      <c r="G20" s="36"/>
      <c r="H20" s="36"/>
    </row>
    <row r="21" spans="1:8" ht="15.75">
      <c r="A21" s="36"/>
      <c r="B21" s="36" t="s">
        <v>1169</v>
      </c>
      <c r="C21" s="36"/>
      <c r="D21" s="37">
        <v>249480</v>
      </c>
      <c r="E21" s="36"/>
      <c r="F21" s="36">
        <f t="shared" si="0"/>
        <v>12237675</v>
      </c>
      <c r="G21" s="36"/>
      <c r="H21" s="36"/>
    </row>
    <row r="22" spans="1:8" ht="15.75">
      <c r="A22" s="36"/>
      <c r="B22" s="36" t="s">
        <v>1669</v>
      </c>
      <c r="C22" s="36"/>
      <c r="D22" s="37">
        <v>75040</v>
      </c>
      <c r="E22" s="37"/>
      <c r="F22" s="36">
        <f t="shared" si="0"/>
        <v>12312715</v>
      </c>
      <c r="G22" s="37"/>
      <c r="H22" s="36"/>
    </row>
    <row r="23" spans="1:8" ht="15.75">
      <c r="A23" s="36"/>
      <c r="B23" s="36" t="s">
        <v>1670</v>
      </c>
      <c r="C23" s="36"/>
      <c r="D23" s="36"/>
      <c r="E23" s="37">
        <v>47160</v>
      </c>
      <c r="F23" s="36">
        <f t="shared" si="0"/>
        <v>12265555</v>
      </c>
      <c r="G23" s="37"/>
      <c r="H23" s="36"/>
    </row>
    <row r="24" spans="1:8" ht="15.75">
      <c r="A24" s="36"/>
      <c r="B24" s="36" t="s">
        <v>1671</v>
      </c>
      <c r="C24" s="36"/>
      <c r="D24" s="36"/>
      <c r="E24" s="37">
        <v>45765</v>
      </c>
      <c r="F24" s="36">
        <f t="shared" si="0"/>
        <v>12219790</v>
      </c>
      <c r="G24" s="37"/>
      <c r="H24" s="36"/>
    </row>
    <row r="25" spans="1:8" ht="15.75">
      <c r="A25" s="36"/>
      <c r="B25" s="36" t="s">
        <v>1545</v>
      </c>
      <c r="C25" s="36"/>
      <c r="D25" s="36"/>
      <c r="E25" s="37">
        <v>46150</v>
      </c>
      <c r="F25" s="36">
        <f t="shared" si="0"/>
        <v>12173640</v>
      </c>
      <c r="G25" s="37"/>
      <c r="H25" s="36"/>
    </row>
    <row r="26" spans="1:8" ht="15.75">
      <c r="A26" s="36"/>
      <c r="B26" s="36" t="s">
        <v>1672</v>
      </c>
      <c r="C26" s="36"/>
      <c r="D26" s="36"/>
      <c r="E26" s="37">
        <v>122395</v>
      </c>
      <c r="F26" s="36">
        <f t="shared" si="0"/>
        <v>12051245</v>
      </c>
      <c r="G26" s="37"/>
      <c r="H26" s="36"/>
    </row>
    <row r="27" spans="1:8" ht="15.75">
      <c r="A27" s="36"/>
      <c r="B27" s="36" t="s">
        <v>1673</v>
      </c>
      <c r="C27" s="36"/>
      <c r="D27" s="36"/>
      <c r="E27" s="37">
        <v>145445</v>
      </c>
      <c r="F27" s="36">
        <f t="shared" si="0"/>
        <v>11905800</v>
      </c>
      <c r="G27" s="37"/>
      <c r="H27" s="36"/>
    </row>
    <row r="28" spans="1:8" ht="15.75">
      <c r="A28" s="36"/>
      <c r="B28" s="36" t="s">
        <v>1674</v>
      </c>
      <c r="C28" s="36"/>
      <c r="D28" s="36"/>
      <c r="E28" s="37">
        <v>70870</v>
      </c>
      <c r="F28" s="36">
        <f t="shared" si="0"/>
        <v>11834930</v>
      </c>
      <c r="G28" s="37"/>
      <c r="H28" s="36"/>
    </row>
    <row r="29" spans="1:8" ht="15.75">
      <c r="A29" s="36"/>
      <c r="B29" s="36" t="s">
        <v>1675</v>
      </c>
      <c r="C29" s="36"/>
      <c r="D29" s="36"/>
      <c r="E29" s="37">
        <v>117895</v>
      </c>
      <c r="F29" s="36">
        <f t="shared" si="0"/>
        <v>11717035</v>
      </c>
      <c r="G29" s="37"/>
      <c r="H29" s="36"/>
    </row>
    <row r="30" spans="1:8" ht="15.75">
      <c r="A30" s="36"/>
      <c r="B30" s="36" t="s">
        <v>1676</v>
      </c>
      <c r="C30" s="36"/>
      <c r="D30" s="36"/>
      <c r="E30" s="37">
        <v>135775</v>
      </c>
      <c r="F30" s="36">
        <f t="shared" si="0"/>
        <v>11581260</v>
      </c>
      <c r="G30" s="37"/>
      <c r="H30" s="36"/>
    </row>
    <row r="31" spans="1:8" ht="15.75">
      <c r="A31" s="36"/>
      <c r="B31" s="36" t="s">
        <v>1677</v>
      </c>
      <c r="C31" s="36"/>
      <c r="D31" s="36"/>
      <c r="E31" s="37">
        <v>196940</v>
      </c>
      <c r="F31" s="36">
        <f t="shared" si="0"/>
        <v>11384320</v>
      </c>
      <c r="G31" s="37"/>
      <c r="H31" s="36"/>
    </row>
    <row r="32" spans="1:8" ht="15.75">
      <c r="A32" s="36"/>
      <c r="B32" s="36" t="s">
        <v>1678</v>
      </c>
      <c r="C32" s="36"/>
      <c r="D32" s="36"/>
      <c r="E32" s="37">
        <v>13330</v>
      </c>
      <c r="F32" s="36">
        <f t="shared" si="0"/>
        <v>11370990</v>
      </c>
      <c r="G32" s="37"/>
      <c r="H32" s="36"/>
    </row>
    <row r="33" spans="1:8" ht="15.75">
      <c r="A33" s="36"/>
      <c r="B33" s="36" t="s">
        <v>1679</v>
      </c>
      <c r="C33" s="36"/>
      <c r="D33" s="36"/>
      <c r="E33" s="37">
        <v>71385</v>
      </c>
      <c r="F33" s="36">
        <f t="shared" si="0"/>
        <v>11299605</v>
      </c>
      <c r="G33" s="37"/>
      <c r="H33" s="36"/>
    </row>
    <row r="34" spans="1:8" ht="15.75">
      <c r="A34" s="36"/>
      <c r="B34" s="36" t="s">
        <v>1680</v>
      </c>
      <c r="C34" s="36"/>
      <c r="D34" s="36"/>
      <c r="E34" s="37">
        <v>13860</v>
      </c>
      <c r="F34" s="36">
        <f t="shared" si="0"/>
        <v>11285745</v>
      </c>
      <c r="G34" s="37"/>
      <c r="H34" s="36"/>
    </row>
    <row r="35" spans="1:8" ht="15.75">
      <c r="A35" s="36"/>
      <c r="B35" s="36" t="s">
        <v>1581</v>
      </c>
      <c r="C35" s="36"/>
      <c r="D35" s="36"/>
      <c r="E35" s="37">
        <v>13820</v>
      </c>
      <c r="F35" s="36">
        <f t="shared" si="0"/>
        <v>11271925</v>
      </c>
      <c r="G35" s="37"/>
      <c r="H35" s="36"/>
    </row>
    <row r="36" spans="1:8" ht="15.75">
      <c r="A36" s="36"/>
      <c r="B36" s="36" t="s">
        <v>1582</v>
      </c>
      <c r="C36" s="36"/>
      <c r="D36" s="36"/>
      <c r="E36" s="37">
        <v>138050</v>
      </c>
      <c r="F36" s="36">
        <f t="shared" si="0"/>
        <v>11133875</v>
      </c>
      <c r="G36" s="37"/>
      <c r="H36" s="36"/>
    </row>
    <row r="37" spans="1:8" ht="15.75">
      <c r="A37" s="36"/>
      <c r="B37" s="36" t="s">
        <v>1583</v>
      </c>
      <c r="C37" s="36"/>
      <c r="D37" s="36"/>
      <c r="E37" s="37">
        <v>174675</v>
      </c>
      <c r="F37" s="36">
        <f t="shared" si="0"/>
        <v>10959200</v>
      </c>
      <c r="G37" s="37"/>
      <c r="H37" s="36"/>
    </row>
    <row r="38" spans="1:8" ht="15.75">
      <c r="A38" s="36"/>
      <c r="B38" s="36" t="s">
        <v>1546</v>
      </c>
      <c r="C38" s="36"/>
      <c r="D38" s="36"/>
      <c r="E38" s="37">
        <v>86765</v>
      </c>
      <c r="F38" s="36">
        <f t="shared" si="0"/>
        <v>10872435</v>
      </c>
      <c r="G38" s="37"/>
      <c r="H38" s="36"/>
    </row>
    <row r="39" spans="1:8" ht="15.75">
      <c r="A39" s="36"/>
      <c r="B39" s="36" t="s">
        <v>1547</v>
      </c>
      <c r="C39" s="36"/>
      <c r="D39" s="36"/>
      <c r="E39" s="37">
        <v>47000</v>
      </c>
      <c r="F39" s="36">
        <f t="shared" si="0"/>
        <v>10825435</v>
      </c>
      <c r="G39" s="37"/>
      <c r="H39" s="36"/>
    </row>
    <row r="40" spans="1:8" ht="15.75">
      <c r="A40" s="36"/>
      <c r="B40" s="36" t="s">
        <v>1548</v>
      </c>
      <c r="C40" s="36"/>
      <c r="D40" s="36"/>
      <c r="E40" s="37">
        <v>75855</v>
      </c>
      <c r="F40" s="36">
        <f t="shared" si="0"/>
        <v>10749580</v>
      </c>
      <c r="G40" s="37"/>
      <c r="H40" s="36"/>
    </row>
    <row r="41" spans="1:8" ht="15.75">
      <c r="A41" s="36"/>
      <c r="B41" s="36" t="s">
        <v>1549</v>
      </c>
      <c r="C41" s="36"/>
      <c r="D41" s="36"/>
      <c r="E41" s="37">
        <v>117570</v>
      </c>
      <c r="F41" s="36">
        <f t="shared" si="0"/>
        <v>10632010</v>
      </c>
      <c r="G41" s="37"/>
      <c r="H41" s="36"/>
    </row>
    <row r="42" spans="1:8" ht="15.75">
      <c r="A42" s="36"/>
      <c r="B42" s="36" t="s">
        <v>1550</v>
      </c>
      <c r="C42" s="36"/>
      <c r="D42" s="36"/>
      <c r="E42" s="37">
        <v>37920</v>
      </c>
      <c r="F42" s="36">
        <f t="shared" si="0"/>
        <v>10594090</v>
      </c>
      <c r="G42" s="37"/>
      <c r="H42" s="36"/>
    </row>
    <row r="43" spans="1:8" ht="15.75">
      <c r="A43" s="36"/>
      <c r="B43" s="36" t="s">
        <v>1585</v>
      </c>
      <c r="C43" s="36"/>
      <c r="D43" s="36"/>
      <c r="E43" s="37">
        <v>143640</v>
      </c>
      <c r="F43" s="36">
        <f t="shared" si="0"/>
        <v>10450450</v>
      </c>
      <c r="G43" s="37"/>
      <c r="H43" s="36"/>
    </row>
    <row r="44" spans="1:8" ht="15.75">
      <c r="A44" s="36"/>
      <c r="B44" s="36" t="s">
        <v>1586</v>
      </c>
      <c r="C44" s="36"/>
      <c r="D44" s="36"/>
      <c r="E44" s="37">
        <v>34895</v>
      </c>
      <c r="F44" s="36">
        <f t="shared" si="0"/>
        <v>10415555</v>
      </c>
      <c r="G44" s="37"/>
      <c r="H44" s="36"/>
    </row>
    <row r="45" spans="1:8" ht="15.75">
      <c r="A45" s="36"/>
      <c r="B45" s="36" t="s">
        <v>1587</v>
      </c>
      <c r="C45" s="36"/>
      <c r="D45" s="36"/>
      <c r="E45" s="37">
        <v>41465</v>
      </c>
      <c r="F45" s="36">
        <f t="shared" si="0"/>
        <v>10374090</v>
      </c>
      <c r="G45" s="37"/>
      <c r="H45" s="36"/>
    </row>
    <row r="46" spans="1:8" ht="15.75">
      <c r="A46" s="36"/>
      <c r="B46" s="36" t="s">
        <v>410</v>
      </c>
      <c r="C46" s="36"/>
      <c r="D46" s="36"/>
      <c r="E46" s="37">
        <v>94450</v>
      </c>
      <c r="F46" s="36">
        <f t="shared" si="0"/>
        <v>10279640</v>
      </c>
      <c r="G46" s="37"/>
      <c r="H46" s="36"/>
    </row>
    <row r="47" spans="1:8" ht="15.75">
      <c r="A47" s="36"/>
      <c r="B47" s="36" t="s">
        <v>1195</v>
      </c>
      <c r="C47" s="36"/>
      <c r="D47" s="36"/>
      <c r="E47" s="37">
        <v>70690</v>
      </c>
      <c r="F47" s="36">
        <f t="shared" si="0"/>
        <v>10208950</v>
      </c>
      <c r="G47" s="37"/>
      <c r="H47" s="36"/>
    </row>
    <row r="48" spans="1:8" ht="15.75">
      <c r="A48" s="36"/>
      <c r="B48" s="36" t="s">
        <v>1196</v>
      </c>
      <c r="C48" s="36"/>
      <c r="D48" s="36"/>
      <c r="E48" s="37">
        <v>28010</v>
      </c>
      <c r="F48" s="36">
        <f t="shared" si="0"/>
        <v>10180940</v>
      </c>
      <c r="G48" s="37"/>
      <c r="H48" s="36"/>
    </row>
    <row r="49" spans="1:8" ht="15.75">
      <c r="A49" s="36"/>
      <c r="B49" s="36" t="s">
        <v>1197</v>
      </c>
      <c r="C49" s="36"/>
      <c r="D49" s="36"/>
      <c r="E49" s="37">
        <v>14370</v>
      </c>
      <c r="F49" s="36">
        <f t="shared" si="0"/>
        <v>10166570</v>
      </c>
      <c r="G49" s="37"/>
      <c r="H49" s="36"/>
    </row>
    <row r="50" spans="1:8" ht="15.75">
      <c r="A50" s="36"/>
      <c r="B50" s="36" t="s">
        <v>1198</v>
      </c>
      <c r="C50" s="36"/>
      <c r="D50" s="36"/>
      <c r="E50" s="37">
        <v>100220</v>
      </c>
      <c r="F50" s="36">
        <f t="shared" si="0"/>
        <v>10066350</v>
      </c>
      <c r="G50" s="37"/>
      <c r="H50" s="36"/>
    </row>
    <row r="51" spans="1:8" ht="15.75">
      <c r="A51" s="36"/>
      <c r="B51" s="36" t="s">
        <v>1199</v>
      </c>
      <c r="C51" s="36"/>
      <c r="D51" s="36"/>
      <c r="E51" s="37">
        <v>27340</v>
      </c>
      <c r="F51" s="36">
        <f t="shared" si="0"/>
        <v>10039010</v>
      </c>
      <c r="G51" s="37"/>
      <c r="H51" s="36"/>
    </row>
    <row r="52" spans="1:8" ht="15.75">
      <c r="A52" s="36"/>
      <c r="B52" s="36" t="s">
        <v>1001</v>
      </c>
      <c r="C52" s="36"/>
      <c r="D52" s="36"/>
      <c r="E52" s="37">
        <v>86690</v>
      </c>
      <c r="F52" s="36">
        <f t="shared" si="0"/>
        <v>9952320</v>
      </c>
      <c r="G52" s="37"/>
      <c r="H52" s="36"/>
    </row>
    <row r="53" spans="1:8" ht="15.75">
      <c r="A53" s="36"/>
      <c r="B53" s="36" t="s">
        <v>1003</v>
      </c>
      <c r="C53" s="36"/>
      <c r="D53" s="36"/>
      <c r="E53" s="37">
        <v>28000</v>
      </c>
      <c r="F53" s="36">
        <f t="shared" si="0"/>
        <v>9924320</v>
      </c>
      <c r="G53" s="37"/>
      <c r="H53" s="36"/>
    </row>
    <row r="54" spans="1:8" ht="15.75">
      <c r="A54" s="36"/>
      <c r="B54" s="36" t="s">
        <v>378</v>
      </c>
      <c r="C54" s="36"/>
      <c r="D54" s="36"/>
      <c r="E54" s="37">
        <v>69890</v>
      </c>
      <c r="F54" s="36">
        <f t="shared" si="0"/>
        <v>9854430</v>
      </c>
      <c r="G54" s="37"/>
      <c r="H54" s="36"/>
    </row>
    <row r="55" spans="1:8" ht="15.75">
      <c r="A55" s="36"/>
      <c r="B55" s="36" t="s">
        <v>1213</v>
      </c>
      <c r="C55" s="36"/>
      <c r="D55" s="36"/>
      <c r="E55" s="37">
        <v>15020</v>
      </c>
      <c r="F55" s="36">
        <f t="shared" si="0"/>
        <v>9839410</v>
      </c>
      <c r="G55" s="37"/>
      <c r="H55" s="36"/>
    </row>
    <row r="56" spans="1:8" ht="15.75">
      <c r="A56" s="36"/>
      <c r="B56" s="36" t="s">
        <v>1008</v>
      </c>
      <c r="C56" s="36"/>
      <c r="D56" s="36"/>
      <c r="E56" s="37">
        <v>81770</v>
      </c>
      <c r="F56" s="36">
        <f t="shared" si="0"/>
        <v>9757640</v>
      </c>
      <c r="G56" s="37"/>
      <c r="H56" s="36"/>
    </row>
    <row r="57" spans="1:8" ht="15.75">
      <c r="A57" s="36"/>
      <c r="B57" s="36" t="s">
        <v>1009</v>
      </c>
      <c r="C57" s="36"/>
      <c r="D57" s="36"/>
      <c r="E57" s="37">
        <v>48230</v>
      </c>
      <c r="F57" s="36">
        <f t="shared" si="0"/>
        <v>9709410</v>
      </c>
      <c r="G57" s="37"/>
      <c r="H57" s="36"/>
    </row>
    <row r="58" spans="1:8" ht="15.75">
      <c r="A58" s="36"/>
      <c r="B58" s="36" t="s">
        <v>1214</v>
      </c>
      <c r="C58" s="36"/>
      <c r="D58" s="36"/>
      <c r="E58" s="37">
        <v>41320</v>
      </c>
      <c r="F58" s="36">
        <f t="shared" si="0"/>
        <v>9668090</v>
      </c>
      <c r="G58" s="37"/>
      <c r="H58" s="36"/>
    </row>
    <row r="59" spans="1:8" ht="15.75">
      <c r="A59" s="36"/>
      <c r="B59" s="36" t="s">
        <v>387</v>
      </c>
      <c r="C59" s="36"/>
      <c r="D59" s="36"/>
      <c r="E59" s="37">
        <v>237730</v>
      </c>
      <c r="F59" s="36">
        <f t="shared" si="0"/>
        <v>9430360</v>
      </c>
      <c r="G59" s="37"/>
      <c r="H59" s="36"/>
    </row>
    <row r="60" spans="1:8" ht="15.75">
      <c r="A60" s="36"/>
      <c r="B60" s="36" t="s">
        <v>388</v>
      </c>
      <c r="C60" s="36"/>
      <c r="D60" s="36"/>
      <c r="E60" s="37">
        <v>42040</v>
      </c>
      <c r="F60" s="36">
        <f t="shared" si="0"/>
        <v>9388320</v>
      </c>
      <c r="G60" s="37"/>
      <c r="H60" s="36"/>
    </row>
    <row r="61" spans="1:8" ht="15.75">
      <c r="A61" s="36"/>
      <c r="B61" s="36" t="s">
        <v>1215</v>
      </c>
      <c r="C61" s="36"/>
      <c r="D61" s="36"/>
      <c r="E61" s="37">
        <v>42490</v>
      </c>
      <c r="F61" s="36">
        <f t="shared" si="0"/>
        <v>9345830</v>
      </c>
      <c r="G61" s="37"/>
      <c r="H61" s="36"/>
    </row>
    <row r="62" spans="1:8" ht="15.75">
      <c r="A62" s="36"/>
      <c r="B62" s="36" t="s">
        <v>379</v>
      </c>
      <c r="C62" s="36"/>
      <c r="D62" s="36"/>
      <c r="E62" s="37">
        <v>290430</v>
      </c>
      <c r="F62" s="36">
        <f t="shared" si="0"/>
        <v>9055400</v>
      </c>
      <c r="G62" s="37"/>
      <c r="H62" s="36"/>
    </row>
    <row r="63" spans="1:8" ht="15.75">
      <c r="A63" s="36"/>
      <c r="B63" s="36" t="s">
        <v>380</v>
      </c>
      <c r="C63" s="36"/>
      <c r="D63" s="36"/>
      <c r="E63" s="37">
        <v>87350</v>
      </c>
      <c r="F63" s="36">
        <f t="shared" si="0"/>
        <v>8968050</v>
      </c>
      <c r="G63" s="37"/>
      <c r="H63" s="36"/>
    </row>
    <row r="64" spans="1:8" ht="15.75">
      <c r="A64" s="36"/>
      <c r="B64" s="36" t="s">
        <v>1216</v>
      </c>
      <c r="C64" s="36"/>
      <c r="D64" s="36"/>
      <c r="E64" s="37">
        <v>105340</v>
      </c>
      <c r="F64" s="36">
        <f t="shared" si="0"/>
        <v>8862710</v>
      </c>
      <c r="G64" s="37"/>
      <c r="H64" s="36"/>
    </row>
    <row r="65" spans="1:8" ht="15.75">
      <c r="A65" s="36"/>
      <c r="B65" s="36" t="s">
        <v>389</v>
      </c>
      <c r="C65" s="36"/>
      <c r="D65" s="36"/>
      <c r="E65" s="37">
        <v>165190</v>
      </c>
      <c r="F65" s="36">
        <f t="shared" si="0"/>
        <v>8697520</v>
      </c>
      <c r="G65" s="37"/>
      <c r="H65" s="36"/>
    </row>
    <row r="66" spans="1:8" ht="15.75">
      <c r="A66" s="36"/>
      <c r="B66" s="36" t="s">
        <v>1622</v>
      </c>
      <c r="C66" s="36"/>
      <c r="D66" s="36"/>
      <c r="E66" s="37">
        <v>129420</v>
      </c>
      <c r="F66" s="36">
        <f t="shared" si="0"/>
        <v>8568100</v>
      </c>
      <c r="G66" s="37"/>
      <c r="H66" s="36"/>
    </row>
    <row r="67" spans="1:8" ht="15.75">
      <c r="A67" s="36"/>
      <c r="B67" s="36" t="s">
        <v>390</v>
      </c>
      <c r="C67" s="36"/>
      <c r="D67" s="36"/>
      <c r="E67" s="37">
        <v>332020</v>
      </c>
      <c r="F67" s="36">
        <f t="shared" si="0"/>
        <v>8236080</v>
      </c>
      <c r="G67" s="37"/>
      <c r="H67" s="36"/>
    </row>
    <row r="68" spans="1:8" ht="15.75">
      <c r="A68" s="36"/>
      <c r="B68" s="36" t="s">
        <v>411</v>
      </c>
      <c r="C68" s="36"/>
      <c r="D68" s="36"/>
      <c r="E68" s="37">
        <v>184730</v>
      </c>
      <c r="F68" s="36">
        <f t="shared" si="0"/>
        <v>8051350</v>
      </c>
      <c r="G68" s="37"/>
      <c r="H68" s="36"/>
    </row>
    <row r="69" spans="1:8" ht="15.75">
      <c r="A69" s="36"/>
      <c r="B69" s="36" t="s">
        <v>412</v>
      </c>
      <c r="C69" s="36"/>
      <c r="D69" s="36"/>
      <c r="E69" s="37">
        <v>163430</v>
      </c>
      <c r="F69" s="36">
        <f t="shared" si="0"/>
        <v>7887920</v>
      </c>
      <c r="G69" s="37"/>
      <c r="H69" s="36"/>
    </row>
    <row r="70" spans="1:8" ht="15.75">
      <c r="A70" s="36"/>
      <c r="B70" s="36" t="s">
        <v>413</v>
      </c>
      <c r="C70" s="36"/>
      <c r="D70" s="36"/>
      <c r="E70" s="37">
        <v>156410</v>
      </c>
      <c r="F70" s="36">
        <f t="shared" si="0"/>
        <v>7731510</v>
      </c>
      <c r="G70" s="37"/>
      <c r="H70" s="36"/>
    </row>
    <row r="71" spans="1:8" ht="15.75">
      <c r="A71" s="36"/>
      <c r="B71" s="36" t="s">
        <v>583</v>
      </c>
      <c r="C71" s="36"/>
      <c r="D71" s="36"/>
      <c r="E71" s="37">
        <v>172380</v>
      </c>
      <c r="F71" s="36">
        <f t="shared" si="0"/>
        <v>7559130</v>
      </c>
      <c r="G71" s="37"/>
      <c r="H71" s="36"/>
    </row>
    <row r="72" spans="1:8" ht="15.75">
      <c r="A72" s="36"/>
      <c r="B72" s="36" t="s">
        <v>391</v>
      </c>
      <c r="C72" s="36"/>
      <c r="D72" s="36"/>
      <c r="E72" s="37">
        <v>200380</v>
      </c>
      <c r="F72" s="36">
        <f t="shared" ref="F72:F135" si="1">F71+D72-E72</f>
        <v>7358750</v>
      </c>
      <c r="G72" s="37"/>
      <c r="H72" s="36"/>
    </row>
    <row r="73" spans="1:8" ht="15.75">
      <c r="A73" s="36"/>
      <c r="B73" s="36" t="s">
        <v>392</v>
      </c>
      <c r="C73" s="36"/>
      <c r="D73" s="36"/>
      <c r="E73" s="37">
        <v>70050</v>
      </c>
      <c r="F73" s="36">
        <f t="shared" si="1"/>
        <v>7288700</v>
      </c>
      <c r="G73" s="37"/>
      <c r="H73" s="36"/>
    </row>
    <row r="74" spans="1:8" ht="15.75">
      <c r="A74" s="36"/>
      <c r="B74" s="36" t="s">
        <v>393</v>
      </c>
      <c r="C74" s="36"/>
      <c r="D74" s="36"/>
      <c r="E74" s="37">
        <v>140610</v>
      </c>
      <c r="F74" s="36">
        <f t="shared" si="1"/>
        <v>7148090</v>
      </c>
      <c r="G74" s="37"/>
      <c r="H74" s="36"/>
    </row>
    <row r="75" spans="1:8" ht="15.75">
      <c r="A75" s="36"/>
      <c r="B75" s="36" t="s">
        <v>607</v>
      </c>
      <c r="C75" s="36"/>
      <c r="D75" s="36"/>
      <c r="E75" s="37">
        <v>62270</v>
      </c>
      <c r="F75" s="36">
        <f t="shared" si="1"/>
        <v>7085820</v>
      </c>
      <c r="G75" s="37"/>
      <c r="H75" s="36"/>
    </row>
    <row r="76" spans="1:8" ht="15.75">
      <c r="A76" s="36"/>
      <c r="B76" s="36" t="s">
        <v>1218</v>
      </c>
      <c r="C76" s="36"/>
      <c r="D76" s="36"/>
      <c r="E76" s="37">
        <v>173280</v>
      </c>
      <c r="F76" s="36">
        <f t="shared" si="1"/>
        <v>6912540</v>
      </c>
      <c r="G76" s="37"/>
      <c r="H76" s="36"/>
    </row>
    <row r="77" spans="1:8" ht="15.75">
      <c r="A77" s="36"/>
      <c r="B77" s="36" t="s">
        <v>415</v>
      </c>
      <c r="C77" s="36"/>
      <c r="D77" s="36"/>
      <c r="E77" s="37">
        <v>168570</v>
      </c>
      <c r="F77" s="36">
        <f t="shared" si="1"/>
        <v>6743970</v>
      </c>
      <c r="G77" s="37"/>
      <c r="H77" s="36"/>
    </row>
    <row r="78" spans="1:8" ht="15.75">
      <c r="A78" s="19"/>
      <c r="B78" s="21" t="s">
        <v>620</v>
      </c>
      <c r="C78" s="21">
        <v>21</v>
      </c>
      <c r="D78" s="3"/>
      <c r="E78" s="38">
        <v>357190</v>
      </c>
      <c r="F78" s="36">
        <f t="shared" si="1"/>
        <v>6386780</v>
      </c>
      <c r="G78" s="38"/>
      <c r="H78" s="17"/>
    </row>
    <row r="79" spans="1:8" ht="15.75">
      <c r="A79" s="19"/>
      <c r="B79" s="21" t="s">
        <v>633</v>
      </c>
      <c r="C79" s="21">
        <v>6</v>
      </c>
      <c r="D79" s="3"/>
      <c r="E79" s="38">
        <v>84110</v>
      </c>
      <c r="F79" s="36">
        <f t="shared" si="1"/>
        <v>6302670</v>
      </c>
      <c r="G79" s="38"/>
      <c r="H79" s="17"/>
    </row>
    <row r="80" spans="1:8" ht="15.75">
      <c r="A80" s="19"/>
      <c r="B80" s="21" t="s">
        <v>636</v>
      </c>
      <c r="C80" s="21">
        <v>14</v>
      </c>
      <c r="D80" s="3"/>
      <c r="E80" s="38">
        <v>211920</v>
      </c>
      <c r="F80" s="36">
        <f t="shared" si="1"/>
        <v>6090750</v>
      </c>
      <c r="G80" s="38"/>
      <c r="H80" s="17"/>
    </row>
    <row r="81" spans="1:8" ht="15.75">
      <c r="A81" s="19"/>
      <c r="B81" s="21" t="s">
        <v>416</v>
      </c>
      <c r="C81" s="21">
        <v>6</v>
      </c>
      <c r="D81" s="3"/>
      <c r="E81" s="38">
        <v>95630</v>
      </c>
      <c r="F81" s="36">
        <f t="shared" si="1"/>
        <v>5995120</v>
      </c>
      <c r="G81" s="38"/>
      <c r="H81" s="17"/>
    </row>
    <row r="82" spans="1:8" ht="15.75">
      <c r="A82" s="19"/>
      <c r="B82" s="21" t="s">
        <v>1219</v>
      </c>
      <c r="C82" s="21">
        <v>7</v>
      </c>
      <c r="D82" s="3"/>
      <c r="E82" s="38">
        <v>128720</v>
      </c>
      <c r="F82" s="36">
        <f t="shared" si="1"/>
        <v>5866400</v>
      </c>
      <c r="G82" s="38"/>
      <c r="H82" s="17"/>
    </row>
    <row r="83" spans="1:8" ht="15.75">
      <c r="A83" s="19"/>
      <c r="B83" s="21" t="s">
        <v>640</v>
      </c>
      <c r="C83" s="21">
        <v>5</v>
      </c>
      <c r="D83" s="3"/>
      <c r="E83" s="38">
        <v>109380</v>
      </c>
      <c r="F83" s="36">
        <f t="shared" si="1"/>
        <v>5757020</v>
      </c>
      <c r="G83" s="38"/>
      <c r="H83" s="17"/>
    </row>
    <row r="84" spans="1:8" ht="15.75">
      <c r="A84" s="19"/>
      <c r="B84" s="21" t="s">
        <v>1220</v>
      </c>
      <c r="C84" s="21">
        <v>7</v>
      </c>
      <c r="D84" s="3"/>
      <c r="E84" s="38">
        <v>140870</v>
      </c>
      <c r="F84" s="36">
        <f t="shared" si="1"/>
        <v>5616150</v>
      </c>
      <c r="G84" s="38"/>
      <c r="H84" s="17"/>
    </row>
    <row r="85" spans="1:8" ht="15.75">
      <c r="A85" s="19"/>
      <c r="B85" s="21" t="s">
        <v>1221</v>
      </c>
      <c r="C85" s="21">
        <v>3</v>
      </c>
      <c r="D85" s="3"/>
      <c r="E85" s="38">
        <v>61250</v>
      </c>
      <c r="F85" s="36">
        <f t="shared" si="1"/>
        <v>5554900</v>
      </c>
      <c r="G85" s="38"/>
      <c r="H85" s="17"/>
    </row>
    <row r="86" spans="1:8" ht="15.75">
      <c r="A86" s="19"/>
      <c r="B86" s="21" t="s">
        <v>344</v>
      </c>
      <c r="C86" s="21">
        <v>1</v>
      </c>
      <c r="D86" s="3"/>
      <c r="E86" s="38">
        <v>18920</v>
      </c>
      <c r="F86" s="36">
        <f t="shared" si="1"/>
        <v>5535980</v>
      </c>
      <c r="G86" s="38"/>
      <c r="H86" s="17"/>
    </row>
    <row r="87" spans="1:8" ht="15.75">
      <c r="A87" s="19"/>
      <c r="B87" s="21" t="s">
        <v>345</v>
      </c>
      <c r="C87" s="21">
        <v>1</v>
      </c>
      <c r="D87" s="3"/>
      <c r="E87" s="38">
        <v>21000</v>
      </c>
      <c r="F87" s="36">
        <f t="shared" si="1"/>
        <v>5514980</v>
      </c>
      <c r="G87" s="38"/>
      <c r="H87" s="17"/>
    </row>
    <row r="88" spans="1:8" ht="15.75">
      <c r="A88" s="19"/>
      <c r="B88" s="21" t="s">
        <v>321</v>
      </c>
      <c r="C88" s="21">
        <v>3</v>
      </c>
      <c r="D88" s="3"/>
      <c r="E88" s="38">
        <v>73420</v>
      </c>
      <c r="F88" s="36">
        <f t="shared" si="1"/>
        <v>5441560</v>
      </c>
      <c r="G88" s="38"/>
      <c r="H88" s="39"/>
    </row>
    <row r="89" spans="1:8" ht="15.75">
      <c r="A89" s="19"/>
      <c r="B89" s="21" t="s">
        <v>322</v>
      </c>
      <c r="C89" s="21">
        <v>3</v>
      </c>
      <c r="D89" s="3"/>
      <c r="E89" s="38">
        <v>59200</v>
      </c>
      <c r="F89" s="36">
        <f t="shared" si="1"/>
        <v>5382360</v>
      </c>
      <c r="G89" s="38"/>
      <c r="H89" s="17"/>
    </row>
    <row r="90" spans="1:8" ht="15.75">
      <c r="A90" s="19"/>
      <c r="B90" s="21" t="s">
        <v>323</v>
      </c>
      <c r="C90" s="21">
        <v>3</v>
      </c>
      <c r="D90" s="3"/>
      <c r="E90" s="26">
        <v>64490</v>
      </c>
      <c r="F90" s="36">
        <f t="shared" si="1"/>
        <v>5317870</v>
      </c>
      <c r="G90" s="26"/>
      <c r="H90" s="17"/>
    </row>
    <row r="91" spans="1:8" ht="15.75">
      <c r="A91" s="19"/>
      <c r="B91" s="21" t="s">
        <v>327</v>
      </c>
      <c r="C91" s="21">
        <v>7</v>
      </c>
      <c r="D91" s="3"/>
      <c r="E91" s="26">
        <v>160050</v>
      </c>
      <c r="F91" s="36">
        <f t="shared" si="1"/>
        <v>5157820</v>
      </c>
      <c r="G91" s="26"/>
      <c r="H91" s="17"/>
    </row>
    <row r="92" spans="1:8" ht="15.75">
      <c r="A92" s="19"/>
      <c r="B92" s="21" t="s">
        <v>328</v>
      </c>
      <c r="C92" s="21">
        <v>3</v>
      </c>
      <c r="D92" s="3"/>
      <c r="E92" s="26">
        <v>63010</v>
      </c>
      <c r="F92" s="36">
        <f t="shared" si="1"/>
        <v>5094810</v>
      </c>
      <c r="G92" s="26"/>
      <c r="H92" s="17"/>
    </row>
    <row r="93" spans="1:8" ht="15.75">
      <c r="A93" s="19"/>
      <c r="B93" s="21" t="s">
        <v>352</v>
      </c>
      <c r="C93" s="21">
        <v>9</v>
      </c>
      <c r="D93" s="3"/>
      <c r="E93" s="26">
        <v>174390</v>
      </c>
      <c r="F93" s="36">
        <f t="shared" si="1"/>
        <v>4920420</v>
      </c>
      <c r="G93" s="26"/>
      <c r="H93" s="17"/>
    </row>
    <row r="94" spans="1:8" ht="15.75">
      <c r="A94" s="19"/>
      <c r="B94" s="21" t="s">
        <v>353</v>
      </c>
      <c r="C94" s="21">
        <v>8</v>
      </c>
      <c r="D94" s="3"/>
      <c r="E94" s="26">
        <v>169570</v>
      </c>
      <c r="F94" s="36">
        <f t="shared" si="1"/>
        <v>4750850</v>
      </c>
      <c r="G94" s="26"/>
      <c r="H94" s="17"/>
    </row>
    <row r="95" spans="1:8" ht="15.75">
      <c r="A95" s="19"/>
      <c r="B95" s="21" t="s">
        <v>354</v>
      </c>
      <c r="C95" s="21">
        <v>5</v>
      </c>
      <c r="D95" s="3"/>
      <c r="E95" s="26">
        <v>74620</v>
      </c>
      <c r="F95" s="36">
        <f t="shared" si="1"/>
        <v>4676230</v>
      </c>
      <c r="G95" s="26"/>
      <c r="H95" s="17"/>
    </row>
    <row r="96" spans="1:8" ht="15.75">
      <c r="A96" s="19"/>
      <c r="B96" s="21" t="s">
        <v>324</v>
      </c>
      <c r="C96" s="21">
        <v>3</v>
      </c>
      <c r="D96" s="3"/>
      <c r="E96" s="26">
        <v>44800</v>
      </c>
      <c r="F96" s="36">
        <f t="shared" si="1"/>
        <v>4631430</v>
      </c>
      <c r="G96" s="26"/>
      <c r="H96" s="17"/>
    </row>
    <row r="97" spans="1:8" ht="15.75">
      <c r="A97" s="19"/>
      <c r="B97" s="21" t="s">
        <v>335</v>
      </c>
      <c r="C97" s="21">
        <v>6</v>
      </c>
      <c r="D97" s="3"/>
      <c r="E97" s="26">
        <v>127420</v>
      </c>
      <c r="F97" s="36">
        <f t="shared" si="1"/>
        <v>4504010</v>
      </c>
      <c r="G97" s="26"/>
      <c r="H97" s="17"/>
    </row>
    <row r="98" spans="1:8" ht="15.75">
      <c r="A98" s="19"/>
      <c r="B98" s="21" t="s">
        <v>355</v>
      </c>
      <c r="C98" s="21">
        <v>4</v>
      </c>
      <c r="D98" s="3"/>
      <c r="E98" s="26">
        <v>88500</v>
      </c>
      <c r="F98" s="36">
        <f t="shared" si="1"/>
        <v>4415510</v>
      </c>
      <c r="G98" s="26"/>
      <c r="H98" s="17"/>
    </row>
    <row r="99" spans="1:8" ht="15.75">
      <c r="A99" s="19"/>
      <c r="B99" s="21" t="s">
        <v>356</v>
      </c>
      <c r="C99" s="21">
        <v>3</v>
      </c>
      <c r="D99" s="3"/>
      <c r="E99" s="26">
        <v>40320</v>
      </c>
      <c r="F99" s="36">
        <f t="shared" si="1"/>
        <v>4375190</v>
      </c>
      <c r="G99" s="26"/>
      <c r="H99" s="17"/>
    </row>
    <row r="100" spans="1:8" ht="15.75">
      <c r="A100" s="19"/>
      <c r="B100" s="21" t="s">
        <v>653</v>
      </c>
      <c r="C100" s="21">
        <v>8</v>
      </c>
      <c r="D100" s="3"/>
      <c r="E100" s="26">
        <v>111600</v>
      </c>
      <c r="F100" s="36">
        <f t="shared" si="1"/>
        <v>4263590</v>
      </c>
      <c r="G100" s="26"/>
      <c r="H100" s="17"/>
    </row>
    <row r="101" spans="1:8" ht="15.75">
      <c r="A101" s="19"/>
      <c r="B101" s="21" t="s">
        <v>655</v>
      </c>
      <c r="C101" s="21">
        <v>15</v>
      </c>
      <c r="D101" s="3"/>
      <c r="E101" s="26">
        <v>215430</v>
      </c>
      <c r="F101" s="36">
        <f t="shared" si="1"/>
        <v>4048160</v>
      </c>
      <c r="G101" s="26"/>
      <c r="H101" s="17"/>
    </row>
    <row r="102" spans="1:8" ht="15.75">
      <c r="A102" s="19"/>
      <c r="B102" s="21" t="s">
        <v>417</v>
      </c>
      <c r="C102" s="21">
        <v>10</v>
      </c>
      <c r="D102" s="3"/>
      <c r="E102" s="26">
        <v>152900</v>
      </c>
      <c r="F102" s="36">
        <f t="shared" si="1"/>
        <v>3895260</v>
      </c>
      <c r="G102" s="26"/>
      <c r="H102" s="17"/>
    </row>
    <row r="103" spans="1:8" ht="15.75">
      <c r="A103" s="19"/>
      <c r="B103" s="21" t="s">
        <v>1681</v>
      </c>
      <c r="C103" s="21">
        <v>10</v>
      </c>
      <c r="D103" s="3"/>
      <c r="E103" s="26">
        <v>173910</v>
      </c>
      <c r="F103" s="36">
        <f t="shared" si="1"/>
        <v>3721350</v>
      </c>
      <c r="G103" s="26"/>
      <c r="H103" s="39"/>
    </row>
    <row r="104" spans="1:8" ht="15.75">
      <c r="A104" s="19"/>
      <c r="B104" s="21" t="s">
        <v>418</v>
      </c>
      <c r="C104" s="21">
        <v>20</v>
      </c>
      <c r="D104" s="3"/>
      <c r="E104" s="26">
        <v>277770</v>
      </c>
      <c r="F104" s="36">
        <f t="shared" si="1"/>
        <v>3443580</v>
      </c>
      <c r="G104" s="26"/>
      <c r="H104" s="17"/>
    </row>
    <row r="105" spans="1:8" ht="15.75">
      <c r="A105" s="19"/>
      <c r="B105" s="21" t="s">
        <v>1682</v>
      </c>
      <c r="C105" s="21">
        <v>4</v>
      </c>
      <c r="D105" s="3"/>
      <c r="E105" s="26">
        <v>55530</v>
      </c>
      <c r="F105" s="36">
        <f t="shared" si="1"/>
        <v>3388050</v>
      </c>
      <c r="G105" s="26"/>
      <c r="H105" s="17"/>
    </row>
    <row r="106" spans="1:8" ht="15.75">
      <c r="A106" s="19"/>
      <c r="B106" s="21" t="s">
        <v>419</v>
      </c>
      <c r="C106" s="21">
        <v>6</v>
      </c>
      <c r="D106" s="3"/>
      <c r="E106" s="26">
        <v>124330</v>
      </c>
      <c r="F106" s="36">
        <f t="shared" si="1"/>
        <v>3263720</v>
      </c>
      <c r="G106" s="26"/>
      <c r="H106" s="17"/>
    </row>
    <row r="107" spans="1:8" ht="15.75">
      <c r="A107" s="19"/>
      <c r="B107" s="21" t="s">
        <v>1683</v>
      </c>
      <c r="C107" s="21">
        <v>1</v>
      </c>
      <c r="D107" s="3"/>
      <c r="E107" s="26">
        <v>6440</v>
      </c>
      <c r="F107" s="36">
        <f t="shared" si="1"/>
        <v>3257280</v>
      </c>
      <c r="G107" s="26"/>
      <c r="H107" s="17"/>
    </row>
    <row r="108" spans="1:8" ht="15.75">
      <c r="A108" s="19"/>
      <c r="B108" s="21" t="s">
        <v>1684</v>
      </c>
      <c r="C108" s="21">
        <v>4</v>
      </c>
      <c r="D108" s="3"/>
      <c r="E108" s="26">
        <v>65910</v>
      </c>
      <c r="F108" s="36">
        <f t="shared" si="1"/>
        <v>3191370</v>
      </c>
      <c r="G108" s="26"/>
      <c r="H108" s="17"/>
    </row>
    <row r="109" spans="1:8" ht="15.75">
      <c r="A109" s="19"/>
      <c r="B109" s="21" t="s">
        <v>1555</v>
      </c>
      <c r="C109" s="21">
        <v>3</v>
      </c>
      <c r="D109" s="3"/>
      <c r="E109" s="26">
        <v>56850</v>
      </c>
      <c r="F109" s="36">
        <f t="shared" si="1"/>
        <v>3134520</v>
      </c>
      <c r="G109" s="26"/>
      <c r="H109" s="17"/>
    </row>
    <row r="110" spans="1:8" ht="15.75">
      <c r="A110" s="19"/>
      <c r="B110" s="21" t="s">
        <v>1556</v>
      </c>
      <c r="C110" s="21">
        <v>5</v>
      </c>
      <c r="D110" s="3"/>
      <c r="E110" s="26">
        <v>94280</v>
      </c>
      <c r="F110" s="36">
        <f t="shared" si="1"/>
        <v>3040240</v>
      </c>
      <c r="G110" s="26"/>
      <c r="H110" s="17"/>
    </row>
    <row r="111" spans="1:8" ht="15.75">
      <c r="A111" s="19"/>
      <c r="B111" s="21" t="s">
        <v>1685</v>
      </c>
      <c r="C111" s="21">
        <v>1</v>
      </c>
      <c r="D111" s="3"/>
      <c r="E111" s="26">
        <v>6150</v>
      </c>
      <c r="F111" s="36">
        <f t="shared" si="1"/>
        <v>3034090</v>
      </c>
      <c r="G111" s="26"/>
      <c r="H111" s="17"/>
    </row>
    <row r="112" spans="1:8" ht="15.75">
      <c r="A112" s="19"/>
      <c r="B112" s="21" t="s">
        <v>1686</v>
      </c>
      <c r="C112" s="21">
        <v>1</v>
      </c>
      <c r="D112" s="3"/>
      <c r="E112" s="26">
        <v>25540</v>
      </c>
      <c r="F112" s="36">
        <f t="shared" si="1"/>
        <v>3008550</v>
      </c>
      <c r="G112" s="26"/>
      <c r="H112" s="17"/>
    </row>
    <row r="113" spans="1:8" ht="15.75">
      <c r="A113" s="19"/>
      <c r="B113" s="21" t="s">
        <v>1687</v>
      </c>
      <c r="C113" s="21">
        <v>1</v>
      </c>
      <c r="D113" s="3"/>
      <c r="E113" s="26">
        <v>17990</v>
      </c>
      <c r="F113" s="36">
        <f t="shared" si="1"/>
        <v>2990560</v>
      </c>
      <c r="G113" s="26"/>
      <c r="H113" s="17"/>
    </row>
    <row r="114" spans="1:8" ht="15.75">
      <c r="A114" s="19"/>
      <c r="B114" s="21" t="s">
        <v>1044</v>
      </c>
      <c r="C114" s="21">
        <v>1</v>
      </c>
      <c r="D114" s="3"/>
      <c r="E114" s="26">
        <v>26850</v>
      </c>
      <c r="F114" s="36">
        <f t="shared" si="1"/>
        <v>2963710</v>
      </c>
      <c r="G114" s="26"/>
      <c r="H114" s="17"/>
    </row>
    <row r="115" spans="1:8" ht="15.75">
      <c r="A115" s="19"/>
      <c r="B115" s="21" t="s">
        <v>425</v>
      </c>
      <c r="C115" s="21">
        <v>2</v>
      </c>
      <c r="D115" s="3"/>
      <c r="E115" s="26">
        <v>43460</v>
      </c>
      <c r="F115" s="36">
        <f t="shared" si="1"/>
        <v>2920250</v>
      </c>
      <c r="G115" s="26"/>
      <c r="H115" s="17"/>
    </row>
    <row r="116" spans="1:8" ht="15.75">
      <c r="A116" s="19"/>
      <c r="B116" s="21" t="s">
        <v>428</v>
      </c>
      <c r="C116" s="21">
        <v>1</v>
      </c>
      <c r="D116" s="3"/>
      <c r="E116" s="26">
        <v>27230</v>
      </c>
      <c r="F116" s="36">
        <f t="shared" si="1"/>
        <v>2893020</v>
      </c>
      <c r="G116" s="26"/>
      <c r="H116" s="17"/>
    </row>
    <row r="117" spans="1:8" ht="15.75">
      <c r="A117" s="19"/>
      <c r="B117" s="21" t="s">
        <v>429</v>
      </c>
      <c r="C117" s="21">
        <v>1</v>
      </c>
      <c r="D117" s="3"/>
      <c r="E117" s="26">
        <v>15860</v>
      </c>
      <c r="F117" s="36">
        <f t="shared" si="1"/>
        <v>2877160</v>
      </c>
      <c r="G117" s="26"/>
      <c r="H117" s="17"/>
    </row>
    <row r="118" spans="1:8" ht="15.75">
      <c r="A118" s="19"/>
      <c r="B118" s="21" t="s">
        <v>431</v>
      </c>
      <c r="C118" s="21">
        <v>1</v>
      </c>
      <c r="D118" s="3"/>
      <c r="E118" s="26">
        <v>15220</v>
      </c>
      <c r="F118" s="36">
        <f t="shared" si="1"/>
        <v>2861940</v>
      </c>
      <c r="G118" s="26"/>
      <c r="H118" s="17"/>
    </row>
    <row r="119" spans="1:8" ht="15.75">
      <c r="A119" s="19"/>
      <c r="B119" s="21" t="s">
        <v>433</v>
      </c>
      <c r="C119" s="21">
        <v>5</v>
      </c>
      <c r="D119" s="3"/>
      <c r="E119" s="26">
        <v>81550</v>
      </c>
      <c r="F119" s="36">
        <f t="shared" si="1"/>
        <v>2780390</v>
      </c>
      <c r="G119" s="26"/>
      <c r="H119" s="17"/>
    </row>
    <row r="120" spans="1:8" ht="15.75">
      <c r="A120" s="19"/>
      <c r="B120" s="21" t="s">
        <v>432</v>
      </c>
      <c r="C120" s="21">
        <v>2</v>
      </c>
      <c r="D120" s="3"/>
      <c r="E120" s="26">
        <v>41520</v>
      </c>
      <c r="F120" s="36">
        <f t="shared" si="1"/>
        <v>2738870</v>
      </c>
      <c r="G120" s="26"/>
      <c r="H120" s="17"/>
    </row>
    <row r="121" spans="1:8" ht="15.75">
      <c r="A121" s="19"/>
      <c r="B121" s="21" t="s">
        <v>434</v>
      </c>
      <c r="C121" s="21">
        <v>1</v>
      </c>
      <c r="D121" s="3"/>
      <c r="E121" s="26">
        <v>19910</v>
      </c>
      <c r="F121" s="36">
        <f t="shared" si="1"/>
        <v>2718960</v>
      </c>
      <c r="G121" s="26"/>
      <c r="H121" s="17"/>
    </row>
    <row r="122" spans="1:8" ht="15.75">
      <c r="A122" s="19"/>
      <c r="B122" s="21" t="s">
        <v>329</v>
      </c>
      <c r="C122" s="21">
        <v>6</v>
      </c>
      <c r="D122" s="3"/>
      <c r="E122" s="26">
        <v>136990</v>
      </c>
      <c r="F122" s="36">
        <f t="shared" si="1"/>
        <v>2581970</v>
      </c>
      <c r="G122" s="26"/>
      <c r="H122" s="17"/>
    </row>
    <row r="123" spans="1:8" ht="15.75">
      <c r="A123" s="19"/>
      <c r="B123" s="21" t="s">
        <v>330</v>
      </c>
      <c r="C123" s="21">
        <v>5</v>
      </c>
      <c r="D123" s="3"/>
      <c r="E123" s="26">
        <v>109520</v>
      </c>
      <c r="F123" s="36">
        <f t="shared" si="1"/>
        <v>2472450</v>
      </c>
      <c r="G123" s="26"/>
      <c r="H123" s="17"/>
    </row>
    <row r="124" spans="1:8" ht="15.75">
      <c r="A124" s="19"/>
      <c r="B124" s="21" t="s">
        <v>270</v>
      </c>
      <c r="C124" s="21">
        <v>6</v>
      </c>
      <c r="D124" s="3"/>
      <c r="E124" s="26">
        <v>136590</v>
      </c>
      <c r="F124" s="36">
        <f t="shared" si="1"/>
        <v>2335860</v>
      </c>
      <c r="G124" s="26"/>
      <c r="H124" s="17"/>
    </row>
    <row r="125" spans="1:8" ht="15.75">
      <c r="A125" s="19"/>
      <c r="B125" s="21" t="s">
        <v>272</v>
      </c>
      <c r="C125" s="21">
        <v>2</v>
      </c>
      <c r="D125" s="3"/>
      <c r="E125" s="26">
        <v>44210</v>
      </c>
      <c r="F125" s="36">
        <f t="shared" si="1"/>
        <v>2291650</v>
      </c>
      <c r="G125" s="26"/>
      <c r="H125" s="17"/>
    </row>
    <row r="126" spans="1:8" ht="15.75">
      <c r="A126" s="19"/>
      <c r="B126" s="21" t="s">
        <v>273</v>
      </c>
      <c r="C126" s="21">
        <v>2</v>
      </c>
      <c r="D126" s="3"/>
      <c r="E126" s="26">
        <v>45990</v>
      </c>
      <c r="F126" s="36">
        <f t="shared" si="1"/>
        <v>2245660</v>
      </c>
      <c r="G126" s="26"/>
      <c r="H126" s="17"/>
    </row>
    <row r="127" spans="1:8" ht="15.75">
      <c r="A127" s="19"/>
      <c r="B127" s="21" t="s">
        <v>275</v>
      </c>
      <c r="C127" s="21">
        <v>1</v>
      </c>
      <c r="D127" s="3"/>
      <c r="E127" s="26">
        <v>13650</v>
      </c>
      <c r="F127" s="36">
        <f t="shared" si="1"/>
        <v>2232010</v>
      </c>
      <c r="G127" s="26"/>
      <c r="H127" s="17"/>
    </row>
    <row r="128" spans="1:8" ht="15.75">
      <c r="A128" s="19"/>
      <c r="B128" s="21" t="s">
        <v>276</v>
      </c>
      <c r="C128" s="21">
        <v>5</v>
      </c>
      <c r="D128" s="3"/>
      <c r="E128" s="26">
        <v>112850</v>
      </c>
      <c r="F128" s="36">
        <f t="shared" si="1"/>
        <v>2119160</v>
      </c>
      <c r="G128" s="26"/>
      <c r="H128" s="17"/>
    </row>
    <row r="129" spans="1:8" ht="15.75">
      <c r="A129" s="19"/>
      <c r="B129" s="21" t="s">
        <v>1688</v>
      </c>
      <c r="C129" s="21">
        <v>3</v>
      </c>
      <c r="D129" s="3"/>
      <c r="E129" s="26">
        <v>60510</v>
      </c>
      <c r="F129" s="36">
        <f t="shared" si="1"/>
        <v>2058650</v>
      </c>
      <c r="G129" s="26"/>
      <c r="H129" s="17"/>
    </row>
    <row r="130" spans="1:8" ht="15.75">
      <c r="A130" s="19"/>
      <c r="B130" s="21" t="s">
        <v>331</v>
      </c>
      <c r="C130" s="21">
        <v>1</v>
      </c>
      <c r="D130" s="3"/>
      <c r="E130" s="26">
        <v>21250</v>
      </c>
      <c r="F130" s="36">
        <f t="shared" si="1"/>
        <v>2037400</v>
      </c>
      <c r="G130" s="26"/>
      <c r="H130" s="17"/>
    </row>
    <row r="131" spans="1:8" ht="15.75">
      <c r="A131" s="19"/>
      <c r="B131" s="21" t="s">
        <v>332</v>
      </c>
      <c r="C131" s="21">
        <v>1</v>
      </c>
      <c r="D131" s="3"/>
      <c r="E131" s="26">
        <v>21110</v>
      </c>
      <c r="F131" s="36">
        <f t="shared" si="1"/>
        <v>2016290</v>
      </c>
      <c r="G131" s="26"/>
      <c r="H131" s="17"/>
    </row>
    <row r="132" spans="1:8" ht="15.75">
      <c r="A132" s="19"/>
      <c r="B132" s="21" t="s">
        <v>1558</v>
      </c>
      <c r="C132" s="21">
        <v>1</v>
      </c>
      <c r="D132" s="3"/>
      <c r="E132" s="26">
        <v>13990</v>
      </c>
      <c r="F132" s="36">
        <f t="shared" si="1"/>
        <v>2002300</v>
      </c>
      <c r="G132" s="26"/>
      <c r="H132" s="17"/>
    </row>
    <row r="133" spans="1:8" ht="15.75">
      <c r="A133" s="19"/>
      <c r="B133" s="21" t="s">
        <v>1689</v>
      </c>
      <c r="C133" s="21">
        <v>1</v>
      </c>
      <c r="D133" s="3"/>
      <c r="E133" s="26">
        <v>27230</v>
      </c>
      <c r="F133" s="36">
        <f t="shared" si="1"/>
        <v>1975070</v>
      </c>
      <c r="G133" s="26"/>
      <c r="H133" s="17"/>
    </row>
    <row r="134" spans="1:8" ht="15.75">
      <c r="A134" s="19"/>
      <c r="B134" s="21" t="s">
        <v>1690</v>
      </c>
      <c r="C134" s="21">
        <v>3</v>
      </c>
      <c r="D134" s="3"/>
      <c r="E134" s="26">
        <v>62910</v>
      </c>
      <c r="F134" s="36">
        <f t="shared" si="1"/>
        <v>1912160</v>
      </c>
      <c r="G134" s="26"/>
      <c r="H134" s="17"/>
    </row>
    <row r="135" spans="1:8" ht="15.75">
      <c r="A135" s="19"/>
      <c r="B135" s="21" t="s">
        <v>107</v>
      </c>
      <c r="C135" s="21">
        <v>6</v>
      </c>
      <c r="D135" s="3"/>
      <c r="E135" s="26">
        <v>127800</v>
      </c>
      <c r="F135" s="36">
        <f t="shared" si="1"/>
        <v>1784360</v>
      </c>
      <c r="G135" s="26"/>
      <c r="H135" s="17"/>
    </row>
    <row r="136" spans="1:8" ht="15.75">
      <c r="A136" s="19"/>
      <c r="B136" s="21" t="s">
        <v>108</v>
      </c>
      <c r="C136" s="21">
        <v>3</v>
      </c>
      <c r="D136" s="3"/>
      <c r="E136" s="26">
        <v>48530</v>
      </c>
      <c r="F136" s="36">
        <f t="shared" ref="F136:F185" si="2">F135+D136-E136</f>
        <v>1735830</v>
      </c>
      <c r="G136" s="26"/>
      <c r="H136" s="17"/>
    </row>
    <row r="137" spans="1:8" ht="15.75">
      <c r="A137" s="19"/>
      <c r="B137" s="21" t="s">
        <v>109</v>
      </c>
      <c r="C137" s="21">
        <v>1</v>
      </c>
      <c r="D137" s="3"/>
      <c r="E137" s="26">
        <v>14280</v>
      </c>
      <c r="F137" s="36">
        <f t="shared" si="2"/>
        <v>1721550</v>
      </c>
      <c r="G137" s="26"/>
      <c r="H137" s="17"/>
    </row>
    <row r="138" spans="1:8" ht="15.75">
      <c r="A138" s="19"/>
      <c r="B138" s="21" t="s">
        <v>110</v>
      </c>
      <c r="C138" s="21">
        <v>2</v>
      </c>
      <c r="D138" s="3"/>
      <c r="E138" s="26">
        <v>47610</v>
      </c>
      <c r="F138" s="36">
        <f t="shared" si="2"/>
        <v>1673940</v>
      </c>
      <c r="G138" s="26"/>
      <c r="H138" s="17"/>
    </row>
    <row r="139" spans="1:8" ht="15.75">
      <c r="A139" s="19"/>
      <c r="B139" s="21" t="s">
        <v>111</v>
      </c>
      <c r="C139" s="21">
        <v>1</v>
      </c>
      <c r="D139" s="3"/>
      <c r="E139" s="26">
        <v>20340</v>
      </c>
      <c r="F139" s="36">
        <f t="shared" si="2"/>
        <v>1653600</v>
      </c>
      <c r="G139" s="26"/>
      <c r="H139" s="17"/>
    </row>
    <row r="140" spans="1:8" ht="15.75">
      <c r="A140" s="19"/>
      <c r="B140" s="21" t="s">
        <v>112</v>
      </c>
      <c r="C140" s="21">
        <v>1</v>
      </c>
      <c r="D140" s="3"/>
      <c r="E140" s="26">
        <v>21890</v>
      </c>
      <c r="F140" s="36">
        <f t="shared" si="2"/>
        <v>1631710</v>
      </c>
      <c r="G140" s="26"/>
      <c r="H140" s="17"/>
    </row>
    <row r="141" spans="1:8" ht="15.75">
      <c r="A141" s="19"/>
      <c r="B141" s="21" t="s">
        <v>168</v>
      </c>
      <c r="C141" s="21">
        <v>1</v>
      </c>
      <c r="D141" s="3"/>
      <c r="E141" s="26">
        <v>7110</v>
      </c>
      <c r="F141" s="36">
        <f t="shared" si="2"/>
        <v>1624600</v>
      </c>
      <c r="G141" s="26"/>
      <c r="H141" s="17"/>
    </row>
    <row r="142" spans="1:8" ht="15.75">
      <c r="A142" s="19"/>
      <c r="B142" s="21" t="s">
        <v>226</v>
      </c>
      <c r="C142" s="21">
        <v>1</v>
      </c>
      <c r="D142" s="3"/>
      <c r="E142" s="26">
        <v>7390</v>
      </c>
      <c r="F142" s="36">
        <f t="shared" si="2"/>
        <v>1617210</v>
      </c>
      <c r="G142" s="26"/>
      <c r="H142" s="17"/>
    </row>
    <row r="143" spans="1:8" ht="15.75">
      <c r="A143" s="19"/>
      <c r="B143" s="21" t="s">
        <v>227</v>
      </c>
      <c r="C143" s="21">
        <v>1</v>
      </c>
      <c r="D143" s="3"/>
      <c r="E143" s="26">
        <v>6420</v>
      </c>
      <c r="F143" s="36">
        <f t="shared" si="2"/>
        <v>1610790</v>
      </c>
      <c r="G143" s="26"/>
      <c r="H143" s="17"/>
    </row>
    <row r="144" spans="1:8" ht="15.75">
      <c r="A144" s="19"/>
      <c r="B144" s="21" t="s">
        <v>1561</v>
      </c>
      <c r="C144" s="21">
        <v>2</v>
      </c>
      <c r="D144" s="3"/>
      <c r="E144" s="26">
        <v>20890</v>
      </c>
      <c r="F144" s="36">
        <f t="shared" si="2"/>
        <v>1589900</v>
      </c>
      <c r="G144" s="26"/>
      <c r="H144" s="17"/>
    </row>
    <row r="145" spans="1:8" ht="15.75">
      <c r="A145" s="19"/>
      <c r="B145" s="21" t="s">
        <v>157</v>
      </c>
      <c r="C145" s="21">
        <v>1</v>
      </c>
      <c r="D145" s="3"/>
      <c r="E145" s="26">
        <v>13240</v>
      </c>
      <c r="F145" s="36">
        <f t="shared" si="2"/>
        <v>1576660</v>
      </c>
      <c r="G145" s="26"/>
      <c r="H145" s="17"/>
    </row>
    <row r="146" spans="1:8" ht="15.75">
      <c r="A146" s="19"/>
      <c r="B146" s="21" t="s">
        <v>158</v>
      </c>
      <c r="C146" s="21">
        <v>4</v>
      </c>
      <c r="D146" s="3"/>
      <c r="E146" s="26">
        <v>76980</v>
      </c>
      <c r="F146" s="36">
        <f t="shared" si="2"/>
        <v>1499680</v>
      </c>
      <c r="G146" s="26"/>
      <c r="H146" s="17"/>
    </row>
    <row r="147" spans="1:8" ht="15.75">
      <c r="A147" s="19"/>
      <c r="B147" s="21" t="s">
        <v>159</v>
      </c>
      <c r="C147" s="21">
        <v>2</v>
      </c>
      <c r="D147" s="3"/>
      <c r="E147" s="26">
        <v>44110</v>
      </c>
      <c r="F147" s="36">
        <f t="shared" si="2"/>
        <v>1455570</v>
      </c>
      <c r="G147" s="26"/>
      <c r="H147" s="17"/>
    </row>
    <row r="148" spans="1:8" ht="15.75">
      <c r="A148" s="19"/>
      <c r="B148" s="21" t="s">
        <v>160</v>
      </c>
      <c r="C148" s="21">
        <v>2</v>
      </c>
      <c r="D148" s="3"/>
      <c r="E148" s="26">
        <v>34890</v>
      </c>
      <c r="F148" s="36">
        <f t="shared" si="2"/>
        <v>1420680</v>
      </c>
      <c r="G148" s="26"/>
      <c r="H148" s="17"/>
    </row>
    <row r="149" spans="1:8" ht="15.75">
      <c r="A149" s="19"/>
      <c r="B149" s="21" t="s">
        <v>161</v>
      </c>
      <c r="C149" s="21">
        <v>1</v>
      </c>
      <c r="D149" s="3"/>
      <c r="E149" s="26">
        <v>13980</v>
      </c>
      <c r="F149" s="36">
        <f t="shared" si="2"/>
        <v>1406700</v>
      </c>
      <c r="G149" s="26"/>
      <c r="H149" s="17"/>
    </row>
    <row r="150" spans="1:8" ht="15.75">
      <c r="A150" s="19"/>
      <c r="B150" s="21" t="s">
        <v>162</v>
      </c>
      <c r="C150" s="21">
        <v>1</v>
      </c>
      <c r="D150" s="3"/>
      <c r="E150" s="26">
        <v>12790</v>
      </c>
      <c r="F150" s="36">
        <f t="shared" si="2"/>
        <v>1393910</v>
      </c>
      <c r="G150" s="26"/>
      <c r="H150" s="17"/>
    </row>
    <row r="151" spans="1:8" ht="15.75">
      <c r="A151" s="19"/>
      <c r="B151" s="21" t="s">
        <v>347</v>
      </c>
      <c r="C151" s="21">
        <v>1</v>
      </c>
      <c r="D151" s="3"/>
      <c r="E151" s="26">
        <v>13780</v>
      </c>
      <c r="F151" s="36">
        <f t="shared" si="2"/>
        <v>1380130</v>
      </c>
      <c r="G151" s="26"/>
      <c r="H151" s="17"/>
    </row>
    <row r="152" spans="1:8" ht="15.75">
      <c r="A152" s="19"/>
      <c r="B152" s="21" t="s">
        <v>163</v>
      </c>
      <c r="C152" s="21">
        <v>7</v>
      </c>
      <c r="D152" s="3"/>
      <c r="E152" s="26">
        <v>100980</v>
      </c>
      <c r="F152" s="36">
        <f t="shared" si="2"/>
        <v>1279150</v>
      </c>
      <c r="G152" s="26"/>
      <c r="H152" s="17"/>
    </row>
    <row r="153" spans="1:8" ht="15.75">
      <c r="A153" s="19"/>
      <c r="B153" s="21" t="s">
        <v>164</v>
      </c>
      <c r="C153" s="21">
        <v>7</v>
      </c>
      <c r="D153" s="3"/>
      <c r="E153" s="26">
        <v>97800</v>
      </c>
      <c r="F153" s="36">
        <f t="shared" si="2"/>
        <v>1181350</v>
      </c>
      <c r="G153" s="26"/>
      <c r="H153" s="17"/>
    </row>
    <row r="154" spans="1:8" ht="15.75">
      <c r="A154" s="19"/>
      <c r="B154" s="21" t="s">
        <v>165</v>
      </c>
      <c r="C154" s="21">
        <v>3</v>
      </c>
      <c r="D154" s="3"/>
      <c r="E154" s="26">
        <v>42000</v>
      </c>
      <c r="F154" s="36">
        <f t="shared" si="2"/>
        <v>1139350</v>
      </c>
      <c r="G154" s="26"/>
      <c r="H154" s="17"/>
    </row>
    <row r="155" spans="1:8" ht="15.75">
      <c r="A155" s="19"/>
      <c r="B155" s="21" t="s">
        <v>175</v>
      </c>
      <c r="C155" s="21">
        <v>2</v>
      </c>
      <c r="D155" s="3"/>
      <c r="E155" s="26">
        <v>27970</v>
      </c>
      <c r="F155" s="36">
        <f t="shared" si="2"/>
        <v>1111380</v>
      </c>
      <c r="G155" s="26"/>
      <c r="H155" s="17"/>
    </row>
    <row r="156" spans="1:8" ht="15.75">
      <c r="A156" s="19"/>
      <c r="B156" s="21" t="s">
        <v>178</v>
      </c>
      <c r="C156" s="21">
        <v>1</v>
      </c>
      <c r="D156" s="3"/>
      <c r="E156" s="26">
        <v>6740</v>
      </c>
      <c r="F156" s="36">
        <f t="shared" si="2"/>
        <v>1104640</v>
      </c>
      <c r="G156" s="26"/>
      <c r="H156" s="17"/>
    </row>
    <row r="157" spans="1:8" ht="15.75">
      <c r="A157" s="19"/>
      <c r="B157" s="21" t="s">
        <v>182</v>
      </c>
      <c r="C157" s="21">
        <v>3</v>
      </c>
      <c r="D157" s="3"/>
      <c r="E157" s="26">
        <v>35870</v>
      </c>
      <c r="F157" s="36">
        <f t="shared" si="2"/>
        <v>1068770</v>
      </c>
      <c r="G157" s="26"/>
      <c r="H157" s="17"/>
    </row>
    <row r="158" spans="1:8" ht="15.75">
      <c r="A158" s="19"/>
      <c r="B158" s="21" t="s">
        <v>399</v>
      </c>
      <c r="C158" s="21">
        <v>10</v>
      </c>
      <c r="D158" s="3"/>
      <c r="E158" s="26">
        <v>144890</v>
      </c>
      <c r="F158" s="36">
        <f t="shared" si="2"/>
        <v>923880</v>
      </c>
      <c r="G158" s="26"/>
      <c r="H158" s="17"/>
    </row>
    <row r="159" spans="1:8" ht="15.75">
      <c r="A159" s="19"/>
      <c r="B159" s="21" t="s">
        <v>194</v>
      </c>
      <c r="C159" s="21">
        <v>1</v>
      </c>
      <c r="D159" s="3"/>
      <c r="E159" s="26">
        <v>14780</v>
      </c>
      <c r="F159" s="36">
        <f t="shared" si="2"/>
        <v>909100</v>
      </c>
      <c r="G159" s="26"/>
      <c r="H159" s="17"/>
    </row>
    <row r="160" spans="1:8" ht="15.75">
      <c r="A160" s="19"/>
      <c r="B160" s="21" t="s">
        <v>753</v>
      </c>
      <c r="C160" s="21">
        <v>1</v>
      </c>
      <c r="D160" s="3"/>
      <c r="E160" s="26">
        <v>6310</v>
      </c>
      <c r="F160" s="36">
        <f t="shared" si="2"/>
        <v>902790</v>
      </c>
      <c r="G160" s="26"/>
      <c r="H160" s="17"/>
    </row>
    <row r="161" spans="1:8" ht="15.75">
      <c r="A161" s="19"/>
      <c r="B161" s="21" t="s">
        <v>599</v>
      </c>
      <c r="C161" s="21">
        <v>1</v>
      </c>
      <c r="D161" s="3"/>
      <c r="E161" s="26">
        <v>7300</v>
      </c>
      <c r="F161" s="36">
        <f t="shared" si="2"/>
        <v>895490</v>
      </c>
      <c r="G161" s="26"/>
      <c r="H161" s="17"/>
    </row>
    <row r="162" spans="1:8" ht="15.75">
      <c r="A162" s="19"/>
      <c r="B162" s="21" t="s">
        <v>197</v>
      </c>
      <c r="C162" s="21">
        <v>1</v>
      </c>
      <c r="D162" s="3"/>
      <c r="E162" s="26">
        <v>13860</v>
      </c>
      <c r="F162" s="36">
        <f t="shared" si="2"/>
        <v>881630</v>
      </c>
      <c r="G162" s="26"/>
      <c r="H162" s="17"/>
    </row>
    <row r="163" spans="1:8" ht="15.75">
      <c r="A163" s="19"/>
      <c r="B163" s="21" t="s">
        <v>198</v>
      </c>
      <c r="C163" s="21">
        <v>1</v>
      </c>
      <c r="D163" s="3"/>
      <c r="E163" s="26">
        <v>13490</v>
      </c>
      <c r="F163" s="36">
        <f t="shared" si="2"/>
        <v>868140</v>
      </c>
      <c r="G163" s="26"/>
      <c r="H163" s="17"/>
    </row>
    <row r="164" spans="1:8" ht="15.75">
      <c r="A164" s="19"/>
      <c r="B164" s="21" t="s">
        <v>205</v>
      </c>
      <c r="C164" s="21">
        <v>1</v>
      </c>
      <c r="D164" s="3"/>
      <c r="E164" s="26">
        <v>8640</v>
      </c>
      <c r="F164" s="36">
        <f t="shared" si="2"/>
        <v>859500</v>
      </c>
      <c r="G164" s="26"/>
      <c r="H164" s="17"/>
    </row>
    <row r="165" spans="1:8" ht="15.75">
      <c r="A165" s="19"/>
      <c r="B165" s="21" t="s">
        <v>210</v>
      </c>
      <c r="C165" s="21">
        <v>1</v>
      </c>
      <c r="D165" s="3"/>
      <c r="E165" s="26">
        <v>7430</v>
      </c>
      <c r="F165" s="36">
        <f t="shared" si="2"/>
        <v>852070</v>
      </c>
      <c r="G165" s="26"/>
      <c r="H165" s="17"/>
    </row>
    <row r="166" spans="1:8" ht="15.75">
      <c r="A166" s="19"/>
      <c r="B166" s="21" t="s">
        <v>211</v>
      </c>
      <c r="C166" s="21">
        <v>1</v>
      </c>
      <c r="D166" s="3"/>
      <c r="E166" s="26">
        <v>5720</v>
      </c>
      <c r="F166" s="36">
        <f t="shared" si="2"/>
        <v>846350</v>
      </c>
      <c r="G166" s="26"/>
      <c r="H166" s="17"/>
    </row>
    <row r="167" spans="1:8" ht="15.75">
      <c r="A167" s="19"/>
      <c r="B167" s="21" t="s">
        <v>212</v>
      </c>
      <c r="C167" s="21">
        <v>1</v>
      </c>
      <c r="D167" s="3"/>
      <c r="E167" s="26">
        <v>7100</v>
      </c>
      <c r="F167" s="36">
        <f t="shared" si="2"/>
        <v>839250</v>
      </c>
      <c r="G167" s="26"/>
      <c r="H167" s="17"/>
    </row>
    <row r="168" spans="1:8" ht="15.75">
      <c r="A168" s="19"/>
      <c r="B168" s="21" t="s">
        <v>442</v>
      </c>
      <c r="C168" s="21">
        <v>1</v>
      </c>
      <c r="D168" s="3"/>
      <c r="E168" s="26">
        <v>18000</v>
      </c>
      <c r="F168" s="36">
        <f t="shared" si="2"/>
        <v>821250</v>
      </c>
      <c r="G168" s="26"/>
      <c r="H168" s="17"/>
    </row>
    <row r="169" spans="1:8" ht="15.75">
      <c r="A169" s="19"/>
      <c r="B169" s="21" t="s">
        <v>214</v>
      </c>
      <c r="C169" s="21">
        <v>4</v>
      </c>
      <c r="D169" s="3"/>
      <c r="E169" s="26">
        <v>52960</v>
      </c>
      <c r="F169" s="36">
        <f t="shared" si="2"/>
        <v>768290</v>
      </c>
      <c r="G169" s="26"/>
      <c r="H169" s="17"/>
    </row>
    <row r="170" spans="1:8" ht="15.75">
      <c r="A170" s="19"/>
      <c r="B170" s="21" t="s">
        <v>215</v>
      </c>
      <c r="C170" s="21">
        <v>1</v>
      </c>
      <c r="D170" s="3"/>
      <c r="E170" s="26">
        <v>18000</v>
      </c>
      <c r="F170" s="36">
        <f t="shared" si="2"/>
        <v>750290</v>
      </c>
      <c r="G170" s="26"/>
      <c r="H170" s="17"/>
    </row>
    <row r="171" spans="1:8" ht="15.75">
      <c r="A171" s="19"/>
      <c r="B171" s="21" t="s">
        <v>216</v>
      </c>
      <c r="C171" s="21">
        <v>1</v>
      </c>
      <c r="D171" s="3"/>
      <c r="E171" s="26">
        <v>18170</v>
      </c>
      <c r="F171" s="36">
        <f t="shared" si="2"/>
        <v>732120</v>
      </c>
      <c r="G171" s="26"/>
      <c r="H171" s="17"/>
    </row>
    <row r="172" spans="1:8" ht="15.75">
      <c r="A172" s="19"/>
      <c r="B172" s="21" t="s">
        <v>115</v>
      </c>
      <c r="C172" s="21">
        <v>1</v>
      </c>
      <c r="D172" s="3"/>
      <c r="E172" s="26">
        <v>18650</v>
      </c>
      <c r="F172" s="36">
        <f t="shared" si="2"/>
        <v>713470</v>
      </c>
      <c r="G172" s="26"/>
      <c r="H172" s="17"/>
    </row>
    <row r="173" spans="1:8" ht="15.75">
      <c r="A173" s="19"/>
      <c r="B173" s="21" t="s">
        <v>118</v>
      </c>
      <c r="C173" s="21">
        <v>1</v>
      </c>
      <c r="D173" s="3"/>
      <c r="E173" s="26">
        <v>18160</v>
      </c>
      <c r="F173" s="36">
        <f t="shared" si="2"/>
        <v>695310</v>
      </c>
      <c r="G173" s="26"/>
      <c r="H173" s="17"/>
    </row>
    <row r="174" spans="1:8" ht="15.75">
      <c r="A174" s="19"/>
      <c r="B174" s="21" t="s">
        <v>119</v>
      </c>
      <c r="C174" s="21">
        <v>2</v>
      </c>
      <c r="D174" s="3"/>
      <c r="E174" s="26">
        <v>36630</v>
      </c>
      <c r="F174" s="36">
        <f t="shared" si="2"/>
        <v>658680</v>
      </c>
      <c r="G174" s="26"/>
      <c r="H174" s="17"/>
    </row>
    <row r="175" spans="1:8" ht="15.75">
      <c r="A175" s="19"/>
      <c r="B175" s="21" t="s">
        <v>121</v>
      </c>
      <c r="C175" s="21">
        <v>1</v>
      </c>
      <c r="D175" s="3"/>
      <c r="E175" s="26">
        <v>18000</v>
      </c>
      <c r="F175" s="36">
        <f t="shared" si="2"/>
        <v>640680</v>
      </c>
      <c r="G175" s="26"/>
      <c r="H175" s="17"/>
    </row>
    <row r="176" spans="1:8" ht="15.75">
      <c r="A176" s="19"/>
      <c r="B176" s="21" t="s">
        <v>122</v>
      </c>
      <c r="C176" s="21">
        <v>3</v>
      </c>
      <c r="D176" s="3"/>
      <c r="E176" s="26">
        <v>46740</v>
      </c>
      <c r="F176" s="36">
        <f t="shared" si="2"/>
        <v>593940</v>
      </c>
      <c r="G176" s="26"/>
      <c r="H176" s="17"/>
    </row>
    <row r="177" spans="1:9" ht="15.75">
      <c r="A177" s="19"/>
      <c r="B177" s="21" t="s">
        <v>123</v>
      </c>
      <c r="C177" s="21">
        <v>1</v>
      </c>
      <c r="D177" s="3"/>
      <c r="E177" s="26">
        <v>7080</v>
      </c>
      <c r="F177" s="36">
        <f t="shared" si="2"/>
        <v>586860</v>
      </c>
      <c r="G177" s="26"/>
      <c r="H177" s="17"/>
    </row>
    <row r="178" spans="1:9" ht="15.75">
      <c r="A178" s="19"/>
      <c r="B178" s="21" t="s">
        <v>221</v>
      </c>
      <c r="C178" s="21">
        <v>1</v>
      </c>
      <c r="D178" s="3"/>
      <c r="E178" s="26">
        <v>15880</v>
      </c>
      <c r="F178" s="36">
        <f t="shared" si="2"/>
        <v>570980</v>
      </c>
      <c r="G178" s="26"/>
      <c r="H178" s="17"/>
    </row>
    <row r="179" spans="1:9" ht="15.75">
      <c r="A179" s="19"/>
      <c r="B179" s="21" t="s">
        <v>135</v>
      </c>
      <c r="C179" s="21">
        <v>2</v>
      </c>
      <c r="D179" s="3"/>
      <c r="E179" s="26">
        <v>36020</v>
      </c>
      <c r="F179" s="36">
        <f t="shared" si="2"/>
        <v>534960</v>
      </c>
      <c r="G179" s="26"/>
      <c r="H179" s="17"/>
    </row>
    <row r="180" spans="1:9" ht="15.75">
      <c r="A180" s="19"/>
      <c r="B180" s="21" t="s">
        <v>137</v>
      </c>
      <c r="C180" s="21">
        <v>1</v>
      </c>
      <c r="D180" s="3"/>
      <c r="E180" s="26">
        <v>18020</v>
      </c>
      <c r="F180" s="36">
        <f t="shared" si="2"/>
        <v>516940</v>
      </c>
      <c r="G180" s="26"/>
      <c r="H180" s="17"/>
    </row>
    <row r="181" spans="1:9" ht="15.75">
      <c r="A181" s="19"/>
      <c r="B181" s="21" t="s">
        <v>142</v>
      </c>
      <c r="C181" s="21">
        <v>5</v>
      </c>
      <c r="D181" s="3"/>
      <c r="E181" s="26">
        <v>129770</v>
      </c>
      <c r="F181" s="36">
        <f t="shared" si="2"/>
        <v>387170</v>
      </c>
      <c r="G181" s="26"/>
      <c r="H181" s="17"/>
    </row>
    <row r="182" spans="1:9" ht="15.75">
      <c r="A182" s="19"/>
      <c r="B182" s="21" t="s">
        <v>219</v>
      </c>
      <c r="C182" s="21">
        <v>4</v>
      </c>
      <c r="D182" s="3"/>
      <c r="E182" s="26">
        <v>85270</v>
      </c>
      <c r="F182" s="36">
        <f t="shared" si="2"/>
        <v>301900</v>
      </c>
      <c r="G182" s="26"/>
      <c r="H182" s="17"/>
    </row>
    <row r="183" spans="1:9" ht="15.75">
      <c r="A183" s="19"/>
      <c r="B183" s="21" t="s">
        <v>1264</v>
      </c>
      <c r="C183" s="21">
        <v>3</v>
      </c>
      <c r="D183" s="3"/>
      <c r="E183" s="26">
        <v>67530</v>
      </c>
      <c r="F183" s="36">
        <f t="shared" si="2"/>
        <v>234370</v>
      </c>
      <c r="G183" s="26"/>
      <c r="H183" s="17"/>
    </row>
    <row r="184" spans="1:9" ht="15.75">
      <c r="A184" s="19"/>
      <c r="B184" s="21" t="s">
        <v>513</v>
      </c>
      <c r="C184" s="21">
        <v>8</v>
      </c>
      <c r="D184" s="3"/>
      <c r="E184" s="26">
        <v>145600</v>
      </c>
      <c r="F184" s="36">
        <f t="shared" si="2"/>
        <v>88770</v>
      </c>
      <c r="G184" s="26"/>
      <c r="H184" s="17"/>
    </row>
    <row r="185" spans="1:9" ht="15.75">
      <c r="A185" s="19"/>
      <c r="B185" s="21"/>
      <c r="C185" s="21"/>
      <c r="D185" s="3"/>
      <c r="E185" s="20">
        <v>88770</v>
      </c>
      <c r="F185" s="36">
        <f t="shared" si="2"/>
        <v>0</v>
      </c>
      <c r="G185" s="20"/>
      <c r="H185" s="17" t="s">
        <v>1643</v>
      </c>
    </row>
    <row r="186" spans="1:9">
      <c r="A186" s="17"/>
      <c r="B186" s="17"/>
      <c r="C186" s="17"/>
      <c r="D186" s="18"/>
      <c r="E186" s="18"/>
      <c r="F186" s="18"/>
      <c r="G186" s="18"/>
      <c r="H186" s="17"/>
    </row>
    <row r="187" spans="1:9" ht="23.25" customHeight="1">
      <c r="A187" s="676" t="s">
        <v>43</v>
      </c>
      <c r="B187" s="677"/>
      <c r="C187" s="41">
        <f>SUM(C6:C186)</f>
        <v>381</v>
      </c>
      <c r="D187" s="42">
        <f>SUM(D6:D186)</f>
        <v>12312715</v>
      </c>
      <c r="E187" s="42">
        <f>SUM(E6:E186)</f>
        <v>12312715</v>
      </c>
      <c r="F187" s="42">
        <f>D187-E187</f>
        <v>0</v>
      </c>
      <c r="G187" s="42"/>
      <c r="H187" s="43"/>
      <c r="I187" s="44"/>
    </row>
    <row r="193" spans="1:8" ht="23.25">
      <c r="A193" s="666" t="s">
        <v>0</v>
      </c>
      <c r="B193" s="666"/>
      <c r="C193" s="666"/>
      <c r="D193" s="666"/>
      <c r="E193" s="666"/>
      <c r="F193" s="666"/>
      <c r="G193" s="666"/>
      <c r="H193" s="666"/>
    </row>
    <row r="194" spans="1:8" ht="15.75">
      <c r="A194" s="672" t="s">
        <v>1668</v>
      </c>
      <c r="B194" s="672"/>
      <c r="C194" s="672"/>
      <c r="D194" s="672"/>
      <c r="E194" s="672"/>
      <c r="F194" s="672"/>
      <c r="G194" s="672"/>
      <c r="H194" s="672"/>
    </row>
    <row r="195" spans="1:8">
      <c r="A195" s="667" t="s">
        <v>361</v>
      </c>
      <c r="B195" s="667"/>
      <c r="C195" s="667"/>
      <c r="D195" s="667"/>
      <c r="E195" s="667"/>
      <c r="F195" s="667"/>
      <c r="G195" s="667"/>
      <c r="H195" s="667"/>
    </row>
    <row r="196" spans="1:8">
      <c r="A196" s="668" t="s">
        <v>1580</v>
      </c>
      <c r="B196" s="668"/>
      <c r="C196" s="668"/>
      <c r="D196" s="668"/>
      <c r="E196" s="668"/>
      <c r="F196" s="668"/>
      <c r="G196" s="668"/>
      <c r="H196" s="668"/>
    </row>
    <row r="197" spans="1:8" ht="15.75">
      <c r="A197" s="1" t="s">
        <v>3</v>
      </c>
      <c r="B197" s="1" t="s">
        <v>4</v>
      </c>
      <c r="C197" s="211" t="s">
        <v>2245</v>
      </c>
      <c r="D197" s="1" t="s">
        <v>2243</v>
      </c>
      <c r="E197" s="1" t="s">
        <v>2246</v>
      </c>
      <c r="F197" s="211" t="s">
        <v>2244</v>
      </c>
      <c r="G197" s="1" t="s">
        <v>2247</v>
      </c>
      <c r="H197" s="211" t="s">
        <v>2239</v>
      </c>
    </row>
    <row r="198" spans="1:8">
      <c r="A198" s="19"/>
      <c r="B198" s="21" t="s">
        <v>640</v>
      </c>
      <c r="C198" s="21">
        <v>4</v>
      </c>
      <c r="D198" s="5">
        <v>102235</v>
      </c>
      <c r="E198" s="3"/>
      <c r="F198" s="3">
        <f>D198-E198</f>
        <v>102235</v>
      </c>
      <c r="G198" s="3"/>
      <c r="H198" s="21"/>
    </row>
    <row r="199" spans="1:8">
      <c r="A199" s="19"/>
      <c r="B199" s="21" t="s">
        <v>1220</v>
      </c>
      <c r="C199" s="21">
        <v>16</v>
      </c>
      <c r="D199" s="5">
        <v>417615</v>
      </c>
      <c r="E199" s="3"/>
      <c r="F199" s="3">
        <f>F198+D199-E199</f>
        <v>519850</v>
      </c>
      <c r="G199" s="3"/>
      <c r="H199" s="21"/>
    </row>
    <row r="200" spans="1:8">
      <c r="A200" s="19"/>
      <c r="B200" s="21" t="s">
        <v>1221</v>
      </c>
      <c r="C200" s="21">
        <v>9</v>
      </c>
      <c r="D200" s="5">
        <v>233065</v>
      </c>
      <c r="E200" s="3"/>
      <c r="F200" s="3">
        <f t="shared" ref="F200:F263" si="3">F199+D200-E200</f>
        <v>752915</v>
      </c>
      <c r="G200" s="3"/>
      <c r="H200" s="21"/>
    </row>
    <row r="201" spans="1:8">
      <c r="A201" s="19"/>
      <c r="B201" s="21" t="s">
        <v>344</v>
      </c>
      <c r="C201" s="21">
        <v>13</v>
      </c>
      <c r="D201" s="5">
        <v>333975</v>
      </c>
      <c r="E201" s="3"/>
      <c r="F201" s="3">
        <f t="shared" si="3"/>
        <v>1086890</v>
      </c>
      <c r="G201" s="3"/>
      <c r="H201" s="21"/>
    </row>
    <row r="202" spans="1:8">
      <c r="A202" s="19"/>
      <c r="B202" s="21" t="s">
        <v>321</v>
      </c>
      <c r="C202" s="21">
        <v>10</v>
      </c>
      <c r="D202" s="5">
        <v>258315</v>
      </c>
      <c r="E202" s="3"/>
      <c r="F202" s="3">
        <f t="shared" si="3"/>
        <v>1345205</v>
      </c>
      <c r="G202" s="3"/>
      <c r="H202" s="21"/>
    </row>
    <row r="203" spans="1:8">
      <c r="A203" s="19"/>
      <c r="B203" s="21" t="s">
        <v>322</v>
      </c>
      <c r="C203" s="21">
        <v>17</v>
      </c>
      <c r="D203" s="5">
        <v>434525</v>
      </c>
      <c r="E203" s="3"/>
      <c r="F203" s="3">
        <f t="shared" si="3"/>
        <v>1779730</v>
      </c>
      <c r="G203" s="3"/>
      <c r="H203" s="21"/>
    </row>
    <row r="204" spans="1:8">
      <c r="A204" s="19"/>
      <c r="B204" s="21" t="s">
        <v>323</v>
      </c>
      <c r="C204" s="21">
        <v>13</v>
      </c>
      <c r="D204" s="5">
        <v>342280</v>
      </c>
      <c r="E204" s="3"/>
      <c r="F204" s="3">
        <f t="shared" si="3"/>
        <v>2122010</v>
      </c>
      <c r="G204" s="3"/>
      <c r="H204" s="21"/>
    </row>
    <row r="205" spans="1:8">
      <c r="A205" s="19"/>
      <c r="B205" s="21" t="s">
        <v>327</v>
      </c>
      <c r="C205" s="21">
        <v>11</v>
      </c>
      <c r="D205" s="5">
        <v>281880</v>
      </c>
      <c r="E205" s="5"/>
      <c r="F205" s="3">
        <f t="shared" si="3"/>
        <v>2403890</v>
      </c>
      <c r="G205" s="5"/>
      <c r="H205" s="21"/>
    </row>
    <row r="206" spans="1:8">
      <c r="A206" s="19"/>
      <c r="B206" s="21" t="s">
        <v>328</v>
      </c>
      <c r="C206" s="21">
        <v>6</v>
      </c>
      <c r="D206" s="5">
        <v>155540</v>
      </c>
      <c r="E206" s="3"/>
      <c r="F206" s="3">
        <f t="shared" si="3"/>
        <v>2559430</v>
      </c>
      <c r="G206" s="3"/>
      <c r="H206" s="21"/>
    </row>
    <row r="207" spans="1:8">
      <c r="A207" s="19"/>
      <c r="B207" s="21" t="s">
        <v>352</v>
      </c>
      <c r="C207" s="21">
        <v>14</v>
      </c>
      <c r="D207" s="5">
        <v>362780</v>
      </c>
      <c r="E207" s="3"/>
      <c r="F207" s="3">
        <f t="shared" si="3"/>
        <v>2922210</v>
      </c>
      <c r="G207" s="3"/>
      <c r="H207" s="21"/>
    </row>
    <row r="208" spans="1:8">
      <c r="A208" s="19"/>
      <c r="B208" s="21" t="s">
        <v>353</v>
      </c>
      <c r="C208" s="21">
        <v>12</v>
      </c>
      <c r="D208" s="5">
        <v>312770</v>
      </c>
      <c r="E208" s="3"/>
      <c r="F208" s="3">
        <f t="shared" si="3"/>
        <v>3234980</v>
      </c>
      <c r="G208" s="3"/>
      <c r="H208" s="21"/>
    </row>
    <row r="209" spans="1:8">
      <c r="A209" s="19"/>
      <c r="B209" s="21" t="s">
        <v>354</v>
      </c>
      <c r="C209" s="21">
        <v>14</v>
      </c>
      <c r="D209" s="5">
        <v>359205</v>
      </c>
      <c r="E209" s="3"/>
      <c r="F209" s="3">
        <f t="shared" si="3"/>
        <v>3594185</v>
      </c>
      <c r="G209" s="3"/>
      <c r="H209" s="21"/>
    </row>
    <row r="210" spans="1:8">
      <c r="A210" s="19"/>
      <c r="B210" s="21" t="s">
        <v>324</v>
      </c>
      <c r="C210" s="21">
        <v>14</v>
      </c>
      <c r="D210" s="5">
        <v>357360</v>
      </c>
      <c r="E210" s="3"/>
      <c r="F210" s="3">
        <f t="shared" si="3"/>
        <v>3951545</v>
      </c>
      <c r="G210" s="3"/>
      <c r="H210" s="21"/>
    </row>
    <row r="211" spans="1:8">
      <c r="A211" s="19"/>
      <c r="B211" s="21" t="s">
        <v>335</v>
      </c>
      <c r="C211" s="21">
        <v>11</v>
      </c>
      <c r="D211" s="5">
        <v>254265</v>
      </c>
      <c r="E211" s="3"/>
      <c r="F211" s="3">
        <f t="shared" si="3"/>
        <v>4205810</v>
      </c>
      <c r="G211" s="3"/>
      <c r="H211" s="21"/>
    </row>
    <row r="212" spans="1:8">
      <c r="A212" s="19"/>
      <c r="B212" s="21" t="s">
        <v>355</v>
      </c>
      <c r="C212" s="21">
        <v>14</v>
      </c>
      <c r="D212" s="5">
        <v>341965</v>
      </c>
      <c r="E212" s="3"/>
      <c r="F212" s="3">
        <f t="shared" si="3"/>
        <v>4547775</v>
      </c>
      <c r="G212" s="3"/>
      <c r="H212" s="21"/>
    </row>
    <row r="213" spans="1:8">
      <c r="A213" s="19"/>
      <c r="B213" s="21" t="s">
        <v>356</v>
      </c>
      <c r="C213" s="21">
        <v>19</v>
      </c>
      <c r="D213" s="5">
        <v>479520</v>
      </c>
      <c r="E213" s="3"/>
      <c r="F213" s="3">
        <f t="shared" si="3"/>
        <v>5027295</v>
      </c>
      <c r="G213" s="3"/>
      <c r="H213" s="21"/>
    </row>
    <row r="214" spans="1:8">
      <c r="A214" s="19"/>
      <c r="B214" s="21" t="s">
        <v>653</v>
      </c>
      <c r="C214" s="21">
        <v>11</v>
      </c>
      <c r="D214" s="5">
        <v>274450</v>
      </c>
      <c r="E214" s="3"/>
      <c r="F214" s="3">
        <f t="shared" si="3"/>
        <v>5301745</v>
      </c>
      <c r="G214" s="3"/>
      <c r="H214" s="17"/>
    </row>
    <row r="215" spans="1:8">
      <c r="A215" s="19"/>
      <c r="B215" s="21" t="s">
        <v>322</v>
      </c>
      <c r="C215" s="21">
        <v>1</v>
      </c>
      <c r="D215" s="5">
        <v>27520</v>
      </c>
      <c r="E215" s="3"/>
      <c r="F215" s="3">
        <f t="shared" si="3"/>
        <v>5329265</v>
      </c>
      <c r="G215" s="3"/>
      <c r="H215" s="17"/>
    </row>
    <row r="216" spans="1:8">
      <c r="A216" s="19"/>
      <c r="B216" s="21"/>
      <c r="C216" s="21"/>
      <c r="D216" s="5"/>
      <c r="E216" s="3"/>
      <c r="F216" s="3">
        <f t="shared" si="3"/>
        <v>5329265</v>
      </c>
      <c r="G216" s="3"/>
      <c r="H216" s="17"/>
    </row>
    <row r="217" spans="1:8">
      <c r="A217" s="19"/>
      <c r="B217" s="21" t="s">
        <v>422</v>
      </c>
      <c r="C217" s="21">
        <v>22</v>
      </c>
      <c r="D217" s="5">
        <v>589995</v>
      </c>
      <c r="E217" s="3"/>
      <c r="F217" s="3">
        <f t="shared" si="3"/>
        <v>5919260</v>
      </c>
      <c r="G217" s="3"/>
      <c r="H217" s="17"/>
    </row>
    <row r="218" spans="1:8">
      <c r="A218" s="19"/>
      <c r="B218" s="21" t="s">
        <v>423</v>
      </c>
      <c r="C218" s="21">
        <v>21</v>
      </c>
      <c r="D218" s="5">
        <v>554960</v>
      </c>
      <c r="E218" s="3"/>
      <c r="F218" s="3">
        <f t="shared" si="3"/>
        <v>6474220</v>
      </c>
      <c r="G218" s="3"/>
      <c r="H218" s="17"/>
    </row>
    <row r="219" spans="1:8">
      <c r="A219" s="19"/>
      <c r="B219" s="21" t="s">
        <v>1044</v>
      </c>
      <c r="C219" s="21">
        <v>13</v>
      </c>
      <c r="D219" s="5">
        <v>338665</v>
      </c>
      <c r="E219" s="3"/>
      <c r="F219" s="3">
        <f t="shared" si="3"/>
        <v>6812885</v>
      </c>
      <c r="G219" s="3"/>
      <c r="H219" s="17"/>
    </row>
    <row r="220" spans="1:8">
      <c r="A220" s="19"/>
      <c r="B220" s="21" t="s">
        <v>424</v>
      </c>
      <c r="C220" s="21">
        <v>14</v>
      </c>
      <c r="D220" s="5">
        <v>371050</v>
      </c>
      <c r="E220" s="3"/>
      <c r="F220" s="3">
        <f t="shared" si="3"/>
        <v>7183935</v>
      </c>
      <c r="G220" s="3"/>
      <c r="H220" s="17"/>
    </row>
    <row r="221" spans="1:8">
      <c r="A221" s="19"/>
      <c r="B221" s="21" t="s">
        <v>425</v>
      </c>
      <c r="C221" s="21">
        <v>19</v>
      </c>
      <c r="D221" s="5">
        <v>475085</v>
      </c>
      <c r="E221" s="5"/>
      <c r="F221" s="3">
        <f t="shared" si="3"/>
        <v>7659020</v>
      </c>
      <c r="G221" s="5"/>
      <c r="H221" s="17"/>
    </row>
    <row r="222" spans="1:8">
      <c r="A222" s="19"/>
      <c r="B222" s="21" t="s">
        <v>426</v>
      </c>
      <c r="C222" s="21">
        <v>8</v>
      </c>
      <c r="D222" s="5">
        <v>204430</v>
      </c>
      <c r="E222" s="3"/>
      <c r="F222" s="3">
        <f t="shared" si="3"/>
        <v>7863450</v>
      </c>
      <c r="G222" s="3"/>
      <c r="H222" s="17"/>
    </row>
    <row r="223" spans="1:8">
      <c r="A223" s="19"/>
      <c r="B223" s="21" t="s">
        <v>428</v>
      </c>
      <c r="C223" s="21">
        <v>1</v>
      </c>
      <c r="D223" s="5">
        <v>48300</v>
      </c>
      <c r="E223" s="5">
        <v>15180</v>
      </c>
      <c r="F223" s="3">
        <f t="shared" si="3"/>
        <v>7896570</v>
      </c>
      <c r="G223" s="5"/>
      <c r="H223" s="17"/>
    </row>
    <row r="224" spans="1:8">
      <c r="A224" s="19"/>
      <c r="B224" s="21" t="s">
        <v>429</v>
      </c>
      <c r="C224" s="21">
        <v>11</v>
      </c>
      <c r="D224" s="5">
        <v>288305</v>
      </c>
      <c r="E224" s="5"/>
      <c r="F224" s="3">
        <f t="shared" si="3"/>
        <v>8184875</v>
      </c>
      <c r="G224" s="5"/>
      <c r="H224" s="17"/>
    </row>
    <row r="225" spans="1:8">
      <c r="A225" s="19"/>
      <c r="B225" s="21" t="s">
        <v>430</v>
      </c>
      <c r="C225" s="21">
        <v>1</v>
      </c>
      <c r="D225" s="5">
        <v>240275</v>
      </c>
      <c r="E225" s="5">
        <v>22850</v>
      </c>
      <c r="F225" s="3">
        <f t="shared" si="3"/>
        <v>8402300</v>
      </c>
      <c r="G225" s="5"/>
      <c r="H225" s="17"/>
    </row>
    <row r="226" spans="1:8">
      <c r="A226" s="19"/>
      <c r="B226" s="21" t="s">
        <v>431</v>
      </c>
      <c r="C226" s="21">
        <v>3</v>
      </c>
      <c r="D226" s="3"/>
      <c r="E226" s="5">
        <v>51410</v>
      </c>
      <c r="F226" s="3">
        <f t="shared" si="3"/>
        <v>8350890</v>
      </c>
      <c r="G226" s="5"/>
      <c r="H226" s="17"/>
    </row>
    <row r="227" spans="1:8">
      <c r="A227" s="19"/>
      <c r="B227" s="21" t="s">
        <v>433</v>
      </c>
      <c r="C227" s="21">
        <v>1</v>
      </c>
      <c r="D227" s="3"/>
      <c r="E227" s="5">
        <v>27640</v>
      </c>
      <c r="F227" s="3">
        <f t="shared" si="3"/>
        <v>8323250</v>
      </c>
      <c r="G227" s="5"/>
      <c r="H227" s="17"/>
    </row>
    <row r="228" spans="1:8">
      <c r="A228" s="19"/>
      <c r="B228" s="21" t="s">
        <v>434</v>
      </c>
      <c r="C228" s="21">
        <v>4</v>
      </c>
      <c r="D228" s="3"/>
      <c r="E228" s="5">
        <v>65430</v>
      </c>
      <c r="F228" s="3">
        <f t="shared" si="3"/>
        <v>8257820</v>
      </c>
      <c r="G228" s="5"/>
      <c r="H228" s="17"/>
    </row>
    <row r="229" spans="1:8">
      <c r="A229" s="19"/>
      <c r="B229" s="21" t="s">
        <v>329</v>
      </c>
      <c r="C229" s="21">
        <v>5</v>
      </c>
      <c r="D229" s="3"/>
      <c r="E229" s="5">
        <v>85330</v>
      </c>
      <c r="F229" s="3">
        <f t="shared" si="3"/>
        <v>8172490</v>
      </c>
      <c r="G229" s="5"/>
      <c r="H229" s="17"/>
    </row>
    <row r="230" spans="1:8">
      <c r="A230" s="19"/>
      <c r="B230" s="21" t="s">
        <v>1691</v>
      </c>
      <c r="C230" s="21">
        <v>6</v>
      </c>
      <c r="D230" s="3"/>
      <c r="E230" s="5">
        <v>158960</v>
      </c>
      <c r="F230" s="3">
        <f t="shared" si="3"/>
        <v>8013530</v>
      </c>
      <c r="G230" s="5"/>
      <c r="H230" s="17"/>
    </row>
    <row r="231" spans="1:8">
      <c r="A231" s="19"/>
      <c r="B231" s="21" t="s">
        <v>330</v>
      </c>
      <c r="C231" s="21">
        <v>16</v>
      </c>
      <c r="D231" s="3"/>
      <c r="E231" s="5">
        <v>315210</v>
      </c>
      <c r="F231" s="3">
        <f t="shared" si="3"/>
        <v>7698320</v>
      </c>
      <c r="G231" s="5"/>
      <c r="H231" s="17"/>
    </row>
    <row r="232" spans="1:8">
      <c r="A232" s="19"/>
      <c r="B232" s="21" t="s">
        <v>270</v>
      </c>
      <c r="C232" s="21">
        <v>2</v>
      </c>
      <c r="D232" s="3"/>
      <c r="E232" s="5">
        <v>37990</v>
      </c>
      <c r="F232" s="3">
        <f t="shared" si="3"/>
        <v>7660330</v>
      </c>
      <c r="G232" s="5"/>
      <c r="H232" s="17"/>
    </row>
    <row r="233" spans="1:8">
      <c r="A233" s="19"/>
      <c r="B233" s="21" t="s">
        <v>272</v>
      </c>
      <c r="C233" s="21">
        <v>5</v>
      </c>
      <c r="D233" s="3"/>
      <c r="E233" s="5">
        <v>95030</v>
      </c>
      <c r="F233" s="3">
        <f t="shared" si="3"/>
        <v>7565300</v>
      </c>
      <c r="G233" s="5"/>
      <c r="H233" s="17"/>
    </row>
    <row r="234" spans="1:8">
      <c r="A234" s="19"/>
      <c r="B234" s="21" t="s">
        <v>273</v>
      </c>
      <c r="C234" s="21">
        <v>7</v>
      </c>
      <c r="D234" s="3"/>
      <c r="E234" s="5">
        <v>137470</v>
      </c>
      <c r="F234" s="3">
        <f t="shared" si="3"/>
        <v>7427830</v>
      </c>
      <c r="G234" s="5"/>
      <c r="H234" s="17"/>
    </row>
    <row r="235" spans="1:8">
      <c r="A235" s="19"/>
      <c r="B235" s="21" t="s">
        <v>274</v>
      </c>
      <c r="C235" s="21">
        <v>15</v>
      </c>
      <c r="D235" s="3"/>
      <c r="E235" s="5">
        <v>346880</v>
      </c>
      <c r="F235" s="3">
        <f t="shared" si="3"/>
        <v>7080950</v>
      </c>
      <c r="G235" s="5"/>
      <c r="H235" s="17"/>
    </row>
    <row r="236" spans="1:8">
      <c r="A236" s="19"/>
      <c r="B236" s="21" t="s">
        <v>275</v>
      </c>
      <c r="C236" s="21">
        <v>5</v>
      </c>
      <c r="D236" s="3"/>
      <c r="E236" s="5">
        <v>121450</v>
      </c>
      <c r="F236" s="3">
        <f t="shared" si="3"/>
        <v>6959500</v>
      </c>
      <c r="G236" s="5"/>
      <c r="H236" s="17"/>
    </row>
    <row r="237" spans="1:8">
      <c r="A237" s="19"/>
      <c r="B237" s="21" t="s">
        <v>276</v>
      </c>
      <c r="C237" s="21">
        <v>13</v>
      </c>
      <c r="D237" s="3"/>
      <c r="E237" s="5">
        <v>242920</v>
      </c>
      <c r="F237" s="3">
        <f t="shared" si="3"/>
        <v>6716580</v>
      </c>
      <c r="G237" s="5"/>
      <c r="H237" s="17"/>
    </row>
    <row r="238" spans="1:8">
      <c r="A238" s="19"/>
      <c r="B238" s="21" t="s">
        <v>277</v>
      </c>
      <c r="C238" s="21">
        <v>5</v>
      </c>
      <c r="D238" s="3"/>
      <c r="E238" s="5">
        <v>102760</v>
      </c>
      <c r="F238" s="3">
        <f t="shared" si="3"/>
        <v>6613820</v>
      </c>
      <c r="G238" s="5"/>
      <c r="H238" s="17"/>
    </row>
    <row r="239" spans="1:8">
      <c r="A239" s="19"/>
      <c r="B239" s="21" t="s">
        <v>278</v>
      </c>
      <c r="C239" s="21">
        <v>2</v>
      </c>
      <c r="D239" s="3"/>
      <c r="E239" s="5">
        <v>30280</v>
      </c>
      <c r="F239" s="3">
        <f t="shared" si="3"/>
        <v>6583540</v>
      </c>
      <c r="G239" s="5"/>
      <c r="H239" s="17"/>
    </row>
    <row r="240" spans="1:8">
      <c r="A240" s="19"/>
      <c r="B240" s="21" t="s">
        <v>279</v>
      </c>
      <c r="C240" s="21">
        <v>3</v>
      </c>
      <c r="D240" s="3"/>
      <c r="E240" s="5">
        <v>44710</v>
      </c>
      <c r="F240" s="3">
        <f t="shared" si="3"/>
        <v>6538830</v>
      </c>
      <c r="G240" s="5"/>
      <c r="H240" s="17"/>
    </row>
    <row r="241" spans="1:8">
      <c r="A241" s="19"/>
      <c r="B241" s="21" t="s">
        <v>1688</v>
      </c>
      <c r="C241" s="21">
        <v>5</v>
      </c>
      <c r="D241" s="3"/>
      <c r="E241" s="5">
        <v>88010</v>
      </c>
      <c r="F241" s="3">
        <f t="shared" si="3"/>
        <v>6450820</v>
      </c>
      <c r="G241" s="5"/>
      <c r="H241" s="17"/>
    </row>
    <row r="242" spans="1:8">
      <c r="A242" s="19"/>
      <c r="B242" s="21" t="s">
        <v>331</v>
      </c>
      <c r="C242" s="21">
        <v>10</v>
      </c>
      <c r="D242" s="3"/>
      <c r="E242" s="5">
        <v>201870</v>
      </c>
      <c r="F242" s="3">
        <f t="shared" si="3"/>
        <v>6248950</v>
      </c>
      <c r="G242" s="5"/>
      <c r="H242" s="17"/>
    </row>
    <row r="243" spans="1:8">
      <c r="A243" s="19"/>
      <c r="B243" s="21" t="s">
        <v>332</v>
      </c>
      <c r="C243" s="21">
        <v>6</v>
      </c>
      <c r="D243" s="3"/>
      <c r="E243" s="5">
        <v>97190</v>
      </c>
      <c r="F243" s="3">
        <f t="shared" si="3"/>
        <v>6151760</v>
      </c>
      <c r="G243" s="5"/>
      <c r="H243" s="17"/>
    </row>
    <row r="244" spans="1:8">
      <c r="A244" s="19"/>
      <c r="B244" s="21" t="s">
        <v>357</v>
      </c>
      <c r="C244" s="21">
        <v>5</v>
      </c>
      <c r="D244" s="3"/>
      <c r="E244" s="5">
        <v>110150</v>
      </c>
      <c r="F244" s="3">
        <f t="shared" si="3"/>
        <v>6041610</v>
      </c>
      <c r="G244" s="5"/>
      <c r="H244" s="17"/>
    </row>
    <row r="245" spans="1:8">
      <c r="A245" s="19"/>
      <c r="B245" s="21" t="s">
        <v>688</v>
      </c>
      <c r="C245" s="21">
        <v>5</v>
      </c>
      <c r="D245" s="3"/>
      <c r="E245" s="5">
        <v>87450</v>
      </c>
      <c r="F245" s="3">
        <f t="shared" si="3"/>
        <v>5954160</v>
      </c>
      <c r="G245" s="5"/>
      <c r="H245" s="17"/>
    </row>
    <row r="246" spans="1:8">
      <c r="A246" s="19"/>
      <c r="B246" s="21" t="s">
        <v>1692</v>
      </c>
      <c r="C246" s="21">
        <v>8</v>
      </c>
      <c r="D246" s="3"/>
      <c r="E246" s="5">
        <v>162500</v>
      </c>
      <c r="F246" s="3">
        <f t="shared" si="3"/>
        <v>5791660</v>
      </c>
      <c r="G246" s="5"/>
      <c r="H246" s="17"/>
    </row>
    <row r="247" spans="1:8">
      <c r="A247" s="19"/>
      <c r="B247" s="21" t="s">
        <v>1693</v>
      </c>
      <c r="C247" s="21">
        <v>2</v>
      </c>
      <c r="D247" s="3"/>
      <c r="E247" s="5">
        <v>31130</v>
      </c>
      <c r="F247" s="3">
        <f t="shared" si="3"/>
        <v>5760530</v>
      </c>
      <c r="G247" s="5"/>
      <c r="H247" s="17"/>
    </row>
    <row r="248" spans="1:8">
      <c r="A248" s="19"/>
      <c r="B248" s="21" t="s">
        <v>1689</v>
      </c>
      <c r="C248" s="21">
        <v>15</v>
      </c>
      <c r="D248" s="3"/>
      <c r="E248" s="5">
        <v>358880</v>
      </c>
      <c r="F248" s="3">
        <f t="shared" si="3"/>
        <v>5401650</v>
      </c>
      <c r="G248" s="5"/>
      <c r="H248" s="17"/>
    </row>
    <row r="249" spans="1:8">
      <c r="A249" s="19"/>
      <c r="B249" s="21" t="s">
        <v>1694</v>
      </c>
      <c r="C249" s="21">
        <v>5</v>
      </c>
      <c r="D249" s="3"/>
      <c r="E249" s="5">
        <v>93640</v>
      </c>
      <c r="F249" s="3">
        <f t="shared" si="3"/>
        <v>5308010</v>
      </c>
      <c r="G249" s="5"/>
      <c r="H249" s="17"/>
    </row>
    <row r="250" spans="1:8">
      <c r="A250" s="19"/>
      <c r="B250" s="21" t="s">
        <v>1695</v>
      </c>
      <c r="C250" s="21">
        <v>10</v>
      </c>
      <c r="D250" s="3"/>
      <c r="E250" s="5">
        <v>219300</v>
      </c>
      <c r="F250" s="3">
        <f t="shared" si="3"/>
        <v>5088710</v>
      </c>
      <c r="G250" s="5"/>
      <c r="H250" s="17"/>
    </row>
    <row r="251" spans="1:8">
      <c r="A251" s="19"/>
      <c r="B251" s="21" t="s">
        <v>1690</v>
      </c>
      <c r="C251" s="21">
        <v>4</v>
      </c>
      <c r="D251" s="3"/>
      <c r="E251" s="5">
        <v>73930</v>
      </c>
      <c r="F251" s="3">
        <f t="shared" si="3"/>
        <v>5014780</v>
      </c>
      <c r="G251" s="5"/>
      <c r="H251" s="17"/>
    </row>
    <row r="252" spans="1:8">
      <c r="A252" s="19"/>
      <c r="B252" s="21" t="s">
        <v>107</v>
      </c>
      <c r="C252" s="21">
        <v>8</v>
      </c>
      <c r="D252" s="3"/>
      <c r="E252" s="5">
        <v>185400</v>
      </c>
      <c r="F252" s="3">
        <f t="shared" si="3"/>
        <v>4829380</v>
      </c>
      <c r="G252" s="5"/>
      <c r="H252" s="17"/>
    </row>
    <row r="253" spans="1:8">
      <c r="A253" s="19"/>
      <c r="B253" s="21" t="s">
        <v>108</v>
      </c>
      <c r="C253" s="21">
        <v>7</v>
      </c>
      <c r="D253" s="3"/>
      <c r="E253" s="5">
        <v>134900</v>
      </c>
      <c r="F253" s="3">
        <f t="shared" si="3"/>
        <v>4694480</v>
      </c>
      <c r="G253" s="5"/>
      <c r="H253" s="17"/>
    </row>
    <row r="254" spans="1:8">
      <c r="A254" s="19"/>
      <c r="B254" s="21" t="s">
        <v>109</v>
      </c>
      <c r="C254" s="21">
        <v>7</v>
      </c>
      <c r="D254" s="3"/>
      <c r="E254" s="5">
        <v>129580</v>
      </c>
      <c r="F254" s="3">
        <f t="shared" si="3"/>
        <v>4564900</v>
      </c>
      <c r="G254" s="5"/>
      <c r="H254" s="17"/>
    </row>
    <row r="255" spans="1:8">
      <c r="A255" s="19"/>
      <c r="B255" s="21" t="s">
        <v>110</v>
      </c>
      <c r="C255" s="21">
        <v>4</v>
      </c>
      <c r="D255" s="3"/>
      <c r="E255" s="5">
        <v>82830</v>
      </c>
      <c r="F255" s="3">
        <f t="shared" si="3"/>
        <v>4482070</v>
      </c>
      <c r="G255" s="5"/>
      <c r="H255" s="17"/>
    </row>
    <row r="256" spans="1:8">
      <c r="A256" s="19"/>
      <c r="B256" s="21" t="s">
        <v>111</v>
      </c>
      <c r="C256" s="21">
        <v>7</v>
      </c>
      <c r="D256" s="3"/>
      <c r="E256" s="5">
        <v>162280</v>
      </c>
      <c r="F256" s="3">
        <f t="shared" si="3"/>
        <v>4319790</v>
      </c>
      <c r="G256" s="5"/>
      <c r="H256" s="17"/>
    </row>
    <row r="257" spans="1:8">
      <c r="A257" s="19"/>
      <c r="B257" s="21" t="s">
        <v>113</v>
      </c>
      <c r="C257" s="21">
        <v>2</v>
      </c>
      <c r="D257" s="3"/>
      <c r="E257" s="5">
        <v>20840</v>
      </c>
      <c r="F257" s="3">
        <f t="shared" si="3"/>
        <v>4298950</v>
      </c>
      <c r="G257" s="5"/>
      <c r="H257" s="17"/>
    </row>
    <row r="258" spans="1:8">
      <c r="A258" s="19"/>
      <c r="B258" s="21" t="s">
        <v>114</v>
      </c>
      <c r="C258" s="21">
        <v>4</v>
      </c>
      <c r="D258" s="3"/>
      <c r="E258" s="5">
        <v>56650</v>
      </c>
      <c r="F258" s="3">
        <f t="shared" si="3"/>
        <v>4242300</v>
      </c>
      <c r="G258" s="5"/>
      <c r="H258" s="17"/>
    </row>
    <row r="259" spans="1:8">
      <c r="A259" s="19"/>
      <c r="B259" s="21" t="s">
        <v>90</v>
      </c>
      <c r="C259" s="21">
        <v>2</v>
      </c>
      <c r="D259" s="3"/>
      <c r="E259" s="5">
        <v>27200</v>
      </c>
      <c r="F259" s="3">
        <f t="shared" si="3"/>
        <v>4215100</v>
      </c>
      <c r="G259" s="5"/>
      <c r="H259" s="17"/>
    </row>
    <row r="260" spans="1:8">
      <c r="A260" s="19"/>
      <c r="B260" s="21" t="s">
        <v>91</v>
      </c>
      <c r="C260" s="21">
        <v>2</v>
      </c>
      <c r="D260" s="3"/>
      <c r="E260" s="5">
        <v>21070</v>
      </c>
      <c r="F260" s="3">
        <f t="shared" si="3"/>
        <v>4194030</v>
      </c>
      <c r="G260" s="5"/>
      <c r="H260" s="17"/>
    </row>
    <row r="261" spans="1:8">
      <c r="A261" s="19"/>
      <c r="B261" s="21" t="s">
        <v>92</v>
      </c>
      <c r="C261" s="21">
        <v>4</v>
      </c>
      <c r="D261" s="3"/>
      <c r="E261" s="5">
        <v>67830</v>
      </c>
      <c r="F261" s="3">
        <f t="shared" si="3"/>
        <v>4126200</v>
      </c>
      <c r="G261" s="5"/>
      <c r="H261" s="17"/>
    </row>
    <row r="262" spans="1:8">
      <c r="A262" s="19"/>
      <c r="B262" s="21" t="s">
        <v>273</v>
      </c>
      <c r="C262" s="21">
        <v>1</v>
      </c>
      <c r="D262" s="3"/>
      <c r="E262" s="5">
        <v>15460</v>
      </c>
      <c r="F262" s="3">
        <f t="shared" si="3"/>
        <v>4110740</v>
      </c>
      <c r="G262" s="5"/>
      <c r="H262" s="17"/>
    </row>
    <row r="263" spans="1:8">
      <c r="A263" s="19"/>
      <c r="B263" s="21" t="s">
        <v>274</v>
      </c>
      <c r="C263" s="21">
        <v>3</v>
      </c>
      <c r="D263" s="3"/>
      <c r="E263" s="5">
        <v>70300</v>
      </c>
      <c r="F263" s="3">
        <f t="shared" si="3"/>
        <v>4040440</v>
      </c>
      <c r="G263" s="5"/>
      <c r="H263" s="17"/>
    </row>
    <row r="264" spans="1:8">
      <c r="A264" s="19"/>
      <c r="B264" s="21" t="s">
        <v>275</v>
      </c>
      <c r="C264" s="21">
        <v>3</v>
      </c>
      <c r="D264" s="3"/>
      <c r="E264" s="5">
        <v>48540</v>
      </c>
      <c r="F264" s="3">
        <f t="shared" ref="F264:F301" si="4">F263+D264-E264</f>
        <v>3991900</v>
      </c>
      <c r="G264" s="5"/>
      <c r="H264" s="17"/>
    </row>
    <row r="265" spans="1:8">
      <c r="A265" s="19"/>
      <c r="B265" s="21" t="s">
        <v>276</v>
      </c>
      <c r="C265" s="21">
        <v>1</v>
      </c>
      <c r="D265" s="3"/>
      <c r="E265" s="5">
        <v>22170</v>
      </c>
      <c r="F265" s="3">
        <f t="shared" si="4"/>
        <v>3969730</v>
      </c>
      <c r="G265" s="5"/>
      <c r="H265" s="17"/>
    </row>
    <row r="266" spans="1:8">
      <c r="A266" s="19"/>
      <c r="B266" s="21" t="s">
        <v>129</v>
      </c>
      <c r="C266" s="21">
        <v>4</v>
      </c>
      <c r="D266" s="3"/>
      <c r="E266" s="5">
        <v>69890</v>
      </c>
      <c r="F266" s="3">
        <f t="shared" si="4"/>
        <v>3899840</v>
      </c>
      <c r="G266" s="5"/>
      <c r="H266" s="17"/>
    </row>
    <row r="267" spans="1:8">
      <c r="A267" s="19"/>
      <c r="B267" s="21" t="s">
        <v>130</v>
      </c>
      <c r="C267" s="21">
        <v>7</v>
      </c>
      <c r="D267" s="3"/>
      <c r="E267" s="5">
        <v>174000</v>
      </c>
      <c r="F267" s="3">
        <f t="shared" si="4"/>
        <v>3725840</v>
      </c>
      <c r="G267" s="5"/>
      <c r="H267" s="17"/>
    </row>
    <row r="268" spans="1:8">
      <c r="A268" s="19"/>
      <c r="B268" s="21" t="s">
        <v>170</v>
      </c>
      <c r="C268" s="21">
        <v>3</v>
      </c>
      <c r="D268" s="3"/>
      <c r="E268" s="5">
        <v>52970</v>
      </c>
      <c r="F268" s="3">
        <f t="shared" si="4"/>
        <v>3672870</v>
      </c>
      <c r="G268" s="5"/>
      <c r="H268" s="17"/>
    </row>
    <row r="269" spans="1:8">
      <c r="A269" s="19"/>
      <c r="B269" s="21" t="s">
        <v>171</v>
      </c>
      <c r="C269" s="21">
        <v>5</v>
      </c>
      <c r="D269" s="3"/>
      <c r="E269" s="5">
        <v>111650</v>
      </c>
      <c r="F269" s="3">
        <f t="shared" si="4"/>
        <v>3561220</v>
      </c>
      <c r="G269" s="5"/>
      <c r="H269" s="17"/>
    </row>
    <row r="270" spans="1:8">
      <c r="A270" s="19"/>
      <c r="B270" s="21" t="s">
        <v>172</v>
      </c>
      <c r="C270" s="21">
        <v>3</v>
      </c>
      <c r="D270" s="3"/>
      <c r="E270" s="5">
        <v>69870</v>
      </c>
      <c r="F270" s="3">
        <f t="shared" si="4"/>
        <v>3491350</v>
      </c>
      <c r="G270" s="5"/>
      <c r="H270" s="17"/>
    </row>
    <row r="271" spans="1:8">
      <c r="A271" s="19"/>
      <c r="B271" s="21" t="s">
        <v>173</v>
      </c>
      <c r="C271" s="21">
        <v>12</v>
      </c>
      <c r="D271" s="3"/>
      <c r="E271" s="5">
        <v>218140</v>
      </c>
      <c r="F271" s="3">
        <f t="shared" si="4"/>
        <v>3273210</v>
      </c>
      <c r="G271" s="5"/>
      <c r="H271" s="17"/>
    </row>
    <row r="272" spans="1:8">
      <c r="A272" s="19"/>
      <c r="B272" s="21" t="s">
        <v>395</v>
      </c>
      <c r="C272" s="21">
        <v>4</v>
      </c>
      <c r="D272" s="3"/>
      <c r="E272" s="5">
        <v>93940</v>
      </c>
      <c r="F272" s="3">
        <f t="shared" si="4"/>
        <v>3179270</v>
      </c>
      <c r="G272" s="5"/>
      <c r="H272" s="17"/>
    </row>
    <row r="273" spans="1:8">
      <c r="A273" s="19"/>
      <c r="B273" s="21" t="s">
        <v>174</v>
      </c>
      <c r="C273" s="21">
        <v>4</v>
      </c>
      <c r="D273" s="3"/>
      <c r="E273" s="5">
        <v>80780</v>
      </c>
      <c r="F273" s="3">
        <f t="shared" si="4"/>
        <v>3098490</v>
      </c>
      <c r="G273" s="5"/>
      <c r="H273" s="17"/>
    </row>
    <row r="274" spans="1:8">
      <c r="A274" s="19"/>
      <c r="B274" s="21" t="s">
        <v>223</v>
      </c>
      <c r="C274" s="21">
        <v>2</v>
      </c>
      <c r="D274" s="3"/>
      <c r="E274" s="5">
        <v>39630</v>
      </c>
      <c r="F274" s="3">
        <f t="shared" si="4"/>
        <v>3058860</v>
      </c>
      <c r="G274" s="5"/>
      <c r="H274" s="17"/>
    </row>
    <row r="275" spans="1:8">
      <c r="A275" s="19"/>
      <c r="B275" s="21" t="s">
        <v>224</v>
      </c>
      <c r="C275" s="21">
        <v>2</v>
      </c>
      <c r="D275" s="3"/>
      <c r="E275" s="5">
        <v>46350</v>
      </c>
      <c r="F275" s="3">
        <f t="shared" si="4"/>
        <v>3012510</v>
      </c>
      <c r="G275" s="5"/>
      <c r="H275" s="17"/>
    </row>
    <row r="276" spans="1:8">
      <c r="A276" s="19"/>
      <c r="B276" s="21" t="s">
        <v>225</v>
      </c>
      <c r="C276" s="21">
        <v>5</v>
      </c>
      <c r="D276" s="3"/>
      <c r="E276" s="5">
        <v>99880</v>
      </c>
      <c r="F276" s="3">
        <f t="shared" si="4"/>
        <v>2912630</v>
      </c>
      <c r="G276" s="5"/>
      <c r="H276" s="17"/>
    </row>
    <row r="277" spans="1:8">
      <c r="A277" s="19"/>
      <c r="B277" s="21" t="s">
        <v>226</v>
      </c>
      <c r="C277" s="21">
        <v>4</v>
      </c>
      <c r="D277" s="3"/>
      <c r="E277" s="5">
        <v>105490</v>
      </c>
      <c r="F277" s="3">
        <f t="shared" si="4"/>
        <v>2807140</v>
      </c>
      <c r="G277" s="5"/>
      <c r="H277" s="17"/>
    </row>
    <row r="278" spans="1:8">
      <c r="A278" s="19"/>
      <c r="B278" s="21" t="s">
        <v>227</v>
      </c>
      <c r="C278" s="21">
        <v>3</v>
      </c>
      <c r="D278" s="3"/>
      <c r="E278" s="5">
        <v>54110</v>
      </c>
      <c r="F278" s="3">
        <f t="shared" si="4"/>
        <v>2753030</v>
      </c>
      <c r="G278" s="5"/>
      <c r="H278" s="17"/>
    </row>
    <row r="279" spans="1:8">
      <c r="A279" s="19"/>
      <c r="B279" s="21" t="s">
        <v>228</v>
      </c>
      <c r="C279" s="21">
        <v>1</v>
      </c>
      <c r="D279" s="3"/>
      <c r="E279" s="5">
        <v>24200</v>
      </c>
      <c r="F279" s="3">
        <f t="shared" si="4"/>
        <v>2728830</v>
      </c>
      <c r="G279" s="5"/>
      <c r="H279" s="17"/>
    </row>
    <row r="280" spans="1:8">
      <c r="A280" s="19"/>
      <c r="B280" s="21" t="s">
        <v>280</v>
      </c>
      <c r="C280" s="21">
        <v>1</v>
      </c>
      <c r="D280" s="3"/>
      <c r="E280" s="5">
        <v>13500</v>
      </c>
      <c r="F280" s="3">
        <f t="shared" si="4"/>
        <v>2715330</v>
      </c>
      <c r="G280" s="5"/>
      <c r="H280" s="17"/>
    </row>
    <row r="281" spans="1:8">
      <c r="A281" s="19"/>
      <c r="B281" s="21" t="s">
        <v>282</v>
      </c>
      <c r="C281" s="21">
        <v>4</v>
      </c>
      <c r="D281" s="3"/>
      <c r="E281" s="5">
        <v>86900</v>
      </c>
      <c r="F281" s="3">
        <f t="shared" si="4"/>
        <v>2628430</v>
      </c>
      <c r="G281" s="5"/>
      <c r="H281" s="17"/>
    </row>
    <row r="282" spans="1:8">
      <c r="A282" s="19"/>
      <c r="B282" s="21" t="s">
        <v>284</v>
      </c>
      <c r="C282" s="21">
        <v>3</v>
      </c>
      <c r="D282" s="3"/>
      <c r="E282" s="5">
        <v>61420</v>
      </c>
      <c r="F282" s="3">
        <f t="shared" si="4"/>
        <v>2567010</v>
      </c>
      <c r="G282" s="5"/>
      <c r="H282" s="17"/>
    </row>
    <row r="283" spans="1:8">
      <c r="A283" s="19"/>
      <c r="B283" s="21" t="s">
        <v>285</v>
      </c>
      <c r="C283" s="21">
        <v>10</v>
      </c>
      <c r="D283" s="3"/>
      <c r="E283" s="5">
        <v>176130</v>
      </c>
      <c r="F283" s="3">
        <f t="shared" si="4"/>
        <v>2390880</v>
      </c>
      <c r="G283" s="5"/>
      <c r="H283" s="17"/>
    </row>
    <row r="284" spans="1:8">
      <c r="A284" s="19"/>
      <c r="B284" s="21" t="s">
        <v>94</v>
      </c>
      <c r="C284" s="21">
        <v>7</v>
      </c>
      <c r="D284" s="3"/>
      <c r="E284" s="5">
        <v>122150</v>
      </c>
      <c r="F284" s="3">
        <f t="shared" si="4"/>
        <v>2268730</v>
      </c>
      <c r="G284" s="5"/>
      <c r="H284" s="17"/>
    </row>
    <row r="285" spans="1:8">
      <c r="A285" s="19"/>
      <c r="B285" s="21" t="s">
        <v>286</v>
      </c>
      <c r="C285" s="21">
        <v>12</v>
      </c>
      <c r="D285" s="3"/>
      <c r="E285" s="5">
        <v>209690</v>
      </c>
      <c r="F285" s="3">
        <f t="shared" si="4"/>
        <v>2059040</v>
      </c>
      <c r="G285" s="5"/>
      <c r="H285" s="17"/>
    </row>
    <row r="286" spans="1:8">
      <c r="A286" s="19"/>
      <c r="B286" s="21" t="s">
        <v>95</v>
      </c>
      <c r="C286" s="21">
        <v>9</v>
      </c>
      <c r="D286" s="3"/>
      <c r="E286" s="5">
        <v>167350</v>
      </c>
      <c r="F286" s="3">
        <f t="shared" si="4"/>
        <v>1891690</v>
      </c>
      <c r="G286" s="5"/>
      <c r="H286" s="17"/>
    </row>
    <row r="287" spans="1:8">
      <c r="A287" s="19"/>
      <c r="B287" s="21" t="s">
        <v>96</v>
      </c>
      <c r="C287" s="21">
        <v>9</v>
      </c>
      <c r="D287" s="3"/>
      <c r="E287" s="5">
        <v>163340</v>
      </c>
      <c r="F287" s="3">
        <f t="shared" si="4"/>
        <v>1728350</v>
      </c>
      <c r="G287" s="5"/>
      <c r="H287" s="17"/>
    </row>
    <row r="288" spans="1:8">
      <c r="A288" s="19"/>
      <c r="B288" s="21" t="s">
        <v>287</v>
      </c>
      <c r="C288" s="21">
        <v>16</v>
      </c>
      <c r="D288" s="3"/>
      <c r="E288" s="5">
        <v>274870</v>
      </c>
      <c r="F288" s="3">
        <f t="shared" si="4"/>
        <v>1453480</v>
      </c>
      <c r="G288" s="5"/>
      <c r="H288" s="17"/>
    </row>
    <row r="289" spans="1:8">
      <c r="A289" s="19"/>
      <c r="B289" s="21" t="s">
        <v>97</v>
      </c>
      <c r="C289" s="21">
        <v>17</v>
      </c>
      <c r="D289" s="3"/>
      <c r="E289" s="5">
        <v>284670</v>
      </c>
      <c r="F289" s="3">
        <f t="shared" si="4"/>
        <v>1168810</v>
      </c>
      <c r="G289" s="5"/>
      <c r="H289" s="17"/>
    </row>
    <row r="290" spans="1:8">
      <c r="A290" s="19"/>
      <c r="B290" s="21" t="s">
        <v>288</v>
      </c>
      <c r="C290" s="21">
        <v>12</v>
      </c>
      <c r="D290" s="3"/>
      <c r="E290" s="5">
        <v>205360</v>
      </c>
      <c r="F290" s="3">
        <f t="shared" si="4"/>
        <v>963450</v>
      </c>
      <c r="G290" s="5"/>
      <c r="H290" s="17"/>
    </row>
    <row r="291" spans="1:8">
      <c r="A291" s="19"/>
      <c r="B291" s="21" t="s">
        <v>289</v>
      </c>
      <c r="C291" s="21">
        <v>18</v>
      </c>
      <c r="D291" s="3"/>
      <c r="E291" s="5">
        <v>360750</v>
      </c>
      <c r="F291" s="3">
        <f t="shared" si="4"/>
        <v>602700</v>
      </c>
      <c r="G291" s="5"/>
      <c r="H291" s="17"/>
    </row>
    <row r="292" spans="1:8">
      <c r="A292" s="19"/>
      <c r="B292" s="21" t="s">
        <v>290</v>
      </c>
      <c r="C292" s="21">
        <v>13</v>
      </c>
      <c r="D292" s="3"/>
      <c r="E292" s="5">
        <v>244040</v>
      </c>
      <c r="F292" s="3">
        <f t="shared" si="4"/>
        <v>358660</v>
      </c>
      <c r="G292" s="5"/>
      <c r="H292" s="17"/>
    </row>
    <row r="293" spans="1:8">
      <c r="A293" s="19"/>
      <c r="B293" s="21" t="s">
        <v>98</v>
      </c>
      <c r="C293" s="21">
        <v>4</v>
      </c>
      <c r="D293" s="3"/>
      <c r="E293" s="5">
        <v>73460</v>
      </c>
      <c r="F293" s="3">
        <f t="shared" si="4"/>
        <v>285200</v>
      </c>
      <c r="G293" s="5"/>
      <c r="H293" s="17"/>
    </row>
    <row r="294" spans="1:8">
      <c r="A294" s="19"/>
      <c r="B294" s="21" t="s">
        <v>291</v>
      </c>
      <c r="C294" s="21">
        <v>3</v>
      </c>
      <c r="D294" s="3"/>
      <c r="E294" s="5">
        <v>42860</v>
      </c>
      <c r="F294" s="3">
        <f t="shared" si="4"/>
        <v>242340</v>
      </c>
      <c r="G294" s="5"/>
      <c r="H294" s="17"/>
    </row>
    <row r="295" spans="1:8">
      <c r="A295" s="19"/>
      <c r="B295" s="21" t="s">
        <v>292</v>
      </c>
      <c r="C295" s="21">
        <v>5</v>
      </c>
      <c r="D295" s="3"/>
      <c r="E295" s="5">
        <v>101050</v>
      </c>
      <c r="F295" s="3">
        <f t="shared" si="4"/>
        <v>141290</v>
      </c>
      <c r="G295" s="5"/>
      <c r="H295" s="17"/>
    </row>
    <row r="296" spans="1:8">
      <c r="A296" s="19"/>
      <c r="B296" s="21" t="s">
        <v>99</v>
      </c>
      <c r="C296" s="21">
        <v>3</v>
      </c>
      <c r="D296" s="3"/>
      <c r="E296" s="5">
        <v>60480</v>
      </c>
      <c r="F296" s="3">
        <f t="shared" si="4"/>
        <v>80810</v>
      </c>
      <c r="G296" s="5"/>
      <c r="H296" s="17"/>
    </row>
    <row r="297" spans="1:8">
      <c r="A297" s="19"/>
      <c r="B297" s="21" t="s">
        <v>293</v>
      </c>
      <c r="C297" s="21">
        <v>1</v>
      </c>
      <c r="D297" s="3"/>
      <c r="E297" s="5">
        <v>13790</v>
      </c>
      <c r="F297" s="3">
        <f t="shared" si="4"/>
        <v>67020</v>
      </c>
      <c r="G297" s="5"/>
      <c r="H297" s="17"/>
    </row>
    <row r="298" spans="1:8">
      <c r="A298" s="19"/>
      <c r="B298" s="21" t="s">
        <v>296</v>
      </c>
      <c r="C298" s="21">
        <v>1</v>
      </c>
      <c r="D298" s="3"/>
      <c r="E298" s="5">
        <v>14950</v>
      </c>
      <c r="F298" s="3">
        <f t="shared" si="4"/>
        <v>52070</v>
      </c>
      <c r="G298" s="5"/>
      <c r="H298" s="17"/>
    </row>
    <row r="299" spans="1:8">
      <c r="A299" s="19"/>
      <c r="B299" s="21" t="s">
        <v>100</v>
      </c>
      <c r="C299" s="21">
        <v>2</v>
      </c>
      <c r="D299" s="3"/>
      <c r="E299" s="5">
        <v>40100</v>
      </c>
      <c r="F299" s="3">
        <f t="shared" si="4"/>
        <v>11970</v>
      </c>
      <c r="G299" s="5"/>
      <c r="H299" s="17"/>
    </row>
    <row r="300" spans="1:8">
      <c r="A300" s="19"/>
      <c r="B300" s="21" t="s">
        <v>100</v>
      </c>
      <c r="C300" s="21"/>
      <c r="D300" s="3"/>
      <c r="E300" s="3">
        <v>2825</v>
      </c>
      <c r="F300" s="3">
        <f t="shared" si="4"/>
        <v>9145</v>
      </c>
      <c r="G300" s="3"/>
      <c r="H300" s="17"/>
    </row>
    <row r="301" spans="1:8">
      <c r="A301" s="19"/>
      <c r="B301" s="21"/>
      <c r="C301" s="21"/>
      <c r="D301" s="3"/>
      <c r="E301" s="45">
        <v>9145</v>
      </c>
      <c r="F301" s="3">
        <f t="shared" si="4"/>
        <v>0</v>
      </c>
      <c r="G301" s="45"/>
      <c r="H301" s="17" t="s">
        <v>1643</v>
      </c>
    </row>
    <row r="302" spans="1:8">
      <c r="A302" s="17"/>
      <c r="B302" s="17"/>
      <c r="C302" s="17"/>
      <c r="D302" s="18"/>
      <c r="E302" s="18"/>
      <c r="F302" s="18"/>
      <c r="G302" s="18"/>
      <c r="H302" s="17"/>
    </row>
    <row r="303" spans="1:8" ht="18.75">
      <c r="A303" s="676" t="s">
        <v>43</v>
      </c>
      <c r="B303" s="677"/>
      <c r="C303" s="41">
        <f>SUM(C198:C302)</f>
        <v>750</v>
      </c>
      <c r="D303" s="42">
        <f>SUM(D198:D302)</f>
        <v>8440330</v>
      </c>
      <c r="E303" s="42">
        <f>SUM(E198:E302)</f>
        <v>8440330</v>
      </c>
      <c r="F303" s="42">
        <f>D303-E303</f>
        <v>0</v>
      </c>
      <c r="G303" s="42"/>
      <c r="H303" s="43"/>
    </row>
    <row r="307" spans="1:8" ht="23.25">
      <c r="A307" s="666" t="s">
        <v>0</v>
      </c>
      <c r="B307" s="666"/>
      <c r="C307" s="666"/>
      <c r="D307" s="666"/>
      <c r="E307" s="666"/>
      <c r="F307" s="666"/>
      <c r="G307" s="666"/>
      <c r="H307" s="666"/>
    </row>
    <row r="308" spans="1:8" ht="15.75">
      <c r="A308" s="672" t="s">
        <v>1696</v>
      </c>
      <c r="B308" s="672"/>
      <c r="C308" s="672"/>
      <c r="D308" s="672"/>
      <c r="E308" s="672"/>
      <c r="F308" s="672"/>
      <c r="G308" s="672"/>
      <c r="H308" s="672"/>
    </row>
    <row r="309" spans="1:8">
      <c r="A309" s="667" t="s">
        <v>342</v>
      </c>
      <c r="B309" s="667"/>
      <c r="C309" s="667"/>
      <c r="D309" s="667"/>
      <c r="E309" s="667"/>
      <c r="F309" s="667"/>
      <c r="G309" s="667"/>
      <c r="H309" s="667"/>
    </row>
    <row r="310" spans="1:8">
      <c r="A310" s="668" t="s">
        <v>1580</v>
      </c>
      <c r="B310" s="668"/>
      <c r="C310" s="668"/>
      <c r="D310" s="668"/>
      <c r="E310" s="668"/>
      <c r="F310" s="668"/>
      <c r="G310" s="668"/>
      <c r="H310" s="668"/>
    </row>
    <row r="311" spans="1:8" ht="15.75">
      <c r="A311" s="1" t="s">
        <v>3</v>
      </c>
      <c r="B311" s="1" t="s">
        <v>4</v>
      </c>
      <c r="C311" s="211" t="s">
        <v>2245</v>
      </c>
      <c r="D311" s="1" t="s">
        <v>2243</v>
      </c>
      <c r="E311" s="1" t="s">
        <v>2246</v>
      </c>
      <c r="F311" s="211" t="s">
        <v>2244</v>
      </c>
      <c r="G311" s="1" t="s">
        <v>2247</v>
      </c>
      <c r="H311" s="211" t="s">
        <v>2239</v>
      </c>
    </row>
    <row r="312" spans="1:8">
      <c r="A312" s="19"/>
      <c r="B312" s="21" t="s">
        <v>1556</v>
      </c>
      <c r="C312" s="21">
        <v>6</v>
      </c>
      <c r="D312" s="5">
        <v>138030</v>
      </c>
      <c r="E312" s="3"/>
      <c r="F312" s="3">
        <f>D312-E312</f>
        <v>138030</v>
      </c>
      <c r="G312" s="3"/>
      <c r="H312" s="21"/>
    </row>
    <row r="313" spans="1:8">
      <c r="A313" s="19"/>
      <c r="B313" s="21" t="s">
        <v>1685</v>
      </c>
      <c r="C313" s="21">
        <v>19</v>
      </c>
      <c r="D313" s="5">
        <v>453820</v>
      </c>
      <c r="E313" s="3"/>
      <c r="F313" s="3">
        <f>F312+D313-E313</f>
        <v>591850</v>
      </c>
      <c r="G313" s="3"/>
      <c r="H313" s="21"/>
    </row>
    <row r="314" spans="1:8">
      <c r="A314" s="19"/>
      <c r="B314" s="21" t="s">
        <v>1686</v>
      </c>
      <c r="C314" s="21">
        <v>17</v>
      </c>
      <c r="D314" s="5">
        <v>420805</v>
      </c>
      <c r="E314" s="3"/>
      <c r="F314" s="3">
        <f t="shared" ref="F314:F377" si="5">F313+D314-E314</f>
        <v>1012655</v>
      </c>
      <c r="G314" s="3"/>
      <c r="H314" s="21"/>
    </row>
    <row r="315" spans="1:8">
      <c r="A315" s="19"/>
      <c r="B315" s="21" t="s">
        <v>1687</v>
      </c>
      <c r="C315" s="21">
        <v>33</v>
      </c>
      <c r="D315" s="5">
        <v>789710</v>
      </c>
      <c r="E315" s="3"/>
      <c r="F315" s="3">
        <f t="shared" si="5"/>
        <v>1802365</v>
      </c>
      <c r="G315" s="3"/>
      <c r="H315" s="21"/>
    </row>
    <row r="316" spans="1:8">
      <c r="A316" s="19"/>
      <c r="B316" s="21" t="s">
        <v>1557</v>
      </c>
      <c r="C316" s="21">
        <v>36</v>
      </c>
      <c r="D316" s="5">
        <v>857780</v>
      </c>
      <c r="E316" s="3"/>
      <c r="F316" s="3">
        <f t="shared" si="5"/>
        <v>2660145</v>
      </c>
      <c r="G316" s="3"/>
      <c r="H316" s="21"/>
    </row>
    <row r="317" spans="1:8">
      <c r="A317" s="19"/>
      <c r="B317" s="21" t="s">
        <v>1042</v>
      </c>
      <c r="C317" s="21">
        <v>24</v>
      </c>
      <c r="D317" s="5">
        <v>581680</v>
      </c>
      <c r="E317" s="3"/>
      <c r="F317" s="3">
        <f t="shared" si="5"/>
        <v>3241825</v>
      </c>
      <c r="G317" s="3"/>
      <c r="H317" s="21"/>
    </row>
    <row r="318" spans="1:8">
      <c r="A318" s="19"/>
      <c r="B318" s="21" t="s">
        <v>420</v>
      </c>
      <c r="C318" s="21">
        <v>24</v>
      </c>
      <c r="D318" s="5">
        <v>552980</v>
      </c>
      <c r="E318" s="3"/>
      <c r="F318" s="3">
        <f t="shared" si="5"/>
        <v>3794805</v>
      </c>
      <c r="G318" s="3"/>
      <c r="H318" s="21"/>
    </row>
    <row r="319" spans="1:8">
      <c r="A319" s="19"/>
      <c r="B319" s="21" t="s">
        <v>421</v>
      </c>
      <c r="C319" s="21">
        <v>8</v>
      </c>
      <c r="D319" s="5">
        <v>207770</v>
      </c>
      <c r="E319" s="3"/>
      <c r="F319" s="3">
        <f t="shared" si="5"/>
        <v>4002575</v>
      </c>
      <c r="G319" s="3"/>
      <c r="H319" s="21"/>
    </row>
    <row r="320" spans="1:8">
      <c r="A320" s="19"/>
      <c r="B320" s="21" t="s">
        <v>422</v>
      </c>
      <c r="C320" s="21">
        <v>15</v>
      </c>
      <c r="D320" s="5">
        <v>392040</v>
      </c>
      <c r="E320" s="3"/>
      <c r="F320" s="3">
        <f t="shared" si="5"/>
        <v>4394615</v>
      </c>
      <c r="G320" s="3"/>
      <c r="H320" s="17"/>
    </row>
    <row r="321" spans="1:8">
      <c r="A321" s="19"/>
      <c r="B321" s="21" t="s">
        <v>423</v>
      </c>
      <c r="C321" s="21">
        <v>5</v>
      </c>
      <c r="D321" s="5">
        <v>127845</v>
      </c>
      <c r="E321" s="3"/>
      <c r="F321" s="3">
        <f t="shared" si="5"/>
        <v>4522460</v>
      </c>
      <c r="G321" s="3"/>
      <c r="H321" s="17"/>
    </row>
    <row r="322" spans="1:8">
      <c r="A322" s="19"/>
      <c r="B322" s="21" t="s">
        <v>1044</v>
      </c>
      <c r="C322" s="21">
        <v>7</v>
      </c>
      <c r="D322" s="5">
        <v>175990</v>
      </c>
      <c r="E322" s="3"/>
      <c r="F322" s="3">
        <f t="shared" si="5"/>
        <v>4698450</v>
      </c>
      <c r="G322" s="3"/>
      <c r="H322" s="17"/>
    </row>
    <row r="323" spans="1:8">
      <c r="A323" s="19"/>
      <c r="B323" s="21" t="s">
        <v>424</v>
      </c>
      <c r="C323" s="21">
        <v>12</v>
      </c>
      <c r="D323" s="5">
        <v>301995</v>
      </c>
      <c r="E323" s="3"/>
      <c r="F323" s="3">
        <f t="shared" si="5"/>
        <v>5000445</v>
      </c>
      <c r="G323" s="3"/>
      <c r="H323" s="17"/>
    </row>
    <row r="324" spans="1:8">
      <c r="A324" s="19"/>
      <c r="B324" s="21" t="s">
        <v>425</v>
      </c>
      <c r="C324" s="21">
        <v>14</v>
      </c>
      <c r="D324" s="5">
        <v>336080</v>
      </c>
      <c r="E324" s="5"/>
      <c r="F324" s="3">
        <f t="shared" si="5"/>
        <v>5336525</v>
      </c>
      <c r="G324" s="5"/>
      <c r="H324" s="17"/>
    </row>
    <row r="325" spans="1:8">
      <c r="A325" s="19"/>
      <c r="B325" s="21" t="s">
        <v>426</v>
      </c>
      <c r="C325" s="21">
        <v>20</v>
      </c>
      <c r="D325" s="5">
        <v>490870</v>
      </c>
      <c r="E325" s="3"/>
      <c r="F325" s="3">
        <f t="shared" si="5"/>
        <v>5827395</v>
      </c>
      <c r="G325" s="3"/>
      <c r="H325" s="17"/>
    </row>
    <row r="326" spans="1:8">
      <c r="A326" s="19"/>
      <c r="B326" s="21" t="s">
        <v>427</v>
      </c>
      <c r="C326" s="21">
        <v>32</v>
      </c>
      <c r="D326" s="5">
        <v>784780</v>
      </c>
      <c r="E326" s="3"/>
      <c r="F326" s="3">
        <f t="shared" si="5"/>
        <v>6612175</v>
      </c>
      <c r="G326" s="3"/>
      <c r="H326" s="17"/>
    </row>
    <row r="327" spans="1:8">
      <c r="A327" s="19"/>
      <c r="B327" s="21" t="s">
        <v>428</v>
      </c>
      <c r="C327" s="21">
        <v>26</v>
      </c>
      <c r="D327" s="5">
        <v>633330</v>
      </c>
      <c r="E327" s="3"/>
      <c r="F327" s="3">
        <f t="shared" si="5"/>
        <v>7245505</v>
      </c>
      <c r="G327" s="3"/>
      <c r="H327" s="17"/>
    </row>
    <row r="328" spans="1:8">
      <c r="A328" s="19"/>
      <c r="B328" s="21" t="s">
        <v>429</v>
      </c>
      <c r="C328" s="21">
        <v>20</v>
      </c>
      <c r="D328" s="5">
        <v>486645</v>
      </c>
      <c r="E328" s="3"/>
      <c r="F328" s="3">
        <f t="shared" si="5"/>
        <v>7732150</v>
      </c>
      <c r="G328" s="3"/>
      <c r="H328" s="17"/>
    </row>
    <row r="329" spans="1:8">
      <c r="A329" s="19"/>
      <c r="B329" s="21" t="s">
        <v>430</v>
      </c>
      <c r="C329" s="21">
        <v>18</v>
      </c>
      <c r="D329" s="5">
        <v>442300</v>
      </c>
      <c r="E329" s="3"/>
      <c r="F329" s="3">
        <f t="shared" si="5"/>
        <v>8174450</v>
      </c>
      <c r="G329" s="3"/>
      <c r="H329" s="17"/>
    </row>
    <row r="330" spans="1:8">
      <c r="A330" s="19"/>
      <c r="B330" s="21" t="s">
        <v>431</v>
      </c>
      <c r="C330" s="21">
        <v>17</v>
      </c>
      <c r="D330" s="5">
        <v>411455</v>
      </c>
      <c r="E330" s="3"/>
      <c r="F330" s="3">
        <f t="shared" si="5"/>
        <v>8585905</v>
      </c>
      <c r="G330" s="3"/>
      <c r="H330" s="17"/>
    </row>
    <row r="331" spans="1:8">
      <c r="A331" s="19"/>
      <c r="B331" s="21" t="s">
        <v>433</v>
      </c>
      <c r="C331" s="21">
        <v>17</v>
      </c>
      <c r="D331" s="5">
        <v>404450</v>
      </c>
      <c r="E331" s="3"/>
      <c r="F331" s="3">
        <f t="shared" si="5"/>
        <v>8990355</v>
      </c>
      <c r="G331" s="3"/>
      <c r="H331" s="17"/>
    </row>
    <row r="332" spans="1:8">
      <c r="A332" s="19"/>
      <c r="B332" s="21" t="s">
        <v>432</v>
      </c>
      <c r="C332" s="21">
        <v>13</v>
      </c>
      <c r="D332" s="5">
        <v>319280</v>
      </c>
      <c r="E332" s="3"/>
      <c r="F332" s="3">
        <f t="shared" si="5"/>
        <v>9309635</v>
      </c>
      <c r="G332" s="3"/>
      <c r="H332" s="17"/>
    </row>
    <row r="333" spans="1:8">
      <c r="A333" s="19"/>
      <c r="B333" s="21" t="s">
        <v>434</v>
      </c>
      <c r="C333" s="21">
        <v>15</v>
      </c>
      <c r="D333" s="5">
        <v>357690</v>
      </c>
      <c r="E333" s="3"/>
      <c r="F333" s="3">
        <f t="shared" si="5"/>
        <v>9667325</v>
      </c>
      <c r="G333" s="3"/>
      <c r="H333" s="17"/>
    </row>
    <row r="334" spans="1:8">
      <c r="A334" s="19"/>
      <c r="B334" s="21" t="s">
        <v>329</v>
      </c>
      <c r="C334" s="21">
        <v>8</v>
      </c>
      <c r="D334" s="5">
        <v>193800</v>
      </c>
      <c r="E334" s="3"/>
      <c r="F334" s="3">
        <f t="shared" si="5"/>
        <v>9861125</v>
      </c>
      <c r="G334" s="3"/>
      <c r="H334" s="17"/>
    </row>
    <row r="335" spans="1:8">
      <c r="A335" s="19"/>
      <c r="B335" s="21" t="s">
        <v>1691</v>
      </c>
      <c r="C335" s="21">
        <v>3</v>
      </c>
      <c r="D335" s="5">
        <v>72275</v>
      </c>
      <c r="E335" s="3"/>
      <c r="F335" s="3">
        <f t="shared" si="5"/>
        <v>9933400</v>
      </c>
      <c r="G335" s="3"/>
      <c r="H335" s="17"/>
    </row>
    <row r="336" spans="1:8">
      <c r="A336" s="19"/>
      <c r="B336" s="21" t="s">
        <v>330</v>
      </c>
      <c r="C336" s="21">
        <v>7</v>
      </c>
      <c r="D336" s="5">
        <v>172670</v>
      </c>
      <c r="E336" s="3"/>
      <c r="F336" s="3">
        <f t="shared" si="5"/>
        <v>10106070</v>
      </c>
      <c r="G336" s="3"/>
      <c r="H336" s="17"/>
    </row>
    <row r="337" spans="1:8">
      <c r="A337" s="19"/>
      <c r="B337" s="21" t="s">
        <v>270</v>
      </c>
      <c r="C337" s="21">
        <v>6</v>
      </c>
      <c r="D337" s="5">
        <v>126335</v>
      </c>
      <c r="E337" s="3"/>
      <c r="F337" s="3">
        <f t="shared" si="5"/>
        <v>10232405</v>
      </c>
      <c r="G337" s="3"/>
      <c r="H337" s="17"/>
    </row>
    <row r="338" spans="1:8">
      <c r="A338" s="19"/>
      <c r="B338" s="21" t="s">
        <v>276</v>
      </c>
      <c r="C338" s="21">
        <v>2</v>
      </c>
      <c r="D338" s="5">
        <v>50460</v>
      </c>
      <c r="E338" s="3"/>
      <c r="F338" s="3">
        <f t="shared" si="5"/>
        <v>10282865</v>
      </c>
      <c r="G338" s="3"/>
      <c r="H338" s="17"/>
    </row>
    <row r="339" spans="1:8">
      <c r="A339" s="19"/>
      <c r="B339" s="21" t="s">
        <v>277</v>
      </c>
      <c r="C339" s="21">
        <v>2</v>
      </c>
      <c r="D339" s="5">
        <v>49990</v>
      </c>
      <c r="E339" s="3"/>
      <c r="F339" s="3">
        <f t="shared" si="5"/>
        <v>10332855</v>
      </c>
      <c r="G339" s="3"/>
      <c r="H339" s="17"/>
    </row>
    <row r="340" spans="1:8">
      <c r="A340" s="19"/>
      <c r="B340" s="21" t="s">
        <v>278</v>
      </c>
      <c r="C340" s="21">
        <v>2</v>
      </c>
      <c r="D340" s="5">
        <v>50070</v>
      </c>
      <c r="E340" s="3"/>
      <c r="F340" s="3">
        <f t="shared" si="5"/>
        <v>10382925</v>
      </c>
      <c r="G340" s="3"/>
      <c r="H340" s="17"/>
    </row>
    <row r="341" spans="1:8">
      <c r="A341" s="19"/>
      <c r="B341" s="21" t="s">
        <v>279</v>
      </c>
      <c r="C341" s="21">
        <v>9</v>
      </c>
      <c r="D341" s="5">
        <v>218290</v>
      </c>
      <c r="E341" s="3"/>
      <c r="F341" s="3">
        <f t="shared" si="5"/>
        <v>10601215</v>
      </c>
      <c r="G341" s="3"/>
      <c r="H341" s="17"/>
    </row>
    <row r="342" spans="1:8">
      <c r="A342" s="19"/>
      <c r="B342" s="21" t="s">
        <v>1688</v>
      </c>
      <c r="C342" s="21">
        <v>12</v>
      </c>
      <c r="D342" s="5">
        <v>298915</v>
      </c>
      <c r="E342" s="3"/>
      <c r="F342" s="3">
        <f t="shared" si="5"/>
        <v>10900130</v>
      </c>
      <c r="G342" s="3"/>
      <c r="H342" s="17"/>
    </row>
    <row r="343" spans="1:8">
      <c r="A343" s="19"/>
      <c r="B343" s="21" t="s">
        <v>331</v>
      </c>
      <c r="C343" s="21">
        <v>14</v>
      </c>
      <c r="D343" s="5">
        <v>334880</v>
      </c>
      <c r="E343" s="3"/>
      <c r="F343" s="3">
        <f t="shared" si="5"/>
        <v>11235010</v>
      </c>
      <c r="G343" s="3"/>
      <c r="H343" s="17"/>
    </row>
    <row r="344" spans="1:8">
      <c r="A344" s="19"/>
      <c r="B344" s="21" t="s">
        <v>357</v>
      </c>
      <c r="C344" s="21">
        <v>3</v>
      </c>
      <c r="D344" s="5">
        <v>74975</v>
      </c>
      <c r="E344" s="3"/>
      <c r="F344" s="3">
        <f t="shared" si="5"/>
        <v>11309985</v>
      </c>
      <c r="G344" s="3"/>
      <c r="H344" s="17"/>
    </row>
    <row r="345" spans="1:8">
      <c r="A345" s="19"/>
      <c r="B345" s="21" t="s">
        <v>1693</v>
      </c>
      <c r="C345" s="21">
        <v>2</v>
      </c>
      <c r="D345" s="5">
        <v>50595</v>
      </c>
      <c r="E345" s="3"/>
      <c r="F345" s="3">
        <f t="shared" si="5"/>
        <v>11360580</v>
      </c>
      <c r="G345" s="3"/>
      <c r="H345" s="17"/>
    </row>
    <row r="346" spans="1:8">
      <c r="A346" s="19"/>
      <c r="B346" s="21" t="s">
        <v>107</v>
      </c>
      <c r="C346" s="21">
        <v>3</v>
      </c>
      <c r="D346" s="5">
        <v>67915</v>
      </c>
      <c r="E346" s="3"/>
      <c r="F346" s="3">
        <f t="shared" si="5"/>
        <v>11428495</v>
      </c>
      <c r="G346" s="3"/>
      <c r="H346" s="17"/>
    </row>
    <row r="347" spans="1:8">
      <c r="A347" s="19"/>
      <c r="B347" s="21" t="s">
        <v>108</v>
      </c>
      <c r="C347" s="21">
        <v>13</v>
      </c>
      <c r="D347" s="5">
        <v>314165</v>
      </c>
      <c r="E347" s="3"/>
      <c r="F347" s="3">
        <f t="shared" si="5"/>
        <v>11742660</v>
      </c>
      <c r="G347" s="3"/>
      <c r="H347" s="17"/>
    </row>
    <row r="348" spans="1:8">
      <c r="A348" s="19"/>
      <c r="B348" s="21" t="s">
        <v>109</v>
      </c>
      <c r="C348" s="21">
        <v>4</v>
      </c>
      <c r="D348" s="5">
        <v>82480</v>
      </c>
      <c r="E348" s="3"/>
      <c r="F348" s="3">
        <f t="shared" si="5"/>
        <v>11825140</v>
      </c>
      <c r="G348" s="3"/>
      <c r="H348" s="17"/>
    </row>
    <row r="349" spans="1:8">
      <c r="A349" s="19"/>
      <c r="B349" s="21" t="s">
        <v>125</v>
      </c>
      <c r="C349" s="21">
        <v>5</v>
      </c>
      <c r="D349" s="5">
        <v>127750</v>
      </c>
      <c r="E349" s="3"/>
      <c r="F349" s="3">
        <f t="shared" si="5"/>
        <v>11952890</v>
      </c>
      <c r="G349" s="3"/>
      <c r="H349" s="17"/>
    </row>
    <row r="350" spans="1:8">
      <c r="A350" s="19"/>
      <c r="B350" s="21" t="s">
        <v>126</v>
      </c>
      <c r="C350" s="21">
        <v>4</v>
      </c>
      <c r="D350" s="5">
        <v>97795</v>
      </c>
      <c r="E350" s="3"/>
      <c r="F350" s="3">
        <f t="shared" si="5"/>
        <v>12050685</v>
      </c>
      <c r="G350" s="3"/>
      <c r="H350" s="17"/>
    </row>
    <row r="351" spans="1:8">
      <c r="A351" s="19"/>
      <c r="B351" s="21" t="s">
        <v>127</v>
      </c>
      <c r="C351" s="21">
        <v>2</v>
      </c>
      <c r="D351" s="5">
        <v>50915</v>
      </c>
      <c r="E351" s="3"/>
      <c r="F351" s="3">
        <f t="shared" si="5"/>
        <v>12101600</v>
      </c>
      <c r="G351" s="3"/>
      <c r="H351" s="17"/>
    </row>
    <row r="352" spans="1:8">
      <c r="A352" s="19"/>
      <c r="B352" s="21" t="s">
        <v>128</v>
      </c>
      <c r="C352" s="21">
        <v>4</v>
      </c>
      <c r="D352" s="5">
        <v>100725</v>
      </c>
      <c r="E352" s="3"/>
      <c r="F352" s="3">
        <f t="shared" si="5"/>
        <v>12202325</v>
      </c>
      <c r="G352" s="3"/>
      <c r="H352" s="17"/>
    </row>
    <row r="353" spans="1:9">
      <c r="A353" s="19"/>
      <c r="B353" s="21" t="s">
        <v>129</v>
      </c>
      <c r="C353" s="21">
        <v>1</v>
      </c>
      <c r="D353" s="5">
        <v>27090</v>
      </c>
      <c r="E353" s="3"/>
      <c r="F353" s="3">
        <f t="shared" si="5"/>
        <v>12229415</v>
      </c>
      <c r="G353" s="3"/>
      <c r="H353" s="17"/>
    </row>
    <row r="354" spans="1:9">
      <c r="A354" s="19"/>
      <c r="B354" s="21" t="s">
        <v>167</v>
      </c>
      <c r="C354" s="21">
        <v>4</v>
      </c>
      <c r="D354" s="5">
        <v>96630</v>
      </c>
      <c r="E354" s="3"/>
      <c r="F354" s="3">
        <f t="shared" si="5"/>
        <v>12326045</v>
      </c>
      <c r="G354" s="3"/>
      <c r="H354" s="17"/>
    </row>
    <row r="355" spans="1:9">
      <c r="A355" s="19"/>
      <c r="B355" s="21" t="s">
        <v>169</v>
      </c>
      <c r="C355" s="21">
        <v>7</v>
      </c>
      <c r="D355" s="5">
        <v>167990</v>
      </c>
      <c r="E355" s="3"/>
      <c r="F355" s="3">
        <f t="shared" si="5"/>
        <v>12494035</v>
      </c>
      <c r="G355" s="3"/>
      <c r="H355" s="17"/>
    </row>
    <row r="356" spans="1:9">
      <c r="A356" s="19"/>
      <c r="B356" s="21" t="s">
        <v>170</v>
      </c>
      <c r="C356" s="21">
        <v>9</v>
      </c>
      <c r="D356" s="5">
        <v>211765</v>
      </c>
      <c r="E356" s="3"/>
      <c r="F356" s="3">
        <f t="shared" si="5"/>
        <v>12705800</v>
      </c>
      <c r="G356" s="3"/>
      <c r="H356" s="17"/>
    </row>
    <row r="357" spans="1:9">
      <c r="A357" s="19"/>
      <c r="B357" s="21" t="s">
        <v>171</v>
      </c>
      <c r="C357" s="21">
        <v>9</v>
      </c>
      <c r="D357" s="5">
        <v>210550</v>
      </c>
      <c r="E357" s="3"/>
      <c r="F357" s="3">
        <f t="shared" si="5"/>
        <v>12916350</v>
      </c>
      <c r="G357" s="3"/>
      <c r="H357" s="17"/>
    </row>
    <row r="358" spans="1:9">
      <c r="A358" s="19"/>
      <c r="B358" s="21" t="s">
        <v>172</v>
      </c>
      <c r="C358" s="21">
        <v>15</v>
      </c>
      <c r="D358" s="5">
        <v>335905</v>
      </c>
      <c r="F358" s="3">
        <f t="shared" si="5"/>
        <v>13252255</v>
      </c>
      <c r="H358" s="17"/>
    </row>
    <row r="359" spans="1:9">
      <c r="A359" s="19"/>
      <c r="B359" s="21" t="s">
        <v>291</v>
      </c>
      <c r="C359" s="21"/>
      <c r="D359" s="3"/>
      <c r="E359" s="5">
        <v>70510</v>
      </c>
      <c r="F359" s="3">
        <f t="shared" si="5"/>
        <v>13181745</v>
      </c>
      <c r="G359" s="5"/>
      <c r="H359" s="17"/>
    </row>
    <row r="360" spans="1:9">
      <c r="A360" s="19"/>
      <c r="B360" s="21" t="s">
        <v>292</v>
      </c>
      <c r="C360" s="21">
        <v>2</v>
      </c>
      <c r="D360" s="3"/>
      <c r="E360" s="5">
        <v>27740</v>
      </c>
      <c r="F360" s="3">
        <f t="shared" si="5"/>
        <v>13154005</v>
      </c>
      <c r="G360" s="5"/>
      <c r="H360" s="17"/>
    </row>
    <row r="361" spans="1:9">
      <c r="A361" s="19"/>
      <c r="B361" s="21" t="s">
        <v>99</v>
      </c>
      <c r="C361" s="21">
        <v>4</v>
      </c>
      <c r="D361" s="3"/>
      <c r="E361" s="5">
        <v>54580</v>
      </c>
      <c r="F361" s="3">
        <f t="shared" si="5"/>
        <v>13099425</v>
      </c>
      <c r="G361" s="5"/>
      <c r="H361" s="17"/>
    </row>
    <row r="362" spans="1:9">
      <c r="A362" s="19"/>
      <c r="B362" s="21" t="s">
        <v>293</v>
      </c>
      <c r="C362" s="21">
        <v>4</v>
      </c>
      <c r="D362" s="3"/>
      <c r="E362" s="5">
        <v>69480</v>
      </c>
      <c r="F362" s="3">
        <f t="shared" si="5"/>
        <v>13029945</v>
      </c>
      <c r="G362" s="5"/>
      <c r="H362" s="17"/>
      <c r="I362" t="s">
        <v>1697</v>
      </c>
    </row>
    <row r="363" spans="1:9">
      <c r="A363" s="19"/>
      <c r="B363" s="21" t="s">
        <v>294</v>
      </c>
      <c r="C363" s="21">
        <v>3</v>
      </c>
      <c r="D363" s="3"/>
      <c r="E363" s="5">
        <v>41170</v>
      </c>
      <c r="F363" s="3">
        <f t="shared" si="5"/>
        <v>12988775</v>
      </c>
      <c r="G363" s="5"/>
      <c r="H363" s="17"/>
    </row>
    <row r="364" spans="1:9">
      <c r="A364" s="19"/>
      <c r="B364" s="21" t="s">
        <v>296</v>
      </c>
      <c r="C364" s="21">
        <v>4</v>
      </c>
      <c r="D364" s="3"/>
      <c r="E364" s="5">
        <v>55860</v>
      </c>
      <c r="F364" s="3">
        <f t="shared" si="5"/>
        <v>12932915</v>
      </c>
      <c r="G364" s="5"/>
      <c r="H364" s="17"/>
    </row>
    <row r="365" spans="1:9">
      <c r="A365" s="19"/>
      <c r="B365" s="21" t="s">
        <v>100</v>
      </c>
      <c r="C365" s="21">
        <v>5</v>
      </c>
      <c r="D365" s="3"/>
      <c r="E365" s="5">
        <f>64360-2825</f>
        <v>61535</v>
      </c>
      <c r="F365" s="3">
        <f t="shared" si="5"/>
        <v>12871380</v>
      </c>
      <c r="G365" s="5"/>
      <c r="H365" s="17"/>
    </row>
    <row r="366" spans="1:9">
      <c r="A366" s="19"/>
      <c r="B366" s="21" t="s">
        <v>299</v>
      </c>
      <c r="C366" s="21">
        <v>1</v>
      </c>
      <c r="D366" s="3"/>
      <c r="E366" s="5">
        <v>6280</v>
      </c>
      <c r="F366" s="3">
        <f t="shared" si="5"/>
        <v>12865100</v>
      </c>
      <c r="G366" s="5"/>
      <c r="H366" s="17"/>
    </row>
    <row r="367" spans="1:9">
      <c r="A367" s="19"/>
      <c r="B367" s="21" t="s">
        <v>1620</v>
      </c>
      <c r="C367" s="21">
        <v>1</v>
      </c>
      <c r="D367" s="3"/>
      <c r="E367" s="5">
        <v>5280</v>
      </c>
      <c r="F367" s="3">
        <f t="shared" si="5"/>
        <v>12859820</v>
      </c>
      <c r="G367" s="5"/>
      <c r="H367" s="17"/>
    </row>
    <row r="368" spans="1:9">
      <c r="A368" s="19"/>
      <c r="B368" s="21" t="s">
        <v>152</v>
      </c>
      <c r="C368" s="21">
        <v>1</v>
      </c>
      <c r="D368" s="3"/>
      <c r="E368" s="5">
        <v>14560</v>
      </c>
      <c r="F368" s="3">
        <f t="shared" si="5"/>
        <v>12845260</v>
      </c>
      <c r="G368" s="5"/>
      <c r="H368" s="17"/>
    </row>
    <row r="369" spans="1:9">
      <c r="A369" s="19"/>
      <c r="B369" s="21" t="s">
        <v>153</v>
      </c>
      <c r="C369" s="21">
        <v>3</v>
      </c>
      <c r="D369" s="17"/>
      <c r="E369" s="5">
        <v>50980</v>
      </c>
      <c r="F369" s="3">
        <f t="shared" si="5"/>
        <v>12794280</v>
      </c>
      <c r="G369" s="5"/>
      <c r="H369" s="17"/>
      <c r="I369">
        <v>17385</v>
      </c>
    </row>
    <row r="370" spans="1:9">
      <c r="A370" s="19"/>
      <c r="B370" s="21" t="s">
        <v>154</v>
      </c>
      <c r="C370" s="21">
        <v>10</v>
      </c>
      <c r="D370" s="17"/>
      <c r="E370" s="5">
        <v>164310</v>
      </c>
      <c r="F370" s="3">
        <f t="shared" si="5"/>
        <v>12629970</v>
      </c>
      <c r="G370" s="5"/>
      <c r="H370" s="17"/>
    </row>
    <row r="371" spans="1:9">
      <c r="A371" s="19"/>
      <c r="B371" s="21" t="s">
        <v>155</v>
      </c>
      <c r="C371" s="21">
        <v>3</v>
      </c>
      <c r="D371" s="17"/>
      <c r="E371" s="5">
        <v>49530</v>
      </c>
      <c r="F371" s="3">
        <f t="shared" si="5"/>
        <v>12580440</v>
      </c>
      <c r="G371" s="5"/>
      <c r="H371" s="17"/>
      <c r="I371" s="46"/>
    </row>
    <row r="372" spans="1:9">
      <c r="A372" s="19"/>
      <c r="B372" s="21" t="s">
        <v>156</v>
      </c>
      <c r="C372" s="21">
        <v>7</v>
      </c>
      <c r="D372" s="3"/>
      <c r="E372" s="5">
        <v>151560</v>
      </c>
      <c r="F372" s="3">
        <f t="shared" si="5"/>
        <v>12428880</v>
      </c>
      <c r="G372" s="5"/>
      <c r="H372" s="17"/>
    </row>
    <row r="373" spans="1:9">
      <c r="A373" s="19"/>
      <c r="B373" s="21" t="s">
        <v>157</v>
      </c>
      <c r="C373" s="21">
        <v>10</v>
      </c>
      <c r="D373" s="3"/>
      <c r="E373" s="5">
        <v>189160</v>
      </c>
      <c r="F373" s="3">
        <f t="shared" si="5"/>
        <v>12239720</v>
      </c>
      <c r="G373" s="5"/>
      <c r="H373" s="17"/>
    </row>
    <row r="374" spans="1:9">
      <c r="A374" s="19"/>
      <c r="B374" s="21" t="s">
        <v>158</v>
      </c>
      <c r="C374" s="21">
        <v>6</v>
      </c>
      <c r="D374" s="3"/>
      <c r="E374" s="5">
        <v>108780</v>
      </c>
      <c r="F374" s="3">
        <f t="shared" si="5"/>
        <v>12130940</v>
      </c>
      <c r="G374" s="5"/>
      <c r="H374" s="17"/>
    </row>
    <row r="375" spans="1:9">
      <c r="A375" s="19"/>
      <c r="B375" s="21" t="s">
        <v>159</v>
      </c>
      <c r="C375" s="21">
        <v>9</v>
      </c>
      <c r="D375" s="3"/>
      <c r="E375" s="5">
        <v>164830</v>
      </c>
      <c r="F375" s="3">
        <f t="shared" si="5"/>
        <v>11966110</v>
      </c>
      <c r="G375" s="5"/>
      <c r="H375" s="17"/>
    </row>
    <row r="376" spans="1:9">
      <c r="A376" s="19"/>
      <c r="B376" s="21" t="s">
        <v>160</v>
      </c>
      <c r="C376" s="21">
        <v>2</v>
      </c>
      <c r="D376" s="3"/>
      <c r="E376" s="5">
        <v>52730</v>
      </c>
      <c r="F376" s="3">
        <f t="shared" si="5"/>
        <v>11913380</v>
      </c>
      <c r="G376" s="5"/>
      <c r="H376" s="17"/>
    </row>
    <row r="377" spans="1:9">
      <c r="A377" s="19"/>
      <c r="B377" s="21" t="s">
        <v>161</v>
      </c>
      <c r="C377" s="21">
        <v>15</v>
      </c>
      <c r="D377" s="3"/>
      <c r="E377" s="5">
        <v>244170</v>
      </c>
      <c r="F377" s="3">
        <f t="shared" si="5"/>
        <v>11669210</v>
      </c>
      <c r="G377" s="5"/>
      <c r="H377" s="17"/>
    </row>
    <row r="378" spans="1:9">
      <c r="A378" s="19"/>
      <c r="B378" s="21" t="s">
        <v>162</v>
      </c>
      <c r="C378" s="21">
        <v>11</v>
      </c>
      <c r="D378" s="3"/>
      <c r="E378" s="5">
        <v>238210</v>
      </c>
      <c r="F378" s="3">
        <f t="shared" ref="F378:F441" si="6">F377+D378-E378</f>
        <v>11431000</v>
      </c>
      <c r="G378" s="5"/>
      <c r="H378" s="17"/>
    </row>
    <row r="379" spans="1:9">
      <c r="A379" s="19"/>
      <c r="B379" s="21" t="s">
        <v>347</v>
      </c>
      <c r="C379" s="21">
        <v>10</v>
      </c>
      <c r="D379" s="3"/>
      <c r="E379" s="5">
        <v>201770</v>
      </c>
      <c r="F379" s="3">
        <f t="shared" si="6"/>
        <v>11229230</v>
      </c>
      <c r="G379" s="5"/>
      <c r="H379" s="17"/>
    </row>
    <row r="380" spans="1:9">
      <c r="A380" s="19"/>
      <c r="B380" s="21" t="s">
        <v>163</v>
      </c>
      <c r="C380" s="21">
        <v>7</v>
      </c>
      <c r="D380" s="3"/>
      <c r="E380" s="5">
        <v>134040</v>
      </c>
      <c r="F380" s="3">
        <f t="shared" si="6"/>
        <v>11095190</v>
      </c>
      <c r="G380" s="5"/>
      <c r="H380" s="17"/>
    </row>
    <row r="381" spans="1:9">
      <c r="A381" s="19"/>
      <c r="B381" s="21" t="s">
        <v>164</v>
      </c>
      <c r="C381" s="21">
        <v>6</v>
      </c>
      <c r="D381" s="3"/>
      <c r="E381" s="5">
        <v>141090</v>
      </c>
      <c r="F381" s="3">
        <f t="shared" si="6"/>
        <v>10954100</v>
      </c>
      <c r="G381" s="5"/>
      <c r="H381" s="17"/>
    </row>
    <row r="382" spans="1:9">
      <c r="A382" s="19"/>
      <c r="B382" s="21" t="s">
        <v>165</v>
      </c>
      <c r="C382" s="21">
        <v>2</v>
      </c>
      <c r="D382" s="3"/>
      <c r="E382" s="5">
        <v>35500</v>
      </c>
      <c r="F382" s="3">
        <f t="shared" si="6"/>
        <v>10918600</v>
      </c>
      <c r="G382" s="5"/>
      <c r="H382" s="17"/>
    </row>
    <row r="383" spans="1:9">
      <c r="A383" s="19"/>
      <c r="B383" s="21" t="s">
        <v>175</v>
      </c>
      <c r="C383" s="21">
        <v>1</v>
      </c>
      <c r="D383" s="3"/>
      <c r="E383" s="5">
        <v>18120</v>
      </c>
      <c r="F383" s="3">
        <f t="shared" si="6"/>
        <v>10900480</v>
      </c>
      <c r="G383" s="5"/>
      <c r="H383" s="17"/>
    </row>
    <row r="384" spans="1:9">
      <c r="A384" s="19"/>
      <c r="B384" s="21" t="s">
        <v>176</v>
      </c>
      <c r="C384" s="21">
        <v>8</v>
      </c>
      <c r="D384" s="3"/>
      <c r="E384" s="5">
        <v>157080</v>
      </c>
      <c r="F384" s="3">
        <f t="shared" si="6"/>
        <v>10743400</v>
      </c>
      <c r="G384" s="5"/>
      <c r="H384" s="17"/>
    </row>
    <row r="385" spans="1:8">
      <c r="A385" s="19"/>
      <c r="B385" s="21" t="s">
        <v>177</v>
      </c>
      <c r="C385" s="21">
        <v>4</v>
      </c>
      <c r="D385" s="3"/>
      <c r="E385" s="5">
        <v>93020</v>
      </c>
      <c r="F385" s="3">
        <f t="shared" si="6"/>
        <v>10650380</v>
      </c>
      <c r="G385" s="5"/>
      <c r="H385" s="17"/>
    </row>
    <row r="386" spans="1:8">
      <c r="A386" s="19"/>
      <c r="B386" s="21" t="s">
        <v>315</v>
      </c>
      <c r="C386" s="21">
        <v>3</v>
      </c>
      <c r="D386" s="3"/>
      <c r="E386" s="5">
        <v>63310</v>
      </c>
      <c r="F386" s="3">
        <f t="shared" si="6"/>
        <v>10587070</v>
      </c>
      <c r="G386" s="5"/>
      <c r="H386" s="17"/>
    </row>
    <row r="387" spans="1:8">
      <c r="A387" s="19"/>
      <c r="B387" s="21" t="s">
        <v>178</v>
      </c>
      <c r="C387" s="21">
        <v>8</v>
      </c>
      <c r="D387" s="3"/>
      <c r="E387" s="5">
        <v>188110</v>
      </c>
      <c r="F387" s="3">
        <f t="shared" si="6"/>
        <v>10398960</v>
      </c>
      <c r="G387" s="5"/>
      <c r="H387" s="17"/>
    </row>
    <row r="388" spans="1:8">
      <c r="A388" s="19"/>
      <c r="B388" s="21" t="s">
        <v>437</v>
      </c>
      <c r="C388" s="21">
        <v>5</v>
      </c>
      <c r="D388" s="3"/>
      <c r="E388" s="5">
        <v>111350</v>
      </c>
      <c r="F388" s="3">
        <f t="shared" si="6"/>
        <v>10287610</v>
      </c>
      <c r="G388" s="5"/>
      <c r="H388" s="17"/>
    </row>
    <row r="389" spans="1:8">
      <c r="A389" s="19"/>
      <c r="B389" s="21" t="s">
        <v>396</v>
      </c>
      <c r="C389" s="21">
        <v>7</v>
      </c>
      <c r="D389" s="3"/>
      <c r="E389" s="5">
        <v>177880</v>
      </c>
      <c r="F389" s="3">
        <f t="shared" si="6"/>
        <v>10109730</v>
      </c>
      <c r="G389" s="5"/>
      <c r="H389" s="17"/>
    </row>
    <row r="390" spans="1:8">
      <c r="A390" s="19"/>
      <c r="B390" s="21" t="s">
        <v>179</v>
      </c>
      <c r="C390" s="21">
        <v>4</v>
      </c>
      <c r="D390" s="3"/>
      <c r="E390" s="5">
        <v>99330</v>
      </c>
      <c r="F390" s="3">
        <f t="shared" si="6"/>
        <v>10010400</v>
      </c>
      <c r="G390" s="5"/>
      <c r="H390" s="17"/>
    </row>
    <row r="391" spans="1:8">
      <c r="A391" s="19"/>
      <c r="B391" s="21" t="s">
        <v>180</v>
      </c>
      <c r="C391" s="21">
        <v>6</v>
      </c>
      <c r="D391" s="3"/>
      <c r="E391" s="5">
        <v>159170</v>
      </c>
      <c r="F391" s="3">
        <f t="shared" si="6"/>
        <v>9851230</v>
      </c>
      <c r="G391" s="5"/>
      <c r="H391" s="17"/>
    </row>
    <row r="392" spans="1:8">
      <c r="A392" s="19"/>
      <c r="B392" s="21" t="s">
        <v>182</v>
      </c>
      <c r="C392" s="21">
        <v>2</v>
      </c>
      <c r="D392" s="3"/>
      <c r="E392" s="5">
        <v>49400</v>
      </c>
      <c r="F392" s="3">
        <f t="shared" si="6"/>
        <v>9801830</v>
      </c>
      <c r="G392" s="5"/>
      <c r="H392" s="17"/>
    </row>
    <row r="393" spans="1:8">
      <c r="A393" s="19"/>
      <c r="B393" s="21" t="s">
        <v>183</v>
      </c>
      <c r="C393" s="21">
        <v>1</v>
      </c>
      <c r="D393" s="3"/>
      <c r="E393" s="5">
        <v>24940</v>
      </c>
      <c r="F393" s="3">
        <f t="shared" si="6"/>
        <v>9776890</v>
      </c>
      <c r="G393" s="5"/>
      <c r="H393" s="17"/>
    </row>
    <row r="394" spans="1:8">
      <c r="A394" s="19"/>
      <c r="B394" s="21" t="s">
        <v>184</v>
      </c>
      <c r="C394" s="21">
        <v>3</v>
      </c>
      <c r="D394" s="3"/>
      <c r="E394" s="5">
        <v>78220</v>
      </c>
      <c r="F394" s="3">
        <f t="shared" si="6"/>
        <v>9698670</v>
      </c>
      <c r="G394" s="5"/>
      <c r="H394" s="17"/>
    </row>
    <row r="395" spans="1:8">
      <c r="A395" s="19"/>
      <c r="B395" s="21" t="s">
        <v>185</v>
      </c>
      <c r="C395" s="21">
        <v>2</v>
      </c>
      <c r="D395" s="3"/>
      <c r="E395" s="5">
        <v>36450</v>
      </c>
      <c r="F395" s="3">
        <f t="shared" si="6"/>
        <v>9662220</v>
      </c>
      <c r="G395" s="5"/>
      <c r="H395" s="17"/>
    </row>
    <row r="396" spans="1:8">
      <c r="A396" s="19"/>
      <c r="B396" s="21" t="s">
        <v>188</v>
      </c>
      <c r="C396" s="21">
        <v>5</v>
      </c>
      <c r="D396" s="3"/>
      <c r="E396" s="5">
        <v>131270</v>
      </c>
      <c r="F396" s="3">
        <f t="shared" si="6"/>
        <v>9530950</v>
      </c>
      <c r="G396" s="5"/>
      <c r="H396" s="17"/>
    </row>
    <row r="397" spans="1:8">
      <c r="A397" s="19"/>
      <c r="B397" s="21" t="s">
        <v>194</v>
      </c>
      <c r="C397" s="21">
        <v>3</v>
      </c>
      <c r="D397" s="3"/>
      <c r="E397" s="5">
        <v>69770</v>
      </c>
      <c r="F397" s="3">
        <f t="shared" si="6"/>
        <v>9461180</v>
      </c>
      <c r="G397" s="5"/>
      <c r="H397" s="17"/>
    </row>
    <row r="398" spans="1:8">
      <c r="A398" s="19"/>
      <c r="B398" s="21" t="s">
        <v>440</v>
      </c>
      <c r="C398" s="21">
        <v>1</v>
      </c>
      <c r="D398" s="3"/>
      <c r="E398" s="5">
        <v>18280</v>
      </c>
      <c r="F398" s="3">
        <f t="shared" si="6"/>
        <v>9442900</v>
      </c>
      <c r="G398" s="5"/>
      <c r="H398" s="17"/>
    </row>
    <row r="399" spans="1:8">
      <c r="A399" s="19"/>
      <c r="B399" s="21" t="s">
        <v>196</v>
      </c>
      <c r="C399" s="21">
        <v>2</v>
      </c>
      <c r="D399" s="3"/>
      <c r="E399" s="5">
        <v>52480</v>
      </c>
      <c r="F399" s="3">
        <f t="shared" si="6"/>
        <v>9390420</v>
      </c>
      <c r="G399" s="5"/>
      <c r="H399" s="17"/>
    </row>
    <row r="400" spans="1:8">
      <c r="A400" s="19"/>
      <c r="B400" s="21" t="s">
        <v>1625</v>
      </c>
      <c r="C400" s="21">
        <v>7</v>
      </c>
      <c r="D400" s="3"/>
      <c r="E400" s="5">
        <v>175650</v>
      </c>
      <c r="F400" s="3">
        <f t="shared" si="6"/>
        <v>9214770</v>
      </c>
      <c r="G400" s="5"/>
      <c r="H400" s="17"/>
    </row>
    <row r="401" spans="1:8">
      <c r="A401" s="19"/>
      <c r="B401" s="21" t="s">
        <v>749</v>
      </c>
      <c r="C401" s="21">
        <v>8</v>
      </c>
      <c r="D401" s="3"/>
      <c r="E401" s="5">
        <v>200920</v>
      </c>
      <c r="F401" s="3">
        <f t="shared" si="6"/>
        <v>9013850</v>
      </c>
      <c r="G401" s="5"/>
      <c r="H401" s="17"/>
    </row>
    <row r="402" spans="1:8">
      <c r="A402" s="19"/>
      <c r="B402" s="21" t="s">
        <v>753</v>
      </c>
      <c r="C402" s="21">
        <v>8</v>
      </c>
      <c r="D402" s="3"/>
      <c r="E402" s="5">
        <v>182220</v>
      </c>
      <c r="F402" s="3">
        <f t="shared" si="6"/>
        <v>8831630</v>
      </c>
      <c r="G402" s="5"/>
      <c r="H402" s="17"/>
    </row>
    <row r="403" spans="1:8">
      <c r="A403" s="19"/>
      <c r="B403" s="21" t="s">
        <v>756</v>
      </c>
      <c r="C403" s="21">
        <v>3</v>
      </c>
      <c r="D403" s="3"/>
      <c r="E403" s="5">
        <v>57630</v>
      </c>
      <c r="F403" s="3">
        <f t="shared" si="6"/>
        <v>8774000</v>
      </c>
      <c r="G403" s="5"/>
      <c r="H403" s="17"/>
    </row>
    <row r="404" spans="1:8">
      <c r="A404" s="19"/>
      <c r="B404" s="21" t="s">
        <v>599</v>
      </c>
      <c r="C404" s="21">
        <v>6</v>
      </c>
      <c r="D404" s="3"/>
      <c r="E404" s="5">
        <v>122560</v>
      </c>
      <c r="F404" s="3">
        <f t="shared" si="6"/>
        <v>8651440</v>
      </c>
      <c r="G404" s="5"/>
      <c r="H404" s="17"/>
    </row>
    <row r="405" spans="1:8">
      <c r="A405" s="19"/>
      <c r="B405" s="21" t="s">
        <v>197</v>
      </c>
      <c r="C405" s="21">
        <v>8</v>
      </c>
      <c r="D405" s="3"/>
      <c r="E405" s="5">
        <v>166420</v>
      </c>
      <c r="F405" s="3">
        <f t="shared" si="6"/>
        <v>8485020</v>
      </c>
      <c r="G405" s="5"/>
      <c r="H405" s="17"/>
    </row>
    <row r="406" spans="1:8">
      <c r="A406" s="19"/>
      <c r="B406" s="21" t="s">
        <v>198</v>
      </c>
      <c r="C406" s="21">
        <v>2</v>
      </c>
      <c r="D406" s="3"/>
      <c r="E406" s="5">
        <v>45430</v>
      </c>
      <c r="F406" s="3">
        <f t="shared" si="6"/>
        <v>8439590</v>
      </c>
      <c r="G406" s="5"/>
      <c r="H406" s="17"/>
    </row>
    <row r="407" spans="1:8">
      <c r="A407" s="19"/>
      <c r="B407" s="21" t="s">
        <v>601</v>
      </c>
      <c r="C407" s="21">
        <v>2</v>
      </c>
      <c r="D407" s="3"/>
      <c r="E407" s="5">
        <v>44330</v>
      </c>
      <c r="F407" s="3">
        <f t="shared" si="6"/>
        <v>8395260</v>
      </c>
      <c r="G407" s="5"/>
      <c r="H407" s="17"/>
    </row>
    <row r="408" spans="1:8">
      <c r="A408" s="19"/>
      <c r="B408" s="21" t="s">
        <v>1627</v>
      </c>
      <c r="C408" s="21">
        <v>2</v>
      </c>
      <c r="D408" s="3"/>
      <c r="E408" s="5">
        <v>48320</v>
      </c>
      <c r="F408" s="3">
        <f t="shared" si="6"/>
        <v>8346940</v>
      </c>
      <c r="G408" s="5"/>
      <c r="H408" s="17"/>
    </row>
    <row r="409" spans="1:8">
      <c r="A409" s="19"/>
      <c r="B409" s="21" t="s">
        <v>201</v>
      </c>
      <c r="C409" s="21">
        <v>2</v>
      </c>
      <c r="D409" s="3"/>
      <c r="E409" s="5">
        <v>32980</v>
      </c>
      <c r="F409" s="3">
        <f t="shared" si="6"/>
        <v>8313960</v>
      </c>
      <c r="G409" s="5"/>
      <c r="H409" s="17"/>
    </row>
    <row r="410" spans="1:8">
      <c r="A410" s="19"/>
      <c r="B410" s="21" t="s">
        <v>202</v>
      </c>
      <c r="C410" s="21">
        <v>8</v>
      </c>
      <c r="D410" s="3"/>
      <c r="E410" s="5">
        <v>172360</v>
      </c>
      <c r="F410" s="3">
        <f t="shared" si="6"/>
        <v>8141600</v>
      </c>
      <c r="G410" s="5"/>
      <c r="H410" s="17"/>
    </row>
    <row r="411" spans="1:8">
      <c r="A411" s="19"/>
      <c r="B411" s="21" t="s">
        <v>203</v>
      </c>
      <c r="C411" s="21">
        <v>6</v>
      </c>
      <c r="D411" s="3"/>
      <c r="E411" s="5">
        <v>91190</v>
      </c>
      <c r="F411" s="3">
        <f t="shared" si="6"/>
        <v>8050410</v>
      </c>
      <c r="G411" s="5"/>
      <c r="H411" s="17"/>
    </row>
    <row r="412" spans="1:8">
      <c r="A412" s="19"/>
      <c r="B412" s="21" t="s">
        <v>452</v>
      </c>
      <c r="C412" s="21">
        <v>5</v>
      </c>
      <c r="D412" s="3"/>
      <c r="E412" s="5">
        <v>67080</v>
      </c>
      <c r="F412" s="3">
        <f t="shared" si="6"/>
        <v>7983330</v>
      </c>
      <c r="G412" s="5"/>
      <c r="H412" s="17"/>
    </row>
    <row r="413" spans="1:8">
      <c r="A413" s="19"/>
      <c r="B413" s="21" t="s">
        <v>204</v>
      </c>
      <c r="C413" s="21">
        <v>7</v>
      </c>
      <c r="D413" s="3"/>
      <c r="E413" s="5">
        <v>159100</v>
      </c>
      <c r="F413" s="3">
        <f t="shared" si="6"/>
        <v>7824230</v>
      </c>
      <c r="G413" s="5"/>
      <c r="H413" s="17"/>
    </row>
    <row r="414" spans="1:8">
      <c r="A414" s="19"/>
      <c r="B414" s="21" t="s">
        <v>205</v>
      </c>
      <c r="C414" s="21">
        <v>7</v>
      </c>
      <c r="D414" s="3"/>
      <c r="E414" s="5">
        <v>168900</v>
      </c>
      <c r="F414" s="3">
        <f t="shared" si="6"/>
        <v>7655330</v>
      </c>
      <c r="G414" s="5"/>
      <c r="H414" s="17"/>
    </row>
    <row r="415" spans="1:8">
      <c r="A415" s="19"/>
      <c r="B415" s="21" t="s">
        <v>206</v>
      </c>
      <c r="C415" s="21">
        <v>3</v>
      </c>
      <c r="D415" s="3"/>
      <c r="E415" s="5">
        <v>76000</v>
      </c>
      <c r="F415" s="3">
        <f t="shared" si="6"/>
        <v>7579330</v>
      </c>
      <c r="G415" s="5"/>
      <c r="H415" s="17"/>
    </row>
    <row r="416" spans="1:8">
      <c r="A416" s="19"/>
      <c r="B416" s="21" t="s">
        <v>207</v>
      </c>
      <c r="C416" s="21">
        <v>5</v>
      </c>
      <c r="D416" s="3"/>
      <c r="E416" s="5">
        <v>122460</v>
      </c>
      <c r="F416" s="3">
        <f t="shared" si="6"/>
        <v>7456870</v>
      </c>
      <c r="G416" s="5"/>
      <c r="H416" s="17"/>
    </row>
    <row r="417" spans="1:8">
      <c r="A417" s="19"/>
      <c r="B417" s="21" t="s">
        <v>208</v>
      </c>
      <c r="C417" s="21">
        <v>2</v>
      </c>
      <c r="D417" s="3"/>
      <c r="E417" s="5">
        <v>57430</v>
      </c>
      <c r="F417" s="3">
        <f t="shared" si="6"/>
        <v>7399440</v>
      </c>
      <c r="G417" s="5"/>
      <c r="H417" s="17"/>
    </row>
    <row r="418" spans="1:8">
      <c r="A418" s="19"/>
      <c r="B418" s="21" t="s">
        <v>209</v>
      </c>
      <c r="C418" s="21">
        <v>3</v>
      </c>
      <c r="D418" s="3"/>
      <c r="E418" s="5">
        <v>79630</v>
      </c>
      <c r="F418" s="3">
        <f t="shared" si="6"/>
        <v>7319810</v>
      </c>
      <c r="G418" s="5"/>
      <c r="H418" s="17"/>
    </row>
    <row r="419" spans="1:8">
      <c r="A419" s="19"/>
      <c r="B419" s="21" t="s">
        <v>212</v>
      </c>
      <c r="C419" s="21">
        <v>4</v>
      </c>
      <c r="D419" s="3"/>
      <c r="E419" s="5">
        <v>54200</v>
      </c>
      <c r="F419" s="3">
        <f t="shared" si="6"/>
        <v>7265610</v>
      </c>
      <c r="G419" s="5"/>
      <c r="H419" s="17"/>
    </row>
    <row r="420" spans="1:8">
      <c r="A420" s="19"/>
      <c r="B420" s="21" t="s">
        <v>442</v>
      </c>
      <c r="C420" s="21">
        <v>6</v>
      </c>
      <c r="D420" s="3"/>
      <c r="E420" s="5">
        <v>95270</v>
      </c>
      <c r="F420" s="3">
        <f t="shared" si="6"/>
        <v>7170340</v>
      </c>
      <c r="G420" s="5"/>
      <c r="H420" s="17"/>
    </row>
    <row r="421" spans="1:8">
      <c r="A421" s="19"/>
      <c r="B421" s="21" t="s">
        <v>213</v>
      </c>
      <c r="C421" s="21">
        <v>7</v>
      </c>
      <c r="D421" s="3"/>
      <c r="E421" s="5">
        <v>94490</v>
      </c>
      <c r="F421" s="3">
        <f t="shared" si="6"/>
        <v>7075850</v>
      </c>
      <c r="G421" s="5"/>
      <c r="H421" s="17"/>
    </row>
    <row r="422" spans="1:8">
      <c r="A422" s="19"/>
      <c r="B422" s="21" t="s">
        <v>229</v>
      </c>
      <c r="C422" s="21">
        <v>6</v>
      </c>
      <c r="D422" s="3"/>
      <c r="E422" s="5">
        <v>81590</v>
      </c>
      <c r="F422" s="3">
        <f t="shared" si="6"/>
        <v>6994260</v>
      </c>
      <c r="G422" s="5"/>
      <c r="H422" s="17"/>
    </row>
    <row r="423" spans="1:8">
      <c r="A423" s="19"/>
      <c r="B423" s="21" t="s">
        <v>454</v>
      </c>
      <c r="C423" s="21">
        <v>3</v>
      </c>
      <c r="D423" s="3"/>
      <c r="E423" s="5">
        <v>64050</v>
      </c>
      <c r="F423" s="3">
        <f t="shared" si="6"/>
        <v>6930210</v>
      </c>
      <c r="G423" s="5"/>
      <c r="H423" s="17"/>
    </row>
    <row r="424" spans="1:8">
      <c r="A424" s="19"/>
      <c r="B424" s="21" t="s">
        <v>214</v>
      </c>
      <c r="C424" s="21">
        <v>1</v>
      </c>
      <c r="D424" s="3"/>
      <c r="E424" s="5">
        <v>18930</v>
      </c>
      <c r="F424" s="3">
        <f t="shared" si="6"/>
        <v>6911280</v>
      </c>
      <c r="G424" s="5"/>
      <c r="H424" s="17"/>
    </row>
    <row r="425" spans="1:8">
      <c r="A425" s="19"/>
      <c r="B425" s="21" t="s">
        <v>215</v>
      </c>
      <c r="C425" s="21">
        <v>3</v>
      </c>
      <c r="D425" s="3"/>
      <c r="E425" s="5">
        <v>54000</v>
      </c>
      <c r="F425" s="3">
        <f t="shared" si="6"/>
        <v>6857280</v>
      </c>
      <c r="G425" s="5"/>
      <c r="H425" s="17"/>
    </row>
    <row r="426" spans="1:8">
      <c r="A426" s="19"/>
      <c r="B426" s="21" t="s">
        <v>217</v>
      </c>
      <c r="C426" s="21">
        <v>1</v>
      </c>
      <c r="D426" s="3"/>
      <c r="E426" s="5">
        <v>20570</v>
      </c>
      <c r="F426" s="3">
        <f t="shared" si="6"/>
        <v>6836710</v>
      </c>
      <c r="G426" s="5"/>
      <c r="H426" s="17"/>
    </row>
    <row r="427" spans="1:8">
      <c r="A427" s="19"/>
      <c r="B427" s="21" t="s">
        <v>230</v>
      </c>
      <c r="C427" s="21">
        <v>9</v>
      </c>
      <c r="D427" s="3"/>
      <c r="E427" s="5">
        <v>225010</v>
      </c>
      <c r="F427" s="3">
        <f t="shared" si="6"/>
        <v>6611700</v>
      </c>
      <c r="G427" s="5"/>
      <c r="H427" s="17"/>
    </row>
    <row r="428" spans="1:8">
      <c r="A428" s="19"/>
      <c r="B428" s="21" t="s">
        <v>231</v>
      </c>
      <c r="C428" s="21">
        <v>4</v>
      </c>
      <c r="D428" s="3"/>
      <c r="E428" s="5">
        <v>102320</v>
      </c>
      <c r="F428" s="3">
        <f t="shared" si="6"/>
        <v>6509380</v>
      </c>
      <c r="G428" s="5"/>
      <c r="H428" s="17"/>
    </row>
    <row r="429" spans="1:8">
      <c r="A429" s="19"/>
      <c r="B429" s="21" t="s">
        <v>232</v>
      </c>
      <c r="C429" s="21">
        <v>2</v>
      </c>
      <c r="D429" s="3"/>
      <c r="E429" s="5">
        <v>50630</v>
      </c>
      <c r="F429" s="3">
        <f t="shared" si="6"/>
        <v>6458750</v>
      </c>
      <c r="G429" s="5"/>
      <c r="H429" s="17"/>
    </row>
    <row r="430" spans="1:8">
      <c r="A430" s="19"/>
      <c r="B430" s="21" t="s">
        <v>218</v>
      </c>
      <c r="C430" s="21">
        <v>2</v>
      </c>
      <c r="D430" s="3"/>
      <c r="E430" s="5">
        <v>32000</v>
      </c>
      <c r="F430" s="3">
        <f t="shared" si="6"/>
        <v>6426750</v>
      </c>
      <c r="G430" s="5"/>
      <c r="H430" s="17"/>
    </row>
    <row r="431" spans="1:8">
      <c r="A431" s="19"/>
      <c r="B431" s="21" t="s">
        <v>134</v>
      </c>
      <c r="C431" s="21">
        <v>6</v>
      </c>
      <c r="D431" s="3"/>
      <c r="E431" s="5">
        <v>131110</v>
      </c>
      <c r="F431" s="3">
        <f t="shared" si="6"/>
        <v>6295640</v>
      </c>
      <c r="G431" s="5"/>
      <c r="H431" s="17"/>
    </row>
    <row r="432" spans="1:8">
      <c r="A432" s="19"/>
      <c r="B432" s="21" t="s">
        <v>136</v>
      </c>
      <c r="C432" s="21">
        <v>2</v>
      </c>
      <c r="D432" s="3"/>
      <c r="E432" s="5">
        <v>49300</v>
      </c>
      <c r="F432" s="3">
        <f t="shared" si="6"/>
        <v>6246340</v>
      </c>
      <c r="G432" s="5"/>
      <c r="H432" s="17"/>
    </row>
    <row r="433" spans="1:8">
      <c r="A433" s="19"/>
      <c r="B433" s="21" t="s">
        <v>141</v>
      </c>
      <c r="C433" s="21">
        <v>1</v>
      </c>
      <c r="D433" s="3"/>
      <c r="E433" s="5">
        <v>23460</v>
      </c>
      <c r="F433" s="3">
        <f t="shared" si="6"/>
        <v>6222880</v>
      </c>
      <c r="G433" s="5"/>
      <c r="H433" s="17"/>
    </row>
    <row r="434" spans="1:8">
      <c r="A434" s="19"/>
      <c r="B434" s="21" t="s">
        <v>514</v>
      </c>
      <c r="C434" s="21">
        <v>5</v>
      </c>
      <c r="D434" s="3"/>
      <c r="E434" s="5">
        <v>99290</v>
      </c>
      <c r="F434" s="3">
        <f t="shared" si="6"/>
        <v>6123590</v>
      </c>
      <c r="G434" s="5"/>
      <c r="H434" s="17"/>
    </row>
    <row r="435" spans="1:8">
      <c r="A435" s="19"/>
      <c r="B435" s="21" t="s">
        <v>516</v>
      </c>
      <c r="C435" s="21">
        <v>1</v>
      </c>
      <c r="D435" s="3"/>
      <c r="E435" s="5">
        <v>24730</v>
      </c>
      <c r="F435" s="3">
        <f t="shared" si="6"/>
        <v>6098860</v>
      </c>
      <c r="G435" s="5"/>
      <c r="H435" s="17"/>
    </row>
    <row r="436" spans="1:8">
      <c r="A436" s="19"/>
      <c r="B436" s="21" t="s">
        <v>307</v>
      </c>
      <c r="C436" s="21">
        <v>1</v>
      </c>
      <c r="D436" s="3"/>
      <c r="E436" s="5">
        <v>19870</v>
      </c>
      <c r="F436" s="3">
        <f t="shared" si="6"/>
        <v>6078990</v>
      </c>
      <c r="G436" s="5"/>
      <c r="H436" s="17"/>
    </row>
    <row r="437" spans="1:8">
      <c r="A437" s="19"/>
      <c r="B437" s="21" t="s">
        <v>308</v>
      </c>
      <c r="C437" s="21">
        <v>7</v>
      </c>
      <c r="D437" s="3"/>
      <c r="E437" s="5">
        <v>167250</v>
      </c>
      <c r="F437" s="3">
        <f t="shared" si="6"/>
        <v>5911740</v>
      </c>
      <c r="G437" s="5"/>
      <c r="H437" s="17"/>
    </row>
    <row r="438" spans="1:8">
      <c r="A438" s="19"/>
      <c r="B438" s="21" t="s">
        <v>309</v>
      </c>
      <c r="C438" s="21">
        <v>4</v>
      </c>
      <c r="D438" s="3"/>
      <c r="E438" s="5">
        <v>99160</v>
      </c>
      <c r="F438" s="3">
        <f t="shared" si="6"/>
        <v>5812580</v>
      </c>
      <c r="G438" s="5"/>
      <c r="H438" s="17"/>
    </row>
    <row r="439" spans="1:8">
      <c r="A439" s="19"/>
      <c r="B439" s="21" t="s">
        <v>446</v>
      </c>
      <c r="C439" s="21">
        <v>8</v>
      </c>
      <c r="D439" s="3"/>
      <c r="E439" s="5">
        <v>217170</v>
      </c>
      <c r="F439" s="3">
        <f t="shared" si="6"/>
        <v>5595410</v>
      </c>
      <c r="G439" s="5"/>
      <c r="H439" s="17"/>
    </row>
    <row r="440" spans="1:8">
      <c r="A440" s="19"/>
      <c r="B440" s="21" t="s">
        <v>310</v>
      </c>
      <c r="C440" s="21">
        <v>12</v>
      </c>
      <c r="D440" s="3"/>
      <c r="E440" s="5">
        <v>309490</v>
      </c>
      <c r="F440" s="3">
        <f t="shared" si="6"/>
        <v>5285920</v>
      </c>
      <c r="G440" s="5"/>
      <c r="H440" s="17"/>
    </row>
    <row r="441" spans="1:8">
      <c r="A441" s="19"/>
      <c r="B441" s="21" t="s">
        <v>311</v>
      </c>
      <c r="C441" s="21">
        <v>11</v>
      </c>
      <c r="D441" s="3"/>
      <c r="E441" s="5">
        <v>266790</v>
      </c>
      <c r="F441" s="3">
        <f t="shared" si="6"/>
        <v>5019130</v>
      </c>
      <c r="G441" s="5"/>
      <c r="H441" s="17"/>
    </row>
    <row r="442" spans="1:8">
      <c r="A442" s="19"/>
      <c r="B442" s="21" t="s">
        <v>312</v>
      </c>
      <c r="C442" s="21">
        <v>7</v>
      </c>
      <c r="D442" s="3"/>
      <c r="E442" s="5">
        <v>169970</v>
      </c>
      <c r="F442" s="3">
        <f t="shared" ref="F442:F458" si="7">F441+D442-E442</f>
        <v>4849160</v>
      </c>
      <c r="G442" s="5"/>
      <c r="H442" s="17"/>
    </row>
    <row r="443" spans="1:8">
      <c r="A443" s="19"/>
      <c r="B443" s="21" t="s">
        <v>313</v>
      </c>
      <c r="C443" s="21">
        <v>16</v>
      </c>
      <c r="D443" s="3"/>
      <c r="E443" s="5">
        <v>374160</v>
      </c>
      <c r="F443" s="3">
        <f t="shared" si="7"/>
        <v>4475000</v>
      </c>
      <c r="G443" s="5"/>
      <c r="H443" s="17"/>
    </row>
    <row r="444" spans="1:8">
      <c r="A444" s="19"/>
      <c r="B444" s="21" t="s">
        <v>511</v>
      </c>
      <c r="C444" s="21">
        <v>20</v>
      </c>
      <c r="D444" s="3"/>
      <c r="E444" s="5">
        <v>404630</v>
      </c>
      <c r="F444" s="3">
        <f t="shared" si="7"/>
        <v>4070370</v>
      </c>
      <c r="G444" s="5"/>
      <c r="H444" s="17"/>
    </row>
    <row r="445" spans="1:8">
      <c r="A445" s="19"/>
      <c r="B445" s="21" t="s">
        <v>457</v>
      </c>
      <c r="C445" s="21">
        <v>10</v>
      </c>
      <c r="D445" s="3"/>
      <c r="E445" s="5">
        <v>265150</v>
      </c>
      <c r="F445" s="3">
        <f t="shared" si="7"/>
        <v>3805220</v>
      </c>
      <c r="G445" s="5"/>
      <c r="H445" s="17"/>
    </row>
    <row r="446" spans="1:8">
      <c r="A446" s="19"/>
      <c r="B446" s="21" t="s">
        <v>458</v>
      </c>
      <c r="C446" s="21">
        <v>13</v>
      </c>
      <c r="D446" s="3"/>
      <c r="E446" s="5">
        <v>306800</v>
      </c>
      <c r="F446" s="3">
        <f t="shared" si="7"/>
        <v>3498420</v>
      </c>
      <c r="G446" s="5"/>
      <c r="H446" s="17"/>
    </row>
    <row r="447" spans="1:8">
      <c r="A447" s="19"/>
      <c r="B447" s="21" t="s">
        <v>744</v>
      </c>
      <c r="C447" s="21">
        <v>14</v>
      </c>
      <c r="D447" s="3"/>
      <c r="E447" s="5">
        <v>317320</v>
      </c>
      <c r="F447" s="3">
        <f t="shared" si="7"/>
        <v>3181100</v>
      </c>
      <c r="G447" s="5"/>
      <c r="H447" s="17"/>
    </row>
    <row r="448" spans="1:8">
      <c r="A448" s="19"/>
      <c r="B448" s="21" t="s">
        <v>459</v>
      </c>
      <c r="C448" s="21">
        <v>13</v>
      </c>
      <c r="D448" s="3"/>
      <c r="E448" s="5">
        <v>312020</v>
      </c>
      <c r="F448" s="3">
        <f t="shared" si="7"/>
        <v>2869080</v>
      </c>
      <c r="G448" s="5"/>
      <c r="H448" s="17"/>
    </row>
    <row r="449" spans="1:8">
      <c r="A449" s="19"/>
      <c r="B449" s="21" t="s">
        <v>460</v>
      </c>
      <c r="C449" s="21">
        <v>11</v>
      </c>
      <c r="D449" s="3"/>
      <c r="E449" s="5">
        <v>235330</v>
      </c>
      <c r="F449" s="3">
        <f t="shared" si="7"/>
        <v>2633750</v>
      </c>
      <c r="G449" s="5"/>
      <c r="H449" s="17"/>
    </row>
    <row r="450" spans="1:8">
      <c r="A450" s="19"/>
      <c r="B450" s="21" t="s">
        <v>447</v>
      </c>
      <c r="C450" s="21">
        <v>7</v>
      </c>
      <c r="D450" s="3"/>
      <c r="E450" s="5">
        <v>153640</v>
      </c>
      <c r="F450" s="3">
        <f t="shared" si="7"/>
        <v>2480110</v>
      </c>
      <c r="G450" s="5"/>
      <c r="H450" s="17"/>
    </row>
    <row r="451" spans="1:8">
      <c r="A451" s="19"/>
      <c r="B451" s="21" t="s">
        <v>461</v>
      </c>
      <c r="C451" s="21">
        <v>21</v>
      </c>
      <c r="D451" s="3"/>
      <c r="E451" s="5">
        <v>483350</v>
      </c>
      <c r="F451" s="3">
        <f t="shared" si="7"/>
        <v>1996760</v>
      </c>
      <c r="G451" s="5"/>
      <c r="H451" s="17"/>
    </row>
    <row r="452" spans="1:8">
      <c r="A452" s="19"/>
      <c r="B452" s="21" t="s">
        <v>264</v>
      </c>
      <c r="C452" s="21">
        <v>9</v>
      </c>
      <c r="D452" s="3"/>
      <c r="E452" s="5">
        <v>213740</v>
      </c>
      <c r="F452" s="3">
        <f t="shared" si="7"/>
        <v>1783020</v>
      </c>
      <c r="G452" s="5"/>
      <c r="H452" s="17"/>
    </row>
    <row r="453" spans="1:8">
      <c r="A453" s="19"/>
      <c r="B453" s="21" t="s">
        <v>462</v>
      </c>
      <c r="C453" s="21">
        <v>19</v>
      </c>
      <c r="D453" s="3"/>
      <c r="E453" s="5">
        <v>390420</v>
      </c>
      <c r="F453" s="3">
        <f t="shared" si="7"/>
        <v>1392600</v>
      </c>
      <c r="G453" s="5"/>
      <c r="H453" s="17"/>
    </row>
    <row r="454" spans="1:8">
      <c r="A454" s="19"/>
      <c r="B454" s="21" t="s">
        <v>463</v>
      </c>
      <c r="C454" s="21">
        <v>14</v>
      </c>
      <c r="D454" s="3"/>
      <c r="E454" s="5">
        <v>326660</v>
      </c>
      <c r="F454" s="3">
        <f t="shared" si="7"/>
        <v>1065940</v>
      </c>
      <c r="G454" s="5"/>
      <c r="H454" s="17"/>
    </row>
    <row r="455" spans="1:8">
      <c r="A455" s="19"/>
      <c r="B455" s="21" t="s">
        <v>265</v>
      </c>
      <c r="C455" s="21">
        <v>6</v>
      </c>
      <c r="D455" s="3"/>
      <c r="E455" s="5">
        <v>147430</v>
      </c>
      <c r="F455" s="3">
        <f t="shared" si="7"/>
        <v>918510</v>
      </c>
      <c r="G455" s="5"/>
      <c r="H455" s="17"/>
    </row>
    <row r="456" spans="1:8">
      <c r="A456" s="19"/>
      <c r="B456" s="21" t="s">
        <v>266</v>
      </c>
      <c r="C456" s="21">
        <v>7</v>
      </c>
      <c r="D456" s="3"/>
      <c r="E456" s="5">
        <v>169580</v>
      </c>
      <c r="F456" s="3">
        <f t="shared" si="7"/>
        <v>748930</v>
      </c>
      <c r="G456" s="5"/>
      <c r="H456" s="17"/>
    </row>
    <row r="457" spans="1:8">
      <c r="A457" s="19"/>
      <c r="B457" s="21" t="s">
        <v>267</v>
      </c>
      <c r="C457" s="21">
        <v>17</v>
      </c>
      <c r="D457" s="3"/>
      <c r="E457" s="5">
        <v>421900</v>
      </c>
      <c r="F457" s="3">
        <f t="shared" si="7"/>
        <v>327030</v>
      </c>
      <c r="G457" s="5"/>
      <c r="H457" s="17"/>
    </row>
    <row r="458" spans="1:8">
      <c r="A458" s="19"/>
      <c r="B458" s="21" t="s">
        <v>464</v>
      </c>
      <c r="C458" s="21">
        <v>14</v>
      </c>
      <c r="D458" s="3">
        <v>930</v>
      </c>
      <c r="E458" s="5">
        <v>327960</v>
      </c>
      <c r="F458" s="3">
        <f t="shared" si="7"/>
        <v>0</v>
      </c>
      <c r="G458" s="5"/>
      <c r="H458" s="17"/>
    </row>
    <row r="459" spans="1:8">
      <c r="A459" s="19"/>
      <c r="B459" s="21"/>
      <c r="C459" s="21"/>
      <c r="D459" s="3"/>
      <c r="E459" s="3"/>
      <c r="F459" s="3"/>
      <c r="G459" s="3"/>
      <c r="H459" s="17"/>
    </row>
    <row r="460" spans="1:8">
      <c r="A460" s="17"/>
      <c r="B460" s="17"/>
      <c r="C460" s="17"/>
      <c r="D460" s="18"/>
      <c r="E460" s="18"/>
      <c r="F460" s="18"/>
      <c r="G460" s="18"/>
      <c r="H460" s="17"/>
    </row>
    <row r="461" spans="1:8" ht="18.75">
      <c r="A461" s="676" t="s">
        <v>43</v>
      </c>
      <c r="B461" s="677"/>
      <c r="C461" s="41">
        <f>SUM(C312:C460)</f>
        <v>1157</v>
      </c>
      <c r="D461" s="42">
        <f>SUM(D312:D460)</f>
        <v>13253185</v>
      </c>
      <c r="E461" s="42">
        <f>SUM(E312:E460)</f>
        <v>13253185</v>
      </c>
      <c r="F461" s="42">
        <f>D461-E461</f>
        <v>0</v>
      </c>
      <c r="G461" s="42"/>
      <c r="H461" s="43"/>
    </row>
    <row r="467" spans="1:8" ht="23.25">
      <c r="A467" s="666" t="s">
        <v>0</v>
      </c>
      <c r="B467" s="666"/>
      <c r="C467" s="666"/>
      <c r="D467" s="666"/>
      <c r="E467" s="666"/>
      <c r="F467" s="666"/>
      <c r="G467" s="666"/>
      <c r="H467" s="666"/>
    </row>
    <row r="468" spans="1:8" ht="15.75">
      <c r="A468" s="672" t="s">
        <v>1696</v>
      </c>
      <c r="B468" s="672"/>
      <c r="C468" s="672"/>
      <c r="D468" s="672"/>
      <c r="E468" s="672"/>
      <c r="F468" s="672"/>
      <c r="G468" s="672"/>
      <c r="H468" s="672"/>
    </row>
    <row r="469" spans="1:8">
      <c r="A469" s="667" t="s">
        <v>1</v>
      </c>
      <c r="B469" s="667"/>
      <c r="C469" s="667"/>
      <c r="D469" s="667"/>
      <c r="E469" s="667"/>
      <c r="F469" s="667"/>
      <c r="G469" s="667"/>
      <c r="H469" s="667"/>
    </row>
    <row r="470" spans="1:8">
      <c r="A470" s="668" t="s">
        <v>1580</v>
      </c>
      <c r="B470" s="668"/>
      <c r="C470" s="668"/>
      <c r="D470" s="668"/>
      <c r="E470" s="668"/>
      <c r="F470" s="668"/>
      <c r="G470" s="668"/>
      <c r="H470" s="668"/>
    </row>
    <row r="471" spans="1:8" ht="15.75">
      <c r="A471" s="1" t="s">
        <v>3</v>
      </c>
      <c r="B471" s="1" t="s">
        <v>4</v>
      </c>
      <c r="C471" s="211" t="s">
        <v>2245</v>
      </c>
      <c r="D471" s="1" t="s">
        <v>2243</v>
      </c>
      <c r="E471" s="1" t="s">
        <v>2246</v>
      </c>
      <c r="F471" s="211" t="s">
        <v>2244</v>
      </c>
      <c r="G471" s="1" t="s">
        <v>2247</v>
      </c>
      <c r="H471" s="211" t="s">
        <v>2239</v>
      </c>
    </row>
    <row r="472" spans="1:8">
      <c r="A472" s="19"/>
      <c r="B472" s="21" t="s">
        <v>1042</v>
      </c>
      <c r="C472" s="21">
        <v>1</v>
      </c>
      <c r="D472" s="5">
        <v>15500</v>
      </c>
      <c r="E472" s="3"/>
      <c r="F472" s="3">
        <f>D472-E472</f>
        <v>15500</v>
      </c>
      <c r="G472" s="3"/>
      <c r="H472" s="21"/>
    </row>
    <row r="473" spans="1:8">
      <c r="A473" s="19"/>
      <c r="B473" s="21" t="s">
        <v>420</v>
      </c>
      <c r="C473" s="21">
        <v>18</v>
      </c>
      <c r="D473" s="5">
        <v>453510</v>
      </c>
      <c r="E473" s="3"/>
      <c r="F473" s="3">
        <f>F472+D473-E473</f>
        <v>469010</v>
      </c>
      <c r="G473" s="3"/>
      <c r="H473" s="21"/>
    </row>
    <row r="474" spans="1:8">
      <c r="A474" s="19"/>
      <c r="B474" s="21" t="s">
        <v>421</v>
      </c>
      <c r="C474" s="21">
        <v>23</v>
      </c>
      <c r="D474" s="5">
        <v>536105</v>
      </c>
      <c r="E474" s="3"/>
      <c r="F474" s="3">
        <f t="shared" ref="F474:F501" si="8">F473+D474-E474</f>
        <v>1005115</v>
      </c>
      <c r="G474" s="3"/>
      <c r="H474" s="21"/>
    </row>
    <row r="475" spans="1:8">
      <c r="A475" s="19"/>
      <c r="B475" s="21" t="s">
        <v>422</v>
      </c>
      <c r="C475" s="21">
        <v>14</v>
      </c>
      <c r="D475" s="5">
        <v>335155</v>
      </c>
      <c r="E475" s="3"/>
      <c r="F475" s="3">
        <f t="shared" si="8"/>
        <v>1340270</v>
      </c>
      <c r="G475" s="3"/>
      <c r="H475" s="21"/>
    </row>
    <row r="476" spans="1:8">
      <c r="A476" s="19"/>
      <c r="B476" s="21" t="s">
        <v>423</v>
      </c>
      <c r="C476" s="21">
        <v>16</v>
      </c>
      <c r="D476" s="5">
        <v>362425</v>
      </c>
      <c r="E476" s="3"/>
      <c r="F476" s="3">
        <f t="shared" si="8"/>
        <v>1702695</v>
      </c>
      <c r="G476" s="3"/>
      <c r="H476" s="21"/>
    </row>
    <row r="477" spans="1:8">
      <c r="A477" s="19"/>
      <c r="B477" s="21" t="s">
        <v>275</v>
      </c>
      <c r="C477" s="21">
        <v>1</v>
      </c>
      <c r="D477" s="3"/>
      <c r="E477" s="5">
        <v>25750</v>
      </c>
      <c r="F477" s="3">
        <f t="shared" si="8"/>
        <v>1676945</v>
      </c>
      <c r="G477" s="5"/>
      <c r="H477" s="21"/>
    </row>
    <row r="478" spans="1:8">
      <c r="A478" s="19"/>
      <c r="B478" s="21" t="s">
        <v>276</v>
      </c>
      <c r="C478" s="21">
        <v>1</v>
      </c>
      <c r="D478" s="5">
        <v>9900</v>
      </c>
      <c r="E478" s="5"/>
      <c r="F478" s="3">
        <f t="shared" si="8"/>
        <v>1686845</v>
      </c>
      <c r="G478" s="5"/>
      <c r="H478" s="21"/>
    </row>
    <row r="479" spans="1:8">
      <c r="A479" s="19"/>
      <c r="B479" s="21" t="s">
        <v>278</v>
      </c>
      <c r="C479" s="21">
        <v>2</v>
      </c>
      <c r="D479" s="3"/>
      <c r="E479" s="5">
        <v>44990</v>
      </c>
      <c r="F479" s="3">
        <f t="shared" si="8"/>
        <v>1641855</v>
      </c>
      <c r="G479" s="5"/>
      <c r="H479" s="21"/>
    </row>
    <row r="480" spans="1:8">
      <c r="A480" s="19"/>
      <c r="B480" s="21" t="s">
        <v>279</v>
      </c>
      <c r="C480" s="21">
        <v>3</v>
      </c>
      <c r="D480" s="3"/>
      <c r="E480" s="5">
        <v>69960</v>
      </c>
      <c r="F480" s="3">
        <f t="shared" si="8"/>
        <v>1571895</v>
      </c>
      <c r="G480" s="5"/>
      <c r="H480" s="17"/>
    </row>
    <row r="481" spans="1:8">
      <c r="A481" s="19"/>
      <c r="B481" s="21" t="s">
        <v>331</v>
      </c>
      <c r="C481" s="21">
        <v>1</v>
      </c>
      <c r="D481" s="3"/>
      <c r="E481" s="5">
        <v>20000</v>
      </c>
      <c r="F481" s="3">
        <f t="shared" si="8"/>
        <v>1551895</v>
      </c>
      <c r="G481" s="5"/>
      <c r="H481" s="17"/>
    </row>
    <row r="482" spans="1:8">
      <c r="A482" s="19"/>
      <c r="B482" s="21" t="s">
        <v>332</v>
      </c>
      <c r="C482" s="21">
        <v>1</v>
      </c>
      <c r="D482" s="3"/>
      <c r="E482" s="5">
        <v>23760</v>
      </c>
      <c r="F482" s="3">
        <f t="shared" si="8"/>
        <v>1528135</v>
      </c>
      <c r="G482" s="5"/>
      <c r="H482" s="17"/>
    </row>
    <row r="483" spans="1:8">
      <c r="A483" s="19"/>
      <c r="B483" s="21" t="s">
        <v>108</v>
      </c>
      <c r="C483" s="21">
        <v>3</v>
      </c>
      <c r="D483" s="3"/>
      <c r="E483" s="5">
        <v>74830</v>
      </c>
      <c r="F483" s="3">
        <f t="shared" si="8"/>
        <v>1453305</v>
      </c>
      <c r="G483" s="5"/>
      <c r="H483" s="17"/>
    </row>
    <row r="484" spans="1:8">
      <c r="A484" s="19"/>
      <c r="B484" s="21" t="s">
        <v>109</v>
      </c>
      <c r="C484" s="21">
        <v>4</v>
      </c>
      <c r="D484" s="3"/>
      <c r="E484" s="5">
        <v>98780</v>
      </c>
      <c r="F484" s="3">
        <f t="shared" si="8"/>
        <v>1354525</v>
      </c>
      <c r="G484" s="5"/>
      <c r="H484" s="17"/>
    </row>
    <row r="485" spans="1:8">
      <c r="A485" s="19"/>
      <c r="B485" s="21" t="s">
        <v>110</v>
      </c>
      <c r="C485" s="21">
        <v>3</v>
      </c>
      <c r="D485" s="3"/>
      <c r="E485" s="5">
        <v>77700</v>
      </c>
      <c r="F485" s="3">
        <f t="shared" si="8"/>
        <v>1276825</v>
      </c>
      <c r="G485" s="5"/>
      <c r="H485" s="17"/>
    </row>
    <row r="486" spans="1:8">
      <c r="A486" s="19"/>
      <c r="B486" s="21" t="s">
        <v>111</v>
      </c>
      <c r="C486" s="21">
        <v>5</v>
      </c>
      <c r="D486" s="3"/>
      <c r="E486" s="5">
        <v>117880</v>
      </c>
      <c r="F486" s="3">
        <f t="shared" si="8"/>
        <v>1158945</v>
      </c>
      <c r="G486" s="5"/>
      <c r="H486" s="17"/>
    </row>
    <row r="487" spans="1:8">
      <c r="A487" s="19"/>
      <c r="B487" s="21" t="s">
        <v>112</v>
      </c>
      <c r="C487" s="21">
        <v>5</v>
      </c>
      <c r="D487" s="3"/>
      <c r="E487" s="5">
        <v>116430</v>
      </c>
      <c r="F487" s="3">
        <f t="shared" si="8"/>
        <v>1042515</v>
      </c>
      <c r="G487" s="5"/>
      <c r="H487" s="17"/>
    </row>
    <row r="488" spans="1:8">
      <c r="A488" s="19"/>
      <c r="B488" s="21" t="s">
        <v>113</v>
      </c>
      <c r="C488" s="21">
        <v>4</v>
      </c>
      <c r="D488" s="3"/>
      <c r="E488" s="5">
        <v>100960</v>
      </c>
      <c r="F488" s="3">
        <f t="shared" si="8"/>
        <v>941555</v>
      </c>
      <c r="G488" s="5"/>
      <c r="H488" s="17"/>
    </row>
    <row r="489" spans="1:8">
      <c r="A489" s="19"/>
      <c r="B489" s="21" t="s">
        <v>114</v>
      </c>
      <c r="C489" s="21">
        <v>1</v>
      </c>
      <c r="D489" s="3"/>
      <c r="E489" s="5">
        <v>25390</v>
      </c>
      <c r="F489" s="3">
        <f t="shared" si="8"/>
        <v>916165</v>
      </c>
      <c r="G489" s="5"/>
      <c r="H489" s="17"/>
    </row>
    <row r="490" spans="1:8">
      <c r="A490" s="19"/>
      <c r="B490" s="21" t="s">
        <v>90</v>
      </c>
      <c r="C490" s="21">
        <v>1</v>
      </c>
      <c r="D490" s="3"/>
      <c r="E490" s="5">
        <v>25470</v>
      </c>
      <c r="F490" s="3">
        <f t="shared" si="8"/>
        <v>890695</v>
      </c>
      <c r="G490" s="5"/>
      <c r="H490" s="17"/>
    </row>
    <row r="491" spans="1:8">
      <c r="A491" s="19"/>
      <c r="B491" s="21" t="s">
        <v>91</v>
      </c>
      <c r="C491" s="21">
        <v>5</v>
      </c>
      <c r="D491" s="3"/>
      <c r="E491" s="5">
        <v>129570</v>
      </c>
      <c r="F491" s="3">
        <f t="shared" si="8"/>
        <v>761125</v>
      </c>
      <c r="G491" s="5"/>
      <c r="H491" s="17"/>
    </row>
    <row r="492" spans="1:8">
      <c r="A492" s="19"/>
      <c r="B492" s="21" t="s">
        <v>92</v>
      </c>
      <c r="C492" s="21">
        <v>3</v>
      </c>
      <c r="D492" s="3"/>
      <c r="E492" s="5">
        <v>76400</v>
      </c>
      <c r="F492" s="3">
        <f t="shared" si="8"/>
        <v>684725</v>
      </c>
      <c r="G492" s="5"/>
      <c r="H492" s="17"/>
    </row>
    <row r="493" spans="1:8">
      <c r="A493" s="19"/>
      <c r="B493" s="21" t="s">
        <v>273</v>
      </c>
      <c r="C493" s="21">
        <v>10</v>
      </c>
      <c r="D493" s="3"/>
      <c r="E493" s="5">
        <v>252370</v>
      </c>
      <c r="F493" s="3">
        <f t="shared" si="8"/>
        <v>432355</v>
      </c>
      <c r="G493" s="5"/>
      <c r="H493" s="17"/>
    </row>
    <row r="494" spans="1:8">
      <c r="A494" s="19"/>
      <c r="B494" s="21" t="s">
        <v>128</v>
      </c>
      <c r="C494" s="21">
        <v>2</v>
      </c>
      <c r="D494" s="3"/>
      <c r="E494" s="5">
        <v>44090</v>
      </c>
      <c r="F494" s="3">
        <f t="shared" si="8"/>
        <v>388265</v>
      </c>
      <c r="G494" s="5"/>
      <c r="H494" s="17"/>
    </row>
    <row r="495" spans="1:8">
      <c r="A495" s="19"/>
      <c r="B495" s="21" t="s">
        <v>129</v>
      </c>
      <c r="C495" s="21">
        <v>4</v>
      </c>
      <c r="D495" s="3"/>
      <c r="E495" s="5">
        <v>83520</v>
      </c>
      <c r="F495" s="3">
        <f t="shared" si="8"/>
        <v>304745</v>
      </c>
      <c r="G495" s="5"/>
      <c r="H495" s="17"/>
    </row>
    <row r="496" spans="1:8">
      <c r="A496" s="19"/>
      <c r="B496" s="21" t="s">
        <v>167</v>
      </c>
      <c r="C496" s="21">
        <v>4</v>
      </c>
      <c r="D496" s="5">
        <v>83520</v>
      </c>
      <c r="E496" s="3"/>
      <c r="F496" s="3">
        <f t="shared" si="8"/>
        <v>388265</v>
      </c>
      <c r="G496" s="3"/>
      <c r="H496" s="17" t="s">
        <v>1698</v>
      </c>
    </row>
    <row r="497" spans="1:8">
      <c r="A497" s="19"/>
      <c r="B497" s="21" t="s">
        <v>168</v>
      </c>
      <c r="C497" s="21">
        <v>4</v>
      </c>
      <c r="D497" s="3"/>
      <c r="E497" s="5">
        <v>81650</v>
      </c>
      <c r="F497" s="3">
        <f t="shared" si="8"/>
        <v>306615</v>
      </c>
      <c r="G497" s="5"/>
      <c r="H497" s="17"/>
    </row>
    <row r="498" spans="1:8">
      <c r="A498" s="19"/>
      <c r="B498" s="21" t="s">
        <v>169</v>
      </c>
      <c r="C498" s="21">
        <v>6</v>
      </c>
      <c r="D498" s="3"/>
      <c r="E498" s="5">
        <v>151360</v>
      </c>
      <c r="F498" s="3">
        <f t="shared" si="8"/>
        <v>155255</v>
      </c>
      <c r="G498" s="5"/>
      <c r="H498" s="17"/>
    </row>
    <row r="499" spans="1:8">
      <c r="A499" s="19"/>
      <c r="B499" s="21" t="s">
        <v>170</v>
      </c>
      <c r="C499" s="21">
        <v>5</v>
      </c>
      <c r="D499" s="3"/>
      <c r="E499" s="5">
        <v>127530</v>
      </c>
      <c r="F499" s="3">
        <f t="shared" si="8"/>
        <v>27725</v>
      </c>
      <c r="G499" s="5"/>
      <c r="H499" s="17"/>
    </row>
    <row r="500" spans="1:8">
      <c r="A500" s="19"/>
      <c r="B500" s="21" t="s">
        <v>171</v>
      </c>
      <c r="C500" s="21">
        <v>1</v>
      </c>
      <c r="D500" s="3"/>
      <c r="E500" s="5">
        <v>16000</v>
      </c>
      <c r="F500" s="3">
        <f t="shared" si="8"/>
        <v>11725</v>
      </c>
      <c r="G500" s="5"/>
      <c r="H500" s="17"/>
    </row>
    <row r="501" spans="1:8">
      <c r="A501" s="19"/>
      <c r="B501" s="21"/>
      <c r="C501" s="21"/>
      <c r="D501" s="3"/>
      <c r="E501" s="3">
        <v>11725</v>
      </c>
      <c r="F501" s="3">
        <f t="shared" si="8"/>
        <v>0</v>
      </c>
      <c r="G501" s="3"/>
      <c r="H501" s="17" t="s">
        <v>1643</v>
      </c>
    </row>
    <row r="502" spans="1:8" ht="18.75">
      <c r="A502" s="676" t="s">
        <v>43</v>
      </c>
      <c r="B502" s="677"/>
      <c r="C502" s="41">
        <f>SUM(C472:C501)</f>
        <v>151</v>
      </c>
      <c r="D502" s="42">
        <f>SUM(D472:D501)</f>
        <v>1796115</v>
      </c>
      <c r="E502" s="42">
        <f>SUM(E472:E501)</f>
        <v>1796115</v>
      </c>
      <c r="F502" s="42">
        <f>D502-E502</f>
        <v>0</v>
      </c>
      <c r="G502" s="42"/>
      <c r="H502" s="43"/>
    </row>
    <row r="508" spans="1:8" ht="23.25">
      <c r="A508" s="666" t="s">
        <v>0</v>
      </c>
      <c r="B508" s="666"/>
      <c r="C508" s="666"/>
      <c r="D508" s="666"/>
      <c r="E508" s="666"/>
      <c r="F508" s="666"/>
      <c r="G508" s="666"/>
      <c r="H508" s="666"/>
    </row>
    <row r="509" spans="1:8" ht="15.75">
      <c r="A509" s="672" t="s">
        <v>1696</v>
      </c>
      <c r="B509" s="672"/>
      <c r="C509" s="672"/>
      <c r="D509" s="672"/>
      <c r="E509" s="672"/>
      <c r="F509" s="672"/>
      <c r="G509" s="672"/>
      <c r="H509" s="672"/>
    </row>
    <row r="510" spans="1:8">
      <c r="A510" s="667" t="s">
        <v>269</v>
      </c>
      <c r="B510" s="667"/>
      <c r="C510" s="667"/>
      <c r="D510" s="667"/>
      <c r="E510" s="667"/>
      <c r="F510" s="667"/>
      <c r="G510" s="667"/>
      <c r="H510" s="667"/>
    </row>
    <row r="511" spans="1:8">
      <c r="A511" s="668" t="s">
        <v>1580</v>
      </c>
      <c r="B511" s="668"/>
      <c r="C511" s="668"/>
      <c r="D511" s="668"/>
      <c r="E511" s="668"/>
      <c r="F511" s="668"/>
      <c r="G511" s="668"/>
      <c r="H511" s="668"/>
    </row>
    <row r="512" spans="1:8" ht="15.75">
      <c r="A512" s="1" t="s">
        <v>3</v>
      </c>
      <c r="B512" s="1" t="s">
        <v>4</v>
      </c>
      <c r="C512" s="211" t="s">
        <v>2245</v>
      </c>
      <c r="D512" s="1" t="s">
        <v>2243</v>
      </c>
      <c r="E512" s="1" t="s">
        <v>2246</v>
      </c>
      <c r="F512" s="211" t="s">
        <v>2244</v>
      </c>
      <c r="G512" s="1" t="s">
        <v>2247</v>
      </c>
      <c r="H512" s="211" t="s">
        <v>2239</v>
      </c>
    </row>
    <row r="513" spans="1:8">
      <c r="A513" s="19"/>
      <c r="B513" s="21" t="s">
        <v>428</v>
      </c>
      <c r="C513" s="21">
        <v>5</v>
      </c>
      <c r="D513" s="5">
        <v>119905</v>
      </c>
      <c r="E513" s="3"/>
      <c r="F513" s="3">
        <f>D513-E513</f>
        <v>119905</v>
      </c>
      <c r="G513" s="3"/>
      <c r="H513" s="21"/>
    </row>
    <row r="514" spans="1:8">
      <c r="A514" s="19"/>
      <c r="B514" s="21" t="s">
        <v>429</v>
      </c>
      <c r="C514" s="21">
        <v>14</v>
      </c>
      <c r="D514" s="5">
        <v>355935</v>
      </c>
      <c r="E514" s="3"/>
      <c r="F514" s="3">
        <f>F513+D514-E514</f>
        <v>475840</v>
      </c>
      <c r="G514" s="3"/>
      <c r="H514" s="21"/>
    </row>
    <row r="515" spans="1:8">
      <c r="A515" s="19"/>
      <c r="B515" s="21" t="s">
        <v>430</v>
      </c>
      <c r="C515" s="21">
        <v>16</v>
      </c>
      <c r="D515" s="5">
        <v>388875</v>
      </c>
      <c r="E515" s="3"/>
      <c r="F515" s="3">
        <f t="shared" ref="F515:F567" si="9">F514+D515-E515</f>
        <v>864715</v>
      </c>
      <c r="G515" s="3"/>
      <c r="H515" s="21"/>
    </row>
    <row r="516" spans="1:8">
      <c r="A516" s="19"/>
      <c r="B516" s="21" t="s">
        <v>431</v>
      </c>
      <c r="C516" s="21">
        <v>6</v>
      </c>
      <c r="D516" s="5">
        <v>123635</v>
      </c>
      <c r="E516" s="3"/>
      <c r="F516" s="3">
        <f t="shared" si="9"/>
        <v>988350</v>
      </c>
      <c r="G516" s="3"/>
      <c r="H516" s="21"/>
    </row>
    <row r="517" spans="1:8">
      <c r="A517" s="19"/>
      <c r="B517" s="21" t="s">
        <v>433</v>
      </c>
      <c r="C517" s="21">
        <v>21</v>
      </c>
      <c r="D517" s="5">
        <v>506210</v>
      </c>
      <c r="E517" s="3"/>
      <c r="F517" s="3">
        <f t="shared" si="9"/>
        <v>1494560</v>
      </c>
      <c r="G517" s="3"/>
      <c r="H517" s="21"/>
    </row>
    <row r="518" spans="1:8">
      <c r="A518" s="19"/>
      <c r="B518" s="21" t="s">
        <v>432</v>
      </c>
      <c r="C518" s="21">
        <v>35</v>
      </c>
      <c r="D518" s="5">
        <v>830970</v>
      </c>
      <c r="E518" s="3"/>
      <c r="F518" s="3">
        <f t="shared" si="9"/>
        <v>2325530</v>
      </c>
      <c r="G518" s="3"/>
      <c r="H518" s="21" t="s">
        <v>1699</v>
      </c>
    </row>
    <row r="519" spans="1:8">
      <c r="A519" s="19"/>
      <c r="B519" s="21" t="s">
        <v>434</v>
      </c>
      <c r="C519" s="21">
        <v>37</v>
      </c>
      <c r="D519" s="5">
        <v>912800</v>
      </c>
      <c r="E519" s="3"/>
      <c r="F519" s="3">
        <f t="shared" si="9"/>
        <v>3238330</v>
      </c>
      <c r="G519" s="3"/>
      <c r="H519" s="21"/>
    </row>
    <row r="520" spans="1:8">
      <c r="A520" s="19"/>
      <c r="B520" s="21" t="s">
        <v>329</v>
      </c>
      <c r="C520" s="21">
        <v>34</v>
      </c>
      <c r="D520" s="5">
        <v>796250</v>
      </c>
      <c r="E520" s="3"/>
      <c r="F520" s="3">
        <f t="shared" si="9"/>
        <v>4034580</v>
      </c>
      <c r="G520" s="3"/>
      <c r="H520" s="21"/>
    </row>
    <row r="521" spans="1:8">
      <c r="A521" s="19"/>
      <c r="B521" s="21" t="s">
        <v>1691</v>
      </c>
      <c r="C521" s="21">
        <v>22</v>
      </c>
      <c r="D521" s="5">
        <v>532145</v>
      </c>
      <c r="E521" s="3"/>
      <c r="F521" s="3">
        <f t="shared" si="9"/>
        <v>4566725</v>
      </c>
      <c r="G521" s="3"/>
      <c r="H521" s="17"/>
    </row>
    <row r="522" spans="1:8">
      <c r="A522" s="19"/>
      <c r="B522" s="21" t="s">
        <v>330</v>
      </c>
      <c r="C522" s="21">
        <v>25</v>
      </c>
      <c r="D522" s="5">
        <v>608590</v>
      </c>
      <c r="E522" s="3"/>
      <c r="F522" s="3">
        <f t="shared" si="9"/>
        <v>5175315</v>
      </c>
      <c r="G522" s="3"/>
      <c r="H522" s="17"/>
    </row>
    <row r="523" spans="1:8">
      <c r="A523" s="19"/>
      <c r="B523" s="21" t="s">
        <v>270</v>
      </c>
      <c r="C523" s="21">
        <f>16+1</f>
        <v>17</v>
      </c>
      <c r="D523" s="5">
        <f>393065+20995</f>
        <v>414060</v>
      </c>
      <c r="E523" s="3"/>
      <c r="F523" s="3">
        <f t="shared" si="9"/>
        <v>5589375</v>
      </c>
      <c r="G523" s="3"/>
      <c r="H523" s="17"/>
    </row>
    <row r="524" spans="1:8">
      <c r="A524" s="19"/>
      <c r="B524" s="21" t="s">
        <v>272</v>
      </c>
      <c r="C524" s="21">
        <v>31</v>
      </c>
      <c r="D524" s="5">
        <v>737520</v>
      </c>
      <c r="E524" s="3"/>
      <c r="F524" s="3">
        <f t="shared" si="9"/>
        <v>6326895</v>
      </c>
      <c r="G524" s="3"/>
      <c r="H524" s="17"/>
    </row>
    <row r="525" spans="1:8">
      <c r="A525" s="19"/>
      <c r="B525" s="21" t="s">
        <v>273</v>
      </c>
      <c r="C525" s="21">
        <v>24</v>
      </c>
      <c r="D525" s="5">
        <v>568215</v>
      </c>
      <c r="E525" s="3"/>
      <c r="F525" s="3">
        <f t="shared" si="9"/>
        <v>6895110</v>
      </c>
      <c r="G525" s="3"/>
      <c r="H525" s="17"/>
    </row>
    <row r="526" spans="1:8">
      <c r="A526" s="19"/>
      <c r="B526" s="21" t="s">
        <v>274</v>
      </c>
      <c r="C526" s="21">
        <v>18</v>
      </c>
      <c r="D526" s="5">
        <v>428215</v>
      </c>
      <c r="E526" s="3"/>
      <c r="F526" s="3">
        <f t="shared" si="9"/>
        <v>7323325</v>
      </c>
      <c r="G526" s="3"/>
      <c r="H526" s="17"/>
    </row>
    <row r="527" spans="1:8">
      <c r="A527" s="19"/>
      <c r="B527" s="21" t="s">
        <v>275</v>
      </c>
      <c r="C527" s="21">
        <v>2</v>
      </c>
      <c r="D527" s="5">
        <v>43500</v>
      </c>
      <c r="E527" s="3"/>
      <c r="F527" s="3">
        <f t="shared" si="9"/>
        <v>7366825</v>
      </c>
      <c r="G527" s="3"/>
      <c r="H527" s="17"/>
    </row>
    <row r="528" spans="1:8">
      <c r="A528" s="19"/>
      <c r="B528" s="21" t="s">
        <v>168</v>
      </c>
      <c r="C528" s="21">
        <v>22</v>
      </c>
      <c r="D528" s="3"/>
      <c r="E528" s="5">
        <v>305420</v>
      </c>
      <c r="F528" s="3">
        <f t="shared" si="9"/>
        <v>7061405</v>
      </c>
      <c r="G528" s="5"/>
      <c r="H528" s="17"/>
    </row>
    <row r="529" spans="1:8">
      <c r="A529" s="19"/>
      <c r="B529" s="21" t="s">
        <v>169</v>
      </c>
      <c r="C529" s="21">
        <v>21</v>
      </c>
      <c r="D529" s="3"/>
      <c r="E529" s="5">
        <v>298420</v>
      </c>
      <c r="F529" s="3">
        <f t="shared" si="9"/>
        <v>6762985</v>
      </c>
      <c r="G529" s="5"/>
      <c r="H529" s="17"/>
    </row>
    <row r="530" spans="1:8">
      <c r="A530" s="19"/>
      <c r="B530" s="21" t="s">
        <v>170</v>
      </c>
      <c r="C530" s="21">
        <v>36</v>
      </c>
      <c r="D530" s="3"/>
      <c r="E530" s="5">
        <v>504580</v>
      </c>
      <c r="F530" s="3">
        <f t="shared" si="9"/>
        <v>6258405</v>
      </c>
      <c r="G530" s="5"/>
      <c r="H530" s="17"/>
    </row>
    <row r="531" spans="1:8">
      <c r="A531" s="19"/>
      <c r="B531" s="21" t="s">
        <v>171</v>
      </c>
      <c r="C531" s="21">
        <v>27</v>
      </c>
      <c r="D531" s="3"/>
      <c r="E531" s="5">
        <v>414430</v>
      </c>
      <c r="F531" s="3">
        <f t="shared" si="9"/>
        <v>5843975</v>
      </c>
      <c r="G531" s="5"/>
      <c r="H531" s="17"/>
    </row>
    <row r="532" spans="1:8">
      <c r="A532" s="19"/>
      <c r="B532" s="21" t="s">
        <v>172</v>
      </c>
      <c r="C532" s="21">
        <v>19</v>
      </c>
      <c r="D532" s="3"/>
      <c r="E532" s="5">
        <v>267260</v>
      </c>
      <c r="F532" s="3">
        <f t="shared" si="9"/>
        <v>5576715</v>
      </c>
      <c r="G532" s="5"/>
      <c r="H532" s="17"/>
    </row>
    <row r="533" spans="1:8">
      <c r="A533" s="19"/>
      <c r="B533" s="21" t="s">
        <v>173</v>
      </c>
      <c r="C533" s="21">
        <v>13</v>
      </c>
      <c r="D533" s="3"/>
      <c r="E533" s="5">
        <v>181080</v>
      </c>
      <c r="F533" s="3">
        <f t="shared" si="9"/>
        <v>5395635</v>
      </c>
      <c r="G533" s="5"/>
      <c r="H533" s="17"/>
    </row>
    <row r="534" spans="1:8">
      <c r="A534" s="19"/>
      <c r="B534" s="21" t="s">
        <v>395</v>
      </c>
      <c r="C534" s="21">
        <v>45</v>
      </c>
      <c r="D534" s="3"/>
      <c r="E534" s="5">
        <v>769970</v>
      </c>
      <c r="F534" s="3">
        <f t="shared" si="9"/>
        <v>4625665</v>
      </c>
      <c r="G534" s="5"/>
      <c r="H534" s="17"/>
    </row>
    <row r="535" spans="1:8">
      <c r="A535" s="19"/>
      <c r="B535" s="21" t="s">
        <v>174</v>
      </c>
      <c r="C535" s="21">
        <v>6</v>
      </c>
      <c r="D535" s="3"/>
      <c r="E535" s="5">
        <v>101230</v>
      </c>
      <c r="F535" s="3">
        <f t="shared" si="9"/>
        <v>4524435</v>
      </c>
      <c r="G535" s="5"/>
      <c r="H535" s="17"/>
    </row>
    <row r="536" spans="1:8">
      <c r="A536" s="19"/>
      <c r="B536" s="21" t="s">
        <v>223</v>
      </c>
      <c r="C536" s="21">
        <v>9</v>
      </c>
      <c r="D536" s="3"/>
      <c r="E536" s="5">
        <v>171300</v>
      </c>
      <c r="F536" s="3">
        <f t="shared" si="9"/>
        <v>4353135</v>
      </c>
      <c r="G536" s="5"/>
      <c r="H536" s="17"/>
    </row>
    <row r="537" spans="1:8">
      <c r="A537" s="19"/>
      <c r="B537" s="21" t="s">
        <v>224</v>
      </c>
      <c r="C537" s="21">
        <v>3</v>
      </c>
      <c r="D537" s="3"/>
      <c r="E537" s="5">
        <v>46100</v>
      </c>
      <c r="F537" s="3">
        <f t="shared" si="9"/>
        <v>4307035</v>
      </c>
      <c r="G537" s="5"/>
      <c r="H537" s="17"/>
    </row>
    <row r="538" spans="1:8">
      <c r="A538" s="19"/>
      <c r="B538" s="21" t="s">
        <v>225</v>
      </c>
      <c r="C538" s="21">
        <v>1</v>
      </c>
      <c r="D538" s="3"/>
      <c r="E538" s="5">
        <v>15860</v>
      </c>
      <c r="F538" s="3">
        <f t="shared" si="9"/>
        <v>4291175</v>
      </c>
      <c r="G538" s="5"/>
      <c r="H538" s="17"/>
    </row>
    <row r="539" spans="1:8">
      <c r="A539" s="19"/>
      <c r="B539" s="21" t="s">
        <v>227</v>
      </c>
      <c r="C539" s="21">
        <v>5</v>
      </c>
      <c r="D539" s="3"/>
      <c r="E539" s="5">
        <v>76710</v>
      </c>
      <c r="F539" s="3">
        <f t="shared" si="9"/>
        <v>4214465</v>
      </c>
      <c r="G539" s="5"/>
      <c r="H539" s="17"/>
    </row>
    <row r="540" spans="1:8">
      <c r="A540" s="19"/>
      <c r="B540" s="21" t="s">
        <v>228</v>
      </c>
      <c r="C540" s="21">
        <v>1</v>
      </c>
      <c r="D540" s="3"/>
      <c r="E540" s="5">
        <v>13980</v>
      </c>
      <c r="F540" s="3">
        <f t="shared" si="9"/>
        <v>4200485</v>
      </c>
      <c r="G540" s="5"/>
      <c r="H540" s="17"/>
    </row>
    <row r="541" spans="1:8">
      <c r="A541" s="19"/>
      <c r="B541" s="21" t="s">
        <v>280</v>
      </c>
      <c r="C541" s="21">
        <v>6</v>
      </c>
      <c r="D541" s="3"/>
      <c r="E541" s="5">
        <v>115830</v>
      </c>
      <c r="F541" s="3">
        <f t="shared" si="9"/>
        <v>4084655</v>
      </c>
      <c r="G541" s="5"/>
      <c r="H541" s="17"/>
    </row>
    <row r="542" spans="1:8">
      <c r="A542" s="19"/>
      <c r="B542" s="21" t="s">
        <v>281</v>
      </c>
      <c r="C542" s="21">
        <v>11</v>
      </c>
      <c r="D542" s="3"/>
      <c r="E542" s="5">
        <v>171790</v>
      </c>
      <c r="F542" s="3">
        <f t="shared" si="9"/>
        <v>3912865</v>
      </c>
      <c r="G542" s="5"/>
      <c r="H542" s="17"/>
    </row>
    <row r="543" spans="1:8">
      <c r="A543" s="19"/>
      <c r="B543" s="21" t="s">
        <v>282</v>
      </c>
      <c r="C543" s="21">
        <v>1</v>
      </c>
      <c r="D543" s="3"/>
      <c r="E543" s="5">
        <v>16090</v>
      </c>
      <c r="F543" s="3">
        <f t="shared" si="9"/>
        <v>3896775</v>
      </c>
      <c r="G543" s="5"/>
      <c r="H543" s="17"/>
    </row>
    <row r="544" spans="1:8">
      <c r="A544" s="19"/>
      <c r="B544" s="21" t="s">
        <v>284</v>
      </c>
      <c r="C544" s="21">
        <v>8</v>
      </c>
      <c r="D544" s="3"/>
      <c r="E544" s="5">
        <v>158710</v>
      </c>
      <c r="F544" s="3">
        <f t="shared" si="9"/>
        <v>3738065</v>
      </c>
      <c r="G544" s="5"/>
      <c r="H544" s="17"/>
    </row>
    <row r="545" spans="1:8">
      <c r="A545" s="19"/>
      <c r="B545" s="21" t="s">
        <v>94</v>
      </c>
      <c r="C545" s="21">
        <v>4</v>
      </c>
      <c r="D545" s="3"/>
      <c r="E545" s="5">
        <v>100040</v>
      </c>
      <c r="F545" s="3">
        <f t="shared" si="9"/>
        <v>3638025</v>
      </c>
      <c r="G545" s="5"/>
      <c r="H545" s="17"/>
    </row>
    <row r="546" spans="1:8">
      <c r="A546" s="19"/>
      <c r="B546" s="21" t="s">
        <v>95</v>
      </c>
      <c r="C546" s="21">
        <v>3</v>
      </c>
      <c r="D546" s="3"/>
      <c r="E546" s="5">
        <v>76090</v>
      </c>
      <c r="F546" s="3">
        <f t="shared" si="9"/>
        <v>3561935</v>
      </c>
      <c r="G546" s="5"/>
      <c r="H546" s="17"/>
    </row>
    <row r="547" spans="1:8">
      <c r="A547" s="19"/>
      <c r="B547" s="21" t="s">
        <v>287</v>
      </c>
      <c r="C547" s="21">
        <v>3</v>
      </c>
      <c r="D547" s="3"/>
      <c r="E547" s="5">
        <v>63420</v>
      </c>
      <c r="F547" s="3">
        <f t="shared" si="9"/>
        <v>3498515</v>
      </c>
      <c r="G547" s="5"/>
      <c r="H547" s="17"/>
    </row>
    <row r="548" spans="1:8">
      <c r="A548" s="19"/>
      <c r="B548" s="21" t="s">
        <v>97</v>
      </c>
      <c r="C548" s="21">
        <v>2</v>
      </c>
      <c r="D548" s="3"/>
      <c r="E548" s="5">
        <v>31130</v>
      </c>
      <c r="F548" s="3">
        <f t="shared" si="9"/>
        <v>3467385</v>
      </c>
      <c r="G548" s="5"/>
      <c r="H548" s="17"/>
    </row>
    <row r="549" spans="1:8">
      <c r="A549" s="19"/>
      <c r="B549" s="21" t="s">
        <v>288</v>
      </c>
      <c r="C549" s="21">
        <v>11</v>
      </c>
      <c r="D549" s="3"/>
      <c r="E549" s="5">
        <v>195840</v>
      </c>
      <c r="F549" s="3">
        <f t="shared" si="9"/>
        <v>3271545</v>
      </c>
      <c r="G549" s="5"/>
      <c r="H549" s="17"/>
    </row>
    <row r="550" spans="1:8">
      <c r="A550" s="19"/>
      <c r="B550" s="21" t="s">
        <v>289</v>
      </c>
      <c r="C550" s="21">
        <v>1</v>
      </c>
      <c r="D550" s="3"/>
      <c r="E550" s="5">
        <v>26260</v>
      </c>
      <c r="F550" s="3">
        <f t="shared" si="9"/>
        <v>3245285</v>
      </c>
      <c r="G550" s="5"/>
      <c r="H550" s="17"/>
    </row>
    <row r="551" spans="1:8">
      <c r="A551" s="19"/>
      <c r="B551" s="21" t="s">
        <v>98</v>
      </c>
      <c r="C551" s="21">
        <v>4</v>
      </c>
      <c r="D551" s="3"/>
      <c r="E551" s="5">
        <v>83260</v>
      </c>
      <c r="F551" s="3">
        <f t="shared" si="9"/>
        <v>3162025</v>
      </c>
      <c r="G551" s="5"/>
      <c r="H551" s="17"/>
    </row>
    <row r="552" spans="1:8">
      <c r="A552" s="19"/>
      <c r="B552" s="21" t="s">
        <v>291</v>
      </c>
      <c r="C552" s="21">
        <v>6</v>
      </c>
      <c r="D552" s="3"/>
      <c r="E552" s="5">
        <v>103450</v>
      </c>
      <c r="F552" s="3">
        <f t="shared" si="9"/>
        <v>3058575</v>
      </c>
      <c r="G552" s="5"/>
      <c r="H552" s="17"/>
    </row>
    <row r="553" spans="1:8">
      <c r="A553" s="19"/>
      <c r="B553" s="21" t="s">
        <v>292</v>
      </c>
      <c r="C553" s="21">
        <v>1</v>
      </c>
      <c r="D553" s="3"/>
      <c r="E553" s="5">
        <v>14900</v>
      </c>
      <c r="F553" s="3">
        <f t="shared" si="9"/>
        <v>3043675</v>
      </c>
      <c r="G553" s="5"/>
      <c r="H553" s="17"/>
    </row>
    <row r="554" spans="1:8">
      <c r="A554" s="19"/>
      <c r="B554" s="21" t="s">
        <v>99</v>
      </c>
      <c r="C554" s="21">
        <v>5</v>
      </c>
      <c r="D554" s="3"/>
      <c r="E554" s="5">
        <v>95380</v>
      </c>
      <c r="F554" s="3">
        <f t="shared" si="9"/>
        <v>2948295</v>
      </c>
      <c r="G554" s="5"/>
      <c r="H554" s="17"/>
    </row>
    <row r="555" spans="1:8">
      <c r="A555" s="19"/>
      <c r="B555" s="21" t="s">
        <v>293</v>
      </c>
      <c r="C555" s="21">
        <v>14</v>
      </c>
      <c r="D555" s="3"/>
      <c r="E555" s="5">
        <v>296620</v>
      </c>
      <c r="F555" s="3">
        <f t="shared" si="9"/>
        <v>2651675</v>
      </c>
      <c r="G555" s="5"/>
      <c r="H555" s="17"/>
    </row>
    <row r="556" spans="1:8">
      <c r="A556" s="19"/>
      <c r="B556" s="21" t="s">
        <v>294</v>
      </c>
      <c r="C556" s="21">
        <v>10</v>
      </c>
      <c r="D556" s="3"/>
      <c r="E556" s="5">
        <v>191660</v>
      </c>
      <c r="F556" s="3">
        <f t="shared" si="9"/>
        <v>2460015</v>
      </c>
      <c r="G556" s="5"/>
      <c r="H556" s="17"/>
    </row>
    <row r="557" spans="1:8">
      <c r="A557" s="19"/>
      <c r="B557" s="21" t="s">
        <v>295</v>
      </c>
      <c r="C557" s="21">
        <v>14</v>
      </c>
      <c r="D557" s="3"/>
      <c r="E557" s="5">
        <v>296520</v>
      </c>
      <c r="F557" s="3">
        <f t="shared" si="9"/>
        <v>2163495</v>
      </c>
      <c r="G557" s="5"/>
      <c r="H557" s="17"/>
    </row>
    <row r="558" spans="1:8">
      <c r="A558" s="19"/>
      <c r="B558" s="21" t="s">
        <v>296</v>
      </c>
      <c r="C558" s="21">
        <v>16</v>
      </c>
      <c r="D558" s="3"/>
      <c r="E558" s="5">
        <v>353360</v>
      </c>
      <c r="F558" s="3">
        <f t="shared" si="9"/>
        <v>1810135</v>
      </c>
      <c r="G558" s="5"/>
      <c r="H558" s="17"/>
    </row>
    <row r="559" spans="1:8">
      <c r="A559" s="19"/>
      <c r="B559" s="21" t="s">
        <v>100</v>
      </c>
      <c r="C559" s="21">
        <v>3</v>
      </c>
      <c r="D559" s="3"/>
      <c r="E559" s="5">
        <v>75130</v>
      </c>
      <c r="F559" s="3">
        <f t="shared" si="9"/>
        <v>1735005</v>
      </c>
      <c r="G559" s="5"/>
      <c r="H559" s="17"/>
    </row>
    <row r="560" spans="1:8">
      <c r="A560" s="19"/>
      <c r="B560" s="21" t="s">
        <v>359</v>
      </c>
      <c r="C560" s="21">
        <v>10</v>
      </c>
      <c r="D560" s="3"/>
      <c r="E560" s="5">
        <v>186960</v>
      </c>
      <c r="F560" s="3">
        <f t="shared" si="9"/>
        <v>1548045</v>
      </c>
      <c r="G560" s="5"/>
      <c r="H560" s="17"/>
    </row>
    <row r="561" spans="1:9">
      <c r="A561" s="19"/>
      <c r="B561" s="21" t="s">
        <v>360</v>
      </c>
      <c r="C561" s="21">
        <v>7</v>
      </c>
      <c r="D561" s="3"/>
      <c r="E561" s="5">
        <v>162680</v>
      </c>
      <c r="F561" s="3">
        <f t="shared" si="9"/>
        <v>1385365</v>
      </c>
      <c r="G561" s="5"/>
      <c r="H561" s="17"/>
    </row>
    <row r="562" spans="1:9">
      <c r="A562" s="19"/>
      <c r="B562" s="21" t="s">
        <v>297</v>
      </c>
      <c r="C562" s="21">
        <v>16</v>
      </c>
      <c r="D562" s="3"/>
      <c r="E562" s="5">
        <v>336490</v>
      </c>
      <c r="F562" s="3">
        <f t="shared" si="9"/>
        <v>1048875</v>
      </c>
      <c r="G562" s="5"/>
      <c r="H562" s="17"/>
      <c r="I562">
        <f>360620-24130</f>
        <v>336490</v>
      </c>
    </row>
    <row r="563" spans="1:9">
      <c r="A563" s="19"/>
      <c r="B563" s="21" t="s">
        <v>298</v>
      </c>
      <c r="C563" s="21">
        <v>15</v>
      </c>
      <c r="D563" s="3"/>
      <c r="E563" s="5">
        <v>346080</v>
      </c>
      <c r="F563" s="3">
        <f t="shared" si="9"/>
        <v>702795</v>
      </c>
      <c r="G563" s="5"/>
      <c r="H563" s="17"/>
    </row>
    <row r="564" spans="1:9">
      <c r="A564" s="19"/>
      <c r="B564" s="21" t="s">
        <v>299</v>
      </c>
      <c r="C564" s="21">
        <v>26</v>
      </c>
      <c r="D564" s="3"/>
      <c r="E564" s="5">
        <v>535450</v>
      </c>
      <c r="F564" s="3">
        <f t="shared" si="9"/>
        <v>167345</v>
      </c>
      <c r="G564" s="5"/>
      <c r="H564" s="17"/>
    </row>
    <row r="565" spans="1:9">
      <c r="A565" s="19"/>
      <c r="B565" s="21" t="s">
        <v>346</v>
      </c>
      <c r="C565" s="21">
        <v>4</v>
      </c>
      <c r="D565" s="3"/>
      <c r="E565" s="5">
        <v>92810</v>
      </c>
      <c r="F565" s="3">
        <f t="shared" si="9"/>
        <v>74535</v>
      </c>
      <c r="G565" s="5"/>
      <c r="H565" s="17"/>
    </row>
    <row r="566" spans="1:9">
      <c r="A566" s="19"/>
      <c r="B566" s="21" t="s">
        <v>1631</v>
      </c>
      <c r="C566" s="21">
        <v>3</v>
      </c>
      <c r="D566" s="3"/>
      <c r="E566" s="5">
        <v>67230</v>
      </c>
      <c r="F566" s="3">
        <f t="shared" si="9"/>
        <v>7305</v>
      </c>
      <c r="G566" s="5"/>
      <c r="H566" s="17"/>
    </row>
    <row r="567" spans="1:9">
      <c r="A567" s="19"/>
      <c r="B567" s="21" t="s">
        <v>435</v>
      </c>
      <c r="C567" s="21">
        <v>1</v>
      </c>
      <c r="D567" s="3">
        <v>2185</v>
      </c>
      <c r="E567" s="5">
        <v>9490</v>
      </c>
      <c r="F567" s="3">
        <f t="shared" si="9"/>
        <v>0</v>
      </c>
      <c r="G567" s="5"/>
      <c r="H567" s="17"/>
    </row>
    <row r="568" spans="1:9">
      <c r="A568" s="17"/>
      <c r="B568" s="17"/>
      <c r="C568" s="17"/>
      <c r="D568" s="18"/>
      <c r="E568" s="18"/>
      <c r="F568" s="18"/>
      <c r="G568" s="18"/>
      <c r="H568" s="17"/>
    </row>
    <row r="569" spans="1:9" ht="18.75">
      <c r="A569" s="676" t="s">
        <v>43</v>
      </c>
      <c r="B569" s="677"/>
      <c r="C569" s="41">
        <f>SUM(C513:C568)</f>
        <v>720</v>
      </c>
      <c r="D569" s="42">
        <f>SUM(D513:D568)</f>
        <v>7369010</v>
      </c>
      <c r="E569" s="42">
        <f>SUM(E513:E568)</f>
        <v>7369010</v>
      </c>
      <c r="F569" s="42">
        <f>D569-E569</f>
        <v>0</v>
      </c>
      <c r="G569" s="42"/>
      <c r="H569" s="43"/>
    </row>
    <row r="574" spans="1:9" ht="23.25">
      <c r="A574" s="666" t="s">
        <v>0</v>
      </c>
      <c r="B574" s="666"/>
      <c r="C574" s="666"/>
      <c r="D574" s="666"/>
      <c r="E574" s="666"/>
      <c r="F574" s="666"/>
      <c r="G574" s="666"/>
      <c r="H574" s="666"/>
    </row>
    <row r="575" spans="1:9" ht="15.75">
      <c r="A575" s="672" t="s">
        <v>1696</v>
      </c>
      <c r="B575" s="672"/>
      <c r="C575" s="672"/>
      <c r="D575" s="672"/>
      <c r="E575" s="672"/>
      <c r="F575" s="672"/>
      <c r="G575" s="672"/>
      <c r="H575" s="672"/>
    </row>
    <row r="576" spans="1:9">
      <c r="A576" s="667" t="s">
        <v>87</v>
      </c>
      <c r="B576" s="667"/>
      <c r="C576" s="667"/>
      <c r="D576" s="667"/>
      <c r="E576" s="667"/>
      <c r="F576" s="667"/>
      <c r="G576" s="667"/>
      <c r="H576" s="667"/>
    </row>
    <row r="577" spans="1:8">
      <c r="A577" s="668" t="s">
        <v>1580</v>
      </c>
      <c r="B577" s="668"/>
      <c r="C577" s="668"/>
      <c r="D577" s="668"/>
      <c r="E577" s="668"/>
      <c r="F577" s="668"/>
      <c r="G577" s="668"/>
      <c r="H577" s="668"/>
    </row>
    <row r="578" spans="1:8" ht="15.75">
      <c r="A578" s="1" t="s">
        <v>3</v>
      </c>
      <c r="B578" s="1" t="s">
        <v>4</v>
      </c>
      <c r="C578" s="211" t="s">
        <v>2245</v>
      </c>
      <c r="D578" s="1" t="s">
        <v>2243</v>
      </c>
      <c r="E578" s="1" t="s">
        <v>2246</v>
      </c>
      <c r="F578" s="211" t="s">
        <v>2244</v>
      </c>
      <c r="G578" s="1" t="s">
        <v>2247</v>
      </c>
      <c r="H578" s="211" t="s">
        <v>2239</v>
      </c>
    </row>
    <row r="579" spans="1:8">
      <c r="A579" s="19"/>
      <c r="B579" s="21" t="s">
        <v>270</v>
      </c>
      <c r="C579" s="21">
        <v>2</v>
      </c>
      <c r="D579" s="5">
        <v>52350</v>
      </c>
      <c r="E579" s="3"/>
      <c r="F579" s="3">
        <f>D579-E579</f>
        <v>52350</v>
      </c>
      <c r="G579" s="3"/>
      <c r="H579" s="21"/>
    </row>
    <row r="580" spans="1:8">
      <c r="A580" s="19"/>
      <c r="B580" s="21" t="s">
        <v>272</v>
      </c>
      <c r="C580" s="21">
        <v>3</v>
      </c>
      <c r="D580" s="5">
        <v>73215</v>
      </c>
      <c r="E580" s="3"/>
      <c r="F580" s="3">
        <f>F579+D580-E580</f>
        <v>125565</v>
      </c>
      <c r="G580" s="3"/>
      <c r="H580" s="21"/>
    </row>
    <row r="581" spans="1:8">
      <c r="A581" s="19"/>
      <c r="B581" s="21" t="s">
        <v>1688</v>
      </c>
      <c r="C581" s="21">
        <v>3</v>
      </c>
      <c r="D581" s="3"/>
      <c r="E581" s="5">
        <v>54120</v>
      </c>
      <c r="F581" s="3">
        <f t="shared" ref="F581:F585" si="10">F580+D581-E581</f>
        <v>71445</v>
      </c>
      <c r="G581" s="5"/>
      <c r="H581" s="21"/>
    </row>
    <row r="582" spans="1:8">
      <c r="A582" s="19"/>
      <c r="B582" s="21" t="s">
        <v>107</v>
      </c>
      <c r="C582" s="21">
        <v>2</v>
      </c>
      <c r="D582" s="3"/>
      <c r="E582" s="5">
        <v>27000</v>
      </c>
      <c r="F582" s="3">
        <f t="shared" si="10"/>
        <v>44445</v>
      </c>
      <c r="G582" s="5"/>
      <c r="H582" s="21"/>
    </row>
    <row r="583" spans="1:8">
      <c r="A583" s="19"/>
      <c r="B583" s="21" t="s">
        <v>108</v>
      </c>
      <c r="C583" s="21">
        <v>1</v>
      </c>
      <c r="D583" s="3"/>
      <c r="E583" s="5">
        <v>27520</v>
      </c>
      <c r="F583" s="3">
        <f t="shared" si="10"/>
        <v>16925</v>
      </c>
      <c r="G583" s="5"/>
      <c r="H583" s="21"/>
    </row>
    <row r="584" spans="1:8">
      <c r="A584" s="19"/>
      <c r="B584" s="21" t="s">
        <v>227</v>
      </c>
      <c r="C584" s="21">
        <v>1</v>
      </c>
      <c r="D584" s="3">
        <v>1785</v>
      </c>
      <c r="E584" s="5">
        <v>18710</v>
      </c>
      <c r="F584" s="3">
        <f t="shared" si="10"/>
        <v>0</v>
      </c>
      <c r="G584" s="5"/>
      <c r="H584" s="21"/>
    </row>
    <row r="585" spans="1:8">
      <c r="A585" s="19"/>
      <c r="B585" s="21"/>
      <c r="C585" s="21"/>
      <c r="D585" s="3"/>
      <c r="E585" s="3"/>
      <c r="F585" s="3">
        <f t="shared" si="10"/>
        <v>0</v>
      </c>
      <c r="G585" s="3"/>
      <c r="H585" s="21"/>
    </row>
    <row r="586" spans="1:8" ht="18.75">
      <c r="A586" s="676" t="s">
        <v>43</v>
      </c>
      <c r="B586" s="677"/>
      <c r="C586" s="41">
        <f>SUM(C579:C585)</f>
        <v>12</v>
      </c>
      <c r="D586" s="42">
        <f>SUM(D579:D585)</f>
        <v>127350</v>
      </c>
      <c r="E586" s="42">
        <f>SUM(E579:E585)</f>
        <v>127350</v>
      </c>
      <c r="F586" s="42">
        <f>D586-E586</f>
        <v>0</v>
      </c>
      <c r="G586" s="42"/>
      <c r="H586" s="43"/>
    </row>
    <row r="589" spans="1:8" ht="23.25">
      <c r="A589" s="666" t="s">
        <v>0</v>
      </c>
      <c r="B589" s="666"/>
      <c r="C589" s="666"/>
      <c r="D589" s="666"/>
      <c r="E589" s="666"/>
      <c r="F589" s="666"/>
      <c r="G589" s="666"/>
      <c r="H589" s="666"/>
    </row>
    <row r="590" spans="1:8" ht="15.75">
      <c r="A590" s="672" t="s">
        <v>1696</v>
      </c>
      <c r="B590" s="672"/>
      <c r="C590" s="672"/>
      <c r="D590" s="672"/>
      <c r="E590" s="672"/>
      <c r="F590" s="672"/>
      <c r="G590" s="672"/>
      <c r="H590" s="672"/>
    </row>
    <row r="591" spans="1:8">
      <c r="A591" s="667" t="s">
        <v>1630</v>
      </c>
      <c r="B591" s="667"/>
      <c r="C591" s="667"/>
      <c r="D591" s="667"/>
      <c r="E591" s="667"/>
      <c r="F591" s="667"/>
      <c r="G591" s="667"/>
      <c r="H591" s="667"/>
    </row>
    <row r="592" spans="1:8">
      <c r="A592" s="668" t="s">
        <v>1580</v>
      </c>
      <c r="B592" s="668"/>
      <c r="C592" s="668"/>
      <c r="D592" s="668"/>
      <c r="E592" s="668"/>
      <c r="F592" s="668"/>
      <c r="G592" s="668"/>
      <c r="H592" s="668"/>
    </row>
    <row r="593" spans="1:8" ht="15.75">
      <c r="A593" s="1" t="s">
        <v>3</v>
      </c>
      <c r="B593" s="1" t="s">
        <v>4</v>
      </c>
      <c r="C593" s="211" t="s">
        <v>2245</v>
      </c>
      <c r="D593" s="1" t="s">
        <v>2243</v>
      </c>
      <c r="E593" s="1" t="s">
        <v>2246</v>
      </c>
      <c r="F593" s="211" t="s">
        <v>2244</v>
      </c>
      <c r="G593" s="1" t="s">
        <v>2247</v>
      </c>
      <c r="H593" s="211" t="s">
        <v>2239</v>
      </c>
    </row>
    <row r="594" spans="1:8">
      <c r="A594" s="19"/>
      <c r="B594" s="21" t="s">
        <v>173</v>
      </c>
      <c r="C594" s="21">
        <v>13</v>
      </c>
      <c r="D594" s="5">
        <v>295495</v>
      </c>
      <c r="E594" s="3"/>
      <c r="F594" s="3">
        <f>D594-E594</f>
        <v>295495</v>
      </c>
      <c r="G594" s="3"/>
      <c r="H594" s="17"/>
    </row>
    <row r="595" spans="1:8">
      <c r="A595" s="19"/>
      <c r="B595" s="21" t="s">
        <v>395</v>
      </c>
      <c r="C595" s="21">
        <v>19</v>
      </c>
      <c r="D595" s="5">
        <v>448100</v>
      </c>
      <c r="E595" s="3"/>
      <c r="F595" s="3">
        <f>F594+D595-E595</f>
        <v>743595</v>
      </c>
      <c r="G595" s="3"/>
      <c r="H595" s="17"/>
    </row>
    <row r="596" spans="1:8">
      <c r="A596" s="19"/>
      <c r="B596" s="21" t="s">
        <v>174</v>
      </c>
      <c r="C596" s="21">
        <v>14</v>
      </c>
      <c r="D596" s="5">
        <v>329165</v>
      </c>
      <c r="E596" s="3"/>
      <c r="F596" s="3">
        <f t="shared" ref="F596:F639" si="11">F595+D596-E596</f>
        <v>1072760</v>
      </c>
      <c r="G596" s="3"/>
      <c r="H596" s="17"/>
    </row>
    <row r="597" spans="1:8">
      <c r="A597" s="19"/>
      <c r="B597" s="21" t="s">
        <v>223</v>
      </c>
      <c r="C597" s="21">
        <v>4</v>
      </c>
      <c r="D597" s="5">
        <v>99795</v>
      </c>
      <c r="E597" s="3"/>
      <c r="F597" s="3">
        <f t="shared" si="11"/>
        <v>1172555</v>
      </c>
      <c r="G597" s="3"/>
      <c r="H597" s="17"/>
    </row>
    <row r="598" spans="1:8">
      <c r="A598" s="19"/>
      <c r="B598" s="21" t="s">
        <v>224</v>
      </c>
      <c r="C598" s="21">
        <v>5</v>
      </c>
      <c r="D598" s="5">
        <v>120655</v>
      </c>
      <c r="E598" s="3"/>
      <c r="F598" s="3">
        <f t="shared" si="11"/>
        <v>1293210</v>
      </c>
      <c r="G598" s="3"/>
      <c r="H598" s="17"/>
    </row>
    <row r="599" spans="1:8">
      <c r="A599" s="19"/>
      <c r="B599" s="21" t="s">
        <v>225</v>
      </c>
      <c r="C599" s="21">
        <v>12</v>
      </c>
      <c r="D599" s="5">
        <v>283550</v>
      </c>
      <c r="E599" s="3"/>
      <c r="F599" s="3">
        <f t="shared" si="11"/>
        <v>1576760</v>
      </c>
      <c r="G599" s="3"/>
      <c r="H599" s="17"/>
    </row>
    <row r="600" spans="1:8">
      <c r="A600" s="19"/>
      <c r="B600" s="21" t="s">
        <v>226</v>
      </c>
      <c r="C600" s="21">
        <v>12</v>
      </c>
      <c r="D600" s="5">
        <v>258535</v>
      </c>
      <c r="E600" s="3"/>
      <c r="F600" s="3">
        <f t="shared" si="11"/>
        <v>1835295</v>
      </c>
      <c r="G600" s="3"/>
      <c r="H600" s="17"/>
    </row>
    <row r="601" spans="1:8">
      <c r="A601" s="19"/>
      <c r="B601" s="21" t="s">
        <v>227</v>
      </c>
      <c r="C601" s="21">
        <v>10</v>
      </c>
      <c r="D601" s="5">
        <v>244425</v>
      </c>
      <c r="E601" s="3"/>
      <c r="F601" s="3">
        <f t="shared" si="11"/>
        <v>2079720</v>
      </c>
      <c r="G601" s="3"/>
      <c r="H601" s="17"/>
    </row>
    <row r="602" spans="1:8">
      <c r="A602" s="19"/>
      <c r="B602" s="21" t="s">
        <v>228</v>
      </c>
      <c r="C602" s="21">
        <v>17</v>
      </c>
      <c r="D602" s="5">
        <v>415550</v>
      </c>
      <c r="E602" s="3"/>
      <c r="F602" s="3">
        <f t="shared" si="11"/>
        <v>2495270</v>
      </c>
      <c r="G602" s="3"/>
      <c r="H602" s="17"/>
    </row>
    <row r="603" spans="1:8">
      <c r="A603" s="19"/>
      <c r="B603" s="21" t="s">
        <v>679</v>
      </c>
      <c r="C603" s="21">
        <v>14</v>
      </c>
      <c r="D603" s="5">
        <v>335685</v>
      </c>
      <c r="E603" s="3"/>
      <c r="F603" s="3">
        <f t="shared" si="11"/>
        <v>2830955</v>
      </c>
      <c r="G603" s="3"/>
      <c r="H603" s="17"/>
    </row>
    <row r="604" spans="1:8">
      <c r="A604" s="19"/>
      <c r="B604" s="21" t="s">
        <v>280</v>
      </c>
      <c r="C604" s="21">
        <v>10</v>
      </c>
      <c r="D604" s="5">
        <v>244585</v>
      </c>
      <c r="E604" s="3"/>
      <c r="F604" s="3">
        <f t="shared" si="11"/>
        <v>3075540</v>
      </c>
      <c r="G604" s="3"/>
      <c r="H604" s="17"/>
    </row>
    <row r="605" spans="1:8">
      <c r="A605" s="19"/>
      <c r="B605" s="21" t="s">
        <v>281</v>
      </c>
      <c r="C605" s="21">
        <v>16</v>
      </c>
      <c r="D605" s="5">
        <v>389620</v>
      </c>
      <c r="E605" s="3"/>
      <c r="F605" s="3">
        <f t="shared" si="11"/>
        <v>3465160</v>
      </c>
      <c r="G605" s="3"/>
      <c r="H605" s="17"/>
    </row>
    <row r="606" spans="1:8">
      <c r="A606" s="19"/>
      <c r="B606" s="21" t="s">
        <v>282</v>
      </c>
      <c r="C606" s="21">
        <v>8</v>
      </c>
      <c r="D606" s="5">
        <v>188255</v>
      </c>
      <c r="E606" s="3"/>
      <c r="F606" s="3">
        <f t="shared" si="11"/>
        <v>3653415</v>
      </c>
      <c r="G606" s="3"/>
      <c r="H606" s="17"/>
    </row>
    <row r="607" spans="1:8">
      <c r="A607" s="19"/>
      <c r="B607" s="21" t="s">
        <v>284</v>
      </c>
      <c r="C607" s="21">
        <v>10</v>
      </c>
      <c r="D607" s="5">
        <v>245345</v>
      </c>
      <c r="E607" s="3"/>
      <c r="F607" s="3">
        <f t="shared" si="11"/>
        <v>3898760</v>
      </c>
      <c r="G607" s="3"/>
      <c r="H607" s="17"/>
    </row>
    <row r="608" spans="1:8">
      <c r="A608" s="19"/>
      <c r="B608" s="21" t="s">
        <v>285</v>
      </c>
      <c r="C608" s="21">
        <v>12</v>
      </c>
      <c r="D608" s="5">
        <v>290895</v>
      </c>
      <c r="E608" s="3"/>
      <c r="F608" s="3">
        <f t="shared" si="11"/>
        <v>4189655</v>
      </c>
      <c r="G608" s="3"/>
      <c r="H608" s="17"/>
    </row>
    <row r="609" spans="1:8">
      <c r="A609" s="19"/>
      <c r="B609" s="21" t="s">
        <v>94</v>
      </c>
      <c r="C609" s="21">
        <v>6</v>
      </c>
      <c r="D609" s="5">
        <v>144325</v>
      </c>
      <c r="E609" s="3"/>
      <c r="F609" s="3">
        <f t="shared" si="11"/>
        <v>4333980</v>
      </c>
      <c r="G609" s="3"/>
      <c r="H609" s="17"/>
    </row>
    <row r="610" spans="1:8">
      <c r="A610" s="19"/>
      <c r="B610" s="21" t="s">
        <v>286</v>
      </c>
      <c r="C610" s="21">
        <v>7</v>
      </c>
      <c r="D610" s="5">
        <v>173220</v>
      </c>
      <c r="E610" s="3"/>
      <c r="F610" s="3">
        <f t="shared" si="11"/>
        <v>4507200</v>
      </c>
      <c r="G610" s="3"/>
      <c r="H610" s="17"/>
    </row>
    <row r="611" spans="1:8">
      <c r="A611" s="19"/>
      <c r="B611" s="21" t="s">
        <v>95</v>
      </c>
      <c r="C611" s="21">
        <v>22</v>
      </c>
      <c r="D611" s="5">
        <v>534610</v>
      </c>
      <c r="E611" s="3"/>
      <c r="F611" s="3">
        <f t="shared" si="11"/>
        <v>5041810</v>
      </c>
      <c r="G611" s="3"/>
      <c r="H611" s="17"/>
    </row>
    <row r="612" spans="1:8">
      <c r="A612" s="19"/>
      <c r="B612" s="21" t="s">
        <v>96</v>
      </c>
      <c r="C612" s="21">
        <v>18</v>
      </c>
      <c r="D612" s="5">
        <v>433825</v>
      </c>
      <c r="E612" s="3"/>
      <c r="F612" s="3">
        <f t="shared" si="11"/>
        <v>5475635</v>
      </c>
      <c r="G612" s="3"/>
      <c r="H612" s="17"/>
    </row>
    <row r="613" spans="1:8">
      <c r="A613" s="19"/>
      <c r="B613" s="21" t="s">
        <v>287</v>
      </c>
      <c r="C613" s="21">
        <v>18</v>
      </c>
      <c r="D613" s="5">
        <v>451635</v>
      </c>
      <c r="E613" s="3"/>
      <c r="F613" s="3">
        <f t="shared" si="11"/>
        <v>5927270</v>
      </c>
      <c r="G613" s="3"/>
      <c r="H613" s="17"/>
    </row>
    <row r="614" spans="1:8">
      <c r="A614" s="19"/>
      <c r="B614" s="21" t="s">
        <v>97</v>
      </c>
      <c r="C614" s="21">
        <v>12</v>
      </c>
      <c r="D614" s="5">
        <v>297340</v>
      </c>
      <c r="E614" s="3"/>
      <c r="F614" s="3">
        <f t="shared" si="11"/>
        <v>6224610</v>
      </c>
      <c r="G614" s="3"/>
      <c r="H614" s="17"/>
    </row>
    <row r="615" spans="1:8">
      <c r="A615" s="19"/>
      <c r="B615" s="21" t="s">
        <v>288</v>
      </c>
      <c r="C615" s="21">
        <v>14</v>
      </c>
      <c r="D615" s="5">
        <v>354390</v>
      </c>
      <c r="E615" s="3"/>
      <c r="F615" s="3">
        <f t="shared" si="11"/>
        <v>6579000</v>
      </c>
      <c r="G615" s="3"/>
      <c r="H615" s="17"/>
    </row>
    <row r="616" spans="1:8">
      <c r="A616" s="19"/>
      <c r="B616" s="21" t="s">
        <v>289</v>
      </c>
      <c r="C616" s="21">
        <v>2</v>
      </c>
      <c r="D616" s="5">
        <v>49635</v>
      </c>
      <c r="E616" s="3"/>
      <c r="F616" s="3">
        <f t="shared" si="11"/>
        <v>6628635</v>
      </c>
      <c r="G616" s="3"/>
      <c r="H616" s="17"/>
    </row>
    <row r="617" spans="1:8">
      <c r="A617" s="19"/>
      <c r="B617" s="21" t="s">
        <v>290</v>
      </c>
      <c r="C617" s="21">
        <v>17</v>
      </c>
      <c r="D617" s="5">
        <v>400945</v>
      </c>
      <c r="E617" s="3"/>
      <c r="F617" s="3">
        <f t="shared" si="11"/>
        <v>7029580</v>
      </c>
      <c r="G617" s="3"/>
      <c r="H617" s="17"/>
    </row>
    <row r="618" spans="1:8">
      <c r="A618" s="19"/>
      <c r="B618" s="21" t="s">
        <v>98</v>
      </c>
      <c r="C618" s="21">
        <v>3</v>
      </c>
      <c r="D618" s="5">
        <v>73830</v>
      </c>
      <c r="E618" s="3"/>
      <c r="F618" s="3">
        <f t="shared" si="11"/>
        <v>7103410</v>
      </c>
      <c r="G618" s="3"/>
      <c r="H618" s="17"/>
    </row>
    <row r="619" spans="1:8">
      <c r="A619" s="19"/>
      <c r="B619" s="21" t="s">
        <v>99</v>
      </c>
      <c r="C619" s="21">
        <v>5</v>
      </c>
      <c r="D619" s="5">
        <v>126180</v>
      </c>
      <c r="E619" s="3"/>
      <c r="F619" s="3">
        <f t="shared" si="11"/>
        <v>7229590</v>
      </c>
      <c r="G619" s="3"/>
      <c r="H619" s="17"/>
    </row>
    <row r="620" spans="1:8">
      <c r="A620" s="19"/>
      <c r="B620" s="21" t="s">
        <v>293</v>
      </c>
      <c r="C620" s="21">
        <v>3</v>
      </c>
      <c r="D620" s="5">
        <v>77370</v>
      </c>
      <c r="E620" s="3"/>
      <c r="F620" s="3">
        <f t="shared" si="11"/>
        <v>7306960</v>
      </c>
      <c r="G620" s="3"/>
      <c r="H620" s="17"/>
    </row>
    <row r="621" spans="1:8">
      <c r="A621" s="19"/>
      <c r="B621" s="21" t="s">
        <v>294</v>
      </c>
      <c r="C621" s="21">
        <v>4</v>
      </c>
      <c r="D621" s="5">
        <v>102895</v>
      </c>
      <c r="E621" s="3"/>
      <c r="F621" s="3">
        <f t="shared" si="11"/>
        <v>7409855</v>
      </c>
      <c r="G621" s="3"/>
      <c r="H621" s="17"/>
    </row>
    <row r="622" spans="1:8">
      <c r="A622" s="19"/>
      <c r="B622" s="21" t="s">
        <v>295</v>
      </c>
      <c r="C622" s="21">
        <v>6</v>
      </c>
      <c r="D622" s="5">
        <v>152550</v>
      </c>
      <c r="E622" s="3"/>
      <c r="F622" s="3">
        <f t="shared" si="11"/>
        <v>7562405</v>
      </c>
      <c r="G622" s="3"/>
      <c r="H622" s="17"/>
    </row>
    <row r="623" spans="1:8">
      <c r="A623" s="19"/>
      <c r="B623" s="21" t="s">
        <v>296</v>
      </c>
      <c r="C623" s="21">
        <v>5</v>
      </c>
      <c r="D623" s="5">
        <v>123965</v>
      </c>
      <c r="E623" s="3"/>
      <c r="F623" s="3">
        <f t="shared" si="11"/>
        <v>7686370</v>
      </c>
      <c r="G623" s="3"/>
      <c r="H623" s="17"/>
    </row>
    <row r="624" spans="1:8">
      <c r="A624" s="19"/>
      <c r="B624" s="21" t="s">
        <v>465</v>
      </c>
      <c r="C624" s="21">
        <v>18</v>
      </c>
      <c r="D624" s="3"/>
      <c r="E624" s="5">
        <v>426760</v>
      </c>
      <c r="F624" s="3">
        <f t="shared" si="11"/>
        <v>7259610</v>
      </c>
      <c r="G624" s="5"/>
      <c r="H624" s="17"/>
    </row>
    <row r="625" spans="1:8">
      <c r="A625" s="19"/>
      <c r="B625" s="21" t="s">
        <v>465</v>
      </c>
      <c r="C625" s="21">
        <v>16</v>
      </c>
      <c r="D625" s="3"/>
      <c r="E625" s="5">
        <v>387650</v>
      </c>
      <c r="F625" s="3">
        <f t="shared" si="11"/>
        <v>6871960</v>
      </c>
      <c r="G625" s="5"/>
      <c r="H625" s="17"/>
    </row>
    <row r="626" spans="1:8">
      <c r="A626" s="19"/>
      <c r="B626" s="21" t="s">
        <v>467</v>
      </c>
      <c r="C626" s="21">
        <v>18</v>
      </c>
      <c r="D626" s="3"/>
      <c r="E626" s="5">
        <v>398270</v>
      </c>
      <c r="F626" s="3">
        <f t="shared" si="11"/>
        <v>6473690</v>
      </c>
      <c r="G626" s="5"/>
      <c r="H626" s="17"/>
    </row>
    <row r="627" spans="1:8">
      <c r="A627" s="19"/>
      <c r="B627" s="21" t="s">
        <v>468</v>
      </c>
      <c r="C627" s="21">
        <v>30</v>
      </c>
      <c r="D627" s="3"/>
      <c r="E627" s="5">
        <v>692880</v>
      </c>
      <c r="F627" s="3">
        <f t="shared" si="11"/>
        <v>5780810</v>
      </c>
      <c r="G627" s="5"/>
      <c r="H627" s="17"/>
    </row>
    <row r="628" spans="1:8">
      <c r="A628" s="19"/>
      <c r="B628" s="21" t="s">
        <v>469</v>
      </c>
      <c r="C628" s="21">
        <v>20</v>
      </c>
      <c r="D628" s="3"/>
      <c r="E628" s="5">
        <v>449180</v>
      </c>
      <c r="F628" s="3">
        <f t="shared" si="11"/>
        <v>5331630</v>
      </c>
      <c r="G628" s="5"/>
      <c r="H628" s="17"/>
    </row>
    <row r="629" spans="1:8">
      <c r="A629" s="19"/>
      <c r="B629" s="21" t="s">
        <v>470</v>
      </c>
      <c r="C629" s="21">
        <v>30</v>
      </c>
      <c r="D629" s="3"/>
      <c r="E629" s="5">
        <v>683060</v>
      </c>
      <c r="F629" s="3">
        <f t="shared" si="11"/>
        <v>4648570</v>
      </c>
      <c r="G629" s="5"/>
      <c r="H629" s="17"/>
    </row>
    <row r="630" spans="1:8">
      <c r="A630" s="19"/>
      <c r="B630" s="21" t="s">
        <v>471</v>
      </c>
      <c r="C630" s="21">
        <v>29</v>
      </c>
      <c r="D630" s="3"/>
      <c r="E630" s="5">
        <v>658900</v>
      </c>
      <c r="F630" s="3">
        <f t="shared" si="11"/>
        <v>3989670</v>
      </c>
      <c r="G630" s="5"/>
      <c r="H630" s="17"/>
    </row>
    <row r="631" spans="1:8">
      <c r="A631" s="19"/>
      <c r="B631" s="21" t="s">
        <v>472</v>
      </c>
      <c r="C631" s="21">
        <v>33</v>
      </c>
      <c r="D631" s="3"/>
      <c r="E631" s="5">
        <v>694320</v>
      </c>
      <c r="F631" s="3">
        <f t="shared" si="11"/>
        <v>3295350</v>
      </c>
      <c r="G631" s="5"/>
      <c r="H631" s="17"/>
    </row>
    <row r="632" spans="1:8">
      <c r="A632" s="19"/>
      <c r="B632" s="21" t="s">
        <v>473</v>
      </c>
      <c r="C632" s="21">
        <v>38</v>
      </c>
      <c r="D632" s="3"/>
      <c r="E632" s="5">
        <v>752660</v>
      </c>
      <c r="F632" s="3">
        <f t="shared" si="11"/>
        <v>2542690</v>
      </c>
      <c r="G632" s="5"/>
      <c r="H632" s="17"/>
    </row>
    <row r="633" spans="1:8">
      <c r="A633" s="19"/>
      <c r="B633" s="21" t="s">
        <v>474</v>
      </c>
      <c r="C633" s="21">
        <v>41</v>
      </c>
      <c r="D633" s="3"/>
      <c r="E633" s="5">
        <v>752710</v>
      </c>
      <c r="F633" s="3">
        <f t="shared" si="11"/>
        <v>1789980</v>
      </c>
      <c r="G633" s="5"/>
      <c r="H633" s="17"/>
    </row>
    <row r="634" spans="1:8">
      <c r="A634" s="19"/>
      <c r="B634" s="21" t="s">
        <v>475</v>
      </c>
      <c r="C634" s="21">
        <v>37</v>
      </c>
      <c r="D634" s="3"/>
      <c r="E634" s="5">
        <v>712730</v>
      </c>
      <c r="F634" s="3">
        <f t="shared" si="11"/>
        <v>1077250</v>
      </c>
      <c r="G634" s="5"/>
      <c r="H634" s="17"/>
    </row>
    <row r="635" spans="1:8">
      <c r="A635" s="19"/>
      <c r="B635" s="21" t="s">
        <v>1565</v>
      </c>
      <c r="C635" s="21">
        <v>27</v>
      </c>
      <c r="D635" s="3"/>
      <c r="E635" s="5">
        <v>493470</v>
      </c>
      <c r="F635" s="3">
        <f t="shared" si="11"/>
        <v>583780</v>
      </c>
      <c r="G635" s="5"/>
      <c r="H635" s="17"/>
    </row>
    <row r="636" spans="1:8">
      <c r="A636" s="19"/>
      <c r="B636" s="21" t="s">
        <v>476</v>
      </c>
      <c r="C636" s="21">
        <v>12</v>
      </c>
      <c r="D636" s="3"/>
      <c r="E636" s="5">
        <v>223970</v>
      </c>
      <c r="F636" s="3">
        <f t="shared" si="11"/>
        <v>359810</v>
      </c>
      <c r="G636" s="5"/>
      <c r="H636" s="17"/>
    </row>
    <row r="637" spans="1:8">
      <c r="A637" s="19"/>
      <c r="B637" s="21" t="s">
        <v>477</v>
      </c>
      <c r="C637" s="21">
        <v>1</v>
      </c>
      <c r="D637" s="3"/>
      <c r="E637" s="5">
        <v>14450</v>
      </c>
      <c r="F637" s="3">
        <f t="shared" si="11"/>
        <v>345360</v>
      </c>
      <c r="G637" s="5"/>
      <c r="H637" s="17"/>
    </row>
    <row r="638" spans="1:8">
      <c r="A638" s="19"/>
      <c r="B638" s="21" t="s">
        <v>1300</v>
      </c>
      <c r="C638" s="21">
        <v>1</v>
      </c>
      <c r="D638" s="3"/>
      <c r="E638" s="5">
        <v>13840</v>
      </c>
      <c r="F638" s="3">
        <f t="shared" si="11"/>
        <v>331520</v>
      </c>
      <c r="G638" s="5"/>
      <c r="H638" s="17"/>
    </row>
    <row r="639" spans="1:8">
      <c r="A639" s="19"/>
      <c r="B639" s="21"/>
      <c r="C639" s="21"/>
      <c r="D639" s="3"/>
      <c r="E639" s="3">
        <v>331520</v>
      </c>
      <c r="F639" s="3">
        <f t="shared" si="11"/>
        <v>0</v>
      </c>
      <c r="G639" s="3"/>
      <c r="H639" s="17" t="s">
        <v>1643</v>
      </c>
    </row>
    <row r="640" spans="1:8">
      <c r="A640" s="17"/>
      <c r="B640" s="17"/>
      <c r="C640" s="17"/>
      <c r="D640" s="18"/>
      <c r="E640" s="18"/>
      <c r="F640" s="18"/>
      <c r="G640" s="18"/>
      <c r="H640" s="17"/>
    </row>
    <row r="641" spans="1:8" ht="18.75">
      <c r="A641" s="676" t="s">
        <v>43</v>
      </c>
      <c r="B641" s="677"/>
      <c r="C641" s="41">
        <f>SUM(C594:C640)</f>
        <v>669</v>
      </c>
      <c r="D641" s="42">
        <f>SUM(D594:D640)</f>
        <v>7686370</v>
      </c>
      <c r="E641" s="42">
        <f>SUM(E594:E640)</f>
        <v>7686370</v>
      </c>
      <c r="F641" s="42">
        <f>D641-E641</f>
        <v>0</v>
      </c>
      <c r="G641" s="42"/>
      <c r="H641" s="43"/>
    </row>
    <row r="646" spans="1:8" ht="23.25">
      <c r="A646" s="666" t="s">
        <v>0</v>
      </c>
      <c r="B646" s="666"/>
      <c r="C646" s="666"/>
      <c r="D646" s="666"/>
      <c r="E646" s="666"/>
      <c r="F646" s="666"/>
      <c r="G646" s="666"/>
      <c r="H646" s="666"/>
    </row>
    <row r="647" spans="1:8" ht="15.75">
      <c r="A647" s="672" t="s">
        <v>1696</v>
      </c>
      <c r="B647" s="672"/>
      <c r="C647" s="672"/>
      <c r="D647" s="672"/>
      <c r="E647" s="672"/>
      <c r="F647" s="672"/>
      <c r="G647" s="672"/>
      <c r="H647" s="672"/>
    </row>
    <row r="648" spans="1:8">
      <c r="A648" s="667" t="s">
        <v>87</v>
      </c>
      <c r="B648" s="667"/>
      <c r="C648" s="667"/>
      <c r="D648" s="667"/>
      <c r="E648" s="667"/>
      <c r="F648" s="667"/>
      <c r="G648" s="667"/>
      <c r="H648" s="667"/>
    </row>
    <row r="649" spans="1:8">
      <c r="A649" s="668" t="s">
        <v>1580</v>
      </c>
      <c r="B649" s="668"/>
      <c r="C649" s="668"/>
      <c r="D649" s="668"/>
      <c r="E649" s="668"/>
      <c r="F649" s="668"/>
      <c r="G649" s="668"/>
      <c r="H649" s="668"/>
    </row>
    <row r="650" spans="1:8" ht="15.75">
      <c r="A650" s="1" t="s">
        <v>3</v>
      </c>
      <c r="B650" s="1" t="s">
        <v>4</v>
      </c>
      <c r="C650" s="211" t="s">
        <v>2245</v>
      </c>
      <c r="D650" s="1" t="s">
        <v>2243</v>
      </c>
      <c r="E650" s="1" t="s">
        <v>2246</v>
      </c>
      <c r="F650" s="211" t="s">
        <v>2244</v>
      </c>
      <c r="G650" s="1" t="s">
        <v>2247</v>
      </c>
      <c r="H650" s="211" t="s">
        <v>2239</v>
      </c>
    </row>
    <row r="651" spans="1:8">
      <c r="A651" s="19"/>
      <c r="B651" s="21" t="s">
        <v>97</v>
      </c>
      <c r="C651" s="21">
        <v>1</v>
      </c>
      <c r="D651" s="5">
        <v>23865</v>
      </c>
      <c r="E651" s="3">
        <v>0</v>
      </c>
      <c r="F651" s="3">
        <f>D651-E651</f>
        <v>23865</v>
      </c>
      <c r="G651" s="3"/>
      <c r="H651" s="21"/>
    </row>
    <row r="652" spans="1:8">
      <c r="A652" s="19"/>
      <c r="B652" s="21" t="s">
        <v>288</v>
      </c>
      <c r="C652" s="21">
        <v>6</v>
      </c>
      <c r="D652" s="5">
        <v>139755</v>
      </c>
      <c r="E652" s="3"/>
      <c r="F652" s="3">
        <f>F651+D652-E652</f>
        <v>163620</v>
      </c>
      <c r="G652" s="3"/>
      <c r="H652" s="21"/>
    </row>
    <row r="653" spans="1:8">
      <c r="A653" s="19"/>
      <c r="B653" s="21" t="s">
        <v>289</v>
      </c>
      <c r="C653" s="21">
        <v>27</v>
      </c>
      <c r="D653" s="5">
        <v>676375</v>
      </c>
      <c r="E653" s="3"/>
      <c r="F653" s="3">
        <f t="shared" ref="F653:F680" si="12">F652+D653-E653</f>
        <v>839995</v>
      </c>
      <c r="G653" s="3"/>
      <c r="H653" s="21"/>
    </row>
    <row r="654" spans="1:8">
      <c r="A654" s="19"/>
      <c r="B654" s="21" t="s">
        <v>290</v>
      </c>
      <c r="C654" s="21">
        <v>5</v>
      </c>
      <c r="D654" s="5">
        <v>125920</v>
      </c>
      <c r="E654" s="3"/>
      <c r="F654" s="3">
        <f t="shared" si="12"/>
        <v>965915</v>
      </c>
      <c r="G654" s="3"/>
      <c r="H654" s="21"/>
    </row>
    <row r="655" spans="1:8">
      <c r="A655" s="19"/>
      <c r="B655" s="21" t="s">
        <v>98</v>
      </c>
      <c r="C655" s="21">
        <v>9</v>
      </c>
      <c r="D655" s="5">
        <v>206875</v>
      </c>
      <c r="E655" s="3"/>
      <c r="F655" s="3">
        <f t="shared" si="12"/>
        <v>1172790</v>
      </c>
      <c r="G655" s="3"/>
      <c r="H655" s="21"/>
    </row>
    <row r="656" spans="1:8">
      <c r="A656" s="19"/>
      <c r="B656" s="21" t="s">
        <v>99</v>
      </c>
      <c r="C656" s="21">
        <v>2</v>
      </c>
      <c r="D656" s="5">
        <v>48665</v>
      </c>
      <c r="E656" s="3"/>
      <c r="F656" s="3">
        <f t="shared" si="12"/>
        <v>1221455</v>
      </c>
      <c r="G656" s="3"/>
      <c r="H656" s="21"/>
    </row>
    <row r="657" spans="1:8">
      <c r="A657" s="19"/>
      <c r="B657" s="21" t="s">
        <v>293</v>
      </c>
      <c r="C657" s="21">
        <v>4</v>
      </c>
      <c r="D657" s="5">
        <v>98250</v>
      </c>
      <c r="E657" s="3"/>
      <c r="F657" s="3">
        <f t="shared" si="12"/>
        <v>1319705</v>
      </c>
      <c r="G657" s="3"/>
      <c r="H657" s="21"/>
    </row>
    <row r="658" spans="1:8">
      <c r="A658" s="19"/>
      <c r="B658" s="21" t="s">
        <v>296</v>
      </c>
      <c r="C658" s="21">
        <v>10</v>
      </c>
      <c r="D658" s="5">
        <v>241035</v>
      </c>
      <c r="E658" s="3"/>
      <c r="F658" s="3">
        <f t="shared" si="12"/>
        <v>1560740</v>
      </c>
      <c r="G658" s="3"/>
      <c r="H658" s="21"/>
    </row>
    <row r="659" spans="1:8">
      <c r="A659" s="19"/>
      <c r="B659" s="21" t="s">
        <v>100</v>
      </c>
      <c r="C659" s="21">
        <v>9</v>
      </c>
      <c r="D659" s="5">
        <v>210145</v>
      </c>
      <c r="E659" s="3"/>
      <c r="F659" s="3">
        <f t="shared" si="12"/>
        <v>1770885</v>
      </c>
      <c r="G659" s="3"/>
      <c r="H659" s="17"/>
    </row>
    <row r="660" spans="1:8">
      <c r="A660" s="19"/>
      <c r="B660" s="21" t="s">
        <v>359</v>
      </c>
      <c r="C660" s="21">
        <v>26</v>
      </c>
      <c r="D660" s="5">
        <v>655225</v>
      </c>
      <c r="E660" s="3"/>
      <c r="F660" s="3">
        <f t="shared" si="12"/>
        <v>2426110</v>
      </c>
      <c r="G660" s="3"/>
      <c r="H660" s="17"/>
    </row>
    <row r="661" spans="1:8">
      <c r="A661" s="19"/>
      <c r="B661" s="21" t="s">
        <v>360</v>
      </c>
      <c r="C661" s="21">
        <v>19</v>
      </c>
      <c r="D661" s="5">
        <v>480610</v>
      </c>
      <c r="E661" s="3"/>
      <c r="F661" s="3">
        <f t="shared" si="12"/>
        <v>2906720</v>
      </c>
      <c r="G661" s="3"/>
      <c r="H661" s="17"/>
    </row>
    <row r="662" spans="1:8">
      <c r="A662" s="19"/>
      <c r="B662" s="21" t="s">
        <v>297</v>
      </c>
      <c r="C662" s="21">
        <v>12</v>
      </c>
      <c r="D662" s="5">
        <v>302935</v>
      </c>
      <c r="E662" s="3"/>
      <c r="F662" s="3">
        <f t="shared" si="12"/>
        <v>3209655</v>
      </c>
      <c r="G662" s="3"/>
      <c r="H662" s="17"/>
    </row>
    <row r="663" spans="1:8">
      <c r="A663" s="19"/>
      <c r="B663" s="21" t="s">
        <v>298</v>
      </c>
      <c r="C663" s="21">
        <v>7</v>
      </c>
      <c r="D663" s="5">
        <v>166485</v>
      </c>
      <c r="E663" s="3"/>
      <c r="F663" s="3">
        <f t="shared" si="12"/>
        <v>3376140</v>
      </c>
      <c r="G663" s="3"/>
      <c r="H663" s="17"/>
    </row>
    <row r="664" spans="1:8">
      <c r="A664" s="19"/>
      <c r="B664" s="21" t="s">
        <v>148</v>
      </c>
      <c r="C664" s="21">
        <v>5</v>
      </c>
      <c r="D664" s="3"/>
      <c r="E664" s="5">
        <v>131020</v>
      </c>
      <c r="F664" s="3">
        <f t="shared" si="12"/>
        <v>3245120</v>
      </c>
      <c r="G664" s="5"/>
      <c r="H664" s="17"/>
    </row>
    <row r="665" spans="1:8">
      <c r="A665" s="19"/>
      <c r="B665" s="21" t="s">
        <v>149</v>
      </c>
      <c r="C665" s="21">
        <v>10</v>
      </c>
      <c r="D665" s="3"/>
      <c r="E665" s="5">
        <v>261840</v>
      </c>
      <c r="F665" s="3">
        <f t="shared" si="12"/>
        <v>2983280</v>
      </c>
      <c r="G665" s="5"/>
      <c r="H665" s="17"/>
    </row>
    <row r="666" spans="1:8">
      <c r="A666" s="19"/>
      <c r="B666" s="21" t="s">
        <v>150</v>
      </c>
      <c r="C666" s="21">
        <v>14</v>
      </c>
      <c r="D666" s="3"/>
      <c r="E666" s="5">
        <v>357620</v>
      </c>
      <c r="F666" s="3">
        <f t="shared" si="12"/>
        <v>2625660</v>
      </c>
      <c r="G666" s="5"/>
      <c r="H666" s="17"/>
    </row>
    <row r="667" spans="1:8">
      <c r="A667" s="19"/>
      <c r="B667" s="21" t="s">
        <v>151</v>
      </c>
      <c r="C667" s="21">
        <v>1</v>
      </c>
      <c r="D667" s="3"/>
      <c r="E667" s="5">
        <v>25000</v>
      </c>
      <c r="F667" s="3">
        <f t="shared" si="12"/>
        <v>2600660</v>
      </c>
      <c r="G667" s="5"/>
      <c r="H667" s="17"/>
    </row>
    <row r="668" spans="1:8">
      <c r="A668" s="19"/>
      <c r="B668" s="21" t="s">
        <v>152</v>
      </c>
      <c r="C668" s="21">
        <v>6</v>
      </c>
      <c r="D668" s="3"/>
      <c r="E668" s="5">
        <v>150590</v>
      </c>
      <c r="F668" s="3">
        <f t="shared" si="12"/>
        <v>2450070</v>
      </c>
      <c r="G668" s="5"/>
      <c r="H668" s="17"/>
    </row>
    <row r="669" spans="1:8">
      <c r="A669" s="19"/>
      <c r="B669" s="21" t="s">
        <v>153</v>
      </c>
      <c r="C669" s="21">
        <v>9</v>
      </c>
      <c r="D669" s="3"/>
      <c r="E669" s="5">
        <v>232990</v>
      </c>
      <c r="F669" s="3">
        <f t="shared" si="12"/>
        <v>2217080</v>
      </c>
      <c r="G669" s="5"/>
      <c r="H669" s="17"/>
    </row>
    <row r="670" spans="1:8">
      <c r="A670" s="19"/>
      <c r="B670" s="21" t="s">
        <v>154</v>
      </c>
      <c r="C670" s="21">
        <v>7</v>
      </c>
      <c r="D670" s="3"/>
      <c r="E670" s="5">
        <v>126360</v>
      </c>
      <c r="F670" s="3">
        <f t="shared" si="12"/>
        <v>2090720</v>
      </c>
      <c r="G670" s="5"/>
      <c r="H670" s="17"/>
    </row>
    <row r="671" spans="1:8">
      <c r="A671" s="19"/>
      <c r="B671" s="21" t="s">
        <v>155</v>
      </c>
      <c r="C671" s="21">
        <v>16</v>
      </c>
      <c r="D671" s="3"/>
      <c r="E671" s="5">
        <v>358690</v>
      </c>
      <c r="F671" s="3">
        <f t="shared" si="12"/>
        <v>1732030</v>
      </c>
      <c r="G671" s="5"/>
      <c r="H671" s="17"/>
    </row>
    <row r="672" spans="1:8">
      <c r="A672" s="19"/>
      <c r="B672" s="21" t="s">
        <v>156</v>
      </c>
      <c r="C672" s="21">
        <v>7</v>
      </c>
      <c r="D672" s="3"/>
      <c r="E672" s="5">
        <v>144610</v>
      </c>
      <c r="F672" s="3">
        <f t="shared" si="12"/>
        <v>1587420</v>
      </c>
      <c r="G672" s="5"/>
      <c r="H672" s="17"/>
    </row>
    <row r="673" spans="1:9">
      <c r="A673" s="19"/>
      <c r="B673" s="21" t="s">
        <v>157</v>
      </c>
      <c r="C673" s="21">
        <v>15</v>
      </c>
      <c r="D673" s="3"/>
      <c r="E673" s="5">
        <v>245690</v>
      </c>
      <c r="F673" s="3">
        <f t="shared" si="12"/>
        <v>1341730</v>
      </c>
      <c r="G673" s="5"/>
      <c r="H673" s="17"/>
    </row>
    <row r="674" spans="1:9">
      <c r="A674" s="19"/>
      <c r="B674" s="47" t="s">
        <v>158</v>
      </c>
      <c r="C674" s="47">
        <v>4</v>
      </c>
      <c r="D674" s="47"/>
      <c r="E674" s="48">
        <v>66830</v>
      </c>
      <c r="F674" s="3">
        <f t="shared" si="12"/>
        <v>1274900</v>
      </c>
      <c r="G674" s="48"/>
      <c r="H674" s="17"/>
    </row>
    <row r="675" spans="1:9">
      <c r="A675" s="19"/>
      <c r="B675" s="47" t="s">
        <v>159</v>
      </c>
      <c r="C675" s="47">
        <v>14</v>
      </c>
      <c r="D675" s="47"/>
      <c r="E675" s="48">
        <v>322240</v>
      </c>
      <c r="F675" s="3">
        <f t="shared" si="12"/>
        <v>952660</v>
      </c>
      <c r="G675" s="48"/>
      <c r="H675" s="17"/>
    </row>
    <row r="676" spans="1:9">
      <c r="A676" s="19"/>
      <c r="B676" s="47" t="s">
        <v>160</v>
      </c>
      <c r="C676" s="47">
        <v>18</v>
      </c>
      <c r="D676" s="47"/>
      <c r="E676" s="48">
        <v>401800</v>
      </c>
      <c r="F676" s="3">
        <f t="shared" si="12"/>
        <v>550860</v>
      </c>
      <c r="G676" s="48"/>
      <c r="H676" s="17"/>
    </row>
    <row r="677" spans="1:9">
      <c r="A677" s="19"/>
      <c r="B677" s="47" t="s">
        <v>161</v>
      </c>
      <c r="C677" s="47">
        <v>15</v>
      </c>
      <c r="D677" s="47"/>
      <c r="E677" s="48">
        <v>254050</v>
      </c>
      <c r="F677" s="3">
        <f t="shared" si="12"/>
        <v>296810</v>
      </c>
      <c r="G677" s="48"/>
      <c r="H677" s="17"/>
    </row>
    <row r="678" spans="1:9">
      <c r="A678" s="19"/>
      <c r="B678" s="47" t="s">
        <v>162</v>
      </c>
      <c r="C678" s="47">
        <v>13</v>
      </c>
      <c r="D678" s="47"/>
      <c r="E678" s="48">
        <v>261740</v>
      </c>
      <c r="F678" s="3">
        <f t="shared" si="12"/>
        <v>35070</v>
      </c>
      <c r="G678" s="48"/>
      <c r="H678" s="17"/>
    </row>
    <row r="679" spans="1:9">
      <c r="A679" s="19"/>
      <c r="B679" s="47" t="s">
        <v>347</v>
      </c>
      <c r="C679" s="47">
        <v>1</v>
      </c>
      <c r="D679" s="47"/>
      <c r="E679" s="48">
        <v>25170</v>
      </c>
      <c r="F679" s="3">
        <f t="shared" si="12"/>
        <v>9900</v>
      </c>
      <c r="G679" s="48"/>
      <c r="H679" s="17"/>
    </row>
    <row r="680" spans="1:9">
      <c r="A680" s="19"/>
      <c r="B680" s="47"/>
      <c r="C680" s="47"/>
      <c r="D680" s="47"/>
      <c r="E680" s="49">
        <v>9900</v>
      </c>
      <c r="F680" s="3">
        <f t="shared" si="12"/>
        <v>0</v>
      </c>
      <c r="G680" s="49"/>
      <c r="H680" s="17" t="s">
        <v>1568</v>
      </c>
    </row>
    <row r="681" spans="1:9">
      <c r="A681" s="17"/>
      <c r="B681" s="17"/>
      <c r="C681" s="17"/>
      <c r="D681" s="18"/>
      <c r="E681" s="18"/>
      <c r="F681" s="18"/>
      <c r="G681" s="18"/>
      <c r="H681" s="17"/>
    </row>
    <row r="682" spans="1:9" ht="18.75">
      <c r="A682" s="676" t="s">
        <v>43</v>
      </c>
      <c r="B682" s="677"/>
      <c r="C682" s="41">
        <f>SUM(C651:C681)</f>
        <v>292</v>
      </c>
      <c r="D682" s="42">
        <f>SUM(D651:D681)</f>
        <v>3376140</v>
      </c>
      <c r="E682" s="42">
        <f>SUM(E651:E681)</f>
        <v>3376140</v>
      </c>
      <c r="F682" s="42">
        <f>D682-E682</f>
        <v>0</v>
      </c>
      <c r="G682" s="42"/>
      <c r="H682" s="43"/>
      <c r="I682" s="51" t="s">
        <v>445</v>
      </c>
    </row>
    <row r="685" spans="1:9" ht="23.25">
      <c r="A685" s="666" t="s">
        <v>0</v>
      </c>
      <c r="B685" s="666"/>
      <c r="C685" s="666"/>
      <c r="D685" s="666"/>
      <c r="E685" s="666"/>
      <c r="F685" s="666"/>
      <c r="G685" s="666"/>
      <c r="H685" s="666"/>
    </row>
    <row r="686" spans="1:9" ht="15.75">
      <c r="A686" s="672" t="s">
        <v>1696</v>
      </c>
      <c r="B686" s="672"/>
      <c r="C686" s="672"/>
      <c r="D686" s="672"/>
      <c r="E686" s="672"/>
      <c r="F686" s="672"/>
      <c r="G686" s="672"/>
      <c r="H686" s="672"/>
    </row>
    <row r="687" spans="1:9">
      <c r="A687" s="667" t="s">
        <v>1700</v>
      </c>
      <c r="B687" s="667"/>
      <c r="C687" s="667"/>
      <c r="D687" s="667"/>
      <c r="E687" s="667"/>
      <c r="F687" s="667"/>
      <c r="G687" s="667"/>
      <c r="H687" s="667"/>
    </row>
    <row r="688" spans="1:9">
      <c r="A688" s="668" t="s">
        <v>1580</v>
      </c>
      <c r="B688" s="668"/>
      <c r="C688" s="668"/>
      <c r="D688" s="668"/>
      <c r="E688" s="668"/>
      <c r="F688" s="668"/>
      <c r="G688" s="668"/>
      <c r="H688" s="668"/>
    </row>
    <row r="689" spans="1:8" ht="15.75">
      <c r="A689" s="1" t="s">
        <v>3</v>
      </c>
      <c r="B689" s="1" t="s">
        <v>4</v>
      </c>
      <c r="C689" s="211" t="s">
        <v>2245</v>
      </c>
      <c r="D689" s="1" t="s">
        <v>2243</v>
      </c>
      <c r="E689" s="1" t="s">
        <v>2246</v>
      </c>
      <c r="F689" s="211" t="s">
        <v>2244</v>
      </c>
      <c r="G689" s="1" t="s">
        <v>2247</v>
      </c>
      <c r="H689" s="211" t="s">
        <v>2239</v>
      </c>
    </row>
    <row r="690" spans="1:8">
      <c r="A690" s="19"/>
      <c r="B690" s="21" t="s">
        <v>1631</v>
      </c>
      <c r="C690" s="21">
        <v>6</v>
      </c>
      <c r="D690" s="5">
        <v>135595</v>
      </c>
      <c r="E690" s="3"/>
      <c r="F690" s="3">
        <f>D690-E690</f>
        <v>135595</v>
      </c>
      <c r="G690" s="3"/>
      <c r="H690" s="21"/>
    </row>
    <row r="691" spans="1:8">
      <c r="A691" s="19"/>
      <c r="B691" s="21" t="s">
        <v>1563</v>
      </c>
      <c r="C691" s="21">
        <v>6</v>
      </c>
      <c r="D691" s="3"/>
      <c r="E691" s="5">
        <v>101270</v>
      </c>
      <c r="F691" s="5">
        <f>F690+D691-E691</f>
        <v>34325</v>
      </c>
      <c r="G691" s="5"/>
      <c r="H691" s="21"/>
    </row>
    <row r="692" spans="1:8">
      <c r="A692" s="19"/>
      <c r="B692" s="21" t="s">
        <v>448</v>
      </c>
      <c r="C692" s="21">
        <v>1</v>
      </c>
      <c r="D692" s="3"/>
      <c r="E692" s="5">
        <v>14000</v>
      </c>
      <c r="F692" s="5">
        <f t="shared" ref="F692:F694" si="13">F691+D692-E692</f>
        <v>20325</v>
      </c>
      <c r="G692" s="5"/>
      <c r="H692" s="21"/>
    </row>
    <row r="693" spans="1:8">
      <c r="A693" s="19"/>
      <c r="B693" s="21" t="s">
        <v>1623</v>
      </c>
      <c r="C693" s="21">
        <v>1</v>
      </c>
      <c r="D693" s="3"/>
      <c r="E693" s="5">
        <v>19790</v>
      </c>
      <c r="F693" s="5">
        <f t="shared" si="13"/>
        <v>535</v>
      </c>
      <c r="G693" s="5"/>
      <c r="H693" s="21"/>
    </row>
    <row r="694" spans="1:8">
      <c r="A694" s="19"/>
      <c r="B694" s="21"/>
      <c r="C694" s="21"/>
      <c r="D694" s="3"/>
      <c r="E694" s="3">
        <v>535</v>
      </c>
      <c r="F694" s="5">
        <f t="shared" si="13"/>
        <v>0</v>
      </c>
      <c r="G694" s="3"/>
      <c r="H694" s="21" t="s">
        <v>1643</v>
      </c>
    </row>
    <row r="695" spans="1:8">
      <c r="A695" s="19"/>
      <c r="B695" s="21"/>
      <c r="C695" s="21"/>
      <c r="D695" s="3"/>
      <c r="E695" s="3"/>
      <c r="F695" s="3"/>
      <c r="G695" s="3"/>
      <c r="H695" s="21"/>
    </row>
    <row r="696" spans="1:8">
      <c r="A696" s="17"/>
      <c r="B696" s="17"/>
      <c r="C696" s="17"/>
      <c r="D696" s="18"/>
      <c r="E696" s="18"/>
      <c r="F696" s="18"/>
      <c r="G696" s="18"/>
      <c r="H696" s="17"/>
    </row>
    <row r="697" spans="1:8" ht="18.75">
      <c r="A697" s="676" t="s">
        <v>43</v>
      </c>
      <c r="B697" s="677"/>
      <c r="C697" s="41">
        <f>SUM(C690:C696)</f>
        <v>14</v>
      </c>
      <c r="D697" s="42">
        <f>SUM(D690:D696)</f>
        <v>135595</v>
      </c>
      <c r="E697" s="42">
        <f>SUM(E690:E696)</f>
        <v>135595</v>
      </c>
      <c r="F697" s="42">
        <f>D697-E697</f>
        <v>0</v>
      </c>
      <c r="G697" s="42"/>
      <c r="H697" s="43"/>
    </row>
    <row r="701" spans="1:8" ht="23.25">
      <c r="A701" s="666" t="s">
        <v>0</v>
      </c>
      <c r="B701" s="666"/>
      <c r="C701" s="666"/>
      <c r="D701" s="666"/>
      <c r="E701" s="666"/>
      <c r="F701" s="666"/>
      <c r="G701" s="666"/>
      <c r="H701" s="666"/>
    </row>
    <row r="702" spans="1:8" ht="15.75">
      <c r="A702" s="672" t="s">
        <v>1696</v>
      </c>
      <c r="B702" s="672"/>
      <c r="C702" s="672"/>
      <c r="D702" s="672"/>
      <c r="E702" s="672"/>
      <c r="F702" s="672"/>
      <c r="G702" s="672"/>
      <c r="H702" s="672"/>
    </row>
    <row r="703" spans="1:8" ht="18.75">
      <c r="A703" s="709" t="s">
        <v>1566</v>
      </c>
      <c r="B703" s="709"/>
      <c r="C703" s="709"/>
      <c r="D703" s="709"/>
      <c r="E703" s="709"/>
      <c r="F703" s="709"/>
      <c r="G703" s="709"/>
      <c r="H703" s="709"/>
    </row>
    <row r="704" spans="1:8">
      <c r="A704" s="668" t="s">
        <v>1580</v>
      </c>
      <c r="B704" s="668"/>
      <c r="C704" s="668"/>
      <c r="D704" s="668"/>
      <c r="E704" s="668"/>
      <c r="F704" s="668"/>
      <c r="G704" s="668"/>
      <c r="H704" s="668"/>
    </row>
    <row r="705" spans="1:8" ht="15.75">
      <c r="A705" s="1" t="s">
        <v>3</v>
      </c>
      <c r="B705" s="1" t="s">
        <v>4</v>
      </c>
      <c r="C705" s="211" t="s">
        <v>2245</v>
      </c>
      <c r="D705" s="1" t="s">
        <v>2243</v>
      </c>
      <c r="E705" s="1" t="s">
        <v>2246</v>
      </c>
      <c r="F705" s="211" t="s">
        <v>2244</v>
      </c>
      <c r="G705" s="1" t="s">
        <v>2247</v>
      </c>
      <c r="H705" s="211" t="s">
        <v>2239</v>
      </c>
    </row>
    <row r="706" spans="1:8" ht="15.75">
      <c r="A706" s="52"/>
      <c r="B706" s="21" t="s">
        <v>159</v>
      </c>
      <c r="C706" s="21">
        <v>3</v>
      </c>
      <c r="D706" s="3">
        <f>28965+27725+28685</f>
        <v>85375</v>
      </c>
      <c r="E706" s="52"/>
      <c r="F706" s="222">
        <f>D706-E706</f>
        <v>85375</v>
      </c>
      <c r="G706" s="52"/>
      <c r="H706" s="52"/>
    </row>
    <row r="707" spans="1:8">
      <c r="A707" s="19"/>
      <c r="B707" s="21" t="s">
        <v>160</v>
      </c>
      <c r="C707" s="21">
        <v>6</v>
      </c>
      <c r="D707" s="5">
        <v>148105</v>
      </c>
      <c r="E707" s="3"/>
      <c r="F707" s="3">
        <f>F706+D707-E707</f>
        <v>233480</v>
      </c>
      <c r="G707" s="3"/>
      <c r="H707" s="21"/>
    </row>
    <row r="708" spans="1:8">
      <c r="A708" s="19"/>
      <c r="B708" s="21" t="s">
        <v>161</v>
      </c>
      <c r="C708" s="21">
        <v>1</v>
      </c>
      <c r="D708" s="5">
        <v>12020</v>
      </c>
      <c r="E708" s="3"/>
      <c r="F708" s="3">
        <f t="shared" ref="F708:F731" si="14">F707+D708-E708</f>
        <v>245500</v>
      </c>
      <c r="G708" s="3"/>
      <c r="H708" s="21"/>
    </row>
    <row r="709" spans="1:8">
      <c r="A709" s="19"/>
      <c r="B709" s="21" t="s">
        <v>721</v>
      </c>
      <c r="C709" s="21">
        <v>5</v>
      </c>
      <c r="D709" s="5">
        <v>142545</v>
      </c>
      <c r="E709" s="3"/>
      <c r="F709" s="3">
        <f t="shared" si="14"/>
        <v>388045</v>
      </c>
      <c r="G709" s="3"/>
      <c r="H709" s="21"/>
    </row>
    <row r="710" spans="1:8">
      <c r="A710" s="19"/>
      <c r="B710" s="21" t="s">
        <v>438</v>
      </c>
      <c r="C710" s="21">
        <v>3</v>
      </c>
      <c r="D710" s="5">
        <v>81165</v>
      </c>
      <c r="E710" s="3"/>
      <c r="F710" s="3">
        <f t="shared" si="14"/>
        <v>469210</v>
      </c>
      <c r="G710" s="3"/>
      <c r="H710" s="21"/>
    </row>
    <row r="711" spans="1:8">
      <c r="A711" s="19"/>
      <c r="B711" s="21" t="s">
        <v>180</v>
      </c>
      <c r="C711" s="21">
        <v>7</v>
      </c>
      <c r="D711" s="5">
        <v>194850</v>
      </c>
      <c r="E711" s="3"/>
      <c r="F711" s="3">
        <f t="shared" si="14"/>
        <v>664060</v>
      </c>
      <c r="G711" s="3"/>
      <c r="H711" s="21"/>
    </row>
    <row r="712" spans="1:8">
      <c r="A712" s="19"/>
      <c r="B712" s="21" t="s">
        <v>181</v>
      </c>
      <c r="C712" s="21">
        <v>11</v>
      </c>
      <c r="D712" s="5">
        <v>284650</v>
      </c>
      <c r="E712" s="3"/>
      <c r="F712" s="3">
        <f t="shared" si="14"/>
        <v>948710</v>
      </c>
      <c r="G712" s="3"/>
      <c r="H712" s="21"/>
    </row>
    <row r="713" spans="1:8">
      <c r="A713" s="19"/>
      <c r="B713" s="21" t="s">
        <v>439</v>
      </c>
      <c r="C713" s="21">
        <v>10</v>
      </c>
      <c r="D713" s="5">
        <v>254400</v>
      </c>
      <c r="E713" s="3"/>
      <c r="F713" s="3">
        <f t="shared" si="14"/>
        <v>1203110</v>
      </c>
      <c r="G713" s="3"/>
      <c r="H713" s="21"/>
    </row>
    <row r="714" spans="1:8">
      <c r="A714" s="19"/>
      <c r="B714" s="21" t="s">
        <v>193</v>
      </c>
      <c r="C714" s="21">
        <v>4</v>
      </c>
      <c r="D714" s="3"/>
      <c r="E714" s="5">
        <v>51270</v>
      </c>
      <c r="F714" s="3">
        <f t="shared" si="14"/>
        <v>1151840</v>
      </c>
      <c r="G714" s="5"/>
      <c r="H714" s="21"/>
    </row>
    <row r="715" spans="1:8">
      <c r="A715" s="19"/>
      <c r="B715" s="21" t="s">
        <v>767</v>
      </c>
      <c r="C715" s="21">
        <v>1</v>
      </c>
      <c r="D715" s="3"/>
      <c r="E715" s="5">
        <v>14920</v>
      </c>
      <c r="F715" s="3">
        <f t="shared" si="14"/>
        <v>1136920</v>
      </c>
      <c r="G715" s="5"/>
      <c r="H715" s="21"/>
    </row>
    <row r="716" spans="1:8">
      <c r="A716" s="19"/>
      <c r="B716" s="21" t="s">
        <v>769</v>
      </c>
      <c r="C716" s="21">
        <v>6</v>
      </c>
      <c r="D716" s="3"/>
      <c r="E716" s="5">
        <v>85470</v>
      </c>
      <c r="F716" s="3">
        <f t="shared" si="14"/>
        <v>1051450</v>
      </c>
      <c r="G716" s="5"/>
      <c r="H716" s="21"/>
    </row>
    <row r="717" spans="1:8">
      <c r="A717" s="19"/>
      <c r="B717" s="21" t="s">
        <v>235</v>
      </c>
      <c r="C717" s="21">
        <v>2</v>
      </c>
      <c r="D717" s="3"/>
      <c r="E717" s="5">
        <v>29610</v>
      </c>
      <c r="F717" s="3">
        <f t="shared" si="14"/>
        <v>1021840</v>
      </c>
      <c r="G717" s="5"/>
      <c r="H717" s="21"/>
    </row>
    <row r="718" spans="1:8">
      <c r="A718" s="19"/>
      <c r="B718" s="19" t="s">
        <v>199</v>
      </c>
      <c r="C718" s="19">
        <v>8</v>
      </c>
      <c r="D718" s="19"/>
      <c r="E718" s="48">
        <v>114750</v>
      </c>
      <c r="F718" s="3">
        <f t="shared" si="14"/>
        <v>907090</v>
      </c>
      <c r="G718" s="48"/>
      <c r="H718" s="21"/>
    </row>
    <row r="719" spans="1:8">
      <c r="A719" s="19"/>
      <c r="B719" s="21" t="s">
        <v>516</v>
      </c>
      <c r="C719" s="21">
        <v>3</v>
      </c>
      <c r="D719" s="3"/>
      <c r="E719" s="5">
        <v>43810</v>
      </c>
      <c r="F719" s="3">
        <f t="shared" si="14"/>
        <v>863280</v>
      </c>
      <c r="G719" s="5"/>
      <c r="H719" s="21"/>
    </row>
    <row r="720" spans="1:8">
      <c r="A720" s="19"/>
      <c r="B720" s="21" t="s">
        <v>726</v>
      </c>
      <c r="C720" s="21">
        <v>4</v>
      </c>
      <c r="D720" s="3"/>
      <c r="E720" s="5">
        <v>56820</v>
      </c>
      <c r="F720" s="3">
        <f t="shared" si="14"/>
        <v>806460</v>
      </c>
      <c r="G720" s="5"/>
      <c r="H720" s="21"/>
    </row>
    <row r="721" spans="1:8">
      <c r="A721" s="19"/>
      <c r="B721" s="21" t="s">
        <v>266</v>
      </c>
      <c r="C721" s="21">
        <v>3</v>
      </c>
      <c r="D721" s="3"/>
      <c r="E721" s="5">
        <v>42150</v>
      </c>
      <c r="F721" s="3">
        <f t="shared" si="14"/>
        <v>764310</v>
      </c>
      <c r="G721" s="5"/>
      <c r="H721" s="21"/>
    </row>
    <row r="722" spans="1:8">
      <c r="A722" s="19"/>
      <c r="B722" s="21" t="s">
        <v>464</v>
      </c>
      <c r="C722" s="21">
        <v>11</v>
      </c>
      <c r="D722" s="3"/>
      <c r="E722" s="5">
        <v>163000</v>
      </c>
      <c r="F722" s="3">
        <f t="shared" si="14"/>
        <v>601310</v>
      </c>
      <c r="G722" s="5"/>
      <c r="H722" s="21"/>
    </row>
    <row r="723" spans="1:8">
      <c r="A723" s="19"/>
      <c r="B723" s="21" t="s">
        <v>465</v>
      </c>
      <c r="C723" s="21">
        <v>8</v>
      </c>
      <c r="D723" s="3"/>
      <c r="E723" s="5">
        <v>114700</v>
      </c>
      <c r="F723" s="3">
        <f t="shared" si="14"/>
        <v>486610</v>
      </c>
      <c r="G723" s="5"/>
      <c r="H723" s="21"/>
    </row>
    <row r="724" spans="1:8">
      <c r="A724" s="19"/>
      <c r="B724" s="21" t="s">
        <v>466</v>
      </c>
      <c r="C724" s="21">
        <v>5</v>
      </c>
      <c r="D724" s="3"/>
      <c r="E724" s="5">
        <v>73210</v>
      </c>
      <c r="F724" s="3">
        <f t="shared" si="14"/>
        <v>413400</v>
      </c>
      <c r="G724" s="5"/>
      <c r="H724" s="21"/>
    </row>
    <row r="725" spans="1:8">
      <c r="A725" s="19"/>
      <c r="B725" s="21" t="s">
        <v>467</v>
      </c>
      <c r="C725" s="21">
        <v>5</v>
      </c>
      <c r="D725" s="3"/>
      <c r="E725" s="5">
        <v>64170</v>
      </c>
      <c r="F725" s="3">
        <f t="shared" si="14"/>
        <v>349230</v>
      </c>
      <c r="G725" s="5"/>
      <c r="H725" s="21"/>
    </row>
    <row r="726" spans="1:8">
      <c r="A726" s="19"/>
      <c r="B726" s="21" t="s">
        <v>468</v>
      </c>
      <c r="C726" s="21">
        <v>6</v>
      </c>
      <c r="D726" s="3"/>
      <c r="E726" s="5">
        <v>85290</v>
      </c>
      <c r="F726" s="3">
        <f t="shared" si="14"/>
        <v>263940</v>
      </c>
      <c r="G726" s="5"/>
      <c r="H726" s="21"/>
    </row>
    <row r="727" spans="1:8">
      <c r="A727" s="19"/>
      <c r="B727" s="21" t="s">
        <v>469</v>
      </c>
      <c r="C727" s="21">
        <v>8</v>
      </c>
      <c r="D727" s="3"/>
      <c r="E727" s="5">
        <v>114930</v>
      </c>
      <c r="F727" s="3">
        <f t="shared" si="14"/>
        <v>149010</v>
      </c>
      <c r="G727" s="5"/>
      <c r="H727" s="21"/>
    </row>
    <row r="728" spans="1:8">
      <c r="A728" s="19"/>
      <c r="B728" s="21" t="s">
        <v>470</v>
      </c>
      <c r="C728" s="21">
        <v>4</v>
      </c>
      <c r="D728" s="3"/>
      <c r="E728" s="5">
        <v>57270</v>
      </c>
      <c r="F728" s="3">
        <f t="shared" si="14"/>
        <v>91740</v>
      </c>
      <c r="G728" s="5"/>
      <c r="H728" s="21"/>
    </row>
    <row r="729" spans="1:8">
      <c r="A729" s="19"/>
      <c r="B729" s="21" t="s">
        <v>471</v>
      </c>
      <c r="C729" s="21">
        <v>4</v>
      </c>
      <c r="D729" s="3"/>
      <c r="E729" s="5">
        <v>57720</v>
      </c>
      <c r="F729" s="3">
        <f t="shared" si="14"/>
        <v>34020</v>
      </c>
      <c r="G729" s="5"/>
      <c r="H729" s="21"/>
    </row>
    <row r="730" spans="1:8">
      <c r="A730" s="19"/>
      <c r="B730" s="21" t="s">
        <v>472</v>
      </c>
      <c r="C730" s="21">
        <v>2</v>
      </c>
      <c r="D730" s="3"/>
      <c r="E730" s="5">
        <v>28540</v>
      </c>
      <c r="F730" s="3">
        <f t="shared" si="14"/>
        <v>5480</v>
      </c>
      <c r="G730" s="5"/>
      <c r="H730" s="21"/>
    </row>
    <row r="731" spans="1:8">
      <c r="A731" s="19"/>
      <c r="B731" s="21" t="s">
        <v>478</v>
      </c>
      <c r="C731" s="21">
        <v>1</v>
      </c>
      <c r="D731" s="3">
        <v>1670</v>
      </c>
      <c r="E731" s="3">
        <v>7150</v>
      </c>
      <c r="F731" s="3">
        <f t="shared" si="14"/>
        <v>0</v>
      </c>
      <c r="G731" s="3"/>
      <c r="H731" s="21"/>
    </row>
    <row r="732" spans="1:8">
      <c r="A732" s="19"/>
      <c r="B732" s="17"/>
      <c r="C732" s="17"/>
      <c r="D732" s="17"/>
      <c r="E732" s="3"/>
      <c r="F732" s="3"/>
      <c r="G732" s="3"/>
      <c r="H732" s="21"/>
    </row>
    <row r="733" spans="1:8">
      <c r="A733" s="19"/>
      <c r="B733" s="21"/>
      <c r="C733" s="21"/>
      <c r="D733" s="3"/>
      <c r="E733" s="3"/>
      <c r="F733" s="3"/>
      <c r="G733" s="3"/>
      <c r="H733" s="17"/>
    </row>
    <row r="734" spans="1:8">
      <c r="A734" s="19"/>
      <c r="B734" s="21"/>
      <c r="C734" s="21"/>
      <c r="D734" s="3"/>
      <c r="E734" s="3"/>
      <c r="F734" s="3"/>
      <c r="G734" s="3"/>
      <c r="H734" s="17"/>
    </row>
    <row r="735" spans="1:8">
      <c r="A735" s="19"/>
      <c r="B735" s="21"/>
      <c r="C735" s="21"/>
      <c r="D735" s="3"/>
      <c r="E735" s="3"/>
      <c r="F735" s="3"/>
      <c r="G735" s="3"/>
      <c r="H735" s="17"/>
    </row>
    <row r="736" spans="1:8">
      <c r="A736" s="17"/>
      <c r="B736" s="17"/>
      <c r="C736" s="17"/>
      <c r="D736" s="18"/>
      <c r="E736" s="18"/>
      <c r="F736" s="18"/>
      <c r="G736" s="18"/>
      <c r="H736" s="17"/>
    </row>
    <row r="737" spans="1:8" ht="18.75">
      <c r="A737" s="676" t="s">
        <v>43</v>
      </c>
      <c r="B737" s="677"/>
      <c r="C737" s="41">
        <f>SUM(C707:C736)</f>
        <v>128</v>
      </c>
      <c r="D737" s="42">
        <f>SUM(D706:D736)</f>
        <v>1204780</v>
      </c>
      <c r="E737" s="42">
        <f>SUM(E707:E736)</f>
        <v>1204780</v>
      </c>
      <c r="F737" s="42">
        <f>D737-E737</f>
        <v>0</v>
      </c>
      <c r="G737" s="42"/>
      <c r="H737" s="43"/>
    </row>
    <row r="741" spans="1:8" ht="23.25">
      <c r="A741" s="666" t="s">
        <v>0</v>
      </c>
      <c r="B741" s="666"/>
      <c r="C741" s="666"/>
      <c r="D741" s="666"/>
      <c r="E741" s="666"/>
      <c r="F741" s="666"/>
      <c r="G741" s="666"/>
      <c r="H741" s="666"/>
    </row>
    <row r="742" spans="1:8" ht="15.75">
      <c r="A742" s="672" t="s">
        <v>1696</v>
      </c>
      <c r="B742" s="672"/>
      <c r="C742" s="672"/>
      <c r="D742" s="672"/>
      <c r="E742" s="672"/>
      <c r="F742" s="672"/>
      <c r="G742" s="672"/>
      <c r="H742" s="672"/>
    </row>
    <row r="743" spans="1:8">
      <c r="A743" s="667" t="s">
        <v>87</v>
      </c>
      <c r="B743" s="667"/>
      <c r="C743" s="667"/>
      <c r="D743" s="667"/>
      <c r="E743" s="667"/>
      <c r="F743" s="667"/>
      <c r="G743" s="667"/>
      <c r="H743" s="667"/>
    </row>
    <row r="744" spans="1:8">
      <c r="A744" s="668" t="s">
        <v>1580</v>
      </c>
      <c r="B744" s="668"/>
      <c r="C744" s="668"/>
      <c r="D744" s="668"/>
      <c r="E744" s="668"/>
      <c r="F744" s="668"/>
      <c r="G744" s="668"/>
      <c r="H744" s="668"/>
    </row>
    <row r="745" spans="1:8" ht="15.75">
      <c r="A745" s="1" t="s">
        <v>3</v>
      </c>
      <c r="B745" s="1" t="s">
        <v>4</v>
      </c>
      <c r="C745" s="211" t="s">
        <v>2245</v>
      </c>
      <c r="D745" s="1" t="s">
        <v>2243</v>
      </c>
      <c r="E745" s="1" t="s">
        <v>2246</v>
      </c>
      <c r="F745" s="211" t="s">
        <v>2244</v>
      </c>
      <c r="G745" s="1" t="s">
        <v>2247</v>
      </c>
      <c r="H745" s="211" t="s">
        <v>2239</v>
      </c>
    </row>
    <row r="746" spans="1:8">
      <c r="A746" s="19"/>
      <c r="B746" s="21" t="s">
        <v>165</v>
      </c>
      <c r="C746" s="21">
        <v>6</v>
      </c>
      <c r="D746" s="5">
        <v>144350</v>
      </c>
      <c r="E746" s="3"/>
      <c r="F746" s="3">
        <f>D746-E746</f>
        <v>144350</v>
      </c>
      <c r="G746" s="3"/>
      <c r="H746" s="21"/>
    </row>
    <row r="747" spans="1:8">
      <c r="A747" s="19"/>
      <c r="B747" s="21" t="s">
        <v>175</v>
      </c>
      <c r="C747" s="21">
        <v>13</v>
      </c>
      <c r="D747" s="5">
        <v>331980</v>
      </c>
      <c r="E747" s="3"/>
      <c r="F747" s="3">
        <f>F746+D747-E747</f>
        <v>476330</v>
      </c>
      <c r="G747" s="3"/>
      <c r="H747" s="21"/>
    </row>
    <row r="748" spans="1:8">
      <c r="A748" s="19"/>
      <c r="B748" s="21" t="s">
        <v>176</v>
      </c>
      <c r="C748" s="21">
        <v>10</v>
      </c>
      <c r="D748" s="5">
        <v>260065</v>
      </c>
      <c r="E748" s="3"/>
      <c r="F748" s="3">
        <f t="shared" ref="F748:F780" si="15">F747+D748-E748</f>
        <v>736395</v>
      </c>
      <c r="G748" s="3"/>
      <c r="H748" s="21"/>
    </row>
    <row r="749" spans="1:8">
      <c r="A749" s="19"/>
      <c r="B749" s="21" t="s">
        <v>177</v>
      </c>
      <c r="C749" s="21"/>
      <c r="D749" s="5">
        <v>9900</v>
      </c>
      <c r="E749" s="3"/>
      <c r="F749" s="3">
        <f t="shared" si="15"/>
        <v>746295</v>
      </c>
      <c r="G749" s="3"/>
      <c r="H749" s="53" t="s">
        <v>1701</v>
      </c>
    </row>
    <row r="750" spans="1:8">
      <c r="A750" s="19"/>
      <c r="B750" s="21" t="s">
        <v>177</v>
      </c>
      <c r="C750" s="21">
        <v>9</v>
      </c>
      <c r="D750" s="5">
        <v>239405</v>
      </c>
      <c r="E750" s="3"/>
      <c r="F750" s="3">
        <f t="shared" si="15"/>
        <v>985700</v>
      </c>
      <c r="G750" s="3"/>
      <c r="H750" s="21"/>
    </row>
    <row r="751" spans="1:8">
      <c r="A751" s="19"/>
      <c r="B751" s="21" t="s">
        <v>177</v>
      </c>
      <c r="C751" s="21">
        <v>1</v>
      </c>
      <c r="D751" s="5"/>
      <c r="E751" s="3">
        <v>23870</v>
      </c>
      <c r="F751" s="3">
        <f t="shared" si="15"/>
        <v>961830</v>
      </c>
      <c r="G751" s="3"/>
      <c r="H751" s="21"/>
    </row>
    <row r="752" spans="1:8">
      <c r="A752" s="19"/>
      <c r="B752" s="21" t="s">
        <v>315</v>
      </c>
      <c r="C752" s="21">
        <v>12</v>
      </c>
      <c r="D752" s="5">
        <v>300915</v>
      </c>
      <c r="E752" s="3"/>
      <c r="F752" s="3">
        <f t="shared" si="15"/>
        <v>1262745</v>
      </c>
      <c r="G752" s="3"/>
      <c r="H752" s="21"/>
    </row>
    <row r="753" spans="1:8">
      <c r="A753" s="19"/>
      <c r="B753" s="21" t="s">
        <v>204</v>
      </c>
      <c r="C753" s="21">
        <v>4</v>
      </c>
      <c r="D753" s="5">
        <v>98515</v>
      </c>
      <c r="E753" s="3"/>
      <c r="F753" s="3">
        <f t="shared" si="15"/>
        <v>1361260</v>
      </c>
      <c r="G753" s="3"/>
      <c r="H753" s="21"/>
    </row>
    <row r="754" spans="1:8">
      <c r="A754" s="19"/>
      <c r="B754" s="21" t="s">
        <v>205</v>
      </c>
      <c r="C754" s="21">
        <v>6</v>
      </c>
      <c r="D754" s="5">
        <v>150425</v>
      </c>
      <c r="E754" s="3"/>
      <c r="F754" s="3">
        <f t="shared" si="15"/>
        <v>1511685</v>
      </c>
      <c r="G754" s="3"/>
      <c r="H754" s="17"/>
    </row>
    <row r="755" spans="1:8">
      <c r="A755" s="19"/>
      <c r="B755" s="21" t="s">
        <v>206</v>
      </c>
      <c r="C755" s="21">
        <v>3</v>
      </c>
      <c r="D755" s="5">
        <v>245395</v>
      </c>
      <c r="E755" s="3"/>
      <c r="F755" s="3">
        <f t="shared" si="15"/>
        <v>1757080</v>
      </c>
      <c r="G755" s="3"/>
      <c r="H755" s="17"/>
    </row>
    <row r="756" spans="1:8">
      <c r="A756" s="19"/>
      <c r="B756" s="21" t="s">
        <v>209</v>
      </c>
      <c r="C756" s="21">
        <v>3</v>
      </c>
      <c r="D756" s="5">
        <v>74620</v>
      </c>
      <c r="E756" s="3"/>
      <c r="F756" s="3">
        <f t="shared" si="15"/>
        <v>1831700</v>
      </c>
      <c r="G756" s="3"/>
      <c r="H756" s="17"/>
    </row>
    <row r="757" spans="1:8">
      <c r="A757" s="19"/>
      <c r="B757" s="21" t="s">
        <v>441</v>
      </c>
      <c r="C757" s="21">
        <v>11</v>
      </c>
      <c r="D757" s="5">
        <v>242255</v>
      </c>
      <c r="E757" s="3"/>
      <c r="F757" s="3">
        <f t="shared" si="15"/>
        <v>2073955</v>
      </c>
      <c r="G757" s="3"/>
      <c r="H757" s="17"/>
    </row>
    <row r="758" spans="1:8">
      <c r="A758" s="19"/>
      <c r="B758" s="21" t="s">
        <v>132</v>
      </c>
      <c r="C758" s="21">
        <v>4</v>
      </c>
      <c r="D758" s="3"/>
      <c r="E758" s="5">
        <v>47450</v>
      </c>
      <c r="F758" s="3">
        <f t="shared" si="15"/>
        <v>2026505</v>
      </c>
      <c r="G758" s="5"/>
      <c r="H758" s="17"/>
    </row>
    <row r="759" spans="1:8">
      <c r="A759" s="19"/>
      <c r="B759" s="21" t="s">
        <v>133</v>
      </c>
      <c r="C759" s="21">
        <v>5</v>
      </c>
      <c r="D759" s="3"/>
      <c r="E759" s="5">
        <v>76610</v>
      </c>
      <c r="F759" s="3">
        <f t="shared" si="15"/>
        <v>1949895</v>
      </c>
      <c r="G759" s="5"/>
      <c r="H759" s="17"/>
    </row>
    <row r="760" spans="1:8">
      <c r="A760" s="19"/>
      <c r="B760" s="21" t="s">
        <v>134</v>
      </c>
      <c r="C760" s="21">
        <v>7</v>
      </c>
      <c r="D760" s="3"/>
      <c r="E760" s="5">
        <v>104110</v>
      </c>
      <c r="F760" s="3">
        <f t="shared" si="15"/>
        <v>1845785</v>
      </c>
      <c r="G760" s="5"/>
      <c r="H760" s="17"/>
    </row>
    <row r="761" spans="1:8">
      <c r="A761" s="19"/>
      <c r="B761" s="21" t="s">
        <v>135</v>
      </c>
      <c r="C761" s="21">
        <v>7</v>
      </c>
      <c r="D761" s="3"/>
      <c r="E761" s="5">
        <v>100750</v>
      </c>
      <c r="F761" s="3">
        <f t="shared" si="15"/>
        <v>1745035</v>
      </c>
      <c r="G761" s="5"/>
      <c r="H761" s="17"/>
    </row>
    <row r="762" spans="1:8">
      <c r="A762" s="19"/>
      <c r="B762" s="21" t="s">
        <v>136</v>
      </c>
      <c r="C762" s="21">
        <v>7</v>
      </c>
      <c r="D762" s="3"/>
      <c r="E762" s="5">
        <v>99610</v>
      </c>
      <c r="F762" s="3">
        <f t="shared" si="15"/>
        <v>1645425</v>
      </c>
      <c r="G762" s="5"/>
      <c r="H762" s="17"/>
    </row>
    <row r="763" spans="1:8">
      <c r="A763" s="19"/>
      <c r="B763" s="21" t="s">
        <v>137</v>
      </c>
      <c r="C763" s="21">
        <v>7</v>
      </c>
      <c r="D763" s="3"/>
      <c r="E763" s="5">
        <v>93120</v>
      </c>
      <c r="F763" s="3">
        <f t="shared" si="15"/>
        <v>1552305</v>
      </c>
      <c r="G763" s="5"/>
      <c r="H763" s="17"/>
    </row>
    <row r="764" spans="1:8">
      <c r="A764" s="19"/>
      <c r="B764" s="21" t="s">
        <v>138</v>
      </c>
      <c r="C764" s="21">
        <v>6</v>
      </c>
      <c r="D764" s="3"/>
      <c r="E764" s="5">
        <v>86030</v>
      </c>
      <c r="F764" s="3">
        <f t="shared" si="15"/>
        <v>1466275</v>
      </c>
      <c r="G764" s="5"/>
      <c r="H764" s="17"/>
    </row>
    <row r="765" spans="1:8">
      <c r="A765" s="19"/>
      <c r="B765" s="21" t="s">
        <v>783</v>
      </c>
      <c r="C765" s="21">
        <v>3</v>
      </c>
      <c r="D765" s="3"/>
      <c r="E765" s="5">
        <v>42690</v>
      </c>
      <c r="F765" s="3">
        <f t="shared" si="15"/>
        <v>1423585</v>
      </c>
      <c r="G765" s="5"/>
      <c r="H765" s="17"/>
    </row>
    <row r="766" spans="1:8">
      <c r="A766" s="19"/>
      <c r="B766" s="21" t="s">
        <v>139</v>
      </c>
      <c r="C766" s="21">
        <v>15</v>
      </c>
      <c r="D766" s="3"/>
      <c r="E766" s="5">
        <v>210970</v>
      </c>
      <c r="F766" s="3">
        <f t="shared" si="15"/>
        <v>1212615</v>
      </c>
      <c r="G766" s="5"/>
      <c r="H766" s="17"/>
    </row>
    <row r="767" spans="1:8">
      <c r="A767" s="19"/>
      <c r="B767" s="21" t="s">
        <v>140</v>
      </c>
      <c r="C767" s="21">
        <v>6</v>
      </c>
      <c r="D767" s="3"/>
      <c r="E767" s="5">
        <v>86240</v>
      </c>
      <c r="F767" s="3">
        <f t="shared" si="15"/>
        <v>1126375</v>
      </c>
      <c r="G767" s="5"/>
      <c r="H767" s="17"/>
    </row>
    <row r="768" spans="1:8">
      <c r="A768" s="19"/>
      <c r="B768" s="21" t="s">
        <v>141</v>
      </c>
      <c r="C768" s="21">
        <v>10</v>
      </c>
      <c r="D768" s="3"/>
      <c r="E768" s="5">
        <v>143040</v>
      </c>
      <c r="F768" s="3">
        <f t="shared" si="15"/>
        <v>983335</v>
      </c>
      <c r="G768" s="5"/>
      <c r="H768" s="17"/>
    </row>
    <row r="769" spans="1:8">
      <c r="A769" s="19"/>
      <c r="B769" s="54" t="s">
        <v>142</v>
      </c>
      <c r="C769" s="54">
        <v>6</v>
      </c>
      <c r="D769" s="54"/>
      <c r="E769" s="48">
        <v>85180</v>
      </c>
      <c r="F769" s="3">
        <f t="shared" si="15"/>
        <v>898155</v>
      </c>
      <c r="G769" s="48"/>
      <c r="H769" s="17"/>
    </row>
    <row r="770" spans="1:8">
      <c r="A770" s="19"/>
      <c r="B770" s="54" t="s">
        <v>219</v>
      </c>
      <c r="C770" s="54">
        <v>4</v>
      </c>
      <c r="D770" s="54"/>
      <c r="E770" s="48">
        <v>57700</v>
      </c>
      <c r="F770" s="3">
        <f t="shared" si="15"/>
        <v>840455</v>
      </c>
      <c r="G770" s="48"/>
      <c r="H770" s="17"/>
    </row>
    <row r="771" spans="1:8">
      <c r="A771" s="19"/>
      <c r="B771" s="54" t="s">
        <v>1264</v>
      </c>
      <c r="C771" s="54">
        <v>1</v>
      </c>
      <c r="D771" s="54"/>
      <c r="E771" s="48">
        <v>14250</v>
      </c>
      <c r="F771" s="3">
        <f t="shared" si="15"/>
        <v>826205</v>
      </c>
      <c r="G771" s="48"/>
      <c r="H771" s="17"/>
    </row>
    <row r="772" spans="1:8">
      <c r="A772" s="19"/>
      <c r="B772" s="54" t="s">
        <v>513</v>
      </c>
      <c r="C772" s="54">
        <v>2</v>
      </c>
      <c r="D772" s="54"/>
      <c r="E772" s="48">
        <v>28790</v>
      </c>
      <c r="F772" s="3">
        <f t="shared" si="15"/>
        <v>797415</v>
      </c>
      <c r="G772" s="48"/>
      <c r="H772" s="17"/>
    </row>
    <row r="773" spans="1:8">
      <c r="A773" s="19"/>
      <c r="B773" s="54" t="s">
        <v>514</v>
      </c>
      <c r="C773" s="54">
        <v>12</v>
      </c>
      <c r="D773" s="54"/>
      <c r="E773" s="48">
        <v>184480</v>
      </c>
      <c r="F773" s="3">
        <f t="shared" si="15"/>
        <v>612935</v>
      </c>
      <c r="G773" s="48"/>
      <c r="H773" s="17"/>
    </row>
    <row r="774" spans="1:8">
      <c r="A774" s="19"/>
      <c r="B774" s="54" t="s">
        <v>515</v>
      </c>
      <c r="C774" s="54">
        <v>11</v>
      </c>
      <c r="D774" s="54"/>
      <c r="E774" s="48">
        <v>178110</v>
      </c>
      <c r="F774" s="3">
        <f t="shared" si="15"/>
        <v>434825</v>
      </c>
      <c r="G774" s="48"/>
      <c r="H774" s="17"/>
    </row>
    <row r="775" spans="1:8">
      <c r="A775" s="19"/>
      <c r="B775" s="54" t="s">
        <v>516</v>
      </c>
      <c r="C775" s="54">
        <v>10</v>
      </c>
      <c r="D775" s="54"/>
      <c r="E775" s="48">
        <v>154130</v>
      </c>
      <c r="F775" s="3">
        <f t="shared" si="15"/>
        <v>280695</v>
      </c>
      <c r="G775" s="48"/>
      <c r="H775" s="17"/>
    </row>
    <row r="776" spans="1:8">
      <c r="A776" s="19"/>
      <c r="B776" s="54" t="s">
        <v>726</v>
      </c>
      <c r="C776" s="54">
        <v>11</v>
      </c>
      <c r="D776" s="54"/>
      <c r="E776" s="48">
        <v>159880</v>
      </c>
      <c r="F776" s="3">
        <f t="shared" si="15"/>
        <v>120815</v>
      </c>
      <c r="G776" s="48"/>
      <c r="H776" s="17"/>
    </row>
    <row r="777" spans="1:8">
      <c r="A777" s="19"/>
      <c r="B777" s="54" t="s">
        <v>1222</v>
      </c>
      <c r="C777" s="54">
        <v>1</v>
      </c>
      <c r="D777" s="54"/>
      <c r="E777" s="48">
        <v>15070</v>
      </c>
      <c r="F777" s="3">
        <f t="shared" si="15"/>
        <v>105745</v>
      </c>
      <c r="G777" s="48"/>
      <c r="H777" s="17"/>
    </row>
    <row r="778" spans="1:8">
      <c r="A778" s="19"/>
      <c r="B778" s="54" t="s">
        <v>456</v>
      </c>
      <c r="C778" s="54">
        <v>5</v>
      </c>
      <c r="D778" s="54"/>
      <c r="E778" s="48">
        <v>97090</v>
      </c>
      <c r="F778" s="3">
        <f t="shared" si="15"/>
        <v>8655</v>
      </c>
      <c r="G778" s="48"/>
      <c r="H778" s="17"/>
    </row>
    <row r="779" spans="1:8">
      <c r="A779" s="19"/>
      <c r="B779" s="54" t="s">
        <v>307</v>
      </c>
      <c r="C779" s="54">
        <v>1</v>
      </c>
      <c r="D779" s="54">
        <v>15115</v>
      </c>
      <c r="E779" s="48">
        <v>23770</v>
      </c>
      <c r="F779" s="3">
        <f t="shared" si="15"/>
        <v>0</v>
      </c>
      <c r="G779" s="48"/>
      <c r="H779" s="17" t="s">
        <v>1702</v>
      </c>
    </row>
    <row r="780" spans="1:8">
      <c r="A780" s="19"/>
      <c r="B780" s="54" t="s">
        <v>308</v>
      </c>
      <c r="C780" s="54">
        <v>1</v>
      </c>
      <c r="D780" s="54">
        <v>19490</v>
      </c>
      <c r="E780" s="48">
        <v>19490</v>
      </c>
      <c r="F780" s="3">
        <f t="shared" si="15"/>
        <v>0</v>
      </c>
      <c r="G780" s="48"/>
      <c r="H780" s="17" t="s">
        <v>1702</v>
      </c>
    </row>
    <row r="781" spans="1:8">
      <c r="A781" s="19"/>
      <c r="B781" s="54"/>
      <c r="C781" s="54"/>
      <c r="D781" s="54"/>
      <c r="E781" s="49"/>
      <c r="F781" s="49"/>
      <c r="G781" s="49"/>
      <c r="H781" s="17"/>
    </row>
    <row r="782" spans="1:8" ht="18.75">
      <c r="A782" s="676" t="s">
        <v>43</v>
      </c>
      <c r="B782" s="677"/>
      <c r="C782" s="41">
        <f>SUM(C746:C781)</f>
        <v>220</v>
      </c>
      <c r="D782" s="42">
        <f>SUM(D746:D781)</f>
        <v>2132430</v>
      </c>
      <c r="E782" s="42">
        <f>SUM(E746:E781)</f>
        <v>2132430</v>
      </c>
      <c r="F782" s="42">
        <f>D782-E782</f>
        <v>0</v>
      </c>
      <c r="G782" s="42"/>
      <c r="H782" s="43"/>
    </row>
    <row r="786" spans="1:8" ht="23.25">
      <c r="A786" s="666" t="s">
        <v>0</v>
      </c>
      <c r="B786" s="666"/>
      <c r="C786" s="666"/>
      <c r="D786" s="666"/>
      <c r="E786" s="666"/>
      <c r="F786" s="666"/>
      <c r="G786" s="666"/>
      <c r="H786" s="666"/>
    </row>
    <row r="787" spans="1:8" ht="15.75">
      <c r="A787" s="672" t="s">
        <v>1696</v>
      </c>
      <c r="B787" s="672"/>
      <c r="C787" s="672"/>
      <c r="D787" s="672"/>
      <c r="E787" s="672"/>
      <c r="F787" s="672"/>
      <c r="G787" s="672"/>
      <c r="H787" s="672"/>
    </row>
    <row r="788" spans="1:8">
      <c r="A788" s="667" t="s">
        <v>361</v>
      </c>
      <c r="B788" s="667"/>
      <c r="C788" s="667"/>
      <c r="D788" s="667"/>
      <c r="E788" s="667"/>
      <c r="F788" s="667"/>
      <c r="G788" s="667"/>
      <c r="H788" s="667"/>
    </row>
    <row r="789" spans="1:8">
      <c r="A789" s="668" t="s">
        <v>1580</v>
      </c>
      <c r="B789" s="668"/>
      <c r="C789" s="668"/>
      <c r="D789" s="668"/>
      <c r="E789" s="668"/>
      <c r="F789" s="668"/>
      <c r="G789" s="668"/>
      <c r="H789" s="668"/>
    </row>
    <row r="790" spans="1:8" ht="15.75">
      <c r="A790" s="1" t="s">
        <v>3</v>
      </c>
      <c r="B790" s="1" t="s">
        <v>4</v>
      </c>
      <c r="C790" s="211" t="s">
        <v>2245</v>
      </c>
      <c r="D790" s="1" t="s">
        <v>2243</v>
      </c>
      <c r="E790" s="1" t="s">
        <v>2246</v>
      </c>
      <c r="F790" s="211" t="s">
        <v>2244</v>
      </c>
      <c r="G790" s="1" t="s">
        <v>2247</v>
      </c>
      <c r="H790" s="211" t="s">
        <v>2239</v>
      </c>
    </row>
    <row r="791" spans="1:8">
      <c r="A791" s="19"/>
      <c r="B791" s="21" t="s">
        <v>165</v>
      </c>
      <c r="C791" s="21">
        <v>8</v>
      </c>
      <c r="D791" s="5">
        <v>200555</v>
      </c>
      <c r="E791" s="3"/>
      <c r="F791" s="3">
        <f>D791-E791</f>
        <v>200555</v>
      </c>
      <c r="G791" s="3"/>
      <c r="H791" s="21"/>
    </row>
    <row r="792" spans="1:8">
      <c r="A792" s="19"/>
      <c r="B792" s="21" t="s">
        <v>175</v>
      </c>
      <c r="C792" s="21">
        <v>7</v>
      </c>
      <c r="D792" s="5">
        <v>186120</v>
      </c>
      <c r="E792" s="3"/>
      <c r="F792" s="3">
        <f>F791+D792-E792</f>
        <v>386675</v>
      </c>
      <c r="G792" s="3"/>
      <c r="H792" s="21"/>
    </row>
    <row r="793" spans="1:8">
      <c r="A793" s="19"/>
      <c r="B793" s="21" t="s">
        <v>176</v>
      </c>
      <c r="C793" s="21">
        <v>8</v>
      </c>
      <c r="D793" s="5">
        <v>210105</v>
      </c>
      <c r="E793" s="3"/>
      <c r="F793" s="3">
        <f t="shared" ref="F793:F856" si="16">F792+D793-E793</f>
        <v>596780</v>
      </c>
      <c r="G793" s="3"/>
      <c r="H793" s="21"/>
    </row>
    <row r="794" spans="1:8">
      <c r="A794" s="19"/>
      <c r="B794" s="21" t="s">
        <v>177</v>
      </c>
      <c r="C794" s="21">
        <v>14</v>
      </c>
      <c r="D794" s="5">
        <v>368800</v>
      </c>
      <c r="E794" s="3"/>
      <c r="F794" s="3">
        <f t="shared" si="16"/>
        <v>965580</v>
      </c>
      <c r="G794" s="3"/>
      <c r="H794" s="21"/>
    </row>
    <row r="795" spans="1:8">
      <c r="A795" s="19"/>
      <c r="B795" s="21" t="s">
        <v>315</v>
      </c>
      <c r="C795" s="21">
        <v>24</v>
      </c>
      <c r="D795" s="5">
        <v>644180</v>
      </c>
      <c r="E795" s="3"/>
      <c r="F795" s="3">
        <f t="shared" si="16"/>
        <v>1609760</v>
      </c>
      <c r="G795" s="3"/>
      <c r="H795" s="21"/>
    </row>
    <row r="796" spans="1:8">
      <c r="A796" s="19"/>
      <c r="B796" s="21" t="s">
        <v>178</v>
      </c>
      <c r="C796" s="21">
        <v>33</v>
      </c>
      <c r="D796" s="5">
        <v>864220</v>
      </c>
      <c r="E796" s="3"/>
      <c r="F796" s="3">
        <f t="shared" si="16"/>
        <v>2473980</v>
      </c>
      <c r="G796" s="3"/>
      <c r="H796" s="21"/>
    </row>
    <row r="797" spans="1:8">
      <c r="A797" s="19"/>
      <c r="B797" s="21" t="s">
        <v>437</v>
      </c>
      <c r="C797" s="21">
        <v>30</v>
      </c>
      <c r="D797" s="5">
        <v>764600</v>
      </c>
      <c r="E797" s="3"/>
      <c r="F797" s="3">
        <f t="shared" si="16"/>
        <v>3238580</v>
      </c>
      <c r="G797" s="3"/>
      <c r="H797" s="21"/>
    </row>
    <row r="798" spans="1:8">
      <c r="A798" s="19"/>
      <c r="B798" s="21" t="s">
        <v>396</v>
      </c>
      <c r="C798" s="21">
        <v>39</v>
      </c>
      <c r="D798" s="5">
        <v>993550</v>
      </c>
      <c r="E798" s="3"/>
      <c r="F798" s="3">
        <f t="shared" si="16"/>
        <v>4232130</v>
      </c>
      <c r="G798" s="3"/>
      <c r="H798" s="21"/>
    </row>
    <row r="799" spans="1:8">
      <c r="A799" s="19"/>
      <c r="B799" s="50" t="s">
        <v>179</v>
      </c>
      <c r="C799" s="55">
        <v>23</v>
      </c>
      <c r="D799" s="48">
        <v>607050</v>
      </c>
      <c r="E799" s="3"/>
      <c r="F799" s="3">
        <f t="shared" si="16"/>
        <v>4839180</v>
      </c>
      <c r="G799" s="3"/>
      <c r="H799" s="21"/>
    </row>
    <row r="800" spans="1:8">
      <c r="A800" s="19"/>
      <c r="B800" s="50" t="s">
        <v>397</v>
      </c>
      <c r="C800" s="55">
        <v>11</v>
      </c>
      <c r="D800" s="48">
        <v>255630</v>
      </c>
      <c r="E800" s="3"/>
      <c r="F800" s="3">
        <f t="shared" si="16"/>
        <v>5094810</v>
      </c>
      <c r="G800" s="3"/>
      <c r="H800" s="21"/>
    </row>
    <row r="801" spans="1:11">
      <c r="A801" s="19"/>
      <c r="B801" s="50" t="s">
        <v>348</v>
      </c>
      <c r="C801" s="55">
        <v>10</v>
      </c>
      <c r="D801" s="48">
        <v>252830</v>
      </c>
      <c r="E801" s="3"/>
      <c r="F801" s="3">
        <f t="shared" si="16"/>
        <v>5347640</v>
      </c>
      <c r="G801" s="3"/>
      <c r="H801" s="21"/>
    </row>
    <row r="802" spans="1:11">
      <c r="A802" s="19"/>
      <c r="B802" s="50" t="s">
        <v>183</v>
      </c>
      <c r="C802" s="55">
        <v>11</v>
      </c>
      <c r="D802" s="48">
        <v>600090</v>
      </c>
      <c r="E802" s="3"/>
      <c r="F802" s="3">
        <f t="shared" si="16"/>
        <v>5947730</v>
      </c>
      <c r="G802" s="3"/>
      <c r="H802" s="21"/>
    </row>
    <row r="803" spans="1:11">
      <c r="A803" s="19"/>
      <c r="B803" s="50" t="s">
        <v>184</v>
      </c>
      <c r="C803" s="55">
        <v>20</v>
      </c>
      <c r="D803" s="48">
        <v>523015</v>
      </c>
      <c r="E803" s="3"/>
      <c r="F803" s="3">
        <f t="shared" si="16"/>
        <v>6470745</v>
      </c>
      <c r="G803" s="3"/>
      <c r="H803" s="21"/>
    </row>
    <row r="804" spans="1:11">
      <c r="A804" s="19"/>
      <c r="B804" s="50" t="s">
        <v>185</v>
      </c>
      <c r="C804" s="55">
        <v>15</v>
      </c>
      <c r="D804" s="48">
        <v>393890</v>
      </c>
      <c r="E804" s="3"/>
      <c r="F804" s="3">
        <f t="shared" si="16"/>
        <v>6864635</v>
      </c>
      <c r="G804" s="3"/>
      <c r="H804" s="21"/>
      <c r="K804" s="35"/>
    </row>
    <row r="805" spans="1:11">
      <c r="A805" s="19"/>
      <c r="B805" s="50" t="s">
        <v>186</v>
      </c>
      <c r="C805" s="55">
        <v>10</v>
      </c>
      <c r="D805" s="48">
        <v>266620</v>
      </c>
      <c r="E805" s="3"/>
      <c r="F805" s="3">
        <f t="shared" si="16"/>
        <v>7131255</v>
      </c>
      <c r="G805" s="3"/>
      <c r="H805" s="21"/>
    </row>
    <row r="806" spans="1:11">
      <c r="A806" s="19"/>
      <c r="B806" s="50" t="s">
        <v>187</v>
      </c>
      <c r="C806" s="55">
        <v>5</v>
      </c>
      <c r="D806" s="48">
        <v>144625</v>
      </c>
      <c r="E806" s="3"/>
      <c r="F806" s="3">
        <f t="shared" si="16"/>
        <v>7275880</v>
      </c>
      <c r="G806" s="3"/>
      <c r="H806" s="21"/>
    </row>
    <row r="807" spans="1:11" ht="15.75">
      <c r="A807" s="19"/>
      <c r="B807" s="50" t="s">
        <v>187</v>
      </c>
      <c r="C807" s="55"/>
      <c r="D807" s="5">
        <v>79865</v>
      </c>
      <c r="E807" s="3"/>
      <c r="F807" s="3">
        <f t="shared" si="16"/>
        <v>7355745</v>
      </c>
      <c r="G807" s="3"/>
      <c r="H807" s="56" t="s">
        <v>1703</v>
      </c>
      <c r="J807" s="16"/>
    </row>
    <row r="808" spans="1:11">
      <c r="A808" s="19"/>
      <c r="B808" s="50" t="s">
        <v>187</v>
      </c>
      <c r="C808" s="55"/>
      <c r="D808" s="5">
        <v>27445</v>
      </c>
      <c r="E808" s="3"/>
      <c r="F808" s="3">
        <f t="shared" si="16"/>
        <v>7383190</v>
      </c>
      <c r="G808" s="3"/>
      <c r="H808" s="53" t="s">
        <v>1704</v>
      </c>
    </row>
    <row r="809" spans="1:11">
      <c r="A809" s="19"/>
      <c r="B809" s="50" t="s">
        <v>441</v>
      </c>
      <c r="C809" s="55">
        <v>2</v>
      </c>
      <c r="D809" s="5">
        <v>45550</v>
      </c>
      <c r="E809" s="3"/>
      <c r="F809" s="3">
        <f t="shared" si="16"/>
        <v>7428740</v>
      </c>
      <c r="G809" s="3"/>
      <c r="H809" s="21"/>
    </row>
    <row r="810" spans="1:11">
      <c r="A810" s="19"/>
      <c r="B810" s="50" t="s">
        <v>210</v>
      </c>
      <c r="C810" s="55">
        <v>7</v>
      </c>
      <c r="D810" s="5">
        <v>161375</v>
      </c>
      <c r="E810" s="3"/>
      <c r="F810" s="3">
        <f t="shared" si="16"/>
        <v>7590115</v>
      </c>
      <c r="G810" s="3"/>
      <c r="H810" s="21"/>
    </row>
    <row r="811" spans="1:11">
      <c r="A811" s="19"/>
      <c r="B811" s="50" t="s">
        <v>1264</v>
      </c>
      <c r="C811" s="55">
        <v>4</v>
      </c>
      <c r="D811" s="3"/>
      <c r="E811" s="5">
        <v>49860</v>
      </c>
      <c r="F811" s="3">
        <f t="shared" si="16"/>
        <v>7540255</v>
      </c>
      <c r="G811" s="5"/>
      <c r="H811" s="21"/>
    </row>
    <row r="812" spans="1:11">
      <c r="A812" s="19"/>
      <c r="B812" s="50" t="s">
        <v>515</v>
      </c>
      <c r="C812" s="55">
        <v>4</v>
      </c>
      <c r="D812" s="3"/>
      <c r="E812" s="5">
        <v>57890</v>
      </c>
      <c r="F812" s="3">
        <f t="shared" si="16"/>
        <v>7482365</v>
      </c>
      <c r="G812" s="5"/>
      <c r="H812" s="21"/>
    </row>
    <row r="813" spans="1:11">
      <c r="A813" s="19"/>
      <c r="B813" s="50" t="s">
        <v>516</v>
      </c>
      <c r="C813" s="55">
        <v>1</v>
      </c>
      <c r="D813" s="3"/>
      <c r="E813" s="5">
        <v>7640</v>
      </c>
      <c r="F813" s="3">
        <f t="shared" si="16"/>
        <v>7474725</v>
      </c>
      <c r="G813" s="5"/>
      <c r="H813" s="21"/>
    </row>
    <row r="814" spans="1:11">
      <c r="A814" s="19"/>
      <c r="B814" s="50" t="s">
        <v>726</v>
      </c>
      <c r="C814" s="55">
        <v>4</v>
      </c>
      <c r="D814" s="3"/>
      <c r="E814" s="5">
        <f>14270+13930+13980+13440</f>
        <v>55620</v>
      </c>
      <c r="F814" s="3">
        <f t="shared" si="16"/>
        <v>7419105</v>
      </c>
      <c r="G814" s="5"/>
      <c r="H814" s="21"/>
    </row>
    <row r="815" spans="1:11">
      <c r="A815" s="19"/>
      <c r="B815" s="50" t="s">
        <v>455</v>
      </c>
      <c r="C815" s="55">
        <v>1</v>
      </c>
      <c r="D815" s="3"/>
      <c r="E815" s="5">
        <v>8280</v>
      </c>
      <c r="F815" s="3">
        <f t="shared" si="16"/>
        <v>7410825</v>
      </c>
      <c r="G815" s="5"/>
      <c r="H815" s="21"/>
    </row>
    <row r="816" spans="1:11">
      <c r="A816" s="19"/>
      <c r="B816" s="50" t="s">
        <v>474</v>
      </c>
      <c r="C816" s="55">
        <v>2</v>
      </c>
      <c r="D816" s="3"/>
      <c r="E816" s="5">
        <v>28270</v>
      </c>
      <c r="F816" s="3">
        <f t="shared" si="16"/>
        <v>7382555</v>
      </c>
      <c r="G816" s="5"/>
      <c r="H816" s="21"/>
    </row>
    <row r="817" spans="1:8">
      <c r="A817" s="19"/>
      <c r="B817" s="50" t="s">
        <v>1565</v>
      </c>
      <c r="C817" s="55">
        <v>2</v>
      </c>
      <c r="D817" s="3"/>
      <c r="E817" s="5">
        <v>29570</v>
      </c>
      <c r="F817" s="3">
        <f t="shared" si="16"/>
        <v>7352985</v>
      </c>
      <c r="G817" s="5"/>
      <c r="H817" s="21"/>
    </row>
    <row r="818" spans="1:8">
      <c r="A818" s="19"/>
      <c r="B818" s="50" t="s">
        <v>1577</v>
      </c>
      <c r="C818" s="55">
        <v>6</v>
      </c>
      <c r="D818" s="3"/>
      <c r="E818" s="5">
        <v>87380</v>
      </c>
      <c r="F818" s="3">
        <f t="shared" si="16"/>
        <v>7265605</v>
      </c>
      <c r="G818" s="5"/>
      <c r="H818" s="21"/>
    </row>
    <row r="819" spans="1:8">
      <c r="A819" s="19"/>
      <c r="B819" s="50" t="s">
        <v>1628</v>
      </c>
      <c r="C819" s="55">
        <v>7</v>
      </c>
      <c r="D819" s="3"/>
      <c r="E819" s="5">
        <v>102890</v>
      </c>
      <c r="F819" s="3">
        <f t="shared" si="16"/>
        <v>7162715</v>
      </c>
      <c r="G819" s="5"/>
      <c r="H819" s="21"/>
    </row>
    <row r="820" spans="1:8">
      <c r="A820" s="19"/>
      <c r="B820" s="50" t="s">
        <v>1629</v>
      </c>
      <c r="C820" s="55">
        <v>1</v>
      </c>
      <c r="D820" s="3"/>
      <c r="E820" s="5">
        <v>8280</v>
      </c>
      <c r="F820" s="3">
        <f t="shared" si="16"/>
        <v>7154435</v>
      </c>
      <c r="G820" s="5"/>
      <c r="H820" s="21"/>
    </row>
    <row r="821" spans="1:8">
      <c r="A821" s="19"/>
      <c r="B821" s="50" t="s">
        <v>1650</v>
      </c>
      <c r="C821" s="55">
        <v>2</v>
      </c>
      <c r="D821" s="3"/>
      <c r="E821" s="5">
        <v>22020</v>
      </c>
      <c r="F821" s="3">
        <f t="shared" si="16"/>
        <v>7132415</v>
      </c>
      <c r="G821" s="5"/>
      <c r="H821" s="21"/>
    </row>
    <row r="822" spans="1:8">
      <c r="A822" s="19"/>
      <c r="B822" s="50" t="s">
        <v>1275</v>
      </c>
      <c r="C822" s="55">
        <v>6</v>
      </c>
      <c r="D822" s="3"/>
      <c r="E822" s="5">
        <v>97010</v>
      </c>
      <c r="F822" s="3">
        <f t="shared" si="16"/>
        <v>7035405</v>
      </c>
      <c r="G822" s="5"/>
      <c r="H822" s="21"/>
    </row>
    <row r="823" spans="1:8">
      <c r="A823" s="19"/>
      <c r="B823" s="50" t="s">
        <v>1276</v>
      </c>
      <c r="C823" s="55">
        <v>4</v>
      </c>
      <c r="D823" s="3"/>
      <c r="E823" s="5">
        <v>108880</v>
      </c>
      <c r="F823" s="3">
        <f t="shared" si="16"/>
        <v>6926525</v>
      </c>
      <c r="G823" s="5"/>
      <c r="H823" s="21"/>
    </row>
    <row r="824" spans="1:8">
      <c r="A824" s="19"/>
      <c r="B824" s="50" t="s">
        <v>1277</v>
      </c>
      <c r="C824" s="55">
        <v>2</v>
      </c>
      <c r="D824" s="3"/>
      <c r="E824" s="5">
        <v>54060</v>
      </c>
      <c r="F824" s="3">
        <f t="shared" si="16"/>
        <v>6872465</v>
      </c>
      <c r="G824" s="5"/>
      <c r="H824" s="21"/>
    </row>
    <row r="825" spans="1:8">
      <c r="A825" s="19"/>
      <c r="B825" s="50" t="s">
        <v>1278</v>
      </c>
      <c r="C825" s="55">
        <v>6</v>
      </c>
      <c r="D825" s="3"/>
      <c r="E825" s="5">
        <v>108000</v>
      </c>
      <c r="F825" s="3">
        <f t="shared" si="16"/>
        <v>6764465</v>
      </c>
      <c r="G825" s="5"/>
      <c r="H825" s="21"/>
    </row>
    <row r="826" spans="1:8">
      <c r="A826" s="19"/>
      <c r="B826" s="50" t="s">
        <v>1279</v>
      </c>
      <c r="C826" s="55">
        <v>2</v>
      </c>
      <c r="D826" s="3"/>
      <c r="E826" s="5">
        <v>27260</v>
      </c>
      <c r="F826" s="3">
        <f t="shared" si="16"/>
        <v>6737205</v>
      </c>
      <c r="G826" s="5"/>
      <c r="H826" s="21"/>
    </row>
    <row r="827" spans="1:8">
      <c r="A827" s="19"/>
      <c r="B827" s="50" t="s">
        <v>1280</v>
      </c>
      <c r="C827" s="55">
        <v>8</v>
      </c>
      <c r="D827" s="3"/>
      <c r="E827" s="5">
        <v>141230</v>
      </c>
      <c r="F827" s="3">
        <f t="shared" si="16"/>
        <v>6595975</v>
      </c>
      <c r="G827" s="5"/>
      <c r="H827" s="21"/>
    </row>
    <row r="828" spans="1:8">
      <c r="A828" s="19"/>
      <c r="B828" s="50" t="s">
        <v>484</v>
      </c>
      <c r="C828" s="55">
        <v>2</v>
      </c>
      <c r="D828" s="3"/>
      <c r="E828" s="5">
        <v>30880</v>
      </c>
      <c r="F828" s="3">
        <f t="shared" si="16"/>
        <v>6565095</v>
      </c>
      <c r="G828" s="5"/>
      <c r="H828" s="21"/>
    </row>
    <row r="829" spans="1:8">
      <c r="A829" s="19"/>
      <c r="B829" s="50" t="s">
        <v>487</v>
      </c>
      <c r="C829" s="55">
        <v>6</v>
      </c>
      <c r="D829" s="3"/>
      <c r="E829" s="5">
        <v>74020</v>
      </c>
      <c r="F829" s="3">
        <f t="shared" si="16"/>
        <v>6491075</v>
      </c>
      <c r="G829" s="5"/>
      <c r="H829" s="21"/>
    </row>
    <row r="830" spans="1:8">
      <c r="A830" s="19"/>
      <c r="B830" s="50" t="s">
        <v>519</v>
      </c>
      <c r="C830" s="55">
        <v>1</v>
      </c>
      <c r="D830" s="3"/>
      <c r="E830" s="5">
        <v>15080</v>
      </c>
      <c r="F830" s="3">
        <f t="shared" si="16"/>
        <v>6475995</v>
      </c>
      <c r="G830" s="5"/>
      <c r="H830" s="21"/>
    </row>
    <row r="831" spans="1:8" s="35" customFormat="1">
      <c r="A831" s="21"/>
      <c r="B831" s="49" t="s">
        <v>1284</v>
      </c>
      <c r="C831" s="57">
        <v>2</v>
      </c>
      <c r="D831" s="3"/>
      <c r="E831" s="5">
        <v>28700</v>
      </c>
      <c r="F831" s="3">
        <f t="shared" si="16"/>
        <v>6447295</v>
      </c>
      <c r="G831" s="5"/>
      <c r="H831" s="21"/>
    </row>
    <row r="832" spans="1:8" s="35" customFormat="1">
      <c r="A832" s="21"/>
      <c r="B832" s="49" t="s">
        <v>1286</v>
      </c>
      <c r="C832" s="57">
        <v>2</v>
      </c>
      <c r="D832" s="3"/>
      <c r="E832" s="5">
        <v>21220</v>
      </c>
      <c r="F832" s="3">
        <f t="shared" si="16"/>
        <v>6426075</v>
      </c>
      <c r="G832" s="5"/>
      <c r="H832" s="21"/>
    </row>
    <row r="833" spans="1:8" s="35" customFormat="1">
      <c r="A833" s="21"/>
      <c r="B833" s="49" t="s">
        <v>402</v>
      </c>
      <c r="C833" s="57">
        <v>1</v>
      </c>
      <c r="D833" s="3"/>
      <c r="E833" s="5">
        <v>6110</v>
      </c>
      <c r="F833" s="3">
        <f t="shared" si="16"/>
        <v>6419965</v>
      </c>
      <c r="G833" s="5"/>
      <c r="H833" s="21"/>
    </row>
    <row r="834" spans="1:8">
      <c r="A834" s="19"/>
      <c r="B834" s="21" t="s">
        <v>525</v>
      </c>
      <c r="C834" s="21">
        <v>30</v>
      </c>
      <c r="D834" s="5">
        <v>821155</v>
      </c>
      <c r="E834" s="3"/>
      <c r="F834" s="3">
        <f t="shared" si="16"/>
        <v>7241120</v>
      </c>
      <c r="G834" s="3"/>
      <c r="H834" s="17"/>
    </row>
    <row r="835" spans="1:8">
      <c r="A835" s="19"/>
      <c r="B835" s="21" t="s">
        <v>526</v>
      </c>
      <c r="C835" s="21">
        <v>9</v>
      </c>
      <c r="D835" s="5">
        <v>243890</v>
      </c>
      <c r="E835" s="3"/>
      <c r="F835" s="3">
        <f t="shared" si="16"/>
        <v>7485010</v>
      </c>
      <c r="G835" s="3"/>
      <c r="H835" s="17"/>
    </row>
    <row r="836" spans="1:8">
      <c r="A836" s="19"/>
      <c r="B836" s="21" t="s">
        <v>1290</v>
      </c>
      <c r="C836" s="21">
        <v>6</v>
      </c>
      <c r="D836" s="5">
        <v>162685</v>
      </c>
      <c r="E836" s="3"/>
      <c r="F836" s="3">
        <f t="shared" si="16"/>
        <v>7647695</v>
      </c>
      <c r="G836" s="3"/>
      <c r="H836" s="17"/>
    </row>
    <row r="837" spans="1:8">
      <c r="A837" s="19"/>
      <c r="B837" s="21" t="s">
        <v>1294</v>
      </c>
      <c r="C837" s="21">
        <v>2</v>
      </c>
      <c r="D837" s="3"/>
      <c r="E837" s="5">
        <v>52810</v>
      </c>
      <c r="F837" s="3">
        <f t="shared" si="16"/>
        <v>7594885</v>
      </c>
      <c r="G837" s="5"/>
      <c r="H837" s="17"/>
    </row>
    <row r="838" spans="1:8">
      <c r="A838" s="19"/>
      <c r="B838" s="21" t="s">
        <v>1295</v>
      </c>
      <c r="C838" s="21">
        <f>2+3</f>
        <v>5</v>
      </c>
      <c r="D838" s="5">
        <v>81740</v>
      </c>
      <c r="E838" s="5">
        <v>47190</v>
      </c>
      <c r="F838" s="3">
        <f t="shared" si="16"/>
        <v>7629435</v>
      </c>
      <c r="G838" s="5"/>
      <c r="H838" s="17"/>
    </row>
    <row r="839" spans="1:8">
      <c r="A839" s="19"/>
      <c r="B839" s="21" t="s">
        <v>338</v>
      </c>
      <c r="C839" s="21">
        <v>2</v>
      </c>
      <c r="D839" s="5">
        <v>201250</v>
      </c>
      <c r="E839" s="5">
        <v>29730</v>
      </c>
      <c r="F839" s="3">
        <f t="shared" si="16"/>
        <v>7800955</v>
      </c>
      <c r="G839" s="5"/>
      <c r="H839" s="17"/>
    </row>
    <row r="840" spans="1:8">
      <c r="A840" s="19"/>
      <c r="B840" s="21" t="s">
        <v>1296</v>
      </c>
      <c r="C840" s="21">
        <f>1+3</f>
        <v>4</v>
      </c>
      <c r="D840" s="5">
        <v>80805</v>
      </c>
      <c r="E840" s="5">
        <v>14760</v>
      </c>
      <c r="F840" s="3">
        <f t="shared" si="16"/>
        <v>7867000</v>
      </c>
      <c r="G840" s="5"/>
      <c r="H840" s="17"/>
    </row>
    <row r="841" spans="1:8">
      <c r="A841" s="19"/>
      <c r="B841" s="21" t="s">
        <v>527</v>
      </c>
      <c r="C841" s="21">
        <f>4+4</f>
        <v>8</v>
      </c>
      <c r="D841" s="5">
        <v>102500</v>
      </c>
      <c r="E841" s="5">
        <v>57560</v>
      </c>
      <c r="F841" s="3">
        <f t="shared" si="16"/>
        <v>7911940</v>
      </c>
      <c r="G841" s="5"/>
      <c r="H841" s="17"/>
    </row>
    <row r="842" spans="1:8">
      <c r="A842" s="19"/>
      <c r="B842" s="21" t="s">
        <v>339</v>
      </c>
      <c r="C842" s="21">
        <v>4</v>
      </c>
      <c r="D842" s="5">
        <v>104945</v>
      </c>
      <c r="E842" s="3"/>
      <c r="F842" s="3">
        <f t="shared" si="16"/>
        <v>8016885</v>
      </c>
      <c r="G842" s="3"/>
      <c r="H842" s="17"/>
    </row>
    <row r="843" spans="1:8">
      <c r="A843" s="19"/>
      <c r="B843" s="21" t="s">
        <v>488</v>
      </c>
      <c r="C843" s="21">
        <v>1</v>
      </c>
      <c r="D843" s="5">
        <v>25965</v>
      </c>
      <c r="E843" s="3">
        <v>0</v>
      </c>
      <c r="F843" s="3">
        <f t="shared" si="16"/>
        <v>8042850</v>
      </c>
      <c r="G843" s="3"/>
      <c r="H843" s="17"/>
    </row>
    <row r="844" spans="1:8">
      <c r="A844" s="19"/>
      <c r="B844" s="21" t="s">
        <v>528</v>
      </c>
      <c r="C844" s="21">
        <v>9</v>
      </c>
      <c r="D844" s="5">
        <v>239860</v>
      </c>
      <c r="E844" s="3"/>
      <c r="F844" s="3">
        <f t="shared" si="16"/>
        <v>8282710</v>
      </c>
      <c r="G844" s="3"/>
      <c r="H844" s="17"/>
    </row>
    <row r="845" spans="1:8">
      <c r="A845" s="19"/>
      <c r="B845" s="21" t="s">
        <v>489</v>
      </c>
      <c r="C845" s="21">
        <v>11</v>
      </c>
      <c r="D845" s="5">
        <v>295990</v>
      </c>
      <c r="E845" s="3"/>
      <c r="F845" s="3">
        <f t="shared" si="16"/>
        <v>8578700</v>
      </c>
      <c r="G845" s="3"/>
      <c r="H845" s="17"/>
    </row>
    <row r="846" spans="1:8">
      <c r="A846" s="19"/>
      <c r="B846" s="21" t="s">
        <v>490</v>
      </c>
      <c r="C846" s="21">
        <v>11</v>
      </c>
      <c r="D846" s="5">
        <v>292550</v>
      </c>
      <c r="E846" s="3"/>
      <c r="F846" s="3">
        <f t="shared" si="16"/>
        <v>8871250</v>
      </c>
      <c r="G846" s="3"/>
      <c r="H846" s="17"/>
    </row>
    <row r="847" spans="1:8">
      <c r="A847" s="19"/>
      <c r="B847" s="21" t="s">
        <v>529</v>
      </c>
      <c r="C847" s="21">
        <v>6</v>
      </c>
      <c r="D847" s="5">
        <v>160215</v>
      </c>
      <c r="E847" s="3"/>
      <c r="F847" s="3">
        <f t="shared" si="16"/>
        <v>9031465</v>
      </c>
      <c r="G847" s="3"/>
      <c r="H847" s="17"/>
    </row>
    <row r="848" spans="1:8">
      <c r="A848" s="19"/>
      <c r="B848" s="21" t="s">
        <v>530</v>
      </c>
      <c r="C848" s="21">
        <v>3</v>
      </c>
      <c r="D848" s="5">
        <v>81135</v>
      </c>
      <c r="E848" s="3"/>
      <c r="F848" s="3">
        <f t="shared" si="16"/>
        <v>9112600</v>
      </c>
      <c r="G848" s="3"/>
      <c r="H848" s="17"/>
    </row>
    <row r="849" spans="1:8">
      <c r="A849" s="19"/>
      <c r="B849" s="21" t="s">
        <v>491</v>
      </c>
      <c r="C849" s="21">
        <v>4</v>
      </c>
      <c r="D849" s="5">
        <v>111625</v>
      </c>
      <c r="E849" s="3"/>
      <c r="F849" s="3">
        <f t="shared" si="16"/>
        <v>9224225</v>
      </c>
      <c r="G849" s="3"/>
      <c r="H849" s="17"/>
    </row>
    <row r="850" spans="1:8">
      <c r="A850" s="19"/>
      <c r="B850" s="21" t="s">
        <v>492</v>
      </c>
      <c r="C850" s="21">
        <v>3</v>
      </c>
      <c r="D850" s="5">
        <v>83845</v>
      </c>
      <c r="E850" s="3"/>
      <c r="F850" s="3">
        <f t="shared" si="16"/>
        <v>9308070</v>
      </c>
      <c r="G850" s="3"/>
      <c r="H850" s="17"/>
    </row>
    <row r="851" spans="1:8">
      <c r="A851" s="19"/>
      <c r="B851" s="21" t="s">
        <v>493</v>
      </c>
      <c r="C851" s="21">
        <v>18</v>
      </c>
      <c r="D851" s="5">
        <v>485855</v>
      </c>
      <c r="E851" s="3"/>
      <c r="F851" s="3">
        <f t="shared" si="16"/>
        <v>9793925</v>
      </c>
      <c r="G851" s="3"/>
      <c r="H851" s="17"/>
    </row>
    <row r="852" spans="1:8">
      <c r="A852" s="19"/>
      <c r="B852" s="21" t="s">
        <v>494</v>
      </c>
      <c r="C852" s="21">
        <v>13</v>
      </c>
      <c r="D852" s="5">
        <v>347365</v>
      </c>
      <c r="E852" s="3"/>
      <c r="F852" s="3">
        <f t="shared" si="16"/>
        <v>10141290</v>
      </c>
      <c r="G852" s="3"/>
      <c r="H852" s="17"/>
    </row>
    <row r="853" spans="1:8">
      <c r="A853" s="19"/>
      <c r="B853" s="21" t="s">
        <v>495</v>
      </c>
      <c r="C853" s="21">
        <v>14</v>
      </c>
      <c r="D853" s="5">
        <v>380815</v>
      </c>
      <c r="E853" s="3"/>
      <c r="F853" s="3">
        <f t="shared" si="16"/>
        <v>10522105</v>
      </c>
      <c r="G853" s="3"/>
      <c r="H853" s="17"/>
    </row>
    <row r="854" spans="1:8">
      <c r="A854" s="19"/>
      <c r="B854" s="21" t="s">
        <v>496</v>
      </c>
      <c r="C854" s="21">
        <v>9</v>
      </c>
      <c r="D854" s="5">
        <v>249415</v>
      </c>
      <c r="E854" s="3"/>
      <c r="F854" s="3">
        <f t="shared" si="16"/>
        <v>10771520</v>
      </c>
      <c r="G854" s="3"/>
      <c r="H854" s="17"/>
    </row>
    <row r="855" spans="1:8">
      <c r="A855" s="19"/>
      <c r="B855" s="21" t="s">
        <v>531</v>
      </c>
      <c r="C855" s="21">
        <v>14</v>
      </c>
      <c r="D855" s="5">
        <v>380365</v>
      </c>
      <c r="E855" s="3"/>
      <c r="F855" s="3">
        <f t="shared" si="16"/>
        <v>11151885</v>
      </c>
      <c r="G855" s="3"/>
      <c r="H855" s="17"/>
    </row>
    <row r="856" spans="1:8">
      <c r="A856" s="19"/>
      <c r="B856" s="21" t="s">
        <v>532</v>
      </c>
      <c r="C856" s="21">
        <v>25</v>
      </c>
      <c r="D856" s="5">
        <v>681330</v>
      </c>
      <c r="E856" s="3"/>
      <c r="F856" s="3">
        <f t="shared" si="16"/>
        <v>11833215</v>
      </c>
      <c r="G856" s="3"/>
      <c r="H856" s="17"/>
    </row>
    <row r="857" spans="1:8">
      <c r="A857" s="19"/>
      <c r="B857" s="21" t="s">
        <v>497</v>
      </c>
      <c r="C857" s="21">
        <v>13</v>
      </c>
      <c r="D857" s="5">
        <v>346660</v>
      </c>
      <c r="E857" s="3"/>
      <c r="F857" s="3">
        <f t="shared" ref="F857:F920" si="17">F856+D857-E857</f>
        <v>12179875</v>
      </c>
      <c r="G857" s="3"/>
      <c r="H857" s="17"/>
    </row>
    <row r="858" spans="1:8">
      <c r="A858" s="19"/>
      <c r="B858" s="21" t="s">
        <v>498</v>
      </c>
      <c r="C858" s="21">
        <v>6</v>
      </c>
      <c r="D858" s="5">
        <v>136695</v>
      </c>
      <c r="E858" s="3"/>
      <c r="F858" s="3">
        <f t="shared" si="17"/>
        <v>12316570</v>
      </c>
      <c r="G858" s="3"/>
      <c r="H858" s="17"/>
    </row>
    <row r="859" spans="1:8">
      <c r="A859" s="19"/>
      <c r="B859" s="21" t="s">
        <v>503</v>
      </c>
      <c r="C859" s="21">
        <v>4</v>
      </c>
      <c r="D859" s="3"/>
      <c r="E859" s="5">
        <v>72000</v>
      </c>
      <c r="F859" s="3">
        <f t="shared" si="17"/>
        <v>12244570</v>
      </c>
      <c r="G859" s="5"/>
      <c r="H859" s="17"/>
    </row>
    <row r="860" spans="1:8">
      <c r="A860" s="19"/>
      <c r="B860" s="21" t="s">
        <v>504</v>
      </c>
      <c r="C860" s="21">
        <v>4</v>
      </c>
      <c r="D860" s="3"/>
      <c r="E860" s="5">
        <v>72000</v>
      </c>
      <c r="F860" s="3">
        <f t="shared" si="17"/>
        <v>12172570</v>
      </c>
      <c r="G860" s="5"/>
      <c r="H860" s="17"/>
    </row>
    <row r="861" spans="1:8">
      <c r="A861" s="19"/>
      <c r="B861" s="21" t="s">
        <v>506</v>
      </c>
      <c r="C861" s="21">
        <v>4</v>
      </c>
      <c r="D861" s="3"/>
      <c r="E861" s="5">
        <v>94000</v>
      </c>
      <c r="F861" s="3">
        <f t="shared" si="17"/>
        <v>12078570</v>
      </c>
      <c r="G861" s="5"/>
      <c r="H861" s="17"/>
    </row>
    <row r="862" spans="1:8">
      <c r="A862" s="19"/>
      <c r="B862" s="21" t="s">
        <v>791</v>
      </c>
      <c r="C862" s="21">
        <v>6</v>
      </c>
      <c r="D862" s="3"/>
      <c r="E862" s="5">
        <v>147760</v>
      </c>
      <c r="F862" s="3">
        <f t="shared" si="17"/>
        <v>11930810</v>
      </c>
      <c r="G862" s="5"/>
      <c r="H862" s="17"/>
    </row>
    <row r="863" spans="1:8">
      <c r="A863" s="19"/>
      <c r="B863" s="21" t="s">
        <v>536</v>
      </c>
      <c r="C863" s="21">
        <v>4</v>
      </c>
      <c r="D863" s="3"/>
      <c r="E863" s="5">
        <v>85830</v>
      </c>
      <c r="F863" s="3">
        <f t="shared" si="17"/>
        <v>11844980</v>
      </c>
      <c r="G863" s="5"/>
      <c r="H863" s="17"/>
    </row>
    <row r="864" spans="1:8">
      <c r="A864" s="19"/>
      <c r="B864" s="21" t="s">
        <v>246</v>
      </c>
      <c r="C864" s="21">
        <v>1</v>
      </c>
      <c r="D864" s="3"/>
      <c r="E864" s="5">
        <v>14620</v>
      </c>
      <c r="F864" s="3">
        <f t="shared" si="17"/>
        <v>11830360</v>
      </c>
      <c r="G864" s="5"/>
      <c r="H864" s="17"/>
    </row>
    <row r="865" spans="1:8">
      <c r="A865" s="19"/>
      <c r="B865" s="21" t="s">
        <v>247</v>
      </c>
      <c r="C865" s="21">
        <v>1</v>
      </c>
      <c r="D865" s="3"/>
      <c r="E865" s="5">
        <v>14150</v>
      </c>
      <c r="F865" s="3">
        <f t="shared" si="17"/>
        <v>11816210</v>
      </c>
      <c r="G865" s="5"/>
      <c r="H865" s="17"/>
    </row>
    <row r="866" spans="1:8">
      <c r="A866" s="19"/>
      <c r="B866" s="21" t="s">
        <v>254</v>
      </c>
      <c r="C866" s="21">
        <v>4</v>
      </c>
      <c r="D866" s="3"/>
      <c r="E866" s="5">
        <v>79740</v>
      </c>
      <c r="F866" s="3">
        <f t="shared" si="17"/>
        <v>11736470</v>
      </c>
      <c r="G866" s="5"/>
      <c r="H866" s="17"/>
    </row>
    <row r="867" spans="1:8">
      <c r="A867" s="19"/>
      <c r="B867" s="21" t="s">
        <v>540</v>
      </c>
      <c r="C867" s="21">
        <v>2</v>
      </c>
      <c r="D867" s="3"/>
      <c r="E867" s="5">
        <v>30890</v>
      </c>
      <c r="F867" s="3">
        <f t="shared" si="17"/>
        <v>11705580</v>
      </c>
      <c r="G867" s="5"/>
      <c r="H867" s="17"/>
    </row>
    <row r="868" spans="1:8">
      <c r="A868" s="19"/>
      <c r="B868" s="21" t="s">
        <v>541</v>
      </c>
      <c r="C868" s="21">
        <v>1</v>
      </c>
      <c r="D868" s="3"/>
      <c r="E868" s="5">
        <v>15460</v>
      </c>
      <c r="F868" s="3">
        <f t="shared" si="17"/>
        <v>11690120</v>
      </c>
      <c r="G868" s="5"/>
      <c r="H868" s="17"/>
    </row>
    <row r="869" spans="1:8">
      <c r="A869" s="19"/>
      <c r="B869" s="21" t="s">
        <v>544</v>
      </c>
      <c r="C869" s="21">
        <v>2</v>
      </c>
      <c r="D869" s="3"/>
      <c r="E869" s="5">
        <v>43210</v>
      </c>
      <c r="F869" s="3">
        <f t="shared" si="17"/>
        <v>11646910</v>
      </c>
      <c r="G869" s="5"/>
      <c r="H869" s="17"/>
    </row>
    <row r="870" spans="1:8">
      <c r="A870" s="19"/>
      <c r="B870" s="21" t="s">
        <v>1332</v>
      </c>
      <c r="C870" s="21">
        <v>1</v>
      </c>
      <c r="D870" s="3"/>
      <c r="E870" s="5">
        <v>21300</v>
      </c>
      <c r="F870" s="3">
        <f t="shared" si="17"/>
        <v>11625610</v>
      </c>
      <c r="G870" s="5"/>
      <c r="H870" s="17"/>
    </row>
    <row r="871" spans="1:8">
      <c r="A871" s="19"/>
      <c r="B871" s="21" t="s">
        <v>1333</v>
      </c>
      <c r="C871" s="21">
        <v>2</v>
      </c>
      <c r="D871" s="3"/>
      <c r="E871" s="5">
        <v>43460</v>
      </c>
      <c r="F871" s="3">
        <f t="shared" si="17"/>
        <v>11582150</v>
      </c>
      <c r="G871" s="5"/>
      <c r="H871" s="17"/>
    </row>
    <row r="872" spans="1:8">
      <c r="A872" s="19"/>
      <c r="B872" s="21" t="s">
        <v>552</v>
      </c>
      <c r="C872" s="21">
        <v>3</v>
      </c>
      <c r="D872" s="3"/>
      <c r="E872" s="5">
        <v>65680</v>
      </c>
      <c r="F872" s="3">
        <f t="shared" si="17"/>
        <v>11516470</v>
      </c>
      <c r="G872" s="5"/>
      <c r="H872" s="17"/>
    </row>
    <row r="873" spans="1:8">
      <c r="A873" s="19"/>
      <c r="B873" s="21" t="s">
        <v>508</v>
      </c>
      <c r="C873" s="21">
        <v>3</v>
      </c>
      <c r="D873" s="3"/>
      <c r="E873" s="5">
        <v>68460</v>
      </c>
      <c r="F873" s="3">
        <f t="shared" si="17"/>
        <v>11448010</v>
      </c>
      <c r="G873" s="5"/>
      <c r="H873" s="17"/>
    </row>
    <row r="874" spans="1:8">
      <c r="A874" s="19"/>
      <c r="B874" s="21" t="s">
        <v>553</v>
      </c>
      <c r="C874" s="21">
        <v>2</v>
      </c>
      <c r="D874" s="3"/>
      <c r="E874" s="5">
        <v>45000</v>
      </c>
      <c r="F874" s="3">
        <f t="shared" si="17"/>
        <v>11403010</v>
      </c>
      <c r="G874" s="5"/>
      <c r="H874" s="17"/>
    </row>
    <row r="875" spans="1:8">
      <c r="A875" s="19"/>
      <c r="B875" s="21" t="s">
        <v>509</v>
      </c>
      <c r="C875" s="21">
        <v>8</v>
      </c>
      <c r="D875" s="3"/>
      <c r="E875" s="5">
        <v>168390</v>
      </c>
      <c r="F875" s="3">
        <f t="shared" si="17"/>
        <v>11234620</v>
      </c>
      <c r="G875" s="5"/>
      <c r="H875" s="17"/>
    </row>
    <row r="876" spans="1:8">
      <c r="A876" s="19"/>
      <c r="B876" s="21" t="s">
        <v>554</v>
      </c>
      <c r="C876" s="21">
        <v>13</v>
      </c>
      <c r="D876" s="3"/>
      <c r="E876" s="5">
        <v>280560</v>
      </c>
      <c r="F876" s="3">
        <f t="shared" si="17"/>
        <v>10954060</v>
      </c>
      <c r="G876" s="5"/>
      <c r="H876" s="17"/>
    </row>
    <row r="877" spans="1:8">
      <c r="A877" s="19"/>
      <c r="B877" s="21" t="s">
        <v>1387</v>
      </c>
      <c r="C877" s="21">
        <v>12</v>
      </c>
      <c r="D877" s="3"/>
      <c r="E877" s="5">
        <v>273490</v>
      </c>
      <c r="F877" s="3">
        <f t="shared" si="17"/>
        <v>10680570</v>
      </c>
      <c r="G877" s="5"/>
      <c r="H877" s="17"/>
    </row>
    <row r="878" spans="1:8">
      <c r="A878" s="19"/>
      <c r="B878" s="21" t="s">
        <v>907</v>
      </c>
      <c r="C878" s="21">
        <v>23</v>
      </c>
      <c r="D878" s="3"/>
      <c r="E878" s="5">
        <v>499690</v>
      </c>
      <c r="F878" s="3">
        <f t="shared" si="17"/>
        <v>10180880</v>
      </c>
      <c r="G878" s="5"/>
      <c r="H878" s="17"/>
    </row>
    <row r="879" spans="1:8">
      <c r="A879" s="19"/>
      <c r="B879" s="21" t="s">
        <v>910</v>
      </c>
      <c r="C879" s="21">
        <v>27</v>
      </c>
      <c r="D879" s="3"/>
      <c r="E879" s="5">
        <v>618980</v>
      </c>
      <c r="F879" s="3">
        <f t="shared" si="17"/>
        <v>9561900</v>
      </c>
      <c r="G879" s="5"/>
      <c r="H879" s="17"/>
    </row>
    <row r="880" spans="1:8">
      <c r="A880" s="19"/>
      <c r="B880" s="21" t="s">
        <v>912</v>
      </c>
      <c r="C880" s="21">
        <v>19</v>
      </c>
      <c r="D880" s="3"/>
      <c r="E880" s="5">
        <v>431060</v>
      </c>
      <c r="F880" s="3">
        <f t="shared" si="17"/>
        <v>9130840</v>
      </c>
      <c r="G880" s="5"/>
      <c r="H880" s="17"/>
    </row>
    <row r="881" spans="1:8">
      <c r="A881" s="19"/>
      <c r="B881" s="21" t="s">
        <v>1334</v>
      </c>
      <c r="C881" s="21">
        <v>12</v>
      </c>
      <c r="D881" s="3"/>
      <c r="E881" s="5">
        <v>272860</v>
      </c>
      <c r="F881" s="3">
        <f t="shared" si="17"/>
        <v>8857980</v>
      </c>
      <c r="G881" s="5"/>
      <c r="H881" s="17"/>
    </row>
    <row r="882" spans="1:8">
      <c r="A882" s="19"/>
      <c r="B882" s="21" t="s">
        <v>914</v>
      </c>
      <c r="C882" s="21">
        <v>3</v>
      </c>
      <c r="D882" s="3"/>
      <c r="E882" s="5">
        <v>44960</v>
      </c>
      <c r="F882" s="3">
        <f t="shared" si="17"/>
        <v>8813020</v>
      </c>
      <c r="G882" s="5"/>
      <c r="H882" s="17"/>
    </row>
    <row r="883" spans="1:8">
      <c r="A883" s="19"/>
      <c r="B883" s="21" t="s">
        <v>916</v>
      </c>
      <c r="C883" s="21">
        <v>7</v>
      </c>
      <c r="D883" s="3"/>
      <c r="E883" s="5">
        <v>128130</v>
      </c>
      <c r="F883" s="3">
        <f t="shared" si="17"/>
        <v>8684890</v>
      </c>
      <c r="G883" s="5"/>
      <c r="H883" s="17"/>
    </row>
    <row r="884" spans="1:8">
      <c r="A884" s="19"/>
      <c r="B884" s="21" t="s">
        <v>1335</v>
      </c>
      <c r="C884" s="21">
        <v>6</v>
      </c>
      <c r="D884" s="3"/>
      <c r="E884" s="5">
        <v>137170</v>
      </c>
      <c r="F884" s="3">
        <f t="shared" si="17"/>
        <v>8547720</v>
      </c>
      <c r="G884" s="5"/>
      <c r="H884" s="17"/>
    </row>
    <row r="885" spans="1:8">
      <c r="A885" s="19"/>
      <c r="B885" s="21" t="s">
        <v>919</v>
      </c>
      <c r="C885" s="21">
        <v>3</v>
      </c>
      <c r="D885" s="3"/>
      <c r="E885" s="5">
        <v>70880</v>
      </c>
      <c r="F885" s="3">
        <f t="shared" si="17"/>
        <v>8476840</v>
      </c>
      <c r="G885" s="5"/>
      <c r="H885" s="17"/>
    </row>
    <row r="886" spans="1:8">
      <c r="A886" s="19"/>
      <c r="B886" s="21" t="s">
        <v>922</v>
      </c>
      <c r="C886" s="21">
        <v>7</v>
      </c>
      <c r="D886" s="3"/>
      <c r="E886" s="5">
        <v>147670</v>
      </c>
      <c r="F886" s="3">
        <f t="shared" si="17"/>
        <v>8329170</v>
      </c>
      <c r="G886" s="5"/>
      <c r="H886" s="17"/>
    </row>
    <row r="887" spans="1:8">
      <c r="A887" s="19"/>
      <c r="B887" s="21" t="s">
        <v>1396</v>
      </c>
      <c r="C887" s="21">
        <v>3</v>
      </c>
      <c r="D887" s="3"/>
      <c r="E887" s="5">
        <v>55270</v>
      </c>
      <c r="F887" s="3">
        <f t="shared" si="17"/>
        <v>8273900</v>
      </c>
      <c r="G887" s="5"/>
      <c r="H887" s="17"/>
    </row>
    <row r="888" spans="1:8">
      <c r="A888" s="19"/>
      <c r="B888" s="21" t="s">
        <v>1356</v>
      </c>
      <c r="C888" s="21">
        <v>6</v>
      </c>
      <c r="D888" s="3"/>
      <c r="E888" s="5">
        <v>114940</v>
      </c>
      <c r="F888" s="3">
        <f t="shared" si="17"/>
        <v>8158960</v>
      </c>
      <c r="G888" s="5"/>
      <c r="H888" s="17"/>
    </row>
    <row r="889" spans="1:8">
      <c r="A889" s="19"/>
      <c r="B889" s="21" t="s">
        <v>840</v>
      </c>
      <c r="C889" s="21">
        <v>5</v>
      </c>
      <c r="D889" s="3"/>
      <c r="E889" s="5">
        <v>127440</v>
      </c>
      <c r="F889" s="3">
        <f t="shared" si="17"/>
        <v>8031520</v>
      </c>
      <c r="G889" s="5"/>
      <c r="H889" s="17"/>
    </row>
    <row r="890" spans="1:8">
      <c r="A890" s="19"/>
      <c r="B890" s="21"/>
      <c r="C890" s="21"/>
      <c r="D890" s="3"/>
      <c r="E890" s="58">
        <v>5500000</v>
      </c>
      <c r="F890" s="3">
        <f t="shared" si="17"/>
        <v>2531520</v>
      </c>
      <c r="G890" s="58"/>
      <c r="H890" s="17" t="s">
        <v>1705</v>
      </c>
    </row>
    <row r="891" spans="1:8">
      <c r="A891" s="19"/>
      <c r="B891" s="21" t="s">
        <v>54</v>
      </c>
      <c r="C891" s="21">
        <v>8</v>
      </c>
      <c r="D891" s="3"/>
      <c r="E891" s="5">
        <v>167120</v>
      </c>
      <c r="F891" s="3">
        <f t="shared" si="17"/>
        <v>2364400</v>
      </c>
      <c r="G891" s="5"/>
      <c r="H891" s="17"/>
    </row>
    <row r="892" spans="1:8">
      <c r="A892" s="19"/>
      <c r="B892" s="21" t="s">
        <v>1388</v>
      </c>
      <c r="C892" s="21">
        <v>3</v>
      </c>
      <c r="D892" s="3"/>
      <c r="E892" s="5">
        <v>75870</v>
      </c>
      <c r="F892" s="3">
        <f t="shared" si="17"/>
        <v>2288530</v>
      </c>
      <c r="G892" s="5"/>
      <c r="H892" s="17"/>
    </row>
    <row r="893" spans="1:8">
      <c r="A893" s="19"/>
      <c r="B893" s="21" t="s">
        <v>1337</v>
      </c>
      <c r="C893" s="21">
        <v>2</v>
      </c>
      <c r="D893" s="3"/>
      <c r="E893" s="5">
        <v>27640</v>
      </c>
      <c r="F893" s="3">
        <f t="shared" si="17"/>
        <v>2260890</v>
      </c>
      <c r="G893" s="5"/>
      <c r="H893" s="17"/>
    </row>
    <row r="894" spans="1:8">
      <c r="A894" s="19"/>
      <c r="B894" s="21" t="s">
        <v>1338</v>
      </c>
      <c r="C894" s="21">
        <v>7</v>
      </c>
      <c r="D894" s="3"/>
      <c r="E894" s="5">
        <v>133910</v>
      </c>
      <c r="F894" s="3">
        <f t="shared" si="17"/>
        <v>2126980</v>
      </c>
      <c r="G894" s="5"/>
      <c r="H894" s="17"/>
    </row>
    <row r="895" spans="1:8">
      <c r="A895" s="19"/>
      <c r="B895" s="21" t="s">
        <v>1339</v>
      </c>
      <c r="C895" s="21">
        <v>3</v>
      </c>
      <c r="D895" s="3"/>
      <c r="E895" s="5">
        <v>76870</v>
      </c>
      <c r="F895" s="3">
        <f t="shared" si="17"/>
        <v>2050110</v>
      </c>
      <c r="G895" s="5"/>
      <c r="H895" s="17"/>
    </row>
    <row r="896" spans="1:8">
      <c r="A896" s="19"/>
      <c r="B896" s="21" t="s">
        <v>1340</v>
      </c>
      <c r="C896" s="21">
        <v>4</v>
      </c>
      <c r="D896" s="3"/>
      <c r="E896" s="5">
        <v>101015</v>
      </c>
      <c r="F896" s="3">
        <f t="shared" si="17"/>
        <v>1949095</v>
      </c>
      <c r="G896" s="5"/>
      <c r="H896" s="17"/>
    </row>
    <row r="897" spans="1:8">
      <c r="A897" s="19"/>
      <c r="B897" s="21" t="s">
        <v>1357</v>
      </c>
      <c r="C897" s="21">
        <v>5</v>
      </c>
      <c r="D897" s="5">
        <v>128415</v>
      </c>
      <c r="E897" s="3"/>
      <c r="F897" s="3">
        <f t="shared" si="17"/>
        <v>2077510</v>
      </c>
      <c r="G897" s="3"/>
      <c r="H897" s="17"/>
    </row>
    <row r="898" spans="1:8">
      <c r="A898" s="19"/>
      <c r="B898" s="21" t="s">
        <v>859</v>
      </c>
      <c r="C898" s="21">
        <v>18</v>
      </c>
      <c r="D898" s="5">
        <v>478155</v>
      </c>
      <c r="E898" s="3"/>
      <c r="F898" s="3">
        <f t="shared" si="17"/>
        <v>2555665</v>
      </c>
      <c r="G898" s="3"/>
      <c r="H898" s="17"/>
    </row>
    <row r="899" spans="1:8">
      <c r="A899" s="19"/>
      <c r="B899" s="21" t="s">
        <v>861</v>
      </c>
      <c r="C899" s="21">
        <v>12</v>
      </c>
      <c r="D899" s="5">
        <v>306670</v>
      </c>
      <c r="E899" s="3"/>
      <c r="F899" s="3">
        <f t="shared" si="17"/>
        <v>2862335</v>
      </c>
      <c r="G899" s="3"/>
      <c r="H899" s="17"/>
    </row>
    <row r="900" spans="1:8">
      <c r="A900" s="19"/>
      <c r="B900" s="21" t="s">
        <v>1358</v>
      </c>
      <c r="C900" s="21">
        <v>12</v>
      </c>
      <c r="D900" s="5">
        <v>295910</v>
      </c>
      <c r="E900" s="3"/>
      <c r="F900" s="3">
        <f t="shared" si="17"/>
        <v>3158245</v>
      </c>
      <c r="G900" s="3"/>
      <c r="H900" s="17"/>
    </row>
    <row r="901" spans="1:8">
      <c r="A901" s="19"/>
      <c r="B901" s="21" t="s">
        <v>1341</v>
      </c>
      <c r="C901" s="21">
        <v>1</v>
      </c>
      <c r="D901" s="3"/>
      <c r="E901" s="5">
        <v>15385</v>
      </c>
      <c r="F901" s="3">
        <f t="shared" si="17"/>
        <v>3142860</v>
      </c>
      <c r="G901" s="5"/>
      <c r="H901" s="17"/>
    </row>
    <row r="902" spans="1:8">
      <c r="A902" s="19"/>
      <c r="B902" s="21" t="s">
        <v>1359</v>
      </c>
      <c r="C902" s="21">
        <v>2</v>
      </c>
      <c r="D902" s="3"/>
      <c r="E902" s="5">
        <v>30395</v>
      </c>
      <c r="F902" s="3">
        <f t="shared" si="17"/>
        <v>3112465</v>
      </c>
      <c r="G902" s="5"/>
      <c r="H902" s="17"/>
    </row>
    <row r="903" spans="1:8">
      <c r="A903" s="19"/>
      <c r="B903" s="21" t="s">
        <v>925</v>
      </c>
      <c r="C903" s="21">
        <v>9</v>
      </c>
      <c r="D903" s="3"/>
      <c r="E903" s="5">
        <v>124135</v>
      </c>
      <c r="F903" s="3">
        <f t="shared" si="17"/>
        <v>2988330</v>
      </c>
      <c r="G903" s="5"/>
      <c r="H903" s="17"/>
    </row>
    <row r="904" spans="1:8">
      <c r="A904" s="19"/>
      <c r="B904" s="21" t="s">
        <v>872</v>
      </c>
      <c r="C904" s="21">
        <v>12</v>
      </c>
      <c r="D904" s="3"/>
      <c r="E904" s="5">
        <v>170465</v>
      </c>
      <c r="F904" s="3">
        <f t="shared" si="17"/>
        <v>2817865</v>
      </c>
      <c r="G904" s="5"/>
      <c r="H904" s="17"/>
    </row>
    <row r="905" spans="1:8">
      <c r="A905" s="19"/>
      <c r="B905" s="21" t="s">
        <v>875</v>
      </c>
      <c r="C905" s="21">
        <v>14</v>
      </c>
      <c r="D905" s="3"/>
      <c r="E905" s="5">
        <v>208080</v>
      </c>
      <c r="F905" s="3">
        <f t="shared" si="17"/>
        <v>2609785</v>
      </c>
      <c r="G905" s="5"/>
      <c r="H905" s="17"/>
    </row>
    <row r="906" spans="1:8">
      <c r="A906" s="19"/>
      <c r="B906" s="21" t="s">
        <v>926</v>
      </c>
      <c r="C906" s="21">
        <v>4</v>
      </c>
      <c r="E906" s="5">
        <v>85020</v>
      </c>
      <c r="F906" s="3">
        <f t="shared" si="17"/>
        <v>2524765</v>
      </c>
      <c r="G906" s="5"/>
      <c r="H906" s="17"/>
    </row>
    <row r="907" spans="1:8">
      <c r="A907" s="19"/>
      <c r="B907" s="21" t="s">
        <v>1343</v>
      </c>
      <c r="C907" s="21">
        <v>5</v>
      </c>
      <c r="D907" s="3"/>
      <c r="E907" s="5">
        <v>96700</v>
      </c>
      <c r="F907" s="3">
        <f t="shared" si="17"/>
        <v>2428065</v>
      </c>
      <c r="G907" s="5"/>
      <c r="H907" s="17"/>
    </row>
    <row r="908" spans="1:8">
      <c r="A908" s="19"/>
      <c r="B908" s="21" t="s">
        <v>47</v>
      </c>
      <c r="C908" s="21">
        <v>2</v>
      </c>
      <c r="D908" s="3"/>
      <c r="E908" s="5">
        <v>30795</v>
      </c>
      <c r="F908" s="3">
        <f t="shared" si="17"/>
        <v>2397270</v>
      </c>
      <c r="G908" s="5"/>
      <c r="H908" s="17"/>
    </row>
    <row r="909" spans="1:8">
      <c r="A909" s="19"/>
      <c r="B909" s="21" t="s">
        <v>48</v>
      </c>
      <c r="C909" s="21">
        <v>3</v>
      </c>
      <c r="D909" s="3"/>
      <c r="E909" s="5">
        <v>57110</v>
      </c>
      <c r="F909" s="3">
        <f t="shared" si="17"/>
        <v>2340160</v>
      </c>
      <c r="G909" s="5"/>
      <c r="H909" s="17"/>
    </row>
    <row r="910" spans="1:8">
      <c r="A910" s="19"/>
      <c r="B910" s="21" t="s">
        <v>49</v>
      </c>
      <c r="C910" s="21">
        <v>2</v>
      </c>
      <c r="D910" s="3"/>
      <c r="E910" s="5">
        <v>42800</v>
      </c>
      <c r="F910" s="3">
        <f t="shared" si="17"/>
        <v>2297360</v>
      </c>
      <c r="G910" s="5"/>
      <c r="H910" s="17"/>
    </row>
    <row r="911" spans="1:8">
      <c r="A911" s="19"/>
      <c r="B911" s="21" t="s">
        <v>50</v>
      </c>
      <c r="C911" s="21">
        <v>1</v>
      </c>
      <c r="D911" s="3"/>
      <c r="E911" s="5">
        <v>15090</v>
      </c>
      <c r="F911" s="3">
        <f t="shared" si="17"/>
        <v>2282270</v>
      </c>
      <c r="G911" s="5"/>
      <c r="H911" s="17"/>
    </row>
    <row r="912" spans="1:8">
      <c r="A912" s="19"/>
      <c r="B912" s="21" t="s">
        <v>51</v>
      </c>
      <c r="C912" s="21">
        <v>3</v>
      </c>
      <c r="D912" s="3"/>
      <c r="E912" s="5">
        <v>61565</v>
      </c>
      <c r="F912" s="3">
        <f t="shared" si="17"/>
        <v>2220705</v>
      </c>
      <c r="G912" s="5"/>
      <c r="H912" s="17"/>
    </row>
    <row r="913" spans="1:8">
      <c r="A913" s="19"/>
      <c r="B913" s="21" t="s">
        <v>818</v>
      </c>
      <c r="C913" s="21">
        <v>1</v>
      </c>
      <c r="D913" s="3"/>
      <c r="E913" s="5">
        <v>19330</v>
      </c>
      <c r="F913" s="3">
        <f t="shared" si="17"/>
        <v>2201375</v>
      </c>
      <c r="G913" s="5"/>
      <c r="H913" s="17"/>
    </row>
    <row r="914" spans="1:8">
      <c r="A914" s="19"/>
      <c r="B914" s="21" t="s">
        <v>55</v>
      </c>
      <c r="C914" s="21">
        <v>2</v>
      </c>
      <c r="D914" s="3"/>
      <c r="E914" s="5">
        <v>30375</v>
      </c>
      <c r="F914" s="3">
        <f t="shared" si="17"/>
        <v>2171000</v>
      </c>
      <c r="G914" s="5"/>
      <c r="H914" s="17"/>
    </row>
    <row r="915" spans="1:8">
      <c r="A915" s="19"/>
      <c r="B915" s="21" t="s">
        <v>56</v>
      </c>
      <c r="C915" s="21">
        <v>1</v>
      </c>
      <c r="D915" s="3"/>
      <c r="E915" s="5">
        <v>22170</v>
      </c>
      <c r="F915" s="3">
        <f t="shared" si="17"/>
        <v>2148830</v>
      </c>
      <c r="G915" s="5"/>
      <c r="H915" s="17"/>
    </row>
    <row r="916" spans="1:8">
      <c r="A916" s="19"/>
      <c r="B916" s="21" t="s">
        <v>57</v>
      </c>
      <c r="C916" s="21">
        <v>2</v>
      </c>
      <c r="D916" s="3"/>
      <c r="E916" s="5">
        <v>40660</v>
      </c>
      <c r="F916" s="3">
        <f t="shared" si="17"/>
        <v>2108170</v>
      </c>
      <c r="G916" s="5"/>
      <c r="H916" s="17"/>
    </row>
    <row r="917" spans="1:8">
      <c r="A917" s="19"/>
      <c r="B917" s="21" t="s">
        <v>881</v>
      </c>
      <c r="C917" s="21">
        <v>4</v>
      </c>
      <c r="D917" s="3"/>
      <c r="E917" s="5">
        <v>89335</v>
      </c>
      <c r="F917" s="3">
        <f t="shared" si="17"/>
        <v>2018835</v>
      </c>
      <c r="G917" s="5"/>
      <c r="H917" s="17"/>
    </row>
    <row r="918" spans="1:8">
      <c r="A918" s="19"/>
      <c r="B918" s="21" t="s">
        <v>928</v>
      </c>
      <c r="C918" s="21">
        <v>4</v>
      </c>
      <c r="D918" s="3"/>
      <c r="E918" s="5">
        <v>62270</v>
      </c>
      <c r="F918" s="3">
        <f t="shared" si="17"/>
        <v>1956565</v>
      </c>
      <c r="G918" s="5"/>
      <c r="H918" s="17"/>
    </row>
    <row r="919" spans="1:8">
      <c r="A919" s="19"/>
      <c r="B919" s="21" t="s">
        <v>929</v>
      </c>
      <c r="C919" s="21">
        <v>3</v>
      </c>
      <c r="D919" s="3"/>
      <c r="E919" s="5">
        <v>45345</v>
      </c>
      <c r="F919" s="3">
        <f t="shared" si="17"/>
        <v>1911220</v>
      </c>
      <c r="G919" s="5"/>
      <c r="H919" s="17"/>
    </row>
    <row r="920" spans="1:8">
      <c r="A920" s="19"/>
      <c r="B920" s="21" t="s">
        <v>930</v>
      </c>
      <c r="C920" s="21">
        <v>6</v>
      </c>
      <c r="D920" s="3"/>
      <c r="E920" s="5">
        <v>125135</v>
      </c>
      <c r="F920" s="3">
        <f t="shared" si="17"/>
        <v>1786085</v>
      </c>
      <c r="G920" s="5"/>
      <c r="H920" s="17"/>
    </row>
    <row r="921" spans="1:8">
      <c r="A921" s="19"/>
      <c r="B921" s="21" t="s">
        <v>543</v>
      </c>
      <c r="C921" s="21">
        <v>9</v>
      </c>
      <c r="D921" s="3"/>
      <c r="E921" s="5">
        <v>189610</v>
      </c>
      <c r="F921" s="3">
        <f t="shared" ref="F921:F947" si="18">F920+D921-E921</f>
        <v>1596475</v>
      </c>
      <c r="G921" s="5"/>
      <c r="H921" s="17"/>
    </row>
    <row r="922" spans="1:8">
      <c r="A922" s="19"/>
      <c r="B922" s="21" t="s">
        <v>843</v>
      </c>
      <c r="C922" s="21">
        <v>7</v>
      </c>
      <c r="D922" s="3"/>
      <c r="E922" s="5">
        <v>178830</v>
      </c>
      <c r="F922" s="3">
        <f t="shared" si="18"/>
        <v>1417645</v>
      </c>
      <c r="G922" s="5"/>
      <c r="H922" s="17"/>
    </row>
    <row r="923" spans="1:8">
      <c r="A923" s="19"/>
      <c r="B923" s="21" t="s">
        <v>844</v>
      </c>
      <c r="C923" s="21">
        <v>8</v>
      </c>
      <c r="D923" s="3"/>
      <c r="E923" s="5">
        <v>188675</v>
      </c>
      <c r="F923" s="3">
        <f t="shared" si="18"/>
        <v>1228970</v>
      </c>
      <c r="G923" s="5"/>
      <c r="H923" s="17"/>
    </row>
    <row r="924" spans="1:8">
      <c r="A924" s="19"/>
      <c r="B924" s="21" t="s">
        <v>1371</v>
      </c>
      <c r="C924" s="21">
        <v>8</v>
      </c>
      <c r="D924" s="3"/>
      <c r="E924" s="5">
        <v>196665</v>
      </c>
      <c r="F924" s="3">
        <f t="shared" si="18"/>
        <v>1032305</v>
      </c>
      <c r="G924" s="5"/>
      <c r="H924" s="17"/>
    </row>
    <row r="925" spans="1:8">
      <c r="A925" s="19"/>
      <c r="B925" s="21" t="s">
        <v>868</v>
      </c>
      <c r="C925" s="21">
        <v>1</v>
      </c>
      <c r="D925" s="3"/>
      <c r="E925" s="5">
        <v>15905</v>
      </c>
      <c r="F925" s="3">
        <f t="shared" si="18"/>
        <v>1016400</v>
      </c>
      <c r="G925" s="5"/>
      <c r="H925" s="17"/>
    </row>
    <row r="926" spans="1:8">
      <c r="A926" s="19"/>
      <c r="B926" s="21" t="s">
        <v>845</v>
      </c>
      <c r="C926" s="21">
        <v>4</v>
      </c>
      <c r="D926" s="3"/>
      <c r="E926" s="5">
        <v>72790</v>
      </c>
      <c r="F926" s="3">
        <f t="shared" si="18"/>
        <v>943610</v>
      </c>
      <c r="G926" s="5"/>
      <c r="H926" s="17"/>
    </row>
    <row r="927" spans="1:8">
      <c r="A927" s="19"/>
      <c r="B927" s="21" t="s">
        <v>846</v>
      </c>
      <c r="C927" s="21">
        <v>4</v>
      </c>
      <c r="D927" s="3"/>
      <c r="E927" s="5">
        <v>110800</v>
      </c>
      <c r="F927" s="3">
        <f t="shared" si="18"/>
        <v>832810</v>
      </c>
      <c r="G927" s="5"/>
      <c r="H927" s="17"/>
    </row>
    <row r="928" spans="1:8">
      <c r="A928" s="19"/>
      <c r="B928" s="21" t="s">
        <v>848</v>
      </c>
      <c r="C928" s="21">
        <v>5</v>
      </c>
      <c r="D928" s="3"/>
      <c r="E928" s="5">
        <v>106590</v>
      </c>
      <c r="F928" s="3">
        <f t="shared" si="18"/>
        <v>726220</v>
      </c>
      <c r="G928" s="5"/>
      <c r="H928" s="17"/>
    </row>
    <row r="929" spans="1:8">
      <c r="A929" s="19"/>
      <c r="B929" s="21" t="s">
        <v>849</v>
      </c>
      <c r="C929" s="21">
        <v>1</v>
      </c>
      <c r="D929" s="3"/>
      <c r="E929" s="5">
        <v>15000</v>
      </c>
      <c r="F929" s="3">
        <f t="shared" si="18"/>
        <v>711220</v>
      </c>
      <c r="G929" s="5"/>
      <c r="H929" s="17"/>
    </row>
    <row r="930" spans="1:8">
      <c r="A930" s="19"/>
      <c r="B930" s="21" t="s">
        <v>1372</v>
      </c>
      <c r="C930" s="21">
        <v>3</v>
      </c>
      <c r="D930" s="3"/>
      <c r="E930" s="5">
        <v>45895</v>
      </c>
      <c r="F930" s="3">
        <f t="shared" si="18"/>
        <v>665325</v>
      </c>
      <c r="G930" s="5"/>
      <c r="H930" s="17"/>
    </row>
    <row r="931" spans="1:8">
      <c r="A931" s="19"/>
      <c r="B931" s="21" t="s">
        <v>555</v>
      </c>
      <c r="C931" s="21">
        <v>1</v>
      </c>
      <c r="D931" s="3"/>
      <c r="E931" s="5">
        <v>16465</v>
      </c>
      <c r="F931" s="3">
        <f t="shared" si="18"/>
        <v>648860</v>
      </c>
      <c r="G931" s="5"/>
      <c r="H931" s="17"/>
    </row>
    <row r="932" spans="1:8">
      <c r="A932" s="19"/>
      <c r="B932" s="21" t="s">
        <v>558</v>
      </c>
      <c r="C932" s="21">
        <v>1</v>
      </c>
      <c r="D932" s="3"/>
      <c r="E932" s="5">
        <v>15300</v>
      </c>
      <c r="F932" s="3">
        <f t="shared" si="18"/>
        <v>633560</v>
      </c>
      <c r="G932" s="5"/>
      <c r="H932" s="17"/>
    </row>
    <row r="933" spans="1:8">
      <c r="A933" s="19"/>
      <c r="B933" s="21"/>
      <c r="C933" s="21"/>
      <c r="D933" s="3">
        <v>90</v>
      </c>
      <c r="E933" s="5"/>
      <c r="F933" s="3">
        <f t="shared" si="18"/>
        <v>633650</v>
      </c>
      <c r="G933" s="5"/>
      <c r="H933" s="17" t="s">
        <v>1706</v>
      </c>
    </row>
    <row r="934" spans="1:8">
      <c r="A934" s="19"/>
      <c r="B934" s="21" t="s">
        <v>1394</v>
      </c>
      <c r="C934" s="21">
        <v>2</v>
      </c>
      <c r="D934" s="3"/>
      <c r="E934" s="5">
        <v>30470</v>
      </c>
      <c r="F934" s="3">
        <f t="shared" si="18"/>
        <v>603180</v>
      </c>
      <c r="G934" s="5"/>
      <c r="H934" s="17"/>
    </row>
    <row r="935" spans="1:8">
      <c r="A935" s="19"/>
      <c r="B935" s="21" t="s">
        <v>74</v>
      </c>
      <c r="C935" s="21">
        <v>4</v>
      </c>
      <c r="D935" s="3"/>
      <c r="E935" s="5">
        <v>55795</v>
      </c>
      <c r="F935" s="3">
        <f t="shared" si="18"/>
        <v>547385</v>
      </c>
      <c r="G935" s="5"/>
      <c r="H935" s="17"/>
    </row>
    <row r="936" spans="1:8">
      <c r="A936" s="19"/>
      <c r="B936" s="21" t="s">
        <v>84</v>
      </c>
      <c r="C936" s="21">
        <v>1</v>
      </c>
      <c r="D936" s="3"/>
      <c r="E936" s="5">
        <v>14515</v>
      </c>
      <c r="F936" s="3">
        <f t="shared" si="18"/>
        <v>532870</v>
      </c>
      <c r="G936" s="5"/>
      <c r="H936" s="17"/>
    </row>
    <row r="937" spans="1:8">
      <c r="A937" s="19"/>
      <c r="B937" s="21" t="s">
        <v>1862</v>
      </c>
      <c r="C937" s="21">
        <v>1</v>
      </c>
      <c r="D937" s="3"/>
      <c r="E937" s="5">
        <v>7295</v>
      </c>
      <c r="F937" s="3">
        <f t="shared" si="18"/>
        <v>525575</v>
      </c>
      <c r="G937" s="5"/>
      <c r="H937" s="17"/>
    </row>
    <row r="938" spans="1:8">
      <c r="A938" s="19"/>
      <c r="B938" s="21" t="s">
        <v>1863</v>
      </c>
      <c r="C938" s="21">
        <v>1</v>
      </c>
      <c r="D938" s="3"/>
      <c r="E938" s="5">
        <v>13455</v>
      </c>
      <c r="F938" s="3">
        <f t="shared" si="18"/>
        <v>512120</v>
      </c>
      <c r="G938" s="5"/>
      <c r="H938" s="17"/>
    </row>
    <row r="939" spans="1:8">
      <c r="A939" s="19"/>
      <c r="B939" s="21" t="s">
        <v>1865</v>
      </c>
      <c r="C939" s="21">
        <v>5</v>
      </c>
      <c r="D939" s="3"/>
      <c r="E939" s="5">
        <v>90405</v>
      </c>
      <c r="F939" s="3">
        <f t="shared" si="18"/>
        <v>421715</v>
      </c>
      <c r="G939" s="5"/>
      <c r="H939" s="17"/>
    </row>
    <row r="940" spans="1:8">
      <c r="A940" s="19"/>
      <c r="B940" s="21" t="s">
        <v>1866</v>
      </c>
      <c r="C940" s="21">
        <v>2</v>
      </c>
      <c r="D940" s="3"/>
      <c r="E940" s="5">
        <v>27510</v>
      </c>
      <c r="F940" s="3">
        <f t="shared" si="18"/>
        <v>394205</v>
      </c>
      <c r="G940" s="5"/>
      <c r="H940" s="17"/>
    </row>
    <row r="941" spans="1:8">
      <c r="A941" s="19"/>
      <c r="B941" s="21" t="s">
        <v>1867</v>
      </c>
      <c r="C941" s="21">
        <v>8</v>
      </c>
      <c r="D941" s="3"/>
      <c r="E941" s="5">
        <v>109915</v>
      </c>
      <c r="F941" s="3">
        <f t="shared" si="18"/>
        <v>284290</v>
      </c>
      <c r="G941" s="5"/>
      <c r="H941" s="17"/>
    </row>
    <row r="942" spans="1:8">
      <c r="A942" s="19"/>
      <c r="B942" s="21" t="s">
        <v>1868</v>
      </c>
      <c r="C942" s="21">
        <v>7</v>
      </c>
      <c r="D942" s="3"/>
      <c r="E942" s="5">
        <v>97195</v>
      </c>
      <c r="F942" s="3">
        <f t="shared" si="18"/>
        <v>187095</v>
      </c>
      <c r="G942" s="5"/>
      <c r="H942" s="17"/>
    </row>
    <row r="943" spans="1:8">
      <c r="A943" s="19"/>
      <c r="B943" s="21" t="s">
        <v>1870</v>
      </c>
      <c r="C943" s="21">
        <v>2</v>
      </c>
      <c r="D943" s="3"/>
      <c r="E943" s="5">
        <v>49850</v>
      </c>
      <c r="F943" s="3">
        <f t="shared" si="18"/>
        <v>137245</v>
      </c>
      <c r="G943" s="5"/>
      <c r="H943" s="17"/>
    </row>
    <row r="944" spans="1:8">
      <c r="A944" s="19"/>
      <c r="B944" s="21" t="s">
        <v>1872</v>
      </c>
      <c r="C944" s="21">
        <v>2</v>
      </c>
      <c r="D944" s="3"/>
      <c r="E944" s="5">
        <v>49235</v>
      </c>
      <c r="F944" s="3">
        <f t="shared" si="18"/>
        <v>88010</v>
      </c>
      <c r="G944" s="5"/>
      <c r="H944" s="17"/>
    </row>
    <row r="945" spans="1:8">
      <c r="A945" s="19"/>
      <c r="B945" s="21" t="s">
        <v>1950</v>
      </c>
      <c r="C945" s="21">
        <v>1</v>
      </c>
      <c r="D945" s="3"/>
      <c r="E945" s="5">
        <v>18765</v>
      </c>
      <c r="F945" s="3">
        <f t="shared" si="18"/>
        <v>69245</v>
      </c>
      <c r="G945" s="5"/>
      <c r="H945" s="17"/>
    </row>
    <row r="946" spans="1:8">
      <c r="A946" s="19"/>
      <c r="B946" s="21" t="s">
        <v>1958</v>
      </c>
      <c r="C946" s="21">
        <v>3</v>
      </c>
      <c r="D946" s="3"/>
      <c r="E946" s="5">
        <v>42640</v>
      </c>
      <c r="F946" s="3">
        <f t="shared" si="18"/>
        <v>26605</v>
      </c>
      <c r="G946" s="5"/>
      <c r="H946" s="17"/>
    </row>
    <row r="947" spans="1:8">
      <c r="A947" s="19"/>
      <c r="B947" s="21" t="s">
        <v>1959</v>
      </c>
      <c r="C947" s="21">
        <v>3</v>
      </c>
      <c r="D947" s="3"/>
      <c r="E947" s="5">
        <v>26605</v>
      </c>
      <c r="F947" s="3">
        <f t="shared" si="18"/>
        <v>0</v>
      </c>
      <c r="G947" s="5"/>
      <c r="H947" s="17"/>
    </row>
    <row r="948" spans="1:8">
      <c r="A948" s="17"/>
      <c r="B948" s="17"/>
      <c r="C948" s="17"/>
      <c r="D948" s="18"/>
      <c r="E948" s="18"/>
      <c r="F948" s="18"/>
      <c r="G948" s="18"/>
      <c r="H948" s="17"/>
    </row>
    <row r="949" spans="1:8" ht="18.75">
      <c r="A949" s="676" t="s">
        <v>43</v>
      </c>
      <c r="B949" s="677"/>
      <c r="C949" s="41">
        <f>SUM(C791:C948)</f>
        <v>1030</v>
      </c>
      <c r="D949" s="42">
        <f>SUM(D791:D948)</f>
        <v>14898010</v>
      </c>
      <c r="E949" s="42">
        <f>SUM(E791:E948)</f>
        <v>14898010</v>
      </c>
      <c r="F949" s="42">
        <f>D949-E949</f>
        <v>0</v>
      </c>
      <c r="G949" s="42"/>
      <c r="H949" s="43"/>
    </row>
    <row r="953" spans="1:8" ht="23.25">
      <c r="A953" s="666" t="s">
        <v>0</v>
      </c>
      <c r="B953" s="666"/>
      <c r="C953" s="666"/>
      <c r="D953" s="666"/>
      <c r="E953" s="666"/>
      <c r="F953" s="666"/>
      <c r="G953" s="666"/>
      <c r="H953" s="666"/>
    </row>
    <row r="954" spans="1:8" ht="15.75">
      <c r="A954" s="672" t="s">
        <v>1668</v>
      </c>
      <c r="B954" s="672"/>
      <c r="C954" s="672"/>
      <c r="D954" s="672"/>
      <c r="E954" s="672"/>
      <c r="F954" s="672"/>
      <c r="G954" s="672"/>
      <c r="H954" s="672"/>
    </row>
    <row r="955" spans="1:8">
      <c r="A955" s="667" t="s">
        <v>1707</v>
      </c>
      <c r="B955" s="667"/>
      <c r="C955" s="667"/>
      <c r="D955" s="667"/>
      <c r="E955" s="667"/>
      <c r="F955" s="667"/>
      <c r="G955" s="667"/>
      <c r="H955" s="667"/>
    </row>
    <row r="956" spans="1:8">
      <c r="A956" s="668" t="s">
        <v>1580</v>
      </c>
      <c r="B956" s="668"/>
      <c r="C956" s="668"/>
      <c r="D956" s="668"/>
      <c r="E956" s="668"/>
      <c r="F956" s="668"/>
      <c r="G956" s="668"/>
      <c r="H956" s="668"/>
    </row>
    <row r="957" spans="1:8" ht="15.75">
      <c r="A957" s="1" t="s">
        <v>3</v>
      </c>
      <c r="B957" s="1" t="s">
        <v>4</v>
      </c>
      <c r="C957" s="211" t="s">
        <v>2245</v>
      </c>
      <c r="D957" s="1" t="s">
        <v>2243</v>
      </c>
      <c r="E957" s="1" t="s">
        <v>2246</v>
      </c>
      <c r="F957" s="211" t="s">
        <v>2244</v>
      </c>
      <c r="G957" s="1" t="s">
        <v>2247</v>
      </c>
      <c r="H957" s="211" t="s">
        <v>2239</v>
      </c>
    </row>
    <row r="958" spans="1:8">
      <c r="A958" s="19"/>
      <c r="B958" s="21" t="s">
        <v>1356</v>
      </c>
      <c r="C958" s="21"/>
      <c r="D958" s="5">
        <v>5500000</v>
      </c>
      <c r="E958" s="3"/>
      <c r="F958" s="3">
        <f>D958-E958</f>
        <v>5500000</v>
      </c>
      <c r="G958" s="3"/>
      <c r="H958" s="21"/>
    </row>
    <row r="959" spans="1:8">
      <c r="A959" s="19"/>
      <c r="B959" s="21" t="s">
        <v>51</v>
      </c>
      <c r="C959" s="21">
        <v>1</v>
      </c>
      <c r="D959" s="3"/>
      <c r="E959" s="5">
        <v>22890</v>
      </c>
      <c r="F959" s="5">
        <f>F958+D959-E959</f>
        <v>5477110</v>
      </c>
      <c r="G959" s="5"/>
      <c r="H959" s="21"/>
    </row>
    <row r="960" spans="1:8">
      <c r="A960" s="19"/>
      <c r="B960" s="21" t="s">
        <v>53</v>
      </c>
      <c r="C960" s="21">
        <v>1</v>
      </c>
      <c r="D960" s="5">
        <v>22890</v>
      </c>
      <c r="E960" s="3"/>
      <c r="F960" s="5">
        <f t="shared" ref="F960:F1025" si="19">F959+D960-E960</f>
        <v>5500000</v>
      </c>
      <c r="G960" s="3"/>
      <c r="H960" s="21"/>
    </row>
    <row r="961" spans="1:8">
      <c r="A961" s="19"/>
      <c r="B961" s="21" t="s">
        <v>1959</v>
      </c>
      <c r="C961" s="21">
        <v>1</v>
      </c>
      <c r="D961" s="3"/>
      <c r="E961" s="5">
        <f>28355-26605</f>
        <v>1750</v>
      </c>
      <c r="F961" s="5">
        <f t="shared" si="19"/>
        <v>5498250</v>
      </c>
      <c r="G961" s="5"/>
      <c r="H961" s="21"/>
    </row>
    <row r="962" spans="1:8">
      <c r="A962" s="19"/>
      <c r="B962" s="21" t="s">
        <v>1962</v>
      </c>
      <c r="C962" s="21">
        <v>5</v>
      </c>
      <c r="D962" s="3"/>
      <c r="E962" s="5">
        <v>73595</v>
      </c>
      <c r="F962" s="5">
        <f t="shared" si="19"/>
        <v>5424655</v>
      </c>
      <c r="G962" s="5"/>
      <c r="H962" s="21"/>
    </row>
    <row r="963" spans="1:8">
      <c r="A963" s="19"/>
      <c r="B963" s="21" t="s">
        <v>1965</v>
      </c>
      <c r="C963" s="21">
        <v>5</v>
      </c>
      <c r="D963" s="3"/>
      <c r="E963" s="5">
        <v>73735</v>
      </c>
      <c r="F963" s="5">
        <f t="shared" si="19"/>
        <v>5350920</v>
      </c>
      <c r="G963" s="5"/>
      <c r="H963" s="21"/>
    </row>
    <row r="964" spans="1:8">
      <c r="A964" s="19"/>
      <c r="B964" s="54" t="s">
        <v>1967</v>
      </c>
      <c r="C964" s="54">
        <v>1</v>
      </c>
      <c r="D964" s="49"/>
      <c r="E964" s="48">
        <v>14540</v>
      </c>
      <c r="F964" s="5">
        <f t="shared" si="19"/>
        <v>5336380</v>
      </c>
      <c r="G964" s="48"/>
      <c r="H964" s="21"/>
    </row>
    <row r="965" spans="1:8">
      <c r="A965" s="19"/>
      <c r="B965" s="54" t="s">
        <v>1969</v>
      </c>
      <c r="C965" s="54">
        <v>4</v>
      </c>
      <c r="D965" s="54"/>
      <c r="E965" s="5">
        <v>72070</v>
      </c>
      <c r="F965" s="5">
        <f t="shared" si="19"/>
        <v>5264310</v>
      </c>
      <c r="G965" s="5"/>
      <c r="H965" s="17"/>
    </row>
    <row r="966" spans="1:8">
      <c r="A966" s="19"/>
      <c r="B966" s="54" t="s">
        <v>1971</v>
      </c>
      <c r="C966" s="54">
        <v>4</v>
      </c>
      <c r="D966" s="54"/>
      <c r="E966" s="5">
        <v>56905</v>
      </c>
      <c r="F966" s="5">
        <f t="shared" si="19"/>
        <v>5207405</v>
      </c>
      <c r="G966" s="5"/>
      <c r="H966" s="17"/>
    </row>
    <row r="967" spans="1:8">
      <c r="A967" s="19"/>
      <c r="B967" s="54" t="s">
        <v>1974</v>
      </c>
      <c r="C967" s="54">
        <v>6</v>
      </c>
      <c r="D967" s="54"/>
      <c r="E967" s="5">
        <v>87020</v>
      </c>
      <c r="F967" s="5">
        <f t="shared" si="19"/>
        <v>5120385</v>
      </c>
      <c r="G967" s="5"/>
      <c r="H967" s="17"/>
    </row>
    <row r="968" spans="1:8">
      <c r="A968" s="19"/>
      <c r="B968" s="54" t="s">
        <v>1975</v>
      </c>
      <c r="C968" s="54">
        <v>7</v>
      </c>
      <c r="D968" s="54"/>
      <c r="E968" s="48">
        <v>110575</v>
      </c>
      <c r="F968" s="5">
        <f t="shared" si="19"/>
        <v>5009810</v>
      </c>
      <c r="G968" s="48"/>
      <c r="H968" s="17"/>
    </row>
    <row r="969" spans="1:8">
      <c r="A969" s="19"/>
      <c r="B969" s="54" t="s">
        <v>1978</v>
      </c>
      <c r="C969" s="54">
        <v>6</v>
      </c>
      <c r="D969" s="54"/>
      <c r="E969" s="48">
        <v>84105</v>
      </c>
      <c r="F969" s="5">
        <f t="shared" si="19"/>
        <v>4925705</v>
      </c>
      <c r="G969" s="48"/>
      <c r="H969" s="17"/>
    </row>
    <row r="970" spans="1:8">
      <c r="A970" s="19"/>
      <c r="B970" s="21" t="s">
        <v>1985</v>
      </c>
      <c r="C970" s="21">
        <v>1</v>
      </c>
      <c r="D970" s="3"/>
      <c r="E970" s="5">
        <v>14740</v>
      </c>
      <c r="F970" s="5">
        <f t="shared" si="19"/>
        <v>4910965</v>
      </c>
      <c r="G970" s="5"/>
      <c r="H970" s="17"/>
    </row>
    <row r="971" spans="1:8">
      <c r="A971" s="19"/>
      <c r="B971" s="21" t="s">
        <v>1989</v>
      </c>
      <c r="C971" s="21">
        <v>7</v>
      </c>
      <c r="D971" s="3"/>
      <c r="E971" s="5">
        <v>96000</v>
      </c>
      <c r="F971" s="5">
        <f t="shared" si="19"/>
        <v>4814965</v>
      </c>
      <c r="G971" s="5"/>
      <c r="H971" s="17"/>
    </row>
    <row r="972" spans="1:8">
      <c r="A972" s="19"/>
      <c r="B972" s="21" t="s">
        <v>1990</v>
      </c>
      <c r="C972" s="21">
        <v>1</v>
      </c>
      <c r="D972" s="3"/>
      <c r="E972" s="5">
        <v>15605</v>
      </c>
      <c r="F972" s="5">
        <f t="shared" si="19"/>
        <v>4799360</v>
      </c>
      <c r="G972" s="5"/>
      <c r="H972" s="17"/>
    </row>
    <row r="973" spans="1:8">
      <c r="A973" s="19"/>
      <c r="B973" s="21" t="s">
        <v>1991</v>
      </c>
      <c r="C973" s="21">
        <v>1</v>
      </c>
      <c r="D973" s="3"/>
      <c r="E973" s="5">
        <v>13200</v>
      </c>
      <c r="F973" s="5">
        <f t="shared" si="19"/>
        <v>4786160</v>
      </c>
      <c r="G973" s="5"/>
      <c r="H973" s="17"/>
    </row>
    <row r="974" spans="1:8">
      <c r="A974" s="19"/>
      <c r="B974" s="21" t="s">
        <v>1992</v>
      </c>
      <c r="C974" s="21">
        <v>1</v>
      </c>
      <c r="D974" s="3"/>
      <c r="E974" s="5">
        <v>14580</v>
      </c>
      <c r="F974" s="5">
        <f t="shared" si="19"/>
        <v>4771580</v>
      </c>
      <c r="G974" s="5"/>
      <c r="H974" s="17"/>
    </row>
    <row r="975" spans="1:8">
      <c r="A975" s="19"/>
      <c r="B975" s="21" t="s">
        <v>2019</v>
      </c>
      <c r="C975" s="21"/>
      <c r="D975" s="3"/>
      <c r="E975" s="5">
        <v>5</v>
      </c>
      <c r="F975" s="5">
        <f t="shared" si="19"/>
        <v>4771575</v>
      </c>
      <c r="G975" s="5"/>
      <c r="H975" s="17" t="s">
        <v>2020</v>
      </c>
    </row>
    <row r="976" spans="1:8">
      <c r="A976" s="19"/>
      <c r="B976" s="21" t="s">
        <v>2075</v>
      </c>
      <c r="C976" s="21">
        <v>2</v>
      </c>
      <c r="D976" s="3"/>
      <c r="E976" s="5">
        <v>29435</v>
      </c>
      <c r="F976" s="5">
        <f t="shared" si="19"/>
        <v>4742140</v>
      </c>
      <c r="G976" s="5"/>
      <c r="H976" s="17"/>
    </row>
    <row r="977" spans="1:8">
      <c r="A977" s="19"/>
      <c r="B977" s="21" t="s">
        <v>2077</v>
      </c>
      <c r="C977" s="21">
        <v>2</v>
      </c>
      <c r="D977" s="3"/>
      <c r="E977" s="5">
        <v>27725</v>
      </c>
      <c r="F977" s="5">
        <f t="shared" si="19"/>
        <v>4714415</v>
      </c>
      <c r="G977" s="5"/>
      <c r="H977" s="17"/>
    </row>
    <row r="978" spans="1:8">
      <c r="A978" s="19"/>
      <c r="B978" s="21" t="s">
        <v>2080</v>
      </c>
      <c r="C978" s="21">
        <v>1</v>
      </c>
      <c r="D978" s="3"/>
      <c r="E978" s="5">
        <v>14195</v>
      </c>
      <c r="F978" s="5">
        <f t="shared" si="19"/>
        <v>4700220</v>
      </c>
      <c r="G978" s="5"/>
      <c r="H978" s="17"/>
    </row>
    <row r="979" spans="1:8">
      <c r="A979" s="19"/>
      <c r="B979" s="21" t="s">
        <v>2084</v>
      </c>
      <c r="C979" s="21">
        <v>13</v>
      </c>
      <c r="D979" s="3"/>
      <c r="E979" s="5">
        <v>184440</v>
      </c>
      <c r="F979" s="5">
        <f t="shared" si="19"/>
        <v>4515780</v>
      </c>
      <c r="G979" s="5"/>
      <c r="H979" s="17"/>
    </row>
    <row r="980" spans="1:8">
      <c r="A980" s="19"/>
      <c r="B980" s="21" t="s">
        <v>2085</v>
      </c>
      <c r="C980" s="21">
        <v>11</v>
      </c>
      <c r="D980" s="3"/>
      <c r="E980" s="5">
        <v>159460</v>
      </c>
      <c r="F980" s="5">
        <f t="shared" si="19"/>
        <v>4356320</v>
      </c>
      <c r="G980" s="5"/>
      <c r="H980" s="17"/>
    </row>
    <row r="981" spans="1:8">
      <c r="A981" s="19"/>
      <c r="B981" s="21" t="s">
        <v>2086</v>
      </c>
      <c r="C981" s="21">
        <v>5</v>
      </c>
      <c r="D981" s="3"/>
      <c r="E981" s="5">
        <v>85390</v>
      </c>
      <c r="F981" s="5">
        <f t="shared" si="19"/>
        <v>4270930</v>
      </c>
      <c r="G981" s="5"/>
      <c r="H981" s="17"/>
    </row>
    <row r="982" spans="1:8">
      <c r="A982" s="19"/>
      <c r="B982" s="21" t="s">
        <v>2087</v>
      </c>
      <c r="C982" s="21">
        <v>5</v>
      </c>
      <c r="D982" s="3"/>
      <c r="E982" s="5">
        <v>72685</v>
      </c>
      <c r="F982" s="5">
        <f t="shared" si="19"/>
        <v>4198245</v>
      </c>
      <c r="G982" s="5"/>
      <c r="H982" s="17"/>
    </row>
    <row r="983" spans="1:8">
      <c r="A983" s="19"/>
      <c r="B983" s="21" t="s">
        <v>2110</v>
      </c>
      <c r="C983" s="21">
        <v>2</v>
      </c>
      <c r="D983" s="3"/>
      <c r="E983" s="5">
        <v>28940</v>
      </c>
      <c r="F983" s="5">
        <f t="shared" si="19"/>
        <v>4169305</v>
      </c>
      <c r="G983" s="5"/>
      <c r="H983" s="17"/>
    </row>
    <row r="984" spans="1:8">
      <c r="A984" s="19"/>
      <c r="B984" s="21" t="s">
        <v>2112</v>
      </c>
      <c r="C984" s="21">
        <v>4</v>
      </c>
      <c r="D984" s="3"/>
      <c r="E984" s="5">
        <v>72415</v>
      </c>
      <c r="F984" s="5">
        <f t="shared" si="19"/>
        <v>4096890</v>
      </c>
      <c r="G984" s="5"/>
      <c r="H984" s="17"/>
    </row>
    <row r="985" spans="1:8">
      <c r="A985" s="19"/>
      <c r="B985" s="21" t="s">
        <v>2114</v>
      </c>
      <c r="C985" s="21">
        <v>3</v>
      </c>
      <c r="D985" s="3"/>
      <c r="E985" s="5">
        <v>44165</v>
      </c>
      <c r="F985" s="5">
        <f t="shared" si="19"/>
        <v>4052725</v>
      </c>
      <c r="G985" s="5"/>
      <c r="H985" s="17"/>
    </row>
    <row r="986" spans="1:8">
      <c r="A986" s="19"/>
      <c r="B986" s="21" t="s">
        <v>2121</v>
      </c>
      <c r="C986" s="21">
        <v>1</v>
      </c>
      <c r="D986" s="3"/>
      <c r="E986" s="5">
        <v>26295</v>
      </c>
      <c r="F986" s="5">
        <f t="shared" si="19"/>
        <v>4026430</v>
      </c>
      <c r="G986" s="5"/>
      <c r="H986" s="17"/>
    </row>
    <row r="987" spans="1:8">
      <c r="A987" s="19"/>
      <c r="B987" s="21" t="s">
        <v>2124</v>
      </c>
      <c r="C987" s="21">
        <v>1</v>
      </c>
      <c r="D987" s="3"/>
      <c r="E987" s="5">
        <v>25600</v>
      </c>
      <c r="F987" s="5">
        <f t="shared" si="19"/>
        <v>4000830</v>
      </c>
      <c r="G987" s="5"/>
      <c r="H987" s="17"/>
    </row>
    <row r="988" spans="1:8">
      <c r="A988" s="19"/>
      <c r="B988" s="21" t="s">
        <v>2149</v>
      </c>
      <c r="C988" s="21">
        <v>5</v>
      </c>
      <c r="D988" s="3"/>
      <c r="E988" s="5">
        <v>96355</v>
      </c>
      <c r="F988" s="5">
        <f t="shared" si="19"/>
        <v>3904475</v>
      </c>
      <c r="G988" s="5"/>
      <c r="H988" s="17"/>
    </row>
    <row r="989" spans="1:8">
      <c r="A989" s="19"/>
      <c r="B989" s="21" t="s">
        <v>2154</v>
      </c>
      <c r="C989" s="21">
        <v>3</v>
      </c>
      <c r="D989" s="3"/>
      <c r="E989" s="5">
        <v>83090</v>
      </c>
      <c r="F989" s="5">
        <f t="shared" si="19"/>
        <v>3821385</v>
      </c>
      <c r="G989" s="5"/>
      <c r="H989" s="17"/>
    </row>
    <row r="990" spans="1:8">
      <c r="A990" s="19"/>
      <c r="B990" s="21" t="s">
        <v>2156</v>
      </c>
      <c r="C990" s="21">
        <v>3</v>
      </c>
      <c r="D990" s="3"/>
      <c r="E990" s="5">
        <v>78160</v>
      </c>
      <c r="F990" s="5">
        <f t="shared" si="19"/>
        <v>3743225</v>
      </c>
      <c r="G990" s="5"/>
      <c r="H990" s="17"/>
    </row>
    <row r="991" spans="1:8">
      <c r="A991" s="19"/>
      <c r="B991" s="21" t="s">
        <v>2166</v>
      </c>
      <c r="C991" s="21">
        <v>3</v>
      </c>
      <c r="D991" s="3"/>
      <c r="E991" s="5">
        <v>55820</v>
      </c>
      <c r="F991" s="5">
        <f t="shared" si="19"/>
        <v>3687405</v>
      </c>
      <c r="G991" s="5"/>
      <c r="H991" s="17"/>
    </row>
    <row r="992" spans="1:8">
      <c r="A992" s="19"/>
      <c r="B992" s="21" t="s">
        <v>2178</v>
      </c>
      <c r="C992" s="21">
        <v>1</v>
      </c>
      <c r="D992" s="3"/>
      <c r="E992" s="3">
        <v>13830</v>
      </c>
      <c r="F992" s="5">
        <f t="shared" si="19"/>
        <v>3673575</v>
      </c>
      <c r="G992" s="3"/>
      <c r="H992" s="17"/>
    </row>
    <row r="993" spans="1:8">
      <c r="A993" s="19"/>
      <c r="B993" s="21" t="s">
        <v>2189</v>
      </c>
      <c r="C993" s="21">
        <v>4</v>
      </c>
      <c r="D993" s="3"/>
      <c r="E993" s="3">
        <v>73490</v>
      </c>
      <c r="F993" s="5">
        <f t="shared" si="19"/>
        <v>3600085</v>
      </c>
      <c r="G993" s="3"/>
      <c r="H993" s="17"/>
    </row>
    <row r="994" spans="1:8">
      <c r="A994" s="19"/>
      <c r="B994" s="21" t="s">
        <v>2190</v>
      </c>
      <c r="C994" s="21">
        <v>4</v>
      </c>
      <c r="D994" s="3"/>
      <c r="E994" s="3">
        <v>76425</v>
      </c>
      <c r="F994" s="5">
        <f t="shared" si="19"/>
        <v>3523660</v>
      </c>
      <c r="G994" s="3"/>
      <c r="H994" s="17"/>
    </row>
    <row r="995" spans="1:8">
      <c r="A995" s="19"/>
      <c r="B995" s="21" t="s">
        <v>2191</v>
      </c>
      <c r="C995" s="21">
        <v>6</v>
      </c>
      <c r="D995" s="3"/>
      <c r="E995" s="3">
        <v>83740</v>
      </c>
      <c r="F995" s="5">
        <f t="shared" si="19"/>
        <v>3439920</v>
      </c>
      <c r="G995" s="3"/>
      <c r="H995" s="17"/>
    </row>
    <row r="996" spans="1:8">
      <c r="A996" s="19"/>
      <c r="B996" s="21" t="s">
        <v>2192</v>
      </c>
      <c r="C996" s="21">
        <v>8</v>
      </c>
      <c r="D996" s="3"/>
      <c r="E996" s="3">
        <v>112620</v>
      </c>
      <c r="F996" s="5">
        <f t="shared" si="19"/>
        <v>3327300</v>
      </c>
      <c r="G996" s="3"/>
      <c r="H996" s="17"/>
    </row>
    <row r="997" spans="1:8">
      <c r="A997" s="19"/>
      <c r="B997" s="21" t="s">
        <v>2193</v>
      </c>
      <c r="C997" s="21">
        <v>7</v>
      </c>
      <c r="D997" s="3"/>
      <c r="E997" s="3">
        <v>103850</v>
      </c>
      <c r="F997" s="5">
        <f t="shared" si="19"/>
        <v>3223450</v>
      </c>
      <c r="G997" s="3"/>
      <c r="H997" s="17"/>
    </row>
    <row r="998" spans="1:8">
      <c r="A998" s="19"/>
      <c r="B998" s="21" t="s">
        <v>2195</v>
      </c>
      <c r="C998" s="21">
        <v>2</v>
      </c>
      <c r="D998" s="3"/>
      <c r="E998" s="3">
        <v>28750</v>
      </c>
      <c r="F998" s="5">
        <f t="shared" si="19"/>
        <v>3194700</v>
      </c>
      <c r="G998" s="3"/>
      <c r="H998" s="17"/>
    </row>
    <row r="999" spans="1:8">
      <c r="A999" s="19"/>
      <c r="B999" s="21" t="s">
        <v>2196</v>
      </c>
      <c r="C999" s="21">
        <v>1</v>
      </c>
      <c r="D999" s="3"/>
      <c r="E999" s="3">
        <v>13630</v>
      </c>
      <c r="F999" s="5">
        <f t="shared" si="19"/>
        <v>3181070</v>
      </c>
      <c r="G999" s="3"/>
      <c r="H999" s="17"/>
    </row>
    <row r="1000" spans="1:8">
      <c r="A1000" s="19"/>
      <c r="B1000" s="21" t="s">
        <v>2212</v>
      </c>
      <c r="C1000" s="21">
        <v>1</v>
      </c>
      <c r="D1000" s="3"/>
      <c r="E1000" s="3">
        <v>7865</v>
      </c>
      <c r="F1000" s="5">
        <f t="shared" si="19"/>
        <v>3173205</v>
      </c>
      <c r="G1000" s="3"/>
      <c r="H1000" s="17"/>
    </row>
    <row r="1001" spans="1:8">
      <c r="A1001" s="19"/>
      <c r="B1001" s="21" t="s">
        <v>2217</v>
      </c>
      <c r="C1001" s="21">
        <v>3</v>
      </c>
      <c r="D1001" s="3"/>
      <c r="E1001" s="3">
        <v>43065</v>
      </c>
      <c r="F1001" s="5">
        <f t="shared" si="19"/>
        <v>3130140</v>
      </c>
      <c r="G1001" s="3"/>
      <c r="H1001" s="17"/>
    </row>
    <row r="1002" spans="1:8">
      <c r="A1002" s="19"/>
      <c r="B1002" s="21" t="s">
        <v>2218</v>
      </c>
      <c r="C1002" s="21">
        <v>2</v>
      </c>
      <c r="D1002" s="3"/>
      <c r="E1002" s="3">
        <v>27500</v>
      </c>
      <c r="F1002" s="5">
        <f t="shared" si="19"/>
        <v>3102640</v>
      </c>
      <c r="G1002" s="3"/>
      <c r="H1002" s="17"/>
    </row>
    <row r="1003" spans="1:8">
      <c r="A1003" s="19"/>
      <c r="B1003" s="21" t="s">
        <v>2237</v>
      </c>
      <c r="C1003" s="21">
        <v>1</v>
      </c>
      <c r="D1003" s="3"/>
      <c r="E1003" s="3">
        <v>15510</v>
      </c>
      <c r="F1003" s="5">
        <f t="shared" si="19"/>
        <v>3087130</v>
      </c>
      <c r="G1003" s="3"/>
      <c r="H1003" s="17"/>
    </row>
    <row r="1004" spans="1:8">
      <c r="A1004" s="19"/>
      <c r="B1004" s="21" t="s">
        <v>2238</v>
      </c>
      <c r="C1004" s="21">
        <v>1</v>
      </c>
      <c r="D1004" s="3"/>
      <c r="E1004" s="3">
        <v>16070</v>
      </c>
      <c r="F1004" s="5">
        <f t="shared" si="19"/>
        <v>3071060</v>
      </c>
      <c r="G1004" s="3"/>
      <c r="H1004" s="17"/>
    </row>
    <row r="1005" spans="1:8">
      <c r="A1005" s="19"/>
      <c r="B1005" s="21" t="s">
        <v>2257</v>
      </c>
      <c r="C1005" s="21">
        <v>4</v>
      </c>
      <c r="D1005" s="3"/>
      <c r="E1005" s="3">
        <v>56880</v>
      </c>
      <c r="F1005" s="5">
        <f t="shared" si="19"/>
        <v>3014180</v>
      </c>
      <c r="G1005" s="3"/>
      <c r="H1005" s="17"/>
    </row>
    <row r="1006" spans="1:8">
      <c r="A1006" s="19"/>
      <c r="B1006" s="21" t="s">
        <v>2258</v>
      </c>
      <c r="C1006" s="21">
        <v>3</v>
      </c>
      <c r="D1006" s="3"/>
      <c r="E1006" s="3">
        <v>44950</v>
      </c>
      <c r="F1006" s="5">
        <f t="shared" si="19"/>
        <v>2969230</v>
      </c>
      <c r="G1006" s="3"/>
      <c r="H1006" s="17"/>
    </row>
    <row r="1007" spans="1:8">
      <c r="A1007" s="19"/>
      <c r="B1007" s="21" t="s">
        <v>2505</v>
      </c>
      <c r="C1007" s="21">
        <v>1</v>
      </c>
      <c r="D1007" s="3"/>
      <c r="E1007" s="3">
        <v>14565</v>
      </c>
      <c r="F1007" s="5">
        <f t="shared" si="19"/>
        <v>2954665</v>
      </c>
      <c r="G1007" s="3"/>
      <c r="H1007" s="17"/>
    </row>
    <row r="1008" spans="1:8">
      <c r="A1008" s="19"/>
      <c r="B1008" s="21" t="s">
        <v>2514</v>
      </c>
      <c r="C1008" s="21">
        <v>1</v>
      </c>
      <c r="D1008" s="3"/>
      <c r="E1008" s="3">
        <v>14570</v>
      </c>
      <c r="F1008" s="5">
        <f t="shared" si="19"/>
        <v>2940095</v>
      </c>
      <c r="G1008" s="3"/>
      <c r="H1008" s="17"/>
    </row>
    <row r="1009" spans="1:8">
      <c r="A1009" s="19"/>
      <c r="B1009" s="21" t="s">
        <v>2517</v>
      </c>
      <c r="C1009" s="21">
        <v>1</v>
      </c>
      <c r="D1009" s="3"/>
      <c r="E1009" s="3">
        <v>14720</v>
      </c>
      <c r="F1009" s="5">
        <f t="shared" si="19"/>
        <v>2925375</v>
      </c>
      <c r="G1009" s="3"/>
      <c r="H1009" s="17"/>
    </row>
    <row r="1010" spans="1:8">
      <c r="A1010" s="19"/>
      <c r="B1010" s="21" t="s">
        <v>2518</v>
      </c>
      <c r="C1010" s="21">
        <v>1</v>
      </c>
      <c r="D1010" s="3"/>
      <c r="E1010" s="3">
        <v>15520</v>
      </c>
      <c r="F1010" s="5">
        <f t="shared" si="19"/>
        <v>2909855</v>
      </c>
      <c r="G1010" s="3"/>
      <c r="H1010" s="17"/>
    </row>
    <row r="1011" spans="1:8">
      <c r="A1011" s="19"/>
      <c r="B1011" s="270" t="s">
        <v>2567</v>
      </c>
      <c r="C1011" s="21">
        <v>3</v>
      </c>
      <c r="D1011" s="3"/>
      <c r="E1011" s="3">
        <v>43260</v>
      </c>
      <c r="F1011" s="5">
        <f t="shared" si="19"/>
        <v>2866595</v>
      </c>
      <c r="G1011" s="3"/>
      <c r="H1011" s="17"/>
    </row>
    <row r="1012" spans="1:8">
      <c r="A1012" s="19"/>
      <c r="B1012" s="276" t="s">
        <v>2570</v>
      </c>
      <c r="C1012" s="21">
        <v>3</v>
      </c>
      <c r="D1012" s="3"/>
      <c r="E1012" s="3">
        <v>44710</v>
      </c>
      <c r="F1012" s="5">
        <f t="shared" si="19"/>
        <v>2821885</v>
      </c>
      <c r="G1012" s="3"/>
      <c r="H1012" s="17"/>
    </row>
    <row r="1013" spans="1:8">
      <c r="A1013" s="19"/>
      <c r="B1013" s="280" t="s">
        <v>2572</v>
      </c>
      <c r="C1013" s="21">
        <v>1</v>
      </c>
      <c r="D1013" s="3"/>
      <c r="E1013" s="3">
        <v>15190</v>
      </c>
      <c r="F1013" s="5">
        <f t="shared" si="19"/>
        <v>2806695</v>
      </c>
      <c r="G1013" s="3"/>
      <c r="H1013" s="17"/>
    </row>
    <row r="1014" spans="1:8">
      <c r="A1014" s="19"/>
      <c r="B1014" s="284" t="s">
        <v>2577</v>
      </c>
      <c r="C1014" s="21">
        <v>1</v>
      </c>
      <c r="D1014" s="3"/>
      <c r="E1014" s="3">
        <v>14580</v>
      </c>
      <c r="F1014" s="5">
        <f t="shared" si="19"/>
        <v>2792115</v>
      </c>
      <c r="G1014" s="3"/>
      <c r="H1014" s="17"/>
    </row>
    <row r="1015" spans="1:8">
      <c r="A1015" s="19"/>
      <c r="B1015" s="286" t="s">
        <v>2580</v>
      </c>
      <c r="C1015" s="21">
        <v>5</v>
      </c>
      <c r="D1015" s="3"/>
      <c r="E1015" s="3">
        <v>73350</v>
      </c>
      <c r="F1015" s="5">
        <f t="shared" si="19"/>
        <v>2718765</v>
      </c>
      <c r="G1015" s="3"/>
      <c r="H1015" s="17"/>
    </row>
    <row r="1016" spans="1:8">
      <c r="A1016" s="19"/>
      <c r="B1016" s="288" t="s">
        <v>2582</v>
      </c>
      <c r="C1016" s="21">
        <v>4</v>
      </c>
      <c r="D1016" s="3"/>
      <c r="E1016" s="3">
        <v>58260</v>
      </c>
      <c r="F1016" s="5">
        <f t="shared" si="19"/>
        <v>2660505</v>
      </c>
      <c r="G1016" s="3"/>
      <c r="H1016" s="17"/>
    </row>
    <row r="1017" spans="1:8">
      <c r="A1017" s="19"/>
      <c r="B1017" s="293" t="s">
        <v>2585</v>
      </c>
      <c r="C1017" s="21">
        <v>5</v>
      </c>
      <c r="D1017" s="3"/>
      <c r="E1017" s="3">
        <v>69930</v>
      </c>
      <c r="F1017" s="5">
        <f t="shared" si="19"/>
        <v>2590575</v>
      </c>
      <c r="G1017" s="3"/>
      <c r="H1017" s="17"/>
    </row>
    <row r="1018" spans="1:8">
      <c r="A1018" s="19"/>
      <c r="B1018" s="302" t="s">
        <v>2595</v>
      </c>
      <c r="C1018" s="21">
        <v>5</v>
      </c>
      <c r="D1018" s="3"/>
      <c r="E1018" s="3">
        <v>75780</v>
      </c>
      <c r="F1018" s="5">
        <f t="shared" si="19"/>
        <v>2514795</v>
      </c>
      <c r="G1018" s="3"/>
      <c r="H1018" s="17"/>
    </row>
    <row r="1019" spans="1:8">
      <c r="A1019" s="19"/>
      <c r="B1019" s="305" t="s">
        <v>2598</v>
      </c>
      <c r="C1019" s="21">
        <v>4</v>
      </c>
      <c r="D1019" s="3"/>
      <c r="E1019" s="3">
        <v>62020</v>
      </c>
      <c r="F1019" s="5">
        <f t="shared" si="19"/>
        <v>2452775</v>
      </c>
      <c r="G1019" s="3"/>
      <c r="H1019" s="17"/>
    </row>
    <row r="1020" spans="1:8">
      <c r="A1020" s="19"/>
      <c r="B1020" s="307" t="s">
        <v>2601</v>
      </c>
      <c r="C1020" s="21">
        <v>5</v>
      </c>
      <c r="D1020" s="3"/>
      <c r="E1020" s="3">
        <v>74035</v>
      </c>
      <c r="F1020" s="5">
        <f t="shared" si="19"/>
        <v>2378740</v>
      </c>
      <c r="G1020" s="3"/>
      <c r="H1020" s="17"/>
    </row>
    <row r="1021" spans="1:8">
      <c r="A1021" s="19"/>
      <c r="B1021" s="310" t="s">
        <v>2051</v>
      </c>
      <c r="C1021" s="21">
        <v>4</v>
      </c>
      <c r="D1021" s="3"/>
      <c r="E1021" s="3">
        <v>58635</v>
      </c>
      <c r="F1021" s="5">
        <f t="shared" si="19"/>
        <v>2320105</v>
      </c>
      <c r="G1021" s="3"/>
      <c r="H1021" s="17"/>
    </row>
    <row r="1022" spans="1:8">
      <c r="A1022" s="19"/>
      <c r="B1022" s="311" t="s">
        <v>2605</v>
      </c>
      <c r="C1022" s="21">
        <v>3</v>
      </c>
      <c r="D1022" s="3"/>
      <c r="E1022" s="3">
        <v>46725</v>
      </c>
      <c r="F1022" s="5">
        <f t="shared" si="19"/>
        <v>2273380</v>
      </c>
      <c r="G1022" s="3"/>
      <c r="H1022" s="17"/>
    </row>
    <row r="1023" spans="1:8">
      <c r="A1023" s="19"/>
      <c r="B1023" s="314" t="s">
        <v>2606</v>
      </c>
      <c r="C1023" s="21">
        <v>5</v>
      </c>
      <c r="D1023" s="3"/>
      <c r="E1023" s="3">
        <v>75835</v>
      </c>
      <c r="F1023" s="5">
        <f t="shared" si="19"/>
        <v>2197545</v>
      </c>
      <c r="G1023" s="3"/>
      <c r="H1023" s="17"/>
    </row>
    <row r="1024" spans="1:8">
      <c r="A1024" s="19"/>
      <c r="B1024" s="317" t="s">
        <v>2609</v>
      </c>
      <c r="C1024" s="21">
        <v>11</v>
      </c>
      <c r="D1024" s="3"/>
      <c r="E1024" s="3">
        <v>45845</v>
      </c>
      <c r="F1024" s="5">
        <f t="shared" si="19"/>
        <v>2151700</v>
      </c>
      <c r="G1024" s="3"/>
      <c r="H1024" s="17"/>
    </row>
    <row r="1025" spans="1:8">
      <c r="A1025" s="19"/>
      <c r="B1025" s="319" t="s">
        <v>2611</v>
      </c>
      <c r="C1025" s="21">
        <v>3</v>
      </c>
      <c r="D1025" s="3"/>
      <c r="E1025" s="3">
        <v>42195</v>
      </c>
      <c r="F1025" s="5">
        <f t="shared" si="19"/>
        <v>2109505</v>
      </c>
      <c r="G1025" s="3"/>
      <c r="H1025" s="17"/>
    </row>
    <row r="1026" spans="1:8">
      <c r="A1026" s="19"/>
      <c r="B1026" s="321" t="s">
        <v>2616</v>
      </c>
      <c r="C1026" s="21">
        <v>8</v>
      </c>
      <c r="D1026" s="3"/>
      <c r="E1026" s="3">
        <v>118025</v>
      </c>
      <c r="F1026" s="5">
        <f t="shared" ref="F1026:F1056" si="20">F1025+D1026-E1026</f>
        <v>1991480</v>
      </c>
      <c r="G1026" s="3"/>
      <c r="H1026" s="17"/>
    </row>
    <row r="1027" spans="1:8">
      <c r="A1027" s="19"/>
      <c r="B1027" s="323" t="s">
        <v>2619</v>
      </c>
      <c r="C1027" s="21">
        <v>2</v>
      </c>
      <c r="D1027" s="3"/>
      <c r="E1027" s="3">
        <v>28370</v>
      </c>
      <c r="F1027" s="5">
        <f t="shared" si="20"/>
        <v>1963110</v>
      </c>
      <c r="G1027" s="3"/>
      <c r="H1027" s="17"/>
    </row>
    <row r="1028" spans="1:8">
      <c r="A1028" s="19"/>
      <c r="B1028" s="325" t="s">
        <v>2624</v>
      </c>
      <c r="C1028" s="21">
        <v>5</v>
      </c>
      <c r="D1028" s="3"/>
      <c r="E1028" s="3">
        <v>71010</v>
      </c>
      <c r="F1028" s="5">
        <f t="shared" si="20"/>
        <v>1892100</v>
      </c>
      <c r="G1028" s="3"/>
      <c r="H1028" s="17"/>
    </row>
    <row r="1029" spans="1:8">
      <c r="A1029" s="19"/>
      <c r="B1029" s="327" t="s">
        <v>2627</v>
      </c>
      <c r="C1029" s="21">
        <v>1</v>
      </c>
      <c r="D1029" s="3"/>
      <c r="E1029" s="3">
        <v>15830</v>
      </c>
      <c r="F1029" s="5">
        <f t="shared" si="20"/>
        <v>1876270</v>
      </c>
      <c r="G1029" s="3"/>
      <c r="H1029" s="17"/>
    </row>
    <row r="1030" spans="1:8">
      <c r="A1030" s="19"/>
      <c r="B1030" s="329" t="s">
        <v>2630</v>
      </c>
      <c r="C1030" s="21">
        <v>15</v>
      </c>
      <c r="D1030" s="3"/>
      <c r="E1030" s="3">
        <v>221170</v>
      </c>
      <c r="F1030" s="5">
        <f t="shared" si="20"/>
        <v>1655100</v>
      </c>
      <c r="G1030" s="3"/>
      <c r="H1030" s="17"/>
    </row>
    <row r="1031" spans="1:8">
      <c r="A1031" s="19"/>
      <c r="B1031" s="331" t="s">
        <v>2633</v>
      </c>
      <c r="C1031" s="21">
        <v>2</v>
      </c>
      <c r="D1031" s="3"/>
      <c r="E1031" s="3">
        <v>28665</v>
      </c>
      <c r="F1031" s="5">
        <f t="shared" si="20"/>
        <v>1626435</v>
      </c>
      <c r="G1031" s="3"/>
      <c r="H1031" s="17"/>
    </row>
    <row r="1032" spans="1:8">
      <c r="A1032" s="19"/>
      <c r="B1032" s="333" t="s">
        <v>2636</v>
      </c>
      <c r="C1032" s="21">
        <v>6</v>
      </c>
      <c r="D1032" s="3"/>
      <c r="E1032" s="3">
        <v>86035</v>
      </c>
      <c r="F1032" s="5">
        <f t="shared" si="20"/>
        <v>1540400</v>
      </c>
      <c r="G1032" s="3"/>
      <c r="H1032" s="17"/>
    </row>
    <row r="1033" spans="1:8">
      <c r="A1033" s="19"/>
      <c r="B1033" s="333" t="s">
        <v>2635</v>
      </c>
      <c r="C1033" s="21">
        <v>6</v>
      </c>
      <c r="D1033" s="3"/>
      <c r="E1033" s="3">
        <v>91440</v>
      </c>
      <c r="F1033" s="5">
        <f t="shared" si="20"/>
        <v>1448960</v>
      </c>
      <c r="G1033" s="3"/>
      <c r="H1033" s="17"/>
    </row>
    <row r="1034" spans="1:8">
      <c r="A1034" s="19"/>
      <c r="B1034" s="335" t="s">
        <v>2637</v>
      </c>
      <c r="C1034" s="21">
        <v>4</v>
      </c>
      <c r="D1034" s="3"/>
      <c r="E1034" s="3">
        <v>60600</v>
      </c>
      <c r="F1034" s="5">
        <f t="shared" si="20"/>
        <v>1388360</v>
      </c>
      <c r="G1034" s="3"/>
      <c r="H1034" s="17"/>
    </row>
    <row r="1035" spans="1:8">
      <c r="A1035" s="19"/>
      <c r="B1035" s="344" t="s">
        <v>2644</v>
      </c>
      <c r="C1035" s="21">
        <v>9</v>
      </c>
      <c r="D1035" s="3"/>
      <c r="E1035" s="3">
        <v>135700</v>
      </c>
      <c r="F1035" s="5">
        <f t="shared" si="20"/>
        <v>1252660</v>
      </c>
      <c r="G1035" s="3"/>
      <c r="H1035" s="17"/>
    </row>
    <row r="1036" spans="1:8">
      <c r="A1036" s="19"/>
      <c r="B1036" s="353" t="s">
        <v>2649</v>
      </c>
      <c r="C1036" s="21">
        <v>3</v>
      </c>
      <c r="D1036" s="3"/>
      <c r="E1036" s="3">
        <v>44715</v>
      </c>
      <c r="F1036" s="5">
        <f t="shared" si="20"/>
        <v>1207945</v>
      </c>
      <c r="G1036" s="3"/>
      <c r="H1036" s="17"/>
    </row>
    <row r="1037" spans="1:8">
      <c r="A1037" s="19"/>
      <c r="B1037" s="354" t="s">
        <v>2174</v>
      </c>
      <c r="C1037" s="21">
        <v>4</v>
      </c>
      <c r="D1037" s="3"/>
      <c r="E1037" s="3">
        <v>57400</v>
      </c>
      <c r="F1037" s="5">
        <f t="shared" si="20"/>
        <v>1150545</v>
      </c>
      <c r="G1037" s="3"/>
      <c r="H1037" s="17"/>
    </row>
    <row r="1038" spans="1:8">
      <c r="A1038" s="19"/>
      <c r="B1038" s="357" t="s">
        <v>2651</v>
      </c>
      <c r="C1038" s="21">
        <v>4</v>
      </c>
      <c r="D1038" s="3"/>
      <c r="E1038" s="3">
        <v>55090</v>
      </c>
      <c r="F1038" s="5">
        <f t="shared" si="20"/>
        <v>1095455</v>
      </c>
      <c r="G1038" s="3"/>
      <c r="H1038" s="17"/>
    </row>
    <row r="1039" spans="1:8">
      <c r="A1039" s="19"/>
      <c r="B1039" s="374" t="s">
        <v>2674</v>
      </c>
      <c r="C1039" s="21">
        <v>1</v>
      </c>
      <c r="D1039" s="3"/>
      <c r="E1039" s="3">
        <v>14925</v>
      </c>
      <c r="F1039" s="5">
        <f t="shared" si="20"/>
        <v>1080530</v>
      </c>
      <c r="G1039" s="3"/>
      <c r="H1039" s="17"/>
    </row>
    <row r="1040" spans="1:8">
      <c r="A1040" s="19"/>
      <c r="B1040" s="375" t="s">
        <v>2675</v>
      </c>
      <c r="C1040" s="21">
        <v>1</v>
      </c>
      <c r="D1040" s="3"/>
      <c r="E1040" s="3">
        <v>13660</v>
      </c>
      <c r="F1040" s="5">
        <f t="shared" si="20"/>
        <v>1066870</v>
      </c>
      <c r="G1040" s="3"/>
      <c r="H1040" s="17"/>
    </row>
    <row r="1041" spans="1:8">
      <c r="A1041" s="19"/>
      <c r="B1041" s="376" t="s">
        <v>2676</v>
      </c>
      <c r="C1041" s="21">
        <v>1</v>
      </c>
      <c r="D1041" s="3"/>
      <c r="E1041" s="3">
        <v>14950</v>
      </c>
      <c r="F1041" s="5">
        <f t="shared" si="20"/>
        <v>1051920</v>
      </c>
      <c r="G1041" s="3"/>
      <c r="H1041" s="17"/>
    </row>
    <row r="1042" spans="1:8">
      <c r="A1042" s="19"/>
      <c r="B1042" s="377" t="s">
        <v>2678</v>
      </c>
      <c r="C1042" s="21">
        <v>1</v>
      </c>
      <c r="D1042" s="3"/>
      <c r="E1042" s="3">
        <v>13550</v>
      </c>
      <c r="F1042" s="5">
        <f t="shared" si="20"/>
        <v>1038370</v>
      </c>
      <c r="G1042" s="3"/>
      <c r="H1042" s="17"/>
    </row>
    <row r="1043" spans="1:8">
      <c r="A1043" s="19"/>
      <c r="B1043" s="378" t="s">
        <v>2680</v>
      </c>
      <c r="C1043" s="21">
        <v>4</v>
      </c>
      <c r="D1043" s="3"/>
      <c r="E1043" s="3">
        <v>59970</v>
      </c>
      <c r="F1043" s="5">
        <f t="shared" si="20"/>
        <v>978400</v>
      </c>
      <c r="G1043" s="3"/>
      <c r="H1043" s="17"/>
    </row>
    <row r="1044" spans="1:8">
      <c r="A1044" s="19"/>
      <c r="B1044" s="379" t="s">
        <v>2681</v>
      </c>
      <c r="C1044" s="21">
        <v>3</v>
      </c>
      <c r="D1044" s="3"/>
      <c r="E1044" s="3">
        <v>41525</v>
      </c>
      <c r="F1044" s="5">
        <f t="shared" si="20"/>
        <v>936875</v>
      </c>
      <c r="G1044" s="3"/>
      <c r="H1044" s="17"/>
    </row>
    <row r="1045" spans="1:8">
      <c r="A1045" s="19"/>
      <c r="B1045" s="380" t="s">
        <v>2682</v>
      </c>
      <c r="C1045" s="21">
        <v>2</v>
      </c>
      <c r="D1045" s="3"/>
      <c r="E1045" s="3">
        <v>27710</v>
      </c>
      <c r="F1045" s="5">
        <f t="shared" si="20"/>
        <v>909165</v>
      </c>
      <c r="G1045" s="3"/>
      <c r="H1045" s="17"/>
    </row>
    <row r="1046" spans="1:8">
      <c r="A1046" s="19"/>
      <c r="B1046" s="382" t="s">
        <v>2684</v>
      </c>
      <c r="C1046" s="21">
        <v>8</v>
      </c>
      <c r="D1046" s="3"/>
      <c r="E1046" s="3">
        <v>117735</v>
      </c>
      <c r="F1046" s="5">
        <f t="shared" si="20"/>
        <v>791430</v>
      </c>
      <c r="G1046" s="3"/>
      <c r="H1046" s="17"/>
    </row>
    <row r="1047" spans="1:8">
      <c r="A1047" s="19"/>
      <c r="B1047" s="383" t="s">
        <v>2685</v>
      </c>
      <c r="C1047" s="21">
        <v>6</v>
      </c>
      <c r="D1047" s="3"/>
      <c r="E1047" s="3">
        <v>91625</v>
      </c>
      <c r="F1047" s="5">
        <f t="shared" si="20"/>
        <v>699805</v>
      </c>
      <c r="G1047" s="3"/>
      <c r="H1047" s="17"/>
    </row>
    <row r="1048" spans="1:8">
      <c r="A1048" s="19"/>
      <c r="B1048" s="384" t="s">
        <v>2687</v>
      </c>
      <c r="C1048" s="21">
        <v>8</v>
      </c>
      <c r="D1048" s="3"/>
      <c r="E1048" s="3">
        <v>117945</v>
      </c>
      <c r="F1048" s="5">
        <f t="shared" si="20"/>
        <v>581860</v>
      </c>
      <c r="G1048" s="3"/>
      <c r="H1048" s="17"/>
    </row>
    <row r="1049" spans="1:8">
      <c r="A1049" s="19"/>
      <c r="B1049" s="387" t="s">
        <v>2688</v>
      </c>
      <c r="C1049" s="21">
        <v>5</v>
      </c>
      <c r="D1049" s="3"/>
      <c r="E1049" s="3">
        <v>71645</v>
      </c>
      <c r="F1049" s="5">
        <f t="shared" si="20"/>
        <v>510215</v>
      </c>
      <c r="G1049" s="3"/>
      <c r="H1049" s="17"/>
    </row>
    <row r="1050" spans="1:8">
      <c r="A1050" s="19"/>
      <c r="B1050" s="389" t="s">
        <v>2692</v>
      </c>
      <c r="C1050" s="21">
        <v>3</v>
      </c>
      <c r="D1050" s="3"/>
      <c r="E1050" s="3">
        <v>44365</v>
      </c>
      <c r="F1050" s="5">
        <f t="shared" si="20"/>
        <v>465850</v>
      </c>
      <c r="G1050" s="3"/>
      <c r="H1050" s="17"/>
    </row>
    <row r="1051" spans="1:8">
      <c r="A1051" s="19"/>
      <c r="B1051" s="390" t="s">
        <v>2694</v>
      </c>
      <c r="C1051" s="21">
        <v>2</v>
      </c>
      <c r="D1051" s="3"/>
      <c r="E1051" s="3">
        <v>22405</v>
      </c>
      <c r="F1051" s="5">
        <f t="shared" si="20"/>
        <v>443445</v>
      </c>
      <c r="G1051" s="3"/>
      <c r="H1051" s="17"/>
    </row>
    <row r="1052" spans="1:8">
      <c r="A1052" s="19"/>
      <c r="B1052" s="393" t="s">
        <v>2695</v>
      </c>
      <c r="C1052" s="21">
        <v>1</v>
      </c>
      <c r="D1052" s="3"/>
      <c r="E1052" s="3">
        <v>15630</v>
      </c>
      <c r="F1052" s="5">
        <f t="shared" si="20"/>
        <v>427815</v>
      </c>
      <c r="G1052" s="3"/>
      <c r="H1052" s="17"/>
    </row>
    <row r="1053" spans="1:8">
      <c r="A1053" s="19"/>
      <c r="B1053" s="394" t="s">
        <v>2696</v>
      </c>
      <c r="C1053" s="21">
        <v>4</v>
      </c>
      <c r="D1053" s="3"/>
      <c r="E1053" s="3">
        <v>59700</v>
      </c>
      <c r="F1053" s="5">
        <f t="shared" si="20"/>
        <v>368115</v>
      </c>
      <c r="G1053" s="3"/>
      <c r="H1053" s="17"/>
    </row>
    <row r="1054" spans="1:8">
      <c r="A1054" s="19"/>
      <c r="B1054" s="396" t="s">
        <v>2698</v>
      </c>
      <c r="C1054" s="21">
        <v>4</v>
      </c>
      <c r="D1054" s="3"/>
      <c r="E1054" s="3">
        <v>47280</v>
      </c>
      <c r="F1054" s="5">
        <f t="shared" si="20"/>
        <v>320835</v>
      </c>
      <c r="G1054" s="3"/>
      <c r="H1054" s="17"/>
    </row>
    <row r="1055" spans="1:8">
      <c r="A1055" s="19"/>
      <c r="B1055" s="471" t="s">
        <v>2720</v>
      </c>
      <c r="C1055" s="21"/>
      <c r="D1055" s="3"/>
      <c r="E1055" s="3">
        <v>320835</v>
      </c>
      <c r="F1055" s="5">
        <f t="shared" si="20"/>
        <v>0</v>
      </c>
      <c r="G1055" s="3" t="s">
        <v>1643</v>
      </c>
      <c r="H1055" s="17"/>
    </row>
    <row r="1056" spans="1:8">
      <c r="A1056" s="17"/>
      <c r="B1056" s="17"/>
      <c r="C1056" s="17"/>
      <c r="D1056" s="18"/>
      <c r="E1056" s="18"/>
      <c r="F1056" s="5">
        <f t="shared" si="20"/>
        <v>0</v>
      </c>
      <c r="G1056" s="18"/>
      <c r="H1056" s="17"/>
    </row>
    <row r="1057" spans="1:8" ht="18.75">
      <c r="A1057" s="676" t="s">
        <v>43</v>
      </c>
      <c r="B1057" s="677"/>
      <c r="C1057" s="41">
        <f>SUM(C958:C1056)</f>
        <v>353</v>
      </c>
      <c r="D1057" s="42">
        <f>SUM(D958:D1056)</f>
        <v>5522890</v>
      </c>
      <c r="E1057" s="42">
        <f>SUM(E958:E1056)</f>
        <v>5522890</v>
      </c>
      <c r="F1057" s="42">
        <f>D1057-E1057</f>
        <v>0</v>
      </c>
      <c r="G1057" s="42"/>
      <c r="H1057" s="43"/>
    </row>
    <row r="1064" spans="1:8" ht="23.25">
      <c r="A1064" s="666" t="s">
        <v>0</v>
      </c>
      <c r="B1064" s="666"/>
      <c r="C1064" s="666"/>
      <c r="D1064" s="666"/>
      <c r="E1064" s="666"/>
      <c r="F1064" s="666"/>
      <c r="G1064" s="666"/>
      <c r="H1064" s="666"/>
    </row>
    <row r="1065" spans="1:8" ht="15.75">
      <c r="A1065" s="672" t="s">
        <v>1668</v>
      </c>
      <c r="B1065" s="672"/>
      <c r="C1065" s="672"/>
      <c r="D1065" s="672"/>
      <c r="E1065" s="672"/>
      <c r="F1065" s="672"/>
      <c r="G1065" s="672"/>
      <c r="H1065" s="672"/>
    </row>
    <row r="1066" spans="1:8">
      <c r="A1066" s="667" t="s">
        <v>269</v>
      </c>
      <c r="B1066" s="667"/>
      <c r="C1066" s="667"/>
      <c r="D1066" s="667"/>
      <c r="E1066" s="667"/>
      <c r="F1066" s="667"/>
      <c r="G1066" s="667"/>
      <c r="H1066" s="667"/>
    </row>
    <row r="1067" spans="1:8">
      <c r="A1067" s="675" t="s">
        <v>1580</v>
      </c>
      <c r="B1067" s="675"/>
      <c r="C1067" s="675"/>
      <c r="D1067" s="675"/>
      <c r="E1067" s="675"/>
      <c r="F1067" s="675"/>
      <c r="G1067" s="675"/>
      <c r="H1067" s="675"/>
    </row>
    <row r="1068" spans="1:8" ht="15.75">
      <c r="A1068" s="1" t="s">
        <v>3</v>
      </c>
      <c r="B1068" s="1" t="s">
        <v>4</v>
      </c>
      <c r="C1068" s="211" t="s">
        <v>2245</v>
      </c>
      <c r="D1068" s="1" t="s">
        <v>2243</v>
      </c>
      <c r="E1068" s="1" t="s">
        <v>2246</v>
      </c>
      <c r="F1068" s="211" t="s">
        <v>2244</v>
      </c>
      <c r="G1068" s="1" t="s">
        <v>2247</v>
      </c>
      <c r="H1068" s="211" t="s">
        <v>2239</v>
      </c>
    </row>
    <row r="1069" spans="1:8">
      <c r="A1069" s="19"/>
      <c r="B1069" s="21" t="s">
        <v>211</v>
      </c>
      <c r="C1069" s="21">
        <v>15</v>
      </c>
      <c r="D1069" s="5">
        <v>350635</v>
      </c>
      <c r="E1069" s="3"/>
      <c r="F1069" s="3">
        <f>D1069-E1069</f>
        <v>350635</v>
      </c>
      <c r="G1069" s="3"/>
      <c r="H1069" s="21" t="s">
        <v>1708</v>
      </c>
    </row>
    <row r="1070" spans="1:8">
      <c r="A1070" s="19"/>
      <c r="B1070" s="21" t="s">
        <v>212</v>
      </c>
      <c r="C1070" s="21">
        <v>9</v>
      </c>
      <c r="D1070" s="5">
        <v>217665</v>
      </c>
      <c r="E1070" s="3"/>
      <c r="F1070" s="3">
        <f>F1069+D1070-E1070</f>
        <v>568300</v>
      </c>
      <c r="G1070" s="3"/>
      <c r="H1070" s="21" t="s">
        <v>1708</v>
      </c>
    </row>
    <row r="1071" spans="1:8">
      <c r="A1071" s="19"/>
      <c r="B1071" s="21" t="s">
        <v>442</v>
      </c>
      <c r="C1071" s="21">
        <v>4</v>
      </c>
      <c r="D1071" s="5">
        <v>90320</v>
      </c>
      <c r="E1071" s="3"/>
      <c r="F1071" s="3">
        <f t="shared" ref="F1071:F1134" si="21">F1070+D1071-E1071</f>
        <v>658620</v>
      </c>
      <c r="G1071" s="3"/>
      <c r="H1071" s="21" t="s">
        <v>1708</v>
      </c>
    </row>
    <row r="1072" spans="1:8">
      <c r="A1072" s="19"/>
      <c r="B1072" s="21" t="s">
        <v>213</v>
      </c>
      <c r="C1072" s="21">
        <v>2</v>
      </c>
      <c r="D1072" s="5">
        <v>48880</v>
      </c>
      <c r="E1072" s="3"/>
      <c r="F1072" s="3">
        <f t="shared" si="21"/>
        <v>707500</v>
      </c>
      <c r="G1072" s="3"/>
      <c r="H1072" s="21" t="s">
        <v>1708</v>
      </c>
    </row>
    <row r="1073" spans="1:8">
      <c r="A1073" s="19"/>
      <c r="B1073" s="21" t="s">
        <v>229</v>
      </c>
      <c r="C1073" s="21">
        <v>7</v>
      </c>
      <c r="D1073" s="5">
        <v>167820</v>
      </c>
      <c r="E1073" s="3"/>
      <c r="F1073" s="3">
        <f t="shared" si="21"/>
        <v>875320</v>
      </c>
      <c r="G1073" s="3"/>
      <c r="H1073" s="21" t="s">
        <v>1708</v>
      </c>
    </row>
    <row r="1074" spans="1:8">
      <c r="A1074" s="19"/>
      <c r="B1074" s="21" t="s">
        <v>454</v>
      </c>
      <c r="C1074" s="21">
        <v>10</v>
      </c>
      <c r="D1074" s="5">
        <v>241500</v>
      </c>
      <c r="E1074" s="3"/>
      <c r="F1074" s="3">
        <f t="shared" si="21"/>
        <v>1116820</v>
      </c>
      <c r="G1074" s="3"/>
      <c r="H1074" s="21" t="s">
        <v>1708</v>
      </c>
    </row>
    <row r="1075" spans="1:8">
      <c r="A1075" s="19"/>
      <c r="B1075" s="21" t="s">
        <v>214</v>
      </c>
      <c r="C1075" s="21">
        <v>3</v>
      </c>
      <c r="D1075" s="5">
        <v>73875</v>
      </c>
      <c r="E1075" s="3"/>
      <c r="F1075" s="3">
        <f t="shared" si="21"/>
        <v>1190695</v>
      </c>
      <c r="G1075" s="3"/>
      <c r="H1075" s="21" t="s">
        <v>1708</v>
      </c>
    </row>
    <row r="1076" spans="1:8">
      <c r="A1076" s="19"/>
      <c r="B1076" s="21" t="s">
        <v>215</v>
      </c>
      <c r="C1076" s="21">
        <v>9</v>
      </c>
      <c r="D1076" s="5">
        <v>215780</v>
      </c>
      <c r="E1076" s="3"/>
      <c r="F1076" s="3">
        <f t="shared" si="21"/>
        <v>1406475</v>
      </c>
      <c r="G1076" s="3"/>
      <c r="H1076" s="21" t="s">
        <v>1708</v>
      </c>
    </row>
    <row r="1077" spans="1:8">
      <c r="A1077" s="19"/>
      <c r="B1077" s="21" t="s">
        <v>216</v>
      </c>
      <c r="C1077" s="21">
        <v>10</v>
      </c>
      <c r="D1077" s="5">
        <v>242180</v>
      </c>
      <c r="E1077" s="3"/>
      <c r="F1077" s="3">
        <f t="shared" si="21"/>
        <v>1648655</v>
      </c>
      <c r="G1077" s="3"/>
      <c r="H1077" s="21" t="s">
        <v>1708</v>
      </c>
    </row>
    <row r="1078" spans="1:8">
      <c r="A1078" s="19"/>
      <c r="B1078" s="21" t="s">
        <v>217</v>
      </c>
      <c r="C1078" s="21">
        <v>3</v>
      </c>
      <c r="D1078" s="5">
        <v>73885</v>
      </c>
      <c r="E1078" s="3"/>
      <c r="F1078" s="3">
        <f t="shared" si="21"/>
        <v>1722540</v>
      </c>
      <c r="G1078" s="3"/>
      <c r="H1078" s="21" t="s">
        <v>1708</v>
      </c>
    </row>
    <row r="1079" spans="1:8">
      <c r="A1079" s="19"/>
      <c r="B1079" s="21" t="s">
        <v>230</v>
      </c>
      <c r="C1079" s="21">
        <v>6</v>
      </c>
      <c r="D1079" s="5">
        <v>140780</v>
      </c>
      <c r="E1079" s="3"/>
      <c r="F1079" s="3">
        <f t="shared" si="21"/>
        <v>1863320</v>
      </c>
      <c r="G1079" s="3"/>
      <c r="H1079" s="59" t="s">
        <v>1709</v>
      </c>
    </row>
    <row r="1080" spans="1:8">
      <c r="A1080" s="19"/>
      <c r="B1080" s="21" t="s">
        <v>231</v>
      </c>
      <c r="C1080" s="21">
        <v>3</v>
      </c>
      <c r="D1080" s="5">
        <v>70065</v>
      </c>
      <c r="E1080" s="3"/>
      <c r="F1080" s="3">
        <f t="shared" si="21"/>
        <v>1933385</v>
      </c>
      <c r="G1080" s="3"/>
      <c r="H1080" s="59" t="s">
        <v>1709</v>
      </c>
    </row>
    <row r="1081" spans="1:8">
      <c r="A1081" s="19"/>
      <c r="B1081" s="21" t="s">
        <v>232</v>
      </c>
      <c r="C1081" s="21">
        <v>2</v>
      </c>
      <c r="D1081" s="5">
        <v>51370</v>
      </c>
      <c r="E1081" s="3"/>
      <c r="F1081" s="3">
        <f t="shared" si="21"/>
        <v>1984755</v>
      </c>
      <c r="G1081" s="3"/>
      <c r="H1081" s="59" t="s">
        <v>1709</v>
      </c>
    </row>
    <row r="1082" spans="1:8">
      <c r="A1082" s="19"/>
      <c r="B1082" s="21" t="s">
        <v>218</v>
      </c>
      <c r="C1082" s="21">
        <v>2</v>
      </c>
      <c r="D1082" s="5">
        <v>49515</v>
      </c>
      <c r="E1082" s="3"/>
      <c r="F1082" s="3">
        <f t="shared" si="21"/>
        <v>2034270</v>
      </c>
      <c r="G1082" s="3"/>
      <c r="H1082" s="59" t="s">
        <v>1709</v>
      </c>
    </row>
    <row r="1083" spans="1:8">
      <c r="A1083" s="19"/>
      <c r="B1083" s="21" t="s">
        <v>118</v>
      </c>
      <c r="C1083" s="21">
        <v>5</v>
      </c>
      <c r="D1083" s="5">
        <v>123630</v>
      </c>
      <c r="E1083" s="3"/>
      <c r="F1083" s="3">
        <f t="shared" si="21"/>
        <v>2157900</v>
      </c>
      <c r="G1083" s="3"/>
      <c r="H1083" s="59" t="s">
        <v>1709</v>
      </c>
    </row>
    <row r="1084" spans="1:8">
      <c r="A1084" s="19"/>
      <c r="B1084" s="21" t="s">
        <v>119</v>
      </c>
      <c r="C1084" s="21">
        <v>11</v>
      </c>
      <c r="D1084" s="5">
        <v>267755</v>
      </c>
      <c r="E1084" s="3"/>
      <c r="F1084" s="3">
        <f t="shared" si="21"/>
        <v>2425655</v>
      </c>
      <c r="G1084" s="3"/>
      <c r="H1084" s="59" t="s">
        <v>1709</v>
      </c>
    </row>
    <row r="1085" spans="1:8">
      <c r="A1085" s="19"/>
      <c r="B1085" s="21" t="s">
        <v>443</v>
      </c>
      <c r="C1085" s="21">
        <v>8</v>
      </c>
      <c r="D1085" s="5">
        <v>192055</v>
      </c>
      <c r="E1085" s="3"/>
      <c r="F1085" s="3">
        <f t="shared" si="21"/>
        <v>2617710</v>
      </c>
      <c r="G1085" s="3"/>
      <c r="H1085" s="59" t="s">
        <v>1709</v>
      </c>
    </row>
    <row r="1086" spans="1:8">
      <c r="A1086" s="19"/>
      <c r="B1086" s="21" t="s">
        <v>120</v>
      </c>
      <c r="C1086" s="21">
        <v>1</v>
      </c>
      <c r="D1086" s="5">
        <v>23955</v>
      </c>
      <c r="E1086" s="3"/>
      <c r="F1086" s="3">
        <f t="shared" si="21"/>
        <v>2641665</v>
      </c>
      <c r="G1086" s="3"/>
      <c r="H1086" s="59" t="s">
        <v>1709</v>
      </c>
    </row>
    <row r="1087" spans="1:8">
      <c r="A1087" s="19"/>
      <c r="B1087" s="21" t="s">
        <v>142</v>
      </c>
      <c r="C1087" s="21">
        <v>1</v>
      </c>
      <c r="D1087" s="3"/>
      <c r="E1087" s="5">
        <v>23650</v>
      </c>
      <c r="F1087" s="3">
        <f t="shared" si="21"/>
        <v>2618015</v>
      </c>
      <c r="G1087" s="225"/>
      <c r="H1087" t="s">
        <v>1710</v>
      </c>
    </row>
    <row r="1088" spans="1:8">
      <c r="A1088" s="19"/>
      <c r="B1088" s="21" t="s">
        <v>726</v>
      </c>
      <c r="C1088" s="21">
        <v>1</v>
      </c>
      <c r="D1088" s="3"/>
      <c r="E1088" s="5">
        <v>21990</v>
      </c>
      <c r="F1088" s="3">
        <f t="shared" si="21"/>
        <v>2596025</v>
      </c>
      <c r="G1088" s="225"/>
      <c r="H1088" t="s">
        <v>1711</v>
      </c>
    </row>
    <row r="1089" spans="1:8">
      <c r="A1089" s="19"/>
      <c r="B1089" s="21" t="s">
        <v>1222</v>
      </c>
      <c r="C1089" s="21">
        <v>1</v>
      </c>
      <c r="D1089" s="3"/>
      <c r="E1089" s="5">
        <v>13000</v>
      </c>
      <c r="F1089" s="3">
        <f t="shared" si="21"/>
        <v>2583025</v>
      </c>
      <c r="G1089" s="5"/>
      <c r="H1089" s="59" t="s">
        <v>1712</v>
      </c>
    </row>
    <row r="1090" spans="1:8">
      <c r="A1090" s="19"/>
      <c r="B1090" s="21" t="s">
        <v>455</v>
      </c>
      <c r="C1090" s="21">
        <v>2</v>
      </c>
      <c r="D1090" s="3"/>
      <c r="E1090" s="5">
        <v>41080</v>
      </c>
      <c r="F1090" s="3">
        <f t="shared" si="21"/>
        <v>2541945</v>
      </c>
      <c r="G1090" s="5"/>
      <c r="H1090" s="17" t="s">
        <v>1711</v>
      </c>
    </row>
    <row r="1091" spans="1:8">
      <c r="A1091" s="19"/>
      <c r="B1091" s="21" t="s">
        <v>456</v>
      </c>
      <c r="C1091" s="21">
        <v>1</v>
      </c>
      <c r="D1091" s="3"/>
      <c r="E1091" s="5">
        <v>20130</v>
      </c>
      <c r="F1091" s="3">
        <f t="shared" si="21"/>
        <v>2521815</v>
      </c>
      <c r="G1091" s="5"/>
      <c r="H1091" s="17" t="s">
        <v>1711</v>
      </c>
    </row>
    <row r="1092" spans="1:8">
      <c r="A1092" s="19"/>
      <c r="B1092" s="54" t="s">
        <v>444</v>
      </c>
      <c r="C1092" s="54">
        <v>3</v>
      </c>
      <c r="D1092" s="54"/>
      <c r="E1092" s="48">
        <v>31310</v>
      </c>
      <c r="F1092" s="3">
        <f t="shared" si="21"/>
        <v>2490505</v>
      </c>
      <c r="G1092" s="48"/>
      <c r="H1092" s="17" t="s">
        <v>1713</v>
      </c>
    </row>
    <row r="1093" spans="1:8">
      <c r="A1093" s="19"/>
      <c r="B1093" s="54" t="s">
        <v>305</v>
      </c>
      <c r="C1093" s="54">
        <v>2</v>
      </c>
      <c r="D1093" s="54"/>
      <c r="E1093" s="48">
        <v>26160</v>
      </c>
      <c r="F1093" s="3">
        <f t="shared" si="21"/>
        <v>2464345</v>
      </c>
      <c r="G1093" s="48"/>
      <c r="H1093" s="17" t="s">
        <v>1714</v>
      </c>
    </row>
    <row r="1094" spans="1:8">
      <c r="A1094" s="19"/>
      <c r="B1094" s="54" t="s">
        <v>306</v>
      </c>
      <c r="C1094" s="54">
        <v>2</v>
      </c>
      <c r="D1094" s="54"/>
      <c r="E1094" s="48">
        <v>41440</v>
      </c>
      <c r="F1094" s="3">
        <f t="shared" si="21"/>
        <v>2422905</v>
      </c>
      <c r="G1094" s="48"/>
      <c r="H1094" s="17" t="s">
        <v>1712</v>
      </c>
    </row>
    <row r="1095" spans="1:8">
      <c r="A1095" s="19"/>
      <c r="B1095" s="54" t="s">
        <v>307</v>
      </c>
      <c r="C1095" s="54">
        <v>4</v>
      </c>
      <c r="D1095" s="54"/>
      <c r="E1095" s="48">
        <v>61610</v>
      </c>
      <c r="F1095" s="3">
        <f t="shared" si="21"/>
        <v>2361295</v>
      </c>
      <c r="G1095" s="48"/>
      <c r="H1095" s="17" t="s">
        <v>1715</v>
      </c>
    </row>
    <row r="1096" spans="1:8">
      <c r="A1096" s="19"/>
      <c r="B1096" s="54" t="s">
        <v>308</v>
      </c>
      <c r="C1096" s="54">
        <v>6</v>
      </c>
      <c r="D1096" s="54"/>
      <c r="E1096" s="48">
        <v>91410</v>
      </c>
      <c r="F1096" s="3">
        <f t="shared" si="21"/>
        <v>2269885</v>
      </c>
      <c r="G1096" s="48"/>
      <c r="H1096" s="17" t="s">
        <v>1716</v>
      </c>
    </row>
    <row r="1097" spans="1:8">
      <c r="A1097" s="19"/>
      <c r="B1097" s="54" t="s">
        <v>309</v>
      </c>
      <c r="C1097" s="54">
        <v>22</v>
      </c>
      <c r="D1097" s="54"/>
      <c r="E1097" s="48">
        <v>322640</v>
      </c>
      <c r="F1097" s="3">
        <f t="shared" si="21"/>
        <v>1947245</v>
      </c>
      <c r="G1097" s="48"/>
      <c r="H1097" s="17" t="s">
        <v>1717</v>
      </c>
    </row>
    <row r="1098" spans="1:8">
      <c r="A1098" s="19"/>
      <c r="B1098" s="54" t="s">
        <v>446</v>
      </c>
      <c r="C1098" s="54">
        <v>11</v>
      </c>
      <c r="D1098" s="54"/>
      <c r="E1098" s="48">
        <v>153260</v>
      </c>
      <c r="F1098" s="3">
        <f t="shared" si="21"/>
        <v>1793985</v>
      </c>
      <c r="G1098" s="48"/>
      <c r="H1098" s="17" t="s">
        <v>1718</v>
      </c>
    </row>
    <row r="1099" spans="1:8">
      <c r="A1099" s="19"/>
      <c r="B1099" s="54" t="s">
        <v>310</v>
      </c>
      <c r="C1099" s="54">
        <v>12</v>
      </c>
      <c r="D1099" s="54"/>
      <c r="E1099" s="48">
        <v>165920</v>
      </c>
      <c r="F1099" s="3">
        <f t="shared" si="21"/>
        <v>1628065</v>
      </c>
      <c r="G1099" s="48"/>
      <c r="H1099" s="17" t="s">
        <v>1718</v>
      </c>
    </row>
    <row r="1100" spans="1:8">
      <c r="A1100" s="19"/>
      <c r="B1100" s="54" t="s">
        <v>311</v>
      </c>
      <c r="C1100" s="54">
        <v>13</v>
      </c>
      <c r="D1100" s="54"/>
      <c r="E1100" s="48">
        <v>189570</v>
      </c>
      <c r="F1100" s="3">
        <f t="shared" si="21"/>
        <v>1438495</v>
      </c>
      <c r="G1100" s="48"/>
      <c r="H1100" s="17" t="s">
        <v>1719</v>
      </c>
    </row>
    <row r="1101" spans="1:8">
      <c r="A1101" s="19"/>
      <c r="B1101" s="54" t="s">
        <v>312</v>
      </c>
      <c r="C1101" s="54">
        <v>8</v>
      </c>
      <c r="D1101" s="54"/>
      <c r="E1101" s="48">
        <v>120120</v>
      </c>
      <c r="F1101" s="3">
        <f t="shared" si="21"/>
        <v>1318375</v>
      </c>
      <c r="G1101" s="48"/>
      <c r="H1101" s="17" t="s">
        <v>1720</v>
      </c>
    </row>
    <row r="1102" spans="1:8">
      <c r="A1102" s="19"/>
      <c r="B1102" s="54" t="s">
        <v>313</v>
      </c>
      <c r="C1102" s="54">
        <v>8</v>
      </c>
      <c r="D1102" s="54"/>
      <c r="E1102" s="48">
        <v>111780</v>
      </c>
      <c r="F1102" s="3">
        <f t="shared" si="21"/>
        <v>1206595</v>
      </c>
      <c r="G1102" s="48"/>
      <c r="H1102" s="17" t="s">
        <v>1718</v>
      </c>
    </row>
    <row r="1103" spans="1:8">
      <c r="A1103" s="19"/>
      <c r="B1103" s="54" t="s">
        <v>511</v>
      </c>
      <c r="C1103" s="54">
        <v>12</v>
      </c>
      <c r="D1103" s="54"/>
      <c r="E1103" s="48">
        <v>186640</v>
      </c>
      <c r="F1103" s="3">
        <f t="shared" si="21"/>
        <v>1019955</v>
      </c>
      <c r="G1103" s="48"/>
      <c r="H1103" s="17" t="s">
        <v>1718</v>
      </c>
    </row>
    <row r="1104" spans="1:8">
      <c r="A1104" s="19"/>
      <c r="B1104" s="54" t="s">
        <v>457</v>
      </c>
      <c r="C1104" s="54">
        <v>7</v>
      </c>
      <c r="D1104" s="54"/>
      <c r="E1104" s="48">
        <v>137945</v>
      </c>
      <c r="F1104" s="3">
        <f t="shared" si="21"/>
        <v>882010</v>
      </c>
      <c r="G1104" s="48"/>
      <c r="H1104" s="17" t="s">
        <v>1718</v>
      </c>
    </row>
    <row r="1105" spans="1:8">
      <c r="A1105" s="19"/>
      <c r="B1105" s="54" t="s">
        <v>136</v>
      </c>
      <c r="C1105" s="54">
        <v>1</v>
      </c>
      <c r="D1105" s="54"/>
      <c r="E1105" s="48">
        <v>8740</v>
      </c>
      <c r="F1105" s="3">
        <f t="shared" si="21"/>
        <v>873270</v>
      </c>
      <c r="G1105" s="48"/>
      <c r="H1105" s="17" t="s">
        <v>1718</v>
      </c>
    </row>
    <row r="1106" spans="1:8">
      <c r="A1106" s="19"/>
      <c r="B1106" s="54" t="s">
        <v>459</v>
      </c>
      <c r="C1106" s="54">
        <v>1</v>
      </c>
      <c r="D1106" s="60">
        <v>6645</v>
      </c>
      <c r="E1106" s="49"/>
      <c r="F1106" s="3">
        <f t="shared" si="21"/>
        <v>879915</v>
      </c>
      <c r="G1106" s="49"/>
      <c r="H1106" s="17" t="s">
        <v>1721</v>
      </c>
    </row>
    <row r="1107" spans="1:8">
      <c r="A1107" s="19"/>
      <c r="B1107" s="54" t="s">
        <v>464</v>
      </c>
      <c r="C1107" s="54">
        <v>3</v>
      </c>
      <c r="D1107" s="60">
        <v>52915</v>
      </c>
      <c r="E1107" s="49"/>
      <c r="F1107" s="3">
        <f t="shared" si="21"/>
        <v>932830</v>
      </c>
      <c r="G1107" s="49"/>
      <c r="H1107" s="17" t="s">
        <v>1722</v>
      </c>
    </row>
    <row r="1108" spans="1:8">
      <c r="A1108" s="19"/>
      <c r="B1108" s="54" t="s">
        <v>478</v>
      </c>
      <c r="C1108" s="54">
        <v>1</v>
      </c>
      <c r="D1108" s="54"/>
      <c r="E1108" s="48">
        <v>19130</v>
      </c>
      <c r="F1108" s="3">
        <f t="shared" si="21"/>
        <v>913700</v>
      </c>
      <c r="G1108" s="48"/>
      <c r="H1108" s="17" t="s">
        <v>1723</v>
      </c>
    </row>
    <row r="1109" spans="1:8">
      <c r="A1109" s="19"/>
      <c r="B1109" s="54" t="s">
        <v>1302</v>
      </c>
      <c r="C1109" s="54">
        <v>1</v>
      </c>
      <c r="D1109" s="54"/>
      <c r="E1109" s="48">
        <v>21990</v>
      </c>
      <c r="F1109" s="3">
        <f t="shared" si="21"/>
        <v>891710</v>
      </c>
      <c r="G1109" s="48"/>
      <c r="H1109" s="17" t="s">
        <v>1724</v>
      </c>
    </row>
    <row r="1110" spans="1:8">
      <c r="A1110" s="19"/>
      <c r="B1110" s="54" t="s">
        <v>1573</v>
      </c>
      <c r="C1110" s="54">
        <v>3</v>
      </c>
      <c r="D1110" s="54"/>
      <c r="E1110" s="48">
        <v>39200</v>
      </c>
      <c r="F1110" s="3">
        <f t="shared" si="21"/>
        <v>852510</v>
      </c>
      <c r="G1110" s="48"/>
      <c r="H1110" s="17" t="s">
        <v>1723</v>
      </c>
    </row>
    <row r="1111" spans="1:8">
      <c r="A1111" s="19"/>
      <c r="B1111" s="54" t="s">
        <v>1574</v>
      </c>
      <c r="C1111" s="54">
        <v>4</v>
      </c>
      <c r="D1111" s="54"/>
      <c r="E1111" s="48">
        <v>76230</v>
      </c>
      <c r="F1111" s="3">
        <f t="shared" si="21"/>
        <v>776280</v>
      </c>
      <c r="G1111" s="48"/>
      <c r="H1111" s="17" t="s">
        <v>1723</v>
      </c>
    </row>
    <row r="1112" spans="1:8">
      <c r="A1112" s="19"/>
      <c r="B1112" s="54" t="s">
        <v>1268</v>
      </c>
      <c r="C1112" s="54">
        <v>1</v>
      </c>
      <c r="D1112" s="54"/>
      <c r="E1112" s="48">
        <v>14230</v>
      </c>
      <c r="F1112" s="3">
        <f t="shared" si="21"/>
        <v>762050</v>
      </c>
      <c r="G1112" s="48"/>
      <c r="H1112" s="17" t="s">
        <v>1725</v>
      </c>
    </row>
    <row r="1113" spans="1:8">
      <c r="A1113" s="19"/>
      <c r="B1113" s="54" t="s">
        <v>826</v>
      </c>
      <c r="C1113" s="54">
        <v>2</v>
      </c>
      <c r="D1113" s="54"/>
      <c r="E1113" s="48">
        <v>28360</v>
      </c>
      <c r="F1113" s="3">
        <f t="shared" si="21"/>
        <v>733690</v>
      </c>
      <c r="G1113" s="48"/>
      <c r="H1113" s="17" t="s">
        <v>1725</v>
      </c>
    </row>
    <row r="1114" spans="1:8">
      <c r="A1114" s="19"/>
      <c r="B1114" s="54" t="s">
        <v>486</v>
      </c>
      <c r="C1114" s="54">
        <v>6</v>
      </c>
      <c r="D1114" s="60">
        <v>101210</v>
      </c>
      <c r="E1114" s="49"/>
      <c r="F1114" s="3">
        <f t="shared" si="21"/>
        <v>834900</v>
      </c>
      <c r="G1114" s="49"/>
      <c r="H1114" s="17" t="s">
        <v>1726</v>
      </c>
    </row>
    <row r="1115" spans="1:8">
      <c r="A1115" s="19"/>
      <c r="B1115" s="54" t="s">
        <v>517</v>
      </c>
      <c r="C1115" s="54">
        <v>1</v>
      </c>
      <c r="D1115" s="49"/>
      <c r="E1115" s="48">
        <v>15550</v>
      </c>
      <c r="F1115" s="3">
        <f t="shared" si="21"/>
        <v>819350</v>
      </c>
      <c r="G1115" s="48"/>
      <c r="H1115" s="17" t="s">
        <v>1727</v>
      </c>
    </row>
    <row r="1116" spans="1:8">
      <c r="A1116" s="19"/>
      <c r="B1116" s="54" t="s">
        <v>518</v>
      </c>
      <c r="C1116" s="54">
        <v>6</v>
      </c>
      <c r="D1116" s="54"/>
      <c r="E1116" s="48">
        <v>103010</v>
      </c>
      <c r="F1116" s="3">
        <f t="shared" si="21"/>
        <v>716340</v>
      </c>
      <c r="G1116" s="48"/>
      <c r="H1116" s="17" t="s">
        <v>1728</v>
      </c>
    </row>
    <row r="1117" spans="1:8">
      <c r="A1117" s="19"/>
      <c r="B1117" s="54" t="s">
        <v>487</v>
      </c>
      <c r="C1117" s="54">
        <v>7</v>
      </c>
      <c r="D1117" s="54"/>
      <c r="E1117" s="48">
        <v>113590</v>
      </c>
      <c r="F1117" s="3">
        <f t="shared" si="21"/>
        <v>602750</v>
      </c>
      <c r="G1117" s="48"/>
      <c r="H1117" s="17" t="s">
        <v>1729</v>
      </c>
    </row>
    <row r="1118" spans="1:8">
      <c r="A1118" s="19"/>
      <c r="B1118" s="54" t="s">
        <v>519</v>
      </c>
      <c r="C1118" s="54">
        <v>4</v>
      </c>
      <c r="D1118" s="54"/>
      <c r="E1118" s="48">
        <v>69990</v>
      </c>
      <c r="F1118" s="3">
        <f t="shared" si="21"/>
        <v>532760</v>
      </c>
      <c r="G1118" s="48"/>
      <c r="H1118" s="17" t="s">
        <v>1729</v>
      </c>
    </row>
    <row r="1119" spans="1:8">
      <c r="A1119" s="19"/>
      <c r="B1119" s="54" t="s">
        <v>1281</v>
      </c>
      <c r="C1119" s="54">
        <v>1</v>
      </c>
      <c r="D1119" s="54"/>
      <c r="E1119" s="48">
        <v>17540</v>
      </c>
      <c r="F1119" s="3">
        <f t="shared" si="21"/>
        <v>515220</v>
      </c>
      <c r="G1119" s="48"/>
      <c r="H1119" s="17" t="s">
        <v>1729</v>
      </c>
    </row>
    <row r="1120" spans="1:8">
      <c r="A1120" s="19"/>
      <c r="B1120" s="54" t="s">
        <v>520</v>
      </c>
      <c r="C1120" s="54">
        <v>2</v>
      </c>
      <c r="D1120" s="54"/>
      <c r="E1120" s="48">
        <v>41130</v>
      </c>
      <c r="F1120" s="3">
        <f t="shared" si="21"/>
        <v>474090</v>
      </c>
      <c r="G1120" s="48"/>
      <c r="H1120" s="17" t="s">
        <v>1729</v>
      </c>
    </row>
    <row r="1121" spans="1:8">
      <c r="A1121" s="19"/>
      <c r="B1121" s="17" t="s">
        <v>1282</v>
      </c>
      <c r="C1121" s="47">
        <v>1</v>
      </c>
      <c r="D1121" s="17"/>
      <c r="E1121" s="61">
        <v>20390</v>
      </c>
      <c r="F1121" s="3">
        <f t="shared" si="21"/>
        <v>453700</v>
      </c>
      <c r="G1121" s="61"/>
      <c r="H1121" s="17" t="s">
        <v>1729</v>
      </c>
    </row>
    <row r="1122" spans="1:8">
      <c r="A1122" s="19"/>
      <c r="B1122" s="54" t="s">
        <v>1284</v>
      </c>
      <c r="C1122" s="54">
        <v>1</v>
      </c>
      <c r="D1122" s="60">
        <v>281255</v>
      </c>
      <c r="E1122" s="48">
        <v>19560</v>
      </c>
      <c r="F1122" s="3">
        <f t="shared" si="21"/>
        <v>715395</v>
      </c>
      <c r="G1122" s="48"/>
      <c r="H1122" s="17" t="s">
        <v>1730</v>
      </c>
    </row>
    <row r="1123" spans="1:8">
      <c r="A1123" s="19"/>
      <c r="B1123" s="47" t="s">
        <v>1285</v>
      </c>
      <c r="C1123" s="47">
        <v>2</v>
      </c>
      <c r="D1123" s="54"/>
      <c r="E1123" s="48">
        <v>38530</v>
      </c>
      <c r="F1123" s="3">
        <f t="shared" si="21"/>
        <v>676865</v>
      </c>
      <c r="G1123" s="48"/>
      <c r="H1123" s="17" t="s">
        <v>1731</v>
      </c>
    </row>
    <row r="1124" spans="1:8">
      <c r="A1124" s="19"/>
      <c r="B1124" s="21" t="s">
        <v>1286</v>
      </c>
      <c r="C1124" s="21">
        <v>2</v>
      </c>
      <c r="D1124" s="3"/>
      <c r="E1124" s="5">
        <v>28120</v>
      </c>
      <c r="F1124" s="3">
        <f t="shared" si="21"/>
        <v>648745</v>
      </c>
      <c r="G1124" s="5"/>
      <c r="H1124" s="17" t="s">
        <v>1732</v>
      </c>
    </row>
    <row r="1125" spans="1:8">
      <c r="A1125" s="19"/>
      <c r="B1125" s="21" t="s">
        <v>1287</v>
      </c>
      <c r="C1125" s="21">
        <v>2</v>
      </c>
      <c r="D1125" s="3"/>
      <c r="E1125" s="5">
        <v>40060</v>
      </c>
      <c r="F1125" s="3">
        <f t="shared" si="21"/>
        <v>608685</v>
      </c>
      <c r="G1125" s="5"/>
      <c r="H1125" s="17" t="s">
        <v>1731</v>
      </c>
    </row>
    <row r="1126" spans="1:8">
      <c r="A1126" s="19"/>
      <c r="B1126" s="21" t="s">
        <v>1288</v>
      </c>
      <c r="C1126" s="21">
        <v>2</v>
      </c>
      <c r="D1126" s="3"/>
      <c r="E1126" s="5">
        <v>25830</v>
      </c>
      <c r="F1126" s="3">
        <f t="shared" si="21"/>
        <v>582855</v>
      </c>
      <c r="G1126" s="5"/>
      <c r="H1126" s="17" t="s">
        <v>1733</v>
      </c>
    </row>
    <row r="1127" spans="1:8">
      <c r="A1127" s="19"/>
      <c r="B1127" s="47" t="s">
        <v>402</v>
      </c>
      <c r="C1127" s="21">
        <v>1</v>
      </c>
      <c r="D1127" s="3"/>
      <c r="E1127" s="5">
        <v>12810</v>
      </c>
      <c r="F1127" s="3">
        <f t="shared" si="21"/>
        <v>570045</v>
      </c>
      <c r="G1127" s="5"/>
      <c r="H1127" s="17" t="s">
        <v>1733</v>
      </c>
    </row>
    <row r="1128" spans="1:8">
      <c r="A1128" s="19"/>
      <c r="B1128" s="21" t="s">
        <v>496</v>
      </c>
      <c r="C1128" s="21">
        <f>4+1</f>
        <v>5</v>
      </c>
      <c r="D1128" s="5">
        <v>15060</v>
      </c>
      <c r="E1128" s="5">
        <v>67120</v>
      </c>
      <c r="F1128" s="3">
        <f t="shared" si="21"/>
        <v>517985</v>
      </c>
      <c r="G1128" s="5"/>
      <c r="H1128" s="17" t="s">
        <v>1734</v>
      </c>
    </row>
    <row r="1129" spans="1:8">
      <c r="A1129" s="19"/>
      <c r="B1129" s="21" t="s">
        <v>247</v>
      </c>
      <c r="C1129" s="21">
        <v>2</v>
      </c>
      <c r="D1129" s="3"/>
      <c r="E1129" s="5">
        <v>47360</v>
      </c>
      <c r="F1129" s="3">
        <f t="shared" si="21"/>
        <v>470625</v>
      </c>
      <c r="G1129" s="5"/>
      <c r="H1129" s="17" t="s">
        <v>1735</v>
      </c>
    </row>
    <row r="1130" spans="1:8">
      <c r="A1130" s="19"/>
      <c r="B1130" s="21" t="s">
        <v>248</v>
      </c>
      <c r="C1130" s="21">
        <v>2</v>
      </c>
      <c r="D1130" s="3"/>
      <c r="E1130" s="5">
        <v>48080</v>
      </c>
      <c r="F1130" s="3">
        <f t="shared" si="21"/>
        <v>422545</v>
      </c>
      <c r="G1130" s="5"/>
      <c r="H1130" s="17" t="s">
        <v>1735</v>
      </c>
    </row>
    <row r="1131" spans="1:8">
      <c r="A1131" s="19"/>
      <c r="B1131" s="21" t="s">
        <v>249</v>
      </c>
      <c r="C1131" s="21">
        <v>5</v>
      </c>
      <c r="D1131" s="3"/>
      <c r="E1131" s="5">
        <v>111520</v>
      </c>
      <c r="F1131" s="3">
        <f t="shared" si="21"/>
        <v>311025</v>
      </c>
      <c r="G1131" s="5"/>
      <c r="H1131" s="17" t="s">
        <v>1736</v>
      </c>
    </row>
    <row r="1132" spans="1:8">
      <c r="A1132" s="19"/>
      <c r="B1132" s="21" t="s">
        <v>250</v>
      </c>
      <c r="C1132" s="21">
        <v>1</v>
      </c>
      <c r="D1132" s="3"/>
      <c r="E1132" s="5">
        <v>13890</v>
      </c>
      <c r="F1132" s="3">
        <f t="shared" si="21"/>
        <v>297135</v>
      </c>
      <c r="G1132" s="5"/>
      <c r="H1132" s="17" t="s">
        <v>1737</v>
      </c>
    </row>
    <row r="1133" spans="1:8">
      <c r="A1133" s="19"/>
      <c r="B1133" s="21" t="s">
        <v>251</v>
      </c>
      <c r="C1133" s="21">
        <v>1</v>
      </c>
      <c r="D1133" s="3"/>
      <c r="E1133" s="5">
        <v>14250</v>
      </c>
      <c r="F1133" s="3">
        <f t="shared" si="21"/>
        <v>282885</v>
      </c>
      <c r="G1133" s="5"/>
      <c r="H1133" s="17" t="s">
        <v>1725</v>
      </c>
    </row>
    <row r="1134" spans="1:8">
      <c r="A1134" s="19"/>
      <c r="B1134" s="21" t="s">
        <v>252</v>
      </c>
      <c r="C1134" s="21">
        <v>3</v>
      </c>
      <c r="D1134" s="3"/>
      <c r="E1134" s="5">
        <v>48190</v>
      </c>
      <c r="F1134" s="3">
        <f t="shared" si="21"/>
        <v>234695</v>
      </c>
      <c r="G1134" s="5"/>
      <c r="H1134" s="17" t="s">
        <v>1725</v>
      </c>
    </row>
    <row r="1135" spans="1:8">
      <c r="A1135" s="19"/>
      <c r="B1135" s="21" t="s">
        <v>254</v>
      </c>
      <c r="C1135" s="21">
        <v>1</v>
      </c>
      <c r="D1135" s="3"/>
      <c r="E1135" s="5">
        <v>13270</v>
      </c>
      <c r="F1135" s="3">
        <f t="shared" ref="F1135:F1141" si="22">F1134+D1135-E1135</f>
        <v>221425</v>
      </c>
      <c r="G1135" s="5"/>
      <c r="H1135" s="17" t="s">
        <v>1737</v>
      </c>
    </row>
    <row r="1136" spans="1:8">
      <c r="A1136" s="19"/>
      <c r="B1136" s="21" t="s">
        <v>256</v>
      </c>
      <c r="C1136" s="21">
        <v>3</v>
      </c>
      <c r="D1136" s="3"/>
      <c r="E1136" s="5">
        <v>73670</v>
      </c>
      <c r="F1136" s="3">
        <f t="shared" si="22"/>
        <v>147755</v>
      </c>
      <c r="G1136" s="5"/>
      <c r="H1136" s="17" t="s">
        <v>1737</v>
      </c>
    </row>
    <row r="1137" spans="1:8">
      <c r="A1137" s="19"/>
      <c r="B1137" s="21" t="s">
        <v>1314</v>
      </c>
      <c r="C1137" s="21">
        <v>1</v>
      </c>
      <c r="D1137" s="3"/>
      <c r="E1137" s="5">
        <v>14310</v>
      </c>
      <c r="F1137" s="3">
        <f t="shared" si="22"/>
        <v>133445</v>
      </c>
      <c r="G1137" s="5"/>
      <c r="H1137" s="17" t="s">
        <v>1738</v>
      </c>
    </row>
    <row r="1138" spans="1:8">
      <c r="A1138" s="19"/>
      <c r="B1138" s="21" t="s">
        <v>1368</v>
      </c>
      <c r="C1138" s="21">
        <v>1</v>
      </c>
      <c r="D1138" s="3"/>
      <c r="E1138" s="5">
        <v>5220</v>
      </c>
      <c r="F1138" s="3">
        <f t="shared" si="22"/>
        <v>128225</v>
      </c>
      <c r="G1138" s="5"/>
      <c r="H1138" s="17" t="s">
        <v>1738</v>
      </c>
    </row>
    <row r="1139" spans="1:8">
      <c r="A1139" s="19"/>
      <c r="B1139" s="21" t="s">
        <v>47</v>
      </c>
      <c r="C1139" s="21">
        <v>2</v>
      </c>
      <c r="D1139" s="3"/>
      <c r="E1139" s="5">
        <v>28040</v>
      </c>
      <c r="F1139" s="3">
        <f t="shared" si="22"/>
        <v>100185</v>
      </c>
      <c r="G1139" s="5"/>
      <c r="H1139" s="17" t="s">
        <v>1739</v>
      </c>
    </row>
    <row r="1140" spans="1:8">
      <c r="A1140" s="19"/>
      <c r="B1140" s="21" t="s">
        <v>49</v>
      </c>
      <c r="C1140" s="21">
        <v>3</v>
      </c>
      <c r="D1140" s="3"/>
      <c r="E1140" s="5">
        <v>44825</v>
      </c>
      <c r="F1140" s="3">
        <f t="shared" si="22"/>
        <v>55360</v>
      </c>
      <c r="G1140" s="5"/>
      <c r="H1140" s="17" t="s">
        <v>1740</v>
      </c>
    </row>
    <row r="1141" spans="1:8">
      <c r="A1141" s="19"/>
      <c r="B1141" s="21"/>
      <c r="C1141" s="21"/>
      <c r="D1141" s="3"/>
      <c r="E1141" s="3">
        <v>55360</v>
      </c>
      <c r="F1141" s="3">
        <f t="shared" si="22"/>
        <v>0</v>
      </c>
      <c r="G1141" s="3"/>
      <c r="H1141" s="17" t="s">
        <v>1643</v>
      </c>
    </row>
    <row r="1142" spans="1:8">
      <c r="A1142" s="19"/>
      <c r="B1142" s="21"/>
      <c r="C1142" s="21"/>
      <c r="D1142" s="3"/>
      <c r="E1142" s="3"/>
      <c r="F1142" s="3"/>
      <c r="G1142" s="3"/>
      <c r="H1142" s="17"/>
    </row>
    <row r="1143" spans="1:8">
      <c r="A1143" s="19"/>
      <c r="B1143" s="21"/>
      <c r="C1143" s="21"/>
      <c r="D1143" s="3"/>
      <c r="E1143" s="3"/>
      <c r="F1143" s="3"/>
      <c r="G1143" s="3"/>
      <c r="H1143" s="17"/>
    </row>
    <row r="1144" spans="1:8">
      <c r="A1144" s="17"/>
      <c r="B1144" s="17"/>
      <c r="C1144" s="17"/>
      <c r="D1144" s="18"/>
      <c r="E1144" s="18"/>
      <c r="F1144" s="18"/>
      <c r="G1144" s="18"/>
      <c r="H1144" s="17"/>
    </row>
    <row r="1145" spans="1:8" ht="18.75">
      <c r="A1145" s="676" t="s">
        <v>43</v>
      </c>
      <c r="B1145" s="677"/>
      <c r="C1145" s="41">
        <f>SUM(C1069:C1144)</f>
        <v>311</v>
      </c>
      <c r="D1145" s="42">
        <f>SUM(D1069:D1144)</f>
        <v>3098750</v>
      </c>
      <c r="E1145" s="42">
        <f>SUM(E1069:E1144)</f>
        <v>3098750</v>
      </c>
      <c r="F1145" s="42">
        <f>D1145-E1145</f>
        <v>0</v>
      </c>
      <c r="G1145" s="42"/>
      <c r="H1145" s="43"/>
    </row>
    <row r="1151" spans="1:8" ht="23.25">
      <c r="A1151" s="666" t="s">
        <v>0</v>
      </c>
      <c r="B1151" s="666"/>
      <c r="C1151" s="666"/>
      <c r="D1151" s="666"/>
      <c r="E1151" s="666"/>
      <c r="F1151" s="666"/>
      <c r="G1151" s="666"/>
      <c r="H1151" s="666"/>
    </row>
    <row r="1152" spans="1:8" ht="15.75">
      <c r="A1152" s="672" t="s">
        <v>1668</v>
      </c>
      <c r="B1152" s="672"/>
      <c r="C1152" s="672"/>
      <c r="D1152" s="672"/>
      <c r="E1152" s="672"/>
      <c r="F1152" s="672"/>
      <c r="G1152" s="672"/>
      <c r="H1152" s="672"/>
    </row>
    <row r="1153" spans="1:10" ht="21">
      <c r="A1153" s="683" t="s">
        <v>512</v>
      </c>
      <c r="B1153" s="683"/>
      <c r="C1153" s="683"/>
      <c r="D1153" s="683"/>
      <c r="E1153" s="683"/>
      <c r="F1153" s="683"/>
      <c r="G1153" s="683"/>
      <c r="H1153" s="683"/>
    </row>
    <row r="1154" spans="1:10">
      <c r="A1154" s="668" t="s">
        <v>1580</v>
      </c>
      <c r="B1154" s="668"/>
      <c r="C1154" s="668"/>
      <c r="D1154" s="668"/>
      <c r="E1154" s="668"/>
      <c r="F1154" s="668"/>
      <c r="G1154" s="668"/>
      <c r="H1154" s="668"/>
    </row>
    <row r="1155" spans="1:10" ht="15.75">
      <c r="A1155" s="1" t="s">
        <v>3</v>
      </c>
      <c r="B1155" s="1" t="s">
        <v>4</v>
      </c>
      <c r="C1155" s="211" t="s">
        <v>2245</v>
      </c>
      <c r="D1155" s="1" t="s">
        <v>2243</v>
      </c>
      <c r="E1155" s="1" t="s">
        <v>2246</v>
      </c>
      <c r="F1155" s="211" t="s">
        <v>2244</v>
      </c>
      <c r="G1155" s="1" t="s">
        <v>2247</v>
      </c>
      <c r="H1155" s="211" t="s">
        <v>2239</v>
      </c>
    </row>
    <row r="1156" spans="1:10">
      <c r="A1156" s="19"/>
      <c r="B1156" s="21" t="s">
        <v>513</v>
      </c>
      <c r="C1156" s="21">
        <v>6</v>
      </c>
      <c r="D1156" s="5">
        <v>138840</v>
      </c>
      <c r="E1156" s="3"/>
      <c r="F1156" s="3">
        <f>D1156-E1156</f>
        <v>138840</v>
      </c>
      <c r="G1156" s="3"/>
      <c r="H1156" s="21"/>
    </row>
    <row r="1157" spans="1:10">
      <c r="A1157" s="19"/>
      <c r="B1157" s="21" t="s">
        <v>515</v>
      </c>
      <c r="C1157" s="21">
        <v>10</v>
      </c>
      <c r="D1157" s="5">
        <v>231595</v>
      </c>
      <c r="E1157" s="3"/>
      <c r="F1157" s="3">
        <f>F1156+D1157-E1157</f>
        <v>370435</v>
      </c>
      <c r="G1157" s="3"/>
      <c r="H1157" s="21"/>
    </row>
    <row r="1158" spans="1:10">
      <c r="A1158" s="19"/>
      <c r="B1158" s="21" t="s">
        <v>516</v>
      </c>
      <c r="C1158" s="21">
        <v>12</v>
      </c>
      <c r="D1158" s="5">
        <v>276310</v>
      </c>
      <c r="E1158" s="3"/>
      <c r="F1158" s="3">
        <f t="shared" ref="F1158:F1213" si="23">F1157+D1158-E1158</f>
        <v>646745</v>
      </c>
      <c r="G1158" s="3"/>
      <c r="H1158" s="21"/>
    </row>
    <row r="1159" spans="1:10">
      <c r="A1159" s="19"/>
      <c r="B1159" s="21" t="s">
        <v>726</v>
      </c>
      <c r="C1159" s="21">
        <v>10</v>
      </c>
      <c r="D1159" s="5">
        <v>233015</v>
      </c>
      <c r="E1159" s="3"/>
      <c r="F1159" s="3">
        <f t="shared" si="23"/>
        <v>879760</v>
      </c>
      <c r="G1159" s="3"/>
      <c r="H1159" s="21"/>
    </row>
    <row r="1160" spans="1:10">
      <c r="A1160" s="19"/>
      <c r="B1160" s="21" t="s">
        <v>1222</v>
      </c>
      <c r="C1160" s="21">
        <v>1</v>
      </c>
      <c r="D1160" s="5"/>
      <c r="E1160" s="5">
        <v>25770</v>
      </c>
      <c r="F1160" s="3">
        <f t="shared" si="23"/>
        <v>853990</v>
      </c>
      <c r="G1160" s="5"/>
      <c r="H1160" s="21"/>
    </row>
    <row r="1161" spans="1:10">
      <c r="A1161" s="19"/>
      <c r="B1161" s="21" t="s">
        <v>1222</v>
      </c>
      <c r="C1161" s="21">
        <v>4</v>
      </c>
      <c r="D1161" s="5">
        <v>88225</v>
      </c>
      <c r="E1161" s="3"/>
      <c r="F1161" s="3">
        <f t="shared" si="23"/>
        <v>942215</v>
      </c>
      <c r="G1161" s="3"/>
      <c r="H1161" s="21"/>
    </row>
    <row r="1162" spans="1:10">
      <c r="A1162" s="19"/>
      <c r="B1162" s="21" t="s">
        <v>455</v>
      </c>
      <c r="C1162" s="21">
        <v>18</v>
      </c>
      <c r="D1162" s="5">
        <v>396625</v>
      </c>
      <c r="E1162" s="3"/>
      <c r="F1162" s="3">
        <f t="shared" si="23"/>
        <v>1338840</v>
      </c>
      <c r="G1162" s="3"/>
      <c r="H1162" s="21"/>
    </row>
    <row r="1163" spans="1:10">
      <c r="A1163" s="19"/>
      <c r="B1163" s="21" t="s">
        <v>456</v>
      </c>
      <c r="C1163" s="21">
        <v>14</v>
      </c>
      <c r="D1163" s="5">
        <v>316835</v>
      </c>
      <c r="E1163" s="3"/>
      <c r="F1163" s="3">
        <f t="shared" si="23"/>
        <v>1655675</v>
      </c>
      <c r="G1163" s="3"/>
      <c r="H1163" s="21"/>
    </row>
    <row r="1164" spans="1:10">
      <c r="A1164" s="19"/>
      <c r="B1164" s="21" t="s">
        <v>444</v>
      </c>
      <c r="C1164" s="21">
        <v>19</v>
      </c>
      <c r="D1164" s="5">
        <f>433375-14475</f>
        <v>418900</v>
      </c>
      <c r="E1164" s="62"/>
      <c r="F1164" s="3">
        <f t="shared" si="23"/>
        <v>2074575</v>
      </c>
      <c r="G1164" s="62"/>
      <c r="H1164" s="59"/>
      <c r="J1164" s="63">
        <f>418900-D1164</f>
        <v>0</v>
      </c>
    </row>
    <row r="1165" spans="1:10">
      <c r="A1165" s="19"/>
      <c r="B1165" s="21" t="s">
        <v>305</v>
      </c>
      <c r="C1165" s="21">
        <v>7</v>
      </c>
      <c r="D1165" s="5">
        <v>155005</v>
      </c>
      <c r="E1165" s="3"/>
      <c r="F1165" s="3">
        <f t="shared" si="23"/>
        <v>2229580</v>
      </c>
      <c r="G1165" s="3"/>
      <c r="H1165" s="59"/>
    </row>
    <row r="1166" spans="1:10">
      <c r="A1166" s="19"/>
      <c r="B1166" s="21" t="s">
        <v>306</v>
      </c>
      <c r="C1166" s="21">
        <v>10</v>
      </c>
      <c r="D1166" s="5">
        <f>213440+87315</f>
        <v>300755</v>
      </c>
      <c r="E1166" s="3"/>
      <c r="F1166" s="3">
        <f t="shared" si="23"/>
        <v>2530335</v>
      </c>
      <c r="G1166" s="3"/>
      <c r="H1166" s="59"/>
    </row>
    <row r="1167" spans="1:10">
      <c r="A1167" s="19"/>
      <c r="B1167" s="21" t="s">
        <v>307</v>
      </c>
      <c r="C1167" s="21">
        <v>5</v>
      </c>
      <c r="D1167" s="5">
        <v>113475</v>
      </c>
      <c r="E1167" s="3"/>
      <c r="F1167" s="3">
        <f t="shared" si="23"/>
        <v>2643810</v>
      </c>
      <c r="G1167" s="3"/>
      <c r="H1167" s="59"/>
      <c r="J1167" s="63">
        <f>D1166-300755</f>
        <v>0</v>
      </c>
    </row>
    <row r="1168" spans="1:10">
      <c r="A1168" s="19"/>
      <c r="B1168" s="21" t="s">
        <v>446</v>
      </c>
      <c r="C1168" s="21">
        <v>4</v>
      </c>
      <c r="D1168" s="5">
        <v>90080</v>
      </c>
      <c r="E1168" s="3"/>
      <c r="F1168" s="3">
        <f t="shared" si="23"/>
        <v>2733890</v>
      </c>
      <c r="G1168" s="3"/>
      <c r="H1168" s="59"/>
    </row>
    <row r="1169" spans="1:8">
      <c r="A1169" s="19"/>
      <c r="B1169" s="21" t="s">
        <v>310</v>
      </c>
      <c r="C1169" s="21">
        <v>2</v>
      </c>
      <c r="D1169" s="5">
        <v>44030</v>
      </c>
      <c r="E1169" s="3"/>
      <c r="F1169" s="3">
        <f t="shared" si="23"/>
        <v>2777920</v>
      </c>
      <c r="G1169" s="3"/>
      <c r="H1169" s="59"/>
    </row>
    <row r="1170" spans="1:8">
      <c r="A1170" s="19"/>
      <c r="B1170" s="21" t="s">
        <v>744</v>
      </c>
      <c r="C1170" s="21">
        <v>6</v>
      </c>
      <c r="D1170" s="5">
        <f>128935-43840</f>
        <v>85095</v>
      </c>
      <c r="E1170" s="3"/>
      <c r="F1170" s="3">
        <f t="shared" si="23"/>
        <v>2863015</v>
      </c>
      <c r="G1170" s="3"/>
      <c r="H1170" s="59"/>
    </row>
    <row r="1171" spans="1:8">
      <c r="A1171" s="19"/>
      <c r="B1171" s="21" t="s">
        <v>459</v>
      </c>
      <c r="C1171" s="21">
        <v>2</v>
      </c>
      <c r="D1171" s="5">
        <f>42480</f>
        <v>42480</v>
      </c>
      <c r="E1171" s="3"/>
      <c r="F1171" s="3">
        <f t="shared" si="23"/>
        <v>2905495</v>
      </c>
      <c r="G1171" s="3"/>
      <c r="H1171" s="59"/>
    </row>
    <row r="1172" spans="1:8">
      <c r="A1172" s="19"/>
      <c r="B1172" s="21" t="s">
        <v>460</v>
      </c>
      <c r="C1172" s="21">
        <v>6</v>
      </c>
      <c r="D1172" s="5">
        <v>131440</v>
      </c>
      <c r="E1172" s="3"/>
      <c r="F1172" s="3">
        <f t="shared" si="23"/>
        <v>3036935</v>
      </c>
      <c r="G1172" s="3"/>
      <c r="H1172" s="59"/>
    </row>
    <row r="1173" spans="1:8">
      <c r="A1173" s="19"/>
      <c r="B1173" s="21" t="s">
        <v>447</v>
      </c>
      <c r="C1173" s="21">
        <v>23</v>
      </c>
      <c r="D1173" s="5">
        <f>478490-21860</f>
        <v>456630</v>
      </c>
      <c r="E1173" s="64"/>
      <c r="F1173" s="3">
        <f t="shared" si="23"/>
        <v>3493565</v>
      </c>
      <c r="G1173" s="64"/>
      <c r="H1173" s="59"/>
    </row>
    <row r="1174" spans="1:8">
      <c r="A1174" s="19"/>
      <c r="B1174" s="21" t="s">
        <v>461</v>
      </c>
      <c r="C1174" s="21">
        <v>3</v>
      </c>
      <c r="D1174" s="5">
        <v>69625</v>
      </c>
      <c r="E1174" s="3"/>
      <c r="F1174" s="3">
        <f t="shared" si="23"/>
        <v>3563190</v>
      </c>
      <c r="G1174" s="3"/>
      <c r="H1174" s="59"/>
    </row>
    <row r="1175" spans="1:8">
      <c r="A1175" s="19"/>
      <c r="B1175" s="21" t="s">
        <v>264</v>
      </c>
      <c r="C1175" s="21">
        <v>24</v>
      </c>
      <c r="D1175" s="5">
        <v>507490</v>
      </c>
      <c r="E1175" s="3"/>
      <c r="F1175" s="3">
        <f t="shared" si="23"/>
        <v>4070680</v>
      </c>
      <c r="G1175" s="3"/>
      <c r="H1175" s="59"/>
    </row>
    <row r="1176" spans="1:8">
      <c r="A1176" s="19"/>
      <c r="B1176" s="21" t="s">
        <v>462</v>
      </c>
      <c r="C1176" s="21">
        <v>26</v>
      </c>
      <c r="D1176" s="5">
        <v>571645</v>
      </c>
      <c r="E1176" s="3"/>
      <c r="F1176" s="3">
        <f t="shared" si="23"/>
        <v>4642325</v>
      </c>
      <c r="G1176" s="3"/>
      <c r="H1176" s="59"/>
    </row>
    <row r="1177" spans="1:8">
      <c r="A1177" s="19"/>
      <c r="B1177" s="21" t="s">
        <v>463</v>
      </c>
      <c r="C1177" s="21">
        <v>8</v>
      </c>
      <c r="D1177" s="5">
        <v>176925</v>
      </c>
      <c r="E1177" s="3"/>
      <c r="F1177" s="3">
        <f t="shared" si="23"/>
        <v>4819250</v>
      </c>
      <c r="G1177" s="3"/>
      <c r="H1177" s="17"/>
    </row>
    <row r="1178" spans="1:8">
      <c r="A1178" s="19"/>
      <c r="B1178" s="21" t="s">
        <v>265</v>
      </c>
      <c r="C1178" s="21">
        <v>11</v>
      </c>
      <c r="D1178" s="5">
        <v>242545</v>
      </c>
      <c r="E1178" s="3"/>
      <c r="F1178" s="3">
        <f t="shared" si="23"/>
        <v>5061795</v>
      </c>
      <c r="G1178" s="3"/>
      <c r="H1178" s="17"/>
    </row>
    <row r="1179" spans="1:8">
      <c r="A1179" s="19"/>
      <c r="B1179" s="54" t="s">
        <v>266</v>
      </c>
      <c r="C1179" s="54">
        <v>19</v>
      </c>
      <c r="D1179" s="48">
        <v>400840</v>
      </c>
      <c r="E1179" s="49"/>
      <c r="F1179" s="3">
        <f t="shared" si="23"/>
        <v>5462635</v>
      </c>
      <c r="G1179" s="49"/>
      <c r="H1179" s="17"/>
    </row>
    <row r="1180" spans="1:8">
      <c r="A1180" s="19"/>
      <c r="B1180" s="54" t="s">
        <v>267</v>
      </c>
      <c r="C1180" s="54">
        <v>18</v>
      </c>
      <c r="D1180" s="48">
        <v>390790</v>
      </c>
      <c r="E1180" s="49"/>
      <c r="F1180" s="3">
        <f t="shared" si="23"/>
        <v>5853425</v>
      </c>
      <c r="G1180" s="49"/>
      <c r="H1180" s="17"/>
    </row>
    <row r="1181" spans="1:8">
      <c r="A1181" s="19"/>
      <c r="B1181" s="54" t="s">
        <v>464</v>
      </c>
      <c r="C1181" s="54">
        <v>17</v>
      </c>
      <c r="D1181" s="48">
        <v>362210</v>
      </c>
      <c r="E1181" s="49"/>
      <c r="F1181" s="3">
        <f t="shared" si="23"/>
        <v>6215635</v>
      </c>
      <c r="G1181" s="49"/>
      <c r="H1181" s="17"/>
    </row>
    <row r="1182" spans="1:8">
      <c r="A1182" s="19"/>
      <c r="B1182" s="54" t="s">
        <v>465</v>
      </c>
      <c r="C1182" s="54">
        <v>9</v>
      </c>
      <c r="D1182" s="48">
        <v>181335</v>
      </c>
      <c r="E1182" s="49"/>
      <c r="F1182" s="3">
        <f t="shared" si="23"/>
        <v>6396970</v>
      </c>
      <c r="G1182" s="49"/>
      <c r="H1182" s="17"/>
    </row>
    <row r="1183" spans="1:8">
      <c r="A1183" s="19"/>
      <c r="B1183" s="54" t="s">
        <v>1281</v>
      </c>
      <c r="C1183" s="54">
        <v>20</v>
      </c>
      <c r="D1183" s="49"/>
      <c r="E1183" s="48">
        <v>337150</v>
      </c>
      <c r="F1183" s="3">
        <f t="shared" si="23"/>
        <v>6059820</v>
      </c>
      <c r="G1183" s="48"/>
      <c r="H1183" s="17"/>
    </row>
    <row r="1184" spans="1:8">
      <c r="A1184" s="19"/>
      <c r="B1184" s="54" t="s">
        <v>520</v>
      </c>
      <c r="C1184" s="54">
        <v>34</v>
      </c>
      <c r="D1184" s="49"/>
      <c r="E1184" s="48">
        <v>564360</v>
      </c>
      <c r="F1184" s="3">
        <f t="shared" si="23"/>
        <v>5495460</v>
      </c>
      <c r="G1184" s="48"/>
      <c r="H1184" s="17"/>
    </row>
    <row r="1185" spans="1:10">
      <c r="A1185" s="19"/>
      <c r="B1185" s="54" t="s">
        <v>1282</v>
      </c>
      <c r="C1185" s="54">
        <v>36</v>
      </c>
      <c r="D1185" s="49"/>
      <c r="E1185" s="48">
        <v>538440</v>
      </c>
      <c r="F1185" s="3">
        <f t="shared" si="23"/>
        <v>4957020</v>
      </c>
      <c r="G1185" s="48"/>
      <c r="H1185" s="17"/>
    </row>
    <row r="1186" spans="1:10">
      <c r="A1186" s="19"/>
      <c r="B1186" s="54" t="s">
        <v>1283</v>
      </c>
      <c r="C1186" s="54">
        <v>32</v>
      </c>
      <c r="D1186" s="49"/>
      <c r="E1186" s="48">
        <v>461740</v>
      </c>
      <c r="F1186" s="3">
        <f t="shared" si="23"/>
        <v>4495280</v>
      </c>
      <c r="G1186" s="48"/>
      <c r="H1186" s="17"/>
    </row>
    <row r="1187" spans="1:10">
      <c r="A1187" s="19"/>
      <c r="B1187" s="54" t="s">
        <v>1284</v>
      </c>
      <c r="C1187" s="54">
        <v>29</v>
      </c>
      <c r="D1187" s="49"/>
      <c r="E1187" s="48">
        <v>453570</v>
      </c>
      <c r="F1187" s="3">
        <f t="shared" si="23"/>
        <v>4041710</v>
      </c>
      <c r="G1187" s="48"/>
      <c r="H1187" s="17"/>
    </row>
    <row r="1188" spans="1:10">
      <c r="A1188" s="19"/>
      <c r="B1188" s="54" t="s">
        <v>1285</v>
      </c>
      <c r="C1188" s="54">
        <v>25</v>
      </c>
      <c r="D1188" s="49"/>
      <c r="E1188" s="48">
        <v>383440</v>
      </c>
      <c r="F1188" s="3">
        <f t="shared" si="23"/>
        <v>3658270</v>
      </c>
      <c r="G1188" s="48"/>
      <c r="H1188" s="17"/>
    </row>
    <row r="1189" spans="1:10">
      <c r="A1189" s="19"/>
      <c r="B1189" s="54" t="s">
        <v>1286</v>
      </c>
      <c r="C1189" s="54">
        <v>10</v>
      </c>
      <c r="D1189" s="49"/>
      <c r="E1189" s="48">
        <v>175220</v>
      </c>
      <c r="F1189" s="3">
        <f t="shared" si="23"/>
        <v>3483050</v>
      </c>
      <c r="G1189" s="48"/>
      <c r="H1189" s="17"/>
    </row>
    <row r="1190" spans="1:10">
      <c r="A1190" s="19"/>
      <c r="B1190" s="47" t="s">
        <v>1287</v>
      </c>
      <c r="C1190" s="47">
        <v>7</v>
      </c>
      <c r="D1190" s="50"/>
      <c r="E1190" s="48">
        <v>117650</v>
      </c>
      <c r="F1190" s="3">
        <f t="shared" si="23"/>
        <v>3365400</v>
      </c>
      <c r="G1190" s="48"/>
      <c r="H1190" s="17"/>
    </row>
    <row r="1191" spans="1:10">
      <c r="A1191" s="19"/>
      <c r="B1191" s="21" t="s">
        <v>1288</v>
      </c>
      <c r="C1191" s="21">
        <v>13</v>
      </c>
      <c r="D1191" s="3"/>
      <c r="E1191" s="5">
        <v>226330</v>
      </c>
      <c r="F1191" s="3">
        <f t="shared" si="23"/>
        <v>3139070</v>
      </c>
      <c r="G1191" s="5"/>
      <c r="H1191" s="17"/>
      <c r="J1191" s="44"/>
    </row>
    <row r="1192" spans="1:10">
      <c r="A1192" s="19"/>
      <c r="B1192" s="21" t="s">
        <v>402</v>
      </c>
      <c r="C1192" s="21">
        <v>9</v>
      </c>
      <c r="D1192" s="3"/>
      <c r="E1192" s="5">
        <v>157860</v>
      </c>
      <c r="F1192" s="3">
        <f t="shared" si="23"/>
        <v>2981210</v>
      </c>
      <c r="G1192" s="5"/>
      <c r="H1192" s="17"/>
      <c r="J1192" s="44"/>
    </row>
    <row r="1193" spans="1:10">
      <c r="A1193" s="19"/>
      <c r="B1193" s="47" t="s">
        <v>522</v>
      </c>
      <c r="C1193" s="47">
        <v>16</v>
      </c>
      <c r="D1193" s="3"/>
      <c r="E1193" s="65">
        <v>272550</v>
      </c>
      <c r="F1193" s="3">
        <f t="shared" si="23"/>
        <v>2708660</v>
      </c>
      <c r="G1193" s="65"/>
      <c r="H1193" s="17"/>
      <c r="J1193" s="44"/>
    </row>
    <row r="1194" spans="1:10">
      <c r="A1194" s="66"/>
      <c r="B1194" s="67" t="s">
        <v>1741</v>
      </c>
      <c r="C1194" s="68">
        <v>12</v>
      </c>
      <c r="D1194" s="69"/>
      <c r="E1194" s="70">
        <v>217520</v>
      </c>
      <c r="F1194" s="3">
        <f t="shared" si="23"/>
        <v>2491140</v>
      </c>
      <c r="G1194" s="70"/>
      <c r="H1194" s="71"/>
      <c r="J1194" s="44"/>
    </row>
    <row r="1195" spans="1:10">
      <c r="A1195" s="66"/>
      <c r="B1195" s="71" t="s">
        <v>524</v>
      </c>
      <c r="C1195" s="72">
        <v>17</v>
      </c>
      <c r="D1195" s="71"/>
      <c r="E1195" s="61">
        <v>277350</v>
      </c>
      <c r="F1195" s="3">
        <f t="shared" si="23"/>
        <v>2213790</v>
      </c>
      <c r="G1195" s="61"/>
      <c r="H1195" s="71"/>
      <c r="J1195" s="44"/>
    </row>
    <row r="1196" spans="1:10">
      <c r="A1196" s="66"/>
      <c r="B1196" s="71" t="s">
        <v>525</v>
      </c>
      <c r="C1196" s="72">
        <v>13</v>
      </c>
      <c r="D1196" s="71"/>
      <c r="E1196" s="61">
        <v>226630</v>
      </c>
      <c r="F1196" s="3">
        <f t="shared" si="23"/>
        <v>1987160</v>
      </c>
      <c r="G1196" s="61"/>
      <c r="H1196" s="71"/>
      <c r="J1196" s="44"/>
    </row>
    <row r="1197" spans="1:10">
      <c r="A1197" s="66"/>
      <c r="B1197" s="71" t="s">
        <v>526</v>
      </c>
      <c r="C1197" s="72">
        <v>14</v>
      </c>
      <c r="D1197" s="71"/>
      <c r="E1197" s="61">
        <v>245410</v>
      </c>
      <c r="F1197" s="3">
        <f t="shared" si="23"/>
        <v>1741750</v>
      </c>
      <c r="G1197" s="61"/>
      <c r="H1197" s="71"/>
      <c r="J1197" s="44"/>
    </row>
    <row r="1198" spans="1:10">
      <c r="A1198" s="66"/>
      <c r="B1198" s="71" t="s">
        <v>1290</v>
      </c>
      <c r="C1198" s="72">
        <v>5</v>
      </c>
      <c r="D1198" s="71"/>
      <c r="E1198" s="61">
        <v>77420</v>
      </c>
      <c r="F1198" s="3">
        <f t="shared" si="23"/>
        <v>1664330</v>
      </c>
      <c r="G1198" s="61"/>
      <c r="H1198" s="71"/>
      <c r="J1198" s="44"/>
    </row>
    <row r="1199" spans="1:10">
      <c r="A1199" s="66"/>
      <c r="B1199" s="71" t="s">
        <v>1291</v>
      </c>
      <c r="C1199" s="72">
        <v>10</v>
      </c>
      <c r="D1199" s="71"/>
      <c r="E1199" s="61">
        <v>196030</v>
      </c>
      <c r="F1199" s="3">
        <f t="shared" si="23"/>
        <v>1468300</v>
      </c>
      <c r="G1199" s="61"/>
      <c r="H1199" s="71"/>
      <c r="J1199" s="44"/>
    </row>
    <row r="1200" spans="1:10">
      <c r="A1200" s="66"/>
      <c r="B1200" s="71" t="s">
        <v>1292</v>
      </c>
      <c r="C1200" s="72">
        <v>10</v>
      </c>
      <c r="D1200" s="71"/>
      <c r="E1200" s="61">
        <v>194160</v>
      </c>
      <c r="F1200" s="3">
        <f t="shared" si="23"/>
        <v>1274140</v>
      </c>
      <c r="G1200" s="61"/>
      <c r="H1200" s="71"/>
      <c r="J1200" s="44"/>
    </row>
    <row r="1201" spans="1:10">
      <c r="A1201" s="66"/>
      <c r="B1201" s="71" t="s">
        <v>1293</v>
      </c>
      <c r="C1201" s="72">
        <v>11</v>
      </c>
      <c r="D1201" s="71"/>
      <c r="E1201" s="61">
        <v>201090</v>
      </c>
      <c r="F1201" s="3">
        <f t="shared" si="23"/>
        <v>1073050</v>
      </c>
      <c r="G1201" s="61"/>
      <c r="H1201" s="71"/>
      <c r="J1201" s="44"/>
    </row>
    <row r="1202" spans="1:10">
      <c r="A1202" s="66"/>
      <c r="B1202" s="71" t="s">
        <v>1294</v>
      </c>
      <c r="C1202" s="72">
        <v>8</v>
      </c>
      <c r="D1202" s="71"/>
      <c r="E1202" s="61">
        <v>144270</v>
      </c>
      <c r="F1202" s="3">
        <f t="shared" si="23"/>
        <v>928780</v>
      </c>
      <c r="G1202" s="61"/>
      <c r="H1202" s="71"/>
      <c r="J1202" s="44"/>
    </row>
    <row r="1203" spans="1:10">
      <c r="A1203" s="66"/>
      <c r="B1203" s="71" t="s">
        <v>1295</v>
      </c>
      <c r="C1203" s="72">
        <v>4</v>
      </c>
      <c r="D1203" s="71"/>
      <c r="E1203" s="61">
        <v>69760</v>
      </c>
      <c r="F1203" s="3">
        <f t="shared" si="23"/>
        <v>859020</v>
      </c>
      <c r="G1203" s="61"/>
      <c r="H1203" s="71"/>
      <c r="J1203" s="44"/>
    </row>
    <row r="1204" spans="1:10">
      <c r="A1204" s="66"/>
      <c r="B1204" s="71" t="s">
        <v>1296</v>
      </c>
      <c r="C1204" s="72">
        <v>1</v>
      </c>
      <c r="D1204" s="71"/>
      <c r="E1204" s="61">
        <v>15460</v>
      </c>
      <c r="F1204" s="3">
        <f t="shared" si="23"/>
        <v>843560</v>
      </c>
      <c r="G1204" s="61"/>
      <c r="H1204" s="71"/>
      <c r="J1204" s="44"/>
    </row>
    <row r="1205" spans="1:10">
      <c r="A1205" s="66"/>
      <c r="B1205" s="71" t="s">
        <v>527</v>
      </c>
      <c r="C1205" s="72">
        <v>10</v>
      </c>
      <c r="D1205" s="71"/>
      <c r="E1205" s="61">
        <v>194050</v>
      </c>
      <c r="F1205" s="3">
        <f t="shared" si="23"/>
        <v>649510</v>
      </c>
      <c r="G1205" s="61"/>
      <c r="H1205" s="71"/>
      <c r="J1205" s="44"/>
    </row>
    <row r="1206" spans="1:10">
      <c r="A1206" s="66"/>
      <c r="B1206" s="71" t="s">
        <v>339</v>
      </c>
      <c r="C1206" s="72">
        <v>15</v>
      </c>
      <c r="D1206" s="71"/>
      <c r="E1206" s="61">
        <v>285840</v>
      </c>
      <c r="F1206" s="3">
        <f t="shared" si="23"/>
        <v>363670</v>
      </c>
      <c r="G1206" s="61"/>
      <c r="H1206" s="71"/>
      <c r="J1206" s="44"/>
    </row>
    <row r="1207" spans="1:10">
      <c r="A1207" s="66"/>
      <c r="B1207" s="71" t="s">
        <v>488</v>
      </c>
      <c r="C1207" s="72">
        <v>15</v>
      </c>
      <c r="D1207" s="71"/>
      <c r="E1207" s="61">
        <v>244080</v>
      </c>
      <c r="F1207" s="3">
        <f t="shared" si="23"/>
        <v>119590</v>
      </c>
      <c r="G1207" s="61"/>
      <c r="H1207" s="71"/>
      <c r="J1207" s="44"/>
    </row>
    <row r="1208" spans="1:10">
      <c r="A1208" s="66"/>
      <c r="B1208" s="71" t="s">
        <v>528</v>
      </c>
      <c r="C1208" s="72">
        <v>5</v>
      </c>
      <c r="D1208" s="71"/>
      <c r="E1208" s="61">
        <v>80480</v>
      </c>
      <c r="F1208" s="3">
        <f t="shared" si="23"/>
        <v>39110</v>
      </c>
      <c r="G1208" s="61"/>
      <c r="H1208" s="71"/>
      <c r="J1208" s="44"/>
    </row>
    <row r="1209" spans="1:10">
      <c r="A1209" s="66"/>
      <c r="B1209" s="71" t="s">
        <v>489</v>
      </c>
      <c r="C1209" s="72">
        <v>4</v>
      </c>
      <c r="D1209" s="71"/>
      <c r="E1209" s="61">
        <v>4990</v>
      </c>
      <c r="F1209" s="3">
        <f t="shared" si="23"/>
        <v>34120</v>
      </c>
      <c r="G1209" s="61"/>
      <c r="H1209" s="71"/>
      <c r="J1209" s="44"/>
    </row>
    <row r="1210" spans="1:10">
      <c r="A1210" s="66"/>
      <c r="B1210" s="71" t="s">
        <v>490</v>
      </c>
      <c r="C1210" s="72">
        <v>1</v>
      </c>
      <c r="D1210" s="71"/>
      <c r="E1210" s="61">
        <v>23180</v>
      </c>
      <c r="F1210" s="3">
        <f t="shared" si="23"/>
        <v>10940</v>
      </c>
      <c r="G1210" s="61"/>
      <c r="H1210" s="71"/>
      <c r="J1210" s="44"/>
    </row>
    <row r="1211" spans="1:10">
      <c r="A1211" s="66"/>
      <c r="B1211" s="71" t="s">
        <v>491</v>
      </c>
      <c r="C1211" s="72">
        <v>1</v>
      </c>
      <c r="D1211" s="71"/>
      <c r="E1211" s="61">
        <v>4580</v>
      </c>
      <c r="F1211" s="3">
        <f t="shared" si="23"/>
        <v>6360</v>
      </c>
      <c r="G1211" s="61"/>
      <c r="H1211" s="71"/>
      <c r="J1211" s="44"/>
    </row>
    <row r="1212" spans="1:10">
      <c r="A1212" s="66"/>
      <c r="B1212" s="71" t="s">
        <v>249</v>
      </c>
      <c r="C1212" s="72">
        <v>1</v>
      </c>
      <c r="D1212" s="71">
        <v>5640</v>
      </c>
      <c r="E1212" s="61">
        <v>12000</v>
      </c>
      <c r="F1212" s="3">
        <f t="shared" si="23"/>
        <v>0</v>
      </c>
      <c r="G1212" s="61"/>
      <c r="H1212" s="71"/>
      <c r="J1212" s="44"/>
    </row>
    <row r="1213" spans="1:10">
      <c r="A1213" s="66"/>
      <c r="B1213" s="71" t="s">
        <v>1368</v>
      </c>
      <c r="C1213" s="72">
        <v>1</v>
      </c>
      <c r="D1213" s="71">
        <v>3180</v>
      </c>
      <c r="E1213" s="61">
        <v>3180</v>
      </c>
      <c r="F1213" s="3">
        <f t="shared" si="23"/>
        <v>0</v>
      </c>
      <c r="G1213" s="61"/>
      <c r="H1213" s="71" t="s">
        <v>1742</v>
      </c>
      <c r="J1213" s="44"/>
    </row>
    <row r="1214" spans="1:10">
      <c r="A1214" s="66"/>
      <c r="B1214" s="71"/>
      <c r="C1214" s="72"/>
      <c r="D1214" s="71"/>
      <c r="E1214" s="73"/>
      <c r="F1214" s="73"/>
      <c r="G1214" s="73"/>
      <c r="H1214" s="71"/>
      <c r="J1214" s="44"/>
    </row>
    <row r="1215" spans="1:10">
      <c r="A1215" s="66"/>
      <c r="B1215" s="71"/>
      <c r="C1215" s="72"/>
      <c r="D1215" s="71"/>
      <c r="E1215" s="73"/>
      <c r="F1215" s="73"/>
      <c r="G1215" s="73"/>
      <c r="H1215" s="71"/>
      <c r="J1215" s="44"/>
    </row>
    <row r="1216" spans="1:10">
      <c r="A1216" s="66"/>
      <c r="B1216" s="71"/>
      <c r="C1216" s="72"/>
      <c r="D1216" s="71"/>
      <c r="E1216" s="73"/>
      <c r="F1216" s="73"/>
      <c r="G1216" s="73"/>
      <c r="H1216" s="71"/>
      <c r="J1216" s="44"/>
    </row>
    <row r="1217" spans="1:8">
      <c r="A1217" s="74"/>
      <c r="B1217" s="71"/>
      <c r="C1217" s="72"/>
      <c r="D1217" s="71"/>
      <c r="E1217" s="73"/>
      <c r="F1217" s="73"/>
      <c r="G1217" s="73"/>
      <c r="H1217" s="71"/>
    </row>
    <row r="1218" spans="1:8" ht="18.75">
      <c r="A1218" s="676" t="s">
        <v>43</v>
      </c>
      <c r="B1218" s="677"/>
      <c r="C1218" s="41">
        <f>SUM(C1156:C1217)</f>
        <v>683</v>
      </c>
      <c r="D1218" s="42">
        <f>SUM(D1156:D1217)</f>
        <v>6431560</v>
      </c>
      <c r="E1218" s="42">
        <f>SUM(E1156:E1217)</f>
        <v>6431560</v>
      </c>
      <c r="F1218" s="42">
        <f>D1218-E1218</f>
        <v>0</v>
      </c>
      <c r="G1218" s="42"/>
      <c r="H1218" s="43"/>
    </row>
    <row r="1222" spans="1:8" ht="23.25">
      <c r="A1222" s="666" t="s">
        <v>0</v>
      </c>
      <c r="B1222" s="666"/>
      <c r="C1222" s="666"/>
      <c r="D1222" s="666"/>
      <c r="E1222" s="666"/>
      <c r="F1222" s="666"/>
      <c r="G1222" s="666"/>
      <c r="H1222" s="666"/>
    </row>
    <row r="1223" spans="1:8" ht="15.75">
      <c r="A1223" s="672" t="s">
        <v>2177</v>
      </c>
      <c r="B1223" s="672"/>
      <c r="C1223" s="672"/>
      <c r="D1223" s="672"/>
      <c r="E1223" s="672"/>
      <c r="F1223" s="672"/>
      <c r="G1223" s="672"/>
      <c r="H1223" s="672"/>
    </row>
    <row r="1224" spans="1:8">
      <c r="A1224" s="667" t="s">
        <v>1569</v>
      </c>
      <c r="B1224" s="667"/>
      <c r="C1224" s="667"/>
      <c r="D1224" s="667"/>
      <c r="E1224" s="667"/>
      <c r="F1224" s="667"/>
      <c r="G1224" s="667"/>
      <c r="H1224" s="667"/>
    </row>
    <row r="1225" spans="1:8">
      <c r="A1225" s="668" t="s">
        <v>1580</v>
      </c>
      <c r="B1225" s="668"/>
      <c r="C1225" s="668"/>
      <c r="D1225" s="668"/>
      <c r="E1225" s="668"/>
      <c r="F1225" s="668"/>
      <c r="G1225" s="668"/>
      <c r="H1225" s="668"/>
    </row>
    <row r="1226" spans="1:8" ht="15.75">
      <c r="A1226" s="1" t="s">
        <v>3</v>
      </c>
      <c r="B1226" s="1" t="s">
        <v>4</v>
      </c>
      <c r="C1226" s="211" t="s">
        <v>2245</v>
      </c>
      <c r="D1226" s="1" t="s">
        <v>2243</v>
      </c>
      <c r="E1226" s="1" t="s">
        <v>2246</v>
      </c>
      <c r="F1226" s="211" t="s">
        <v>2244</v>
      </c>
      <c r="G1226" s="1" t="s">
        <v>2247</v>
      </c>
      <c r="H1226" s="211" t="s">
        <v>2239</v>
      </c>
    </row>
    <row r="1227" spans="1:8">
      <c r="A1227" s="19"/>
      <c r="B1227" s="21" t="s">
        <v>478</v>
      </c>
      <c r="C1227" s="21">
        <v>57</v>
      </c>
      <c r="D1227" s="5">
        <v>1411075</v>
      </c>
      <c r="E1227" s="3"/>
      <c r="F1227" s="3">
        <f>D1227-E1227</f>
        <v>1411075</v>
      </c>
      <c r="G1227" s="3"/>
      <c r="H1227" s="21"/>
    </row>
    <row r="1228" spans="1:8">
      <c r="A1228" s="19"/>
      <c r="B1228" s="21" t="s">
        <v>479</v>
      </c>
      <c r="C1228" s="21">
        <v>72</v>
      </c>
      <c r="D1228" s="5">
        <v>1759620</v>
      </c>
      <c r="E1228" s="3"/>
      <c r="F1228" s="3">
        <f>F1227+D1228-E1228</f>
        <v>3170695</v>
      </c>
      <c r="G1228" s="3"/>
      <c r="H1228" s="21"/>
    </row>
    <row r="1229" spans="1:8">
      <c r="A1229" s="19"/>
      <c r="B1229" s="21" t="s">
        <v>480</v>
      </c>
      <c r="C1229" s="21">
        <v>81</v>
      </c>
      <c r="D1229" s="5">
        <v>2024915</v>
      </c>
      <c r="E1229" s="3"/>
      <c r="F1229" s="3">
        <f t="shared" ref="F1229:F1292" si="24">F1228+D1229-E1229</f>
        <v>5195610</v>
      </c>
      <c r="G1229" s="3"/>
      <c r="H1229" s="21"/>
    </row>
    <row r="1230" spans="1:8">
      <c r="A1230" s="19"/>
      <c r="B1230" s="21" t="s">
        <v>1300</v>
      </c>
      <c r="C1230" s="21">
        <f>40+29</f>
        <v>69</v>
      </c>
      <c r="D1230" s="5">
        <v>1706055</v>
      </c>
      <c r="E1230" s="3"/>
      <c r="F1230" s="3">
        <f t="shared" si="24"/>
        <v>6901665</v>
      </c>
      <c r="G1230" s="3"/>
      <c r="H1230" s="21"/>
    </row>
    <row r="1231" spans="1:8">
      <c r="A1231" s="19"/>
      <c r="B1231" s="21" t="s">
        <v>1301</v>
      </c>
      <c r="C1231" s="21">
        <f>19+30</f>
        <v>49</v>
      </c>
      <c r="D1231" s="5">
        <v>1242680</v>
      </c>
      <c r="E1231" s="3"/>
      <c r="F1231" s="3">
        <f t="shared" si="24"/>
        <v>8144345</v>
      </c>
      <c r="G1231" s="3"/>
      <c r="H1231" s="21"/>
    </row>
    <row r="1232" spans="1:8">
      <c r="A1232" s="19"/>
      <c r="B1232" s="21" t="s">
        <v>1302</v>
      </c>
      <c r="C1232" s="21">
        <v>43</v>
      </c>
      <c r="D1232" s="5">
        <v>1100965</v>
      </c>
      <c r="E1232" s="3"/>
      <c r="F1232" s="3">
        <f t="shared" si="24"/>
        <v>9245310</v>
      </c>
      <c r="G1232" s="3"/>
      <c r="H1232" s="21"/>
    </row>
    <row r="1233" spans="1:8">
      <c r="A1233" s="19"/>
      <c r="B1233" s="21" t="s">
        <v>1303</v>
      </c>
      <c r="C1233" s="21">
        <v>37</v>
      </c>
      <c r="D1233" s="5">
        <v>933710</v>
      </c>
      <c r="E1233" s="3"/>
      <c r="F1233" s="3">
        <f t="shared" si="24"/>
        <v>10179020</v>
      </c>
      <c r="G1233" s="3"/>
      <c r="H1233" s="21"/>
    </row>
    <row r="1234" spans="1:8">
      <c r="A1234" s="19"/>
      <c r="B1234" s="21" t="s">
        <v>1570</v>
      </c>
      <c r="C1234" s="21">
        <v>28</v>
      </c>
      <c r="D1234" s="5">
        <v>703110</v>
      </c>
      <c r="E1234" s="3"/>
      <c r="F1234" s="3">
        <f t="shared" si="24"/>
        <v>10882130</v>
      </c>
      <c r="G1234" s="3"/>
      <c r="H1234" s="21"/>
    </row>
    <row r="1235" spans="1:8">
      <c r="A1235" s="19"/>
      <c r="B1235" s="54" t="s">
        <v>1571</v>
      </c>
      <c r="C1235" s="54">
        <v>25</v>
      </c>
      <c r="D1235" s="75">
        <v>633565</v>
      </c>
      <c r="E1235" s="49"/>
      <c r="F1235" s="3">
        <f t="shared" si="24"/>
        <v>11515695</v>
      </c>
      <c r="G1235" s="49"/>
      <c r="H1235" s="17"/>
    </row>
    <row r="1236" spans="1:8">
      <c r="A1236" s="19"/>
      <c r="B1236" s="54" t="s">
        <v>1304</v>
      </c>
      <c r="C1236" s="54">
        <v>7</v>
      </c>
      <c r="D1236" s="61">
        <v>176435</v>
      </c>
      <c r="E1236" s="49"/>
      <c r="F1236" s="3">
        <f t="shared" si="24"/>
        <v>11692130</v>
      </c>
      <c r="G1236" s="49"/>
      <c r="H1236" s="17"/>
    </row>
    <row r="1237" spans="1:8">
      <c r="A1237" s="19"/>
      <c r="B1237" s="54" t="s">
        <v>1306</v>
      </c>
      <c r="C1237" s="54">
        <v>14</v>
      </c>
      <c r="D1237" s="61">
        <v>351035</v>
      </c>
      <c r="E1237" s="49"/>
      <c r="F1237" s="3">
        <f t="shared" si="24"/>
        <v>12043165</v>
      </c>
      <c r="G1237" s="49"/>
      <c r="H1237" s="17"/>
    </row>
    <row r="1238" spans="1:8">
      <c r="A1238" s="19"/>
      <c r="B1238" s="54" t="s">
        <v>1572</v>
      </c>
      <c r="C1238" s="54">
        <v>14</v>
      </c>
      <c r="D1238" s="61">
        <v>350980</v>
      </c>
      <c r="E1238" s="49"/>
      <c r="F1238" s="3">
        <f t="shared" si="24"/>
        <v>12394145</v>
      </c>
      <c r="G1238" s="49"/>
      <c r="H1238" s="17"/>
    </row>
    <row r="1239" spans="1:8">
      <c r="A1239" s="19"/>
      <c r="B1239" s="54" t="s">
        <v>1574</v>
      </c>
      <c r="C1239" s="54">
        <v>11</v>
      </c>
      <c r="D1239" s="61">
        <v>274935</v>
      </c>
      <c r="E1239" s="49"/>
      <c r="F1239" s="3">
        <f t="shared" si="24"/>
        <v>12669080</v>
      </c>
      <c r="G1239" s="49"/>
      <c r="H1239" s="76"/>
    </row>
    <row r="1240" spans="1:8">
      <c r="A1240" s="19"/>
      <c r="B1240" s="54" t="s">
        <v>1575</v>
      </c>
      <c r="C1240" s="54">
        <v>9</v>
      </c>
      <c r="D1240" s="61">
        <v>218965</v>
      </c>
      <c r="E1240" s="49"/>
      <c r="F1240" s="3">
        <f t="shared" si="24"/>
        <v>12888045</v>
      </c>
      <c r="G1240" s="49"/>
      <c r="H1240" s="17"/>
    </row>
    <row r="1241" spans="1:8">
      <c r="A1241" s="19"/>
      <c r="B1241" s="54" t="s">
        <v>502</v>
      </c>
      <c r="C1241" s="54">
        <v>4</v>
      </c>
      <c r="D1241" s="77"/>
      <c r="E1241" s="48">
        <v>93780</v>
      </c>
      <c r="F1241" s="3">
        <f t="shared" si="24"/>
        <v>12794265</v>
      </c>
      <c r="G1241" s="48"/>
      <c r="H1241" s="17"/>
    </row>
    <row r="1242" spans="1:8">
      <c r="A1242" s="19"/>
      <c r="B1242" s="54" t="s">
        <v>503</v>
      </c>
      <c r="C1242" s="54">
        <v>10</v>
      </c>
      <c r="D1242" s="77"/>
      <c r="E1242" s="48">
        <v>219430</v>
      </c>
      <c r="F1242" s="3">
        <f t="shared" si="24"/>
        <v>12574835</v>
      </c>
      <c r="G1242" s="48"/>
      <c r="H1242" s="17"/>
    </row>
    <row r="1243" spans="1:8">
      <c r="A1243" s="19"/>
      <c r="B1243" s="54" t="s">
        <v>504</v>
      </c>
      <c r="C1243" s="54">
        <v>14</v>
      </c>
      <c r="D1243" s="77"/>
      <c r="E1243" s="48">
        <v>312760</v>
      </c>
      <c r="F1243" s="3">
        <f t="shared" si="24"/>
        <v>12262075</v>
      </c>
      <c r="G1243" s="48"/>
      <c r="H1243" s="17"/>
    </row>
    <row r="1244" spans="1:8">
      <c r="A1244" s="19"/>
      <c r="B1244" s="54" t="s">
        <v>505</v>
      </c>
      <c r="C1244" s="54">
        <v>9</v>
      </c>
      <c r="D1244" s="77"/>
      <c r="E1244" s="48">
        <v>207170</v>
      </c>
      <c r="F1244" s="3">
        <f t="shared" si="24"/>
        <v>12054905</v>
      </c>
      <c r="G1244" s="48"/>
      <c r="H1244" s="17"/>
    </row>
    <row r="1245" spans="1:8">
      <c r="A1245" s="19"/>
      <c r="B1245" s="54" t="s">
        <v>506</v>
      </c>
      <c r="C1245" s="54">
        <v>10</v>
      </c>
      <c r="D1245" s="77"/>
      <c r="E1245" s="48">
        <v>219760</v>
      </c>
      <c r="F1245" s="3">
        <f t="shared" si="24"/>
        <v>11835145</v>
      </c>
      <c r="G1245" s="48"/>
      <c r="H1245" s="17"/>
    </row>
    <row r="1246" spans="1:8">
      <c r="A1246" s="19"/>
      <c r="B1246" s="54" t="s">
        <v>791</v>
      </c>
      <c r="C1246" s="54">
        <v>8</v>
      </c>
      <c r="D1246" s="77"/>
      <c r="E1246" s="48">
        <v>181680</v>
      </c>
      <c r="F1246" s="3">
        <f t="shared" si="24"/>
        <v>11653465</v>
      </c>
      <c r="G1246" s="48"/>
      <c r="H1246" s="17"/>
    </row>
    <row r="1247" spans="1:8">
      <c r="A1247" s="19"/>
      <c r="B1247" s="54" t="s">
        <v>794</v>
      </c>
      <c r="C1247" s="54">
        <v>9</v>
      </c>
      <c r="D1247" s="54"/>
      <c r="E1247" s="48">
        <v>222790</v>
      </c>
      <c r="F1247" s="3">
        <f t="shared" si="24"/>
        <v>11430675</v>
      </c>
      <c r="G1247" s="48"/>
      <c r="H1247" s="17"/>
    </row>
    <row r="1248" spans="1:8">
      <c r="A1248" s="19"/>
      <c r="B1248" s="54" t="s">
        <v>536</v>
      </c>
      <c r="C1248" s="54">
        <v>12</v>
      </c>
      <c r="D1248" s="54"/>
      <c r="E1248" s="48">
        <v>291310</v>
      </c>
      <c r="F1248" s="3">
        <f t="shared" si="24"/>
        <v>11139365</v>
      </c>
      <c r="G1248" s="48"/>
      <c r="H1248" s="17"/>
    </row>
    <row r="1249" spans="1:8">
      <c r="A1249" s="19"/>
      <c r="B1249" s="54" t="s">
        <v>246</v>
      </c>
      <c r="C1249" s="54">
        <v>9</v>
      </c>
      <c r="D1249" s="54"/>
      <c r="E1249" s="48">
        <v>206730</v>
      </c>
      <c r="F1249" s="3">
        <f t="shared" si="24"/>
        <v>10932635</v>
      </c>
      <c r="G1249" s="48"/>
      <c r="H1249" s="17"/>
    </row>
    <row r="1250" spans="1:8">
      <c r="A1250" s="19"/>
      <c r="B1250" s="54" t="s">
        <v>247</v>
      </c>
      <c r="C1250" s="54">
        <v>12</v>
      </c>
      <c r="D1250" s="54"/>
      <c r="E1250" s="48">
        <v>246710</v>
      </c>
      <c r="F1250" s="3">
        <f t="shared" si="24"/>
        <v>10685925</v>
      </c>
      <c r="G1250" s="48"/>
      <c r="H1250" s="17"/>
    </row>
    <row r="1251" spans="1:8">
      <c r="A1251" s="19"/>
      <c r="B1251" s="54" t="s">
        <v>248</v>
      </c>
      <c r="C1251" s="54">
        <v>13</v>
      </c>
      <c r="D1251" s="54"/>
      <c r="E1251" s="48">
        <v>299740</v>
      </c>
      <c r="F1251" s="3">
        <f t="shared" si="24"/>
        <v>10386185</v>
      </c>
      <c r="G1251" s="48"/>
      <c r="H1251" s="17"/>
    </row>
    <row r="1252" spans="1:8">
      <c r="A1252" s="19"/>
      <c r="B1252" s="54" t="s">
        <v>249</v>
      </c>
      <c r="C1252" s="54">
        <v>10</v>
      </c>
      <c r="D1252" s="54"/>
      <c r="E1252" s="48">
        <v>227450</v>
      </c>
      <c r="F1252" s="3">
        <f t="shared" si="24"/>
        <v>10158735</v>
      </c>
      <c r="G1252" s="48"/>
      <c r="H1252" s="17"/>
    </row>
    <row r="1253" spans="1:8">
      <c r="A1253" s="19"/>
      <c r="B1253" s="54" t="s">
        <v>250</v>
      </c>
      <c r="C1253" s="54">
        <v>10</v>
      </c>
      <c r="D1253" s="54"/>
      <c r="E1253" s="48">
        <v>218930</v>
      </c>
      <c r="F1253" s="3">
        <f t="shared" si="24"/>
        <v>9939805</v>
      </c>
      <c r="G1253" s="48"/>
      <c r="H1253" s="17"/>
    </row>
    <row r="1254" spans="1:8">
      <c r="A1254" s="19"/>
      <c r="B1254" s="54" t="s">
        <v>251</v>
      </c>
      <c r="C1254" s="54">
        <v>7</v>
      </c>
      <c r="D1254" s="54"/>
      <c r="E1254" s="48">
        <v>161570</v>
      </c>
      <c r="F1254" s="3">
        <f t="shared" si="24"/>
        <v>9778235</v>
      </c>
      <c r="G1254" s="48"/>
      <c r="H1254" s="17"/>
    </row>
    <row r="1255" spans="1:8">
      <c r="A1255" s="19"/>
      <c r="B1255" s="54" t="s">
        <v>252</v>
      </c>
      <c r="C1255" s="54">
        <v>3</v>
      </c>
      <c r="D1255" s="54"/>
      <c r="E1255" s="48">
        <v>69100</v>
      </c>
      <c r="F1255" s="3">
        <f t="shared" si="24"/>
        <v>9709135</v>
      </c>
      <c r="G1255" s="48"/>
      <c r="H1255" s="17"/>
    </row>
    <row r="1256" spans="1:8">
      <c r="A1256" s="19"/>
      <c r="B1256" s="47" t="s">
        <v>1314</v>
      </c>
      <c r="C1256" s="47">
        <v>1</v>
      </c>
      <c r="D1256" s="47"/>
      <c r="E1256" s="48">
        <v>25000</v>
      </c>
      <c r="F1256" s="3">
        <f t="shared" si="24"/>
        <v>9684135</v>
      </c>
      <c r="G1256" s="48"/>
      <c r="H1256" s="17"/>
    </row>
    <row r="1257" spans="1:8">
      <c r="A1257" s="19"/>
      <c r="B1257" s="21" t="s">
        <v>803</v>
      </c>
      <c r="C1257" s="21">
        <v>2</v>
      </c>
      <c r="D1257" s="3"/>
      <c r="E1257" s="5">
        <v>43610</v>
      </c>
      <c r="F1257" s="3">
        <f t="shared" si="24"/>
        <v>9640525</v>
      </c>
      <c r="G1257" s="5"/>
      <c r="H1257" s="17"/>
    </row>
    <row r="1258" spans="1:8">
      <c r="A1258" s="19"/>
      <c r="B1258" s="21" t="s">
        <v>1347</v>
      </c>
      <c r="C1258" s="21">
        <v>4</v>
      </c>
      <c r="D1258" s="3"/>
      <c r="E1258" s="5">
        <v>66070</v>
      </c>
      <c r="F1258" s="3">
        <f t="shared" si="24"/>
        <v>9574455</v>
      </c>
      <c r="G1258" s="5"/>
      <c r="H1258" s="17"/>
    </row>
    <row r="1259" spans="1:8">
      <c r="A1259" s="19"/>
      <c r="B1259" s="21" t="s">
        <v>1315</v>
      </c>
      <c r="C1259" s="21">
        <v>1</v>
      </c>
      <c r="D1259" s="3"/>
      <c r="E1259" s="5">
        <v>25000</v>
      </c>
      <c r="F1259" s="3">
        <f t="shared" si="24"/>
        <v>9549455</v>
      </c>
      <c r="G1259" s="5"/>
      <c r="H1259" s="17"/>
    </row>
    <row r="1260" spans="1:8">
      <c r="A1260" s="19"/>
      <c r="B1260" s="21" t="s">
        <v>260</v>
      </c>
      <c r="C1260" s="21">
        <v>2</v>
      </c>
      <c r="D1260" s="3"/>
      <c r="E1260" s="5">
        <v>52000</v>
      </c>
      <c r="F1260" s="3">
        <f t="shared" si="24"/>
        <v>9497455</v>
      </c>
      <c r="G1260" s="5"/>
      <c r="H1260" s="17"/>
    </row>
    <row r="1261" spans="1:8">
      <c r="A1261" s="19"/>
      <c r="B1261" s="21" t="s">
        <v>1320</v>
      </c>
      <c r="C1261" s="21">
        <v>2</v>
      </c>
      <c r="D1261" s="3"/>
      <c r="E1261" s="5">
        <v>33000</v>
      </c>
      <c r="F1261" s="3">
        <f t="shared" si="24"/>
        <v>9464455</v>
      </c>
      <c r="G1261" s="5"/>
      <c r="H1261" s="17"/>
    </row>
    <row r="1262" spans="1:8">
      <c r="A1262" s="19"/>
      <c r="B1262" s="21" t="s">
        <v>1321</v>
      </c>
      <c r="C1262" s="21">
        <v>1</v>
      </c>
      <c r="D1262" s="3"/>
      <c r="E1262" s="5">
        <v>26000</v>
      </c>
      <c r="F1262" s="3">
        <f t="shared" si="24"/>
        <v>9438455</v>
      </c>
      <c r="G1262" s="5"/>
      <c r="H1262" s="17"/>
    </row>
    <row r="1263" spans="1:8">
      <c r="A1263" s="19"/>
      <c r="B1263" s="21" t="s">
        <v>539</v>
      </c>
      <c r="C1263" s="21">
        <v>1</v>
      </c>
      <c r="D1263" s="3"/>
      <c r="E1263" s="5">
        <v>13000</v>
      </c>
      <c r="F1263" s="3">
        <f t="shared" si="24"/>
        <v>9425455</v>
      </c>
      <c r="G1263" s="5"/>
      <c r="H1263" s="17"/>
    </row>
    <row r="1264" spans="1:8">
      <c r="A1264" s="19"/>
      <c r="B1264" s="21" t="s">
        <v>1322</v>
      </c>
      <c r="C1264" s="21">
        <v>1</v>
      </c>
      <c r="D1264" s="3"/>
      <c r="E1264" s="5">
        <v>14000</v>
      </c>
      <c r="F1264" s="3">
        <f t="shared" si="24"/>
        <v>9411455</v>
      </c>
      <c r="G1264" s="5"/>
      <c r="H1264" s="17"/>
    </row>
    <row r="1265" spans="1:8">
      <c r="A1265" s="19"/>
      <c r="B1265" s="21" t="s">
        <v>1352</v>
      </c>
      <c r="C1265" s="21">
        <v>2</v>
      </c>
      <c r="D1265" s="3"/>
      <c r="E1265" s="5">
        <v>41000</v>
      </c>
      <c r="F1265" s="3">
        <f t="shared" si="24"/>
        <v>9370455</v>
      </c>
      <c r="G1265" s="5"/>
      <c r="H1265" s="17"/>
    </row>
    <row r="1266" spans="1:8">
      <c r="A1266" s="19"/>
      <c r="B1266" s="21" t="s">
        <v>1354</v>
      </c>
      <c r="C1266" s="21">
        <v>5</v>
      </c>
      <c r="D1266" s="3"/>
      <c r="E1266" s="5">
        <v>129500</v>
      </c>
      <c r="F1266" s="3">
        <f t="shared" si="24"/>
        <v>9240955</v>
      </c>
      <c r="G1266" s="5"/>
      <c r="H1266" s="17"/>
    </row>
    <row r="1267" spans="1:8">
      <c r="A1267" s="19"/>
      <c r="B1267" s="21" t="s">
        <v>1324</v>
      </c>
      <c r="C1267" s="21">
        <v>9</v>
      </c>
      <c r="D1267" s="3"/>
      <c r="E1267" s="5">
        <v>216460</v>
      </c>
      <c r="F1267" s="3">
        <f t="shared" si="24"/>
        <v>9024495</v>
      </c>
      <c r="G1267" s="5"/>
      <c r="H1267" s="17"/>
    </row>
    <row r="1268" spans="1:8">
      <c r="A1268" s="19"/>
      <c r="B1268" s="21" t="s">
        <v>1325</v>
      </c>
      <c r="C1268" s="21">
        <v>4</v>
      </c>
      <c r="D1268" s="3"/>
      <c r="E1268" s="5">
        <v>101740</v>
      </c>
      <c r="F1268" s="3">
        <f t="shared" si="24"/>
        <v>8922755</v>
      </c>
      <c r="G1268" s="5"/>
      <c r="H1268" s="17"/>
    </row>
    <row r="1269" spans="1:8">
      <c r="A1269" s="19"/>
      <c r="B1269" s="21" t="s">
        <v>1327</v>
      </c>
      <c r="C1269" s="21">
        <v>1</v>
      </c>
      <c r="D1269" s="3"/>
      <c r="E1269" s="5">
        <v>13000</v>
      </c>
      <c r="F1269" s="3">
        <f t="shared" si="24"/>
        <v>8909755</v>
      </c>
      <c r="G1269" s="5"/>
      <c r="H1269" s="17"/>
    </row>
    <row r="1270" spans="1:8">
      <c r="A1270" s="19"/>
      <c r="B1270" s="21" t="s">
        <v>1743</v>
      </c>
      <c r="C1270" s="21">
        <v>7</v>
      </c>
      <c r="D1270" s="3"/>
      <c r="E1270" s="5">
        <v>174130</v>
      </c>
      <c r="F1270" s="3">
        <f t="shared" si="24"/>
        <v>8735625</v>
      </c>
      <c r="G1270" s="5"/>
      <c r="H1270" s="17"/>
    </row>
    <row r="1271" spans="1:8">
      <c r="A1271" s="19"/>
      <c r="B1271" s="21" t="s">
        <v>1328</v>
      </c>
      <c r="C1271" s="21">
        <v>3</v>
      </c>
      <c r="D1271" s="3"/>
      <c r="E1271" s="5">
        <v>77150</v>
      </c>
      <c r="F1271" s="3">
        <f t="shared" si="24"/>
        <v>8658475</v>
      </c>
      <c r="G1271" s="5"/>
      <c r="H1271" s="17"/>
    </row>
    <row r="1272" spans="1:8">
      <c r="A1272" s="19"/>
      <c r="B1272" s="21" t="s">
        <v>805</v>
      </c>
      <c r="C1272" s="21">
        <v>8</v>
      </c>
      <c r="D1272" s="3"/>
      <c r="E1272" s="5">
        <v>164970</v>
      </c>
      <c r="F1272" s="3">
        <f t="shared" si="24"/>
        <v>8493505</v>
      </c>
      <c r="G1272" s="5"/>
      <c r="H1272" s="17"/>
    </row>
    <row r="1273" spans="1:8">
      <c r="A1273" s="19"/>
      <c r="B1273" s="21" t="s">
        <v>542</v>
      </c>
      <c r="C1273" s="21">
        <v>1</v>
      </c>
      <c r="D1273" s="3"/>
      <c r="E1273" s="5">
        <v>10060</v>
      </c>
      <c r="F1273" s="3">
        <f t="shared" si="24"/>
        <v>8483445</v>
      </c>
      <c r="G1273" s="5"/>
      <c r="H1273" s="17"/>
    </row>
    <row r="1274" spans="1:8">
      <c r="A1274" s="19"/>
      <c r="B1274" s="21" t="s">
        <v>1371</v>
      </c>
      <c r="C1274" s="21">
        <v>2</v>
      </c>
      <c r="D1274" s="3"/>
      <c r="E1274" s="5">
        <v>46145</v>
      </c>
      <c r="F1274" s="3">
        <f t="shared" si="24"/>
        <v>8437300</v>
      </c>
      <c r="G1274" s="5"/>
      <c r="H1274" s="17"/>
    </row>
    <row r="1275" spans="1:8">
      <c r="A1275" s="19"/>
      <c r="B1275" s="21" t="s">
        <v>845</v>
      </c>
      <c r="C1275" s="21">
        <v>2</v>
      </c>
      <c r="D1275" s="5">
        <v>46145</v>
      </c>
      <c r="E1275" s="3"/>
      <c r="F1275" s="3">
        <f t="shared" si="24"/>
        <v>8483445</v>
      </c>
      <c r="G1275" s="3"/>
      <c r="H1275" s="17"/>
    </row>
    <row r="1276" spans="1:8">
      <c r="A1276" s="19"/>
      <c r="B1276" s="21" t="s">
        <v>846</v>
      </c>
      <c r="C1276" s="21">
        <v>2</v>
      </c>
      <c r="D1276" s="3"/>
      <c r="E1276" s="5">
        <v>34650</v>
      </c>
      <c r="F1276" s="3">
        <f t="shared" si="24"/>
        <v>8448795</v>
      </c>
      <c r="G1276" s="5"/>
      <c r="H1276" s="17"/>
    </row>
    <row r="1277" spans="1:8">
      <c r="A1277" s="19"/>
      <c r="B1277" s="21" t="s">
        <v>849</v>
      </c>
      <c r="C1277" s="21">
        <v>1</v>
      </c>
      <c r="D1277" s="5">
        <v>21650</v>
      </c>
      <c r="E1277" s="5"/>
      <c r="F1277" s="3">
        <f t="shared" si="24"/>
        <v>8470445</v>
      </c>
      <c r="G1277" s="5"/>
      <c r="H1277" s="17"/>
    </row>
    <row r="1278" spans="1:8">
      <c r="A1278" s="19"/>
      <c r="B1278" s="21" t="s">
        <v>931</v>
      </c>
      <c r="C1278" s="21">
        <v>1</v>
      </c>
      <c r="D1278" s="3"/>
      <c r="E1278" s="5">
        <v>19675</v>
      </c>
      <c r="F1278" s="3">
        <f t="shared" si="24"/>
        <v>8450770</v>
      </c>
      <c r="G1278" s="5"/>
      <c r="H1278" s="17"/>
    </row>
    <row r="1279" spans="1:8">
      <c r="A1279" s="19"/>
      <c r="B1279" s="21" t="s">
        <v>851</v>
      </c>
      <c r="C1279" s="21">
        <v>2</v>
      </c>
      <c r="D1279" s="3"/>
      <c r="E1279" s="5">
        <v>41725</v>
      </c>
      <c r="F1279" s="3">
        <f t="shared" si="24"/>
        <v>8409045</v>
      </c>
      <c r="G1279" s="5"/>
      <c r="H1279" s="17"/>
    </row>
    <row r="1280" spans="1:8">
      <c r="A1280" s="19"/>
      <c r="B1280" s="21" t="s">
        <v>945</v>
      </c>
      <c r="C1280" s="21">
        <v>3</v>
      </c>
      <c r="D1280" s="3"/>
      <c r="E1280" s="5">
        <v>39910</v>
      </c>
      <c r="F1280" s="3">
        <f t="shared" si="24"/>
        <v>8369135</v>
      </c>
      <c r="G1280" s="5"/>
      <c r="H1280" s="17"/>
    </row>
    <row r="1281" spans="1:8">
      <c r="A1281" s="19"/>
      <c r="B1281" s="21" t="s">
        <v>1384</v>
      </c>
      <c r="C1281" s="21">
        <v>7</v>
      </c>
      <c r="D1281" s="3"/>
      <c r="E1281" s="5">
        <v>115255</v>
      </c>
      <c r="F1281" s="3">
        <f t="shared" si="24"/>
        <v>8253880</v>
      </c>
      <c r="G1281" s="5"/>
      <c r="H1281" s="17"/>
    </row>
    <row r="1282" spans="1:8">
      <c r="A1282" s="19"/>
      <c r="B1282" s="21" t="s">
        <v>64</v>
      </c>
      <c r="C1282" s="21">
        <v>7</v>
      </c>
      <c r="D1282" s="3"/>
      <c r="E1282" s="5">
        <v>152245</v>
      </c>
      <c r="F1282" s="3">
        <f t="shared" si="24"/>
        <v>8101635</v>
      </c>
      <c r="G1282" s="5"/>
      <c r="H1282" s="17"/>
    </row>
    <row r="1283" spans="1:8">
      <c r="A1283" s="19"/>
      <c r="B1283" s="21" t="s">
        <v>65</v>
      </c>
      <c r="C1283" s="21">
        <v>5</v>
      </c>
      <c r="D1283" s="3"/>
      <c r="E1283" s="5">
        <v>128185</v>
      </c>
      <c r="F1283" s="3">
        <f t="shared" si="24"/>
        <v>7973450</v>
      </c>
      <c r="G1283" s="5"/>
      <c r="H1283" s="17"/>
    </row>
    <row r="1284" spans="1:8">
      <c r="A1284" s="19"/>
      <c r="B1284" s="21" t="s">
        <v>66</v>
      </c>
      <c r="C1284" s="21">
        <v>4</v>
      </c>
      <c r="D1284" s="3"/>
      <c r="E1284" s="5">
        <v>78055</v>
      </c>
      <c r="F1284" s="3">
        <f t="shared" si="24"/>
        <v>7895395</v>
      </c>
      <c r="G1284" s="5"/>
      <c r="H1284" s="17"/>
    </row>
    <row r="1285" spans="1:8">
      <c r="A1285" s="19"/>
      <c r="B1285" s="21" t="s">
        <v>1394</v>
      </c>
      <c r="C1285" s="21">
        <v>7</v>
      </c>
      <c r="D1285" s="3"/>
      <c r="E1285" s="5">
        <v>117120</v>
      </c>
      <c r="F1285" s="3">
        <f t="shared" si="24"/>
        <v>7778275</v>
      </c>
      <c r="G1285" s="5"/>
      <c r="H1285" s="17"/>
    </row>
    <row r="1286" spans="1:8">
      <c r="A1286" s="19"/>
      <c r="B1286" s="21" t="s">
        <v>68</v>
      </c>
      <c r="C1286" s="21">
        <v>1</v>
      </c>
      <c r="D1286" s="3"/>
      <c r="E1286" s="5">
        <v>21060</v>
      </c>
      <c r="F1286" s="3">
        <f t="shared" si="24"/>
        <v>7757215</v>
      </c>
      <c r="G1286" s="5"/>
      <c r="H1286" s="17"/>
    </row>
    <row r="1287" spans="1:8">
      <c r="A1287" s="19"/>
      <c r="B1287" s="21" t="s">
        <v>71</v>
      </c>
      <c r="C1287" s="21">
        <v>9</v>
      </c>
      <c r="D1287" s="3"/>
      <c r="E1287" s="5">
        <v>249035</v>
      </c>
      <c r="F1287" s="3">
        <f t="shared" si="24"/>
        <v>7508180</v>
      </c>
      <c r="G1287" s="5"/>
      <c r="H1287" s="17"/>
    </row>
    <row r="1288" spans="1:8">
      <c r="A1288" s="19"/>
      <c r="B1288" s="21" t="s">
        <v>72</v>
      </c>
      <c r="C1288" s="21">
        <v>3</v>
      </c>
      <c r="D1288" s="3"/>
      <c r="E1288" s="5">
        <v>75140</v>
      </c>
      <c r="F1288" s="3">
        <f t="shared" si="24"/>
        <v>7433040</v>
      </c>
      <c r="G1288" s="5"/>
      <c r="H1288" s="17"/>
    </row>
    <row r="1289" spans="1:8">
      <c r="A1289" s="19"/>
      <c r="B1289" s="21" t="s">
        <v>73</v>
      </c>
      <c r="C1289" s="21">
        <v>5</v>
      </c>
      <c r="D1289" s="3"/>
      <c r="E1289" s="5">
        <v>123500</v>
      </c>
      <c r="F1289" s="3">
        <f t="shared" si="24"/>
        <v>7309540</v>
      </c>
      <c r="G1289" s="5"/>
      <c r="H1289" s="17"/>
    </row>
    <row r="1290" spans="1:8">
      <c r="A1290" s="19"/>
      <c r="B1290" s="21" t="s">
        <v>74</v>
      </c>
      <c r="C1290" s="21">
        <v>4</v>
      </c>
      <c r="D1290" s="3"/>
      <c r="E1290" s="5">
        <v>95720</v>
      </c>
      <c r="F1290" s="3">
        <f t="shared" si="24"/>
        <v>7213820</v>
      </c>
      <c r="G1290" s="5"/>
      <c r="H1290" s="17"/>
    </row>
    <row r="1291" spans="1:8">
      <c r="A1291" s="19"/>
      <c r="B1291" s="21" t="s">
        <v>75</v>
      </c>
      <c r="C1291" s="21">
        <v>13</v>
      </c>
      <c r="D1291" s="3"/>
      <c r="E1291" s="5">
        <v>291745</v>
      </c>
      <c r="F1291" s="3">
        <f t="shared" si="24"/>
        <v>6922075</v>
      </c>
      <c r="G1291" s="5"/>
      <c r="H1291" s="17"/>
    </row>
    <row r="1292" spans="1:8">
      <c r="A1292" s="19"/>
      <c r="B1292" s="21" t="s">
        <v>76</v>
      </c>
      <c r="C1292" s="21">
        <v>12</v>
      </c>
      <c r="D1292" s="3"/>
      <c r="E1292" s="5">
        <v>249840</v>
      </c>
      <c r="F1292" s="3">
        <f t="shared" si="24"/>
        <v>6672235</v>
      </c>
      <c r="G1292" s="5"/>
      <c r="H1292" s="17"/>
    </row>
    <row r="1293" spans="1:8">
      <c r="A1293" s="19"/>
      <c r="B1293" s="21" t="s">
        <v>77</v>
      </c>
      <c r="C1293" s="21">
        <v>14</v>
      </c>
      <c r="D1293" s="3"/>
      <c r="E1293" s="5">
        <v>311940</v>
      </c>
      <c r="F1293" s="3">
        <f t="shared" ref="F1293:F1343" si="25">F1292+D1293-E1293</f>
        <v>6360295</v>
      </c>
      <c r="G1293" s="5"/>
      <c r="H1293" s="17"/>
    </row>
    <row r="1294" spans="1:8">
      <c r="A1294" s="19"/>
      <c r="B1294" s="21" t="s">
        <v>78</v>
      </c>
      <c r="C1294" s="21">
        <v>15</v>
      </c>
      <c r="D1294" s="3"/>
      <c r="E1294" s="5">
        <v>327475</v>
      </c>
      <c r="F1294" s="3">
        <f t="shared" si="25"/>
        <v>6032820</v>
      </c>
      <c r="G1294" s="5"/>
      <c r="H1294" s="17"/>
    </row>
    <row r="1295" spans="1:8">
      <c r="A1295" s="19"/>
      <c r="B1295" s="21" t="s">
        <v>79</v>
      </c>
      <c r="C1295" s="21">
        <v>8</v>
      </c>
      <c r="D1295" s="3"/>
      <c r="E1295" s="5">
        <v>184680</v>
      </c>
      <c r="F1295" s="3">
        <f t="shared" si="25"/>
        <v>5848140</v>
      </c>
      <c r="G1295" s="5"/>
      <c r="H1295" s="17"/>
    </row>
    <row r="1296" spans="1:8">
      <c r="A1296" s="19"/>
      <c r="B1296" s="21" t="s">
        <v>80</v>
      </c>
      <c r="C1296" s="21">
        <v>5</v>
      </c>
      <c r="D1296" s="3"/>
      <c r="E1296" s="5">
        <v>123830</v>
      </c>
      <c r="F1296" s="3">
        <f t="shared" si="25"/>
        <v>5724310</v>
      </c>
      <c r="G1296" s="5"/>
      <c r="H1296" s="17"/>
    </row>
    <row r="1297" spans="1:8">
      <c r="A1297" s="19"/>
      <c r="B1297" s="21" t="s">
        <v>86</v>
      </c>
      <c r="C1297" s="21">
        <v>7</v>
      </c>
      <c r="D1297" s="3"/>
      <c r="E1297" s="5">
        <v>158720</v>
      </c>
      <c r="F1297" s="3">
        <f t="shared" si="25"/>
        <v>5565590</v>
      </c>
      <c r="G1297" s="5"/>
      <c r="H1297" s="17"/>
    </row>
    <row r="1298" spans="1:8">
      <c r="A1298" s="19"/>
      <c r="B1298" s="21" t="s">
        <v>1862</v>
      </c>
      <c r="C1298" s="21">
        <v>5</v>
      </c>
      <c r="D1298" s="3"/>
      <c r="E1298" s="5">
        <v>122285</v>
      </c>
      <c r="F1298" s="3">
        <f t="shared" si="25"/>
        <v>5443305</v>
      </c>
      <c r="G1298" s="5"/>
      <c r="H1298" s="17"/>
    </row>
    <row r="1299" spans="1:8">
      <c r="A1299" s="19"/>
      <c r="B1299" s="21" t="s">
        <v>1871</v>
      </c>
      <c r="C1299" s="21">
        <v>3</v>
      </c>
      <c r="D1299" s="3"/>
      <c r="E1299" s="5">
        <v>74370</v>
      </c>
      <c r="F1299" s="3">
        <f t="shared" si="25"/>
        <v>5368935</v>
      </c>
      <c r="G1299" s="5"/>
      <c r="H1299" s="17"/>
    </row>
    <row r="1300" spans="1:8">
      <c r="A1300" s="19"/>
      <c r="B1300" s="21" t="s">
        <v>1872</v>
      </c>
      <c r="C1300" s="21">
        <v>2</v>
      </c>
      <c r="D1300" s="3"/>
      <c r="E1300" s="5">
        <v>38925</v>
      </c>
      <c r="F1300" s="3">
        <f t="shared" si="25"/>
        <v>5330010</v>
      </c>
      <c r="G1300" s="5"/>
      <c r="H1300" s="17"/>
    </row>
    <row r="1301" spans="1:8">
      <c r="A1301" s="19"/>
      <c r="B1301" s="21" t="s">
        <v>1875</v>
      </c>
      <c r="C1301" s="21">
        <v>2</v>
      </c>
      <c r="D1301" s="3"/>
      <c r="E1301" s="5">
        <v>34280</v>
      </c>
      <c r="F1301" s="3">
        <f t="shared" si="25"/>
        <v>5295730</v>
      </c>
      <c r="G1301" s="5"/>
      <c r="H1301" s="17"/>
    </row>
    <row r="1302" spans="1:8">
      <c r="A1302" s="19"/>
      <c r="B1302" s="21" t="s">
        <v>1879</v>
      </c>
      <c r="C1302" s="21">
        <v>2</v>
      </c>
      <c r="D1302" s="3"/>
      <c r="E1302" s="5">
        <v>39625</v>
      </c>
      <c r="F1302" s="3">
        <f t="shared" si="25"/>
        <v>5256105</v>
      </c>
      <c r="G1302" s="5"/>
      <c r="H1302" s="17"/>
    </row>
    <row r="1303" spans="1:8">
      <c r="A1303" s="19"/>
      <c r="B1303" s="21" t="s">
        <v>1886</v>
      </c>
      <c r="C1303" s="21">
        <v>2</v>
      </c>
      <c r="D1303" s="3"/>
      <c r="E1303" s="5">
        <v>38705</v>
      </c>
      <c r="F1303" s="3">
        <f t="shared" si="25"/>
        <v>5217400</v>
      </c>
      <c r="G1303" s="5"/>
      <c r="H1303" s="17"/>
    </row>
    <row r="1304" spans="1:8">
      <c r="A1304" s="19"/>
      <c r="B1304" s="21" t="s">
        <v>1888</v>
      </c>
      <c r="C1304" s="21">
        <v>1</v>
      </c>
      <c r="D1304" s="3"/>
      <c r="E1304" s="5">
        <v>24995</v>
      </c>
      <c r="F1304" s="3">
        <f t="shared" si="25"/>
        <v>5192405</v>
      </c>
      <c r="G1304" s="5"/>
      <c r="H1304" s="17"/>
    </row>
    <row r="1305" spans="1:8">
      <c r="A1305" s="19"/>
      <c r="B1305" s="21" t="s">
        <v>1889</v>
      </c>
      <c r="C1305" s="21">
        <v>1</v>
      </c>
      <c r="D1305" s="3"/>
      <c r="E1305" s="5">
        <v>26040</v>
      </c>
      <c r="F1305" s="3">
        <f t="shared" si="25"/>
        <v>5166365</v>
      </c>
      <c r="G1305" s="5"/>
      <c r="H1305" s="17"/>
    </row>
    <row r="1306" spans="1:8">
      <c r="A1306" s="19"/>
      <c r="B1306" s="21" t="s">
        <v>1900</v>
      </c>
      <c r="C1306" s="21">
        <v>1</v>
      </c>
      <c r="D1306" s="3"/>
      <c r="E1306" s="5">
        <v>26285</v>
      </c>
      <c r="F1306" s="3">
        <f t="shared" si="25"/>
        <v>5140080</v>
      </c>
      <c r="G1306" s="5"/>
      <c r="H1306" s="17"/>
    </row>
    <row r="1307" spans="1:8">
      <c r="A1307" s="19"/>
      <c r="B1307" s="21" t="s">
        <v>1906</v>
      </c>
      <c r="C1307" s="21">
        <v>1</v>
      </c>
      <c r="D1307" s="3"/>
      <c r="E1307" s="5">
        <v>26960</v>
      </c>
      <c r="F1307" s="3">
        <f t="shared" si="25"/>
        <v>5113120</v>
      </c>
      <c r="G1307" s="5"/>
      <c r="H1307" s="17"/>
    </row>
    <row r="1308" spans="1:8">
      <c r="A1308" s="19"/>
      <c r="B1308" s="21" t="s">
        <v>1929</v>
      </c>
      <c r="C1308" s="21">
        <v>1</v>
      </c>
      <c r="D1308" s="3"/>
      <c r="E1308" s="5">
        <v>26310</v>
      </c>
      <c r="F1308" s="3">
        <f t="shared" si="25"/>
        <v>5086810</v>
      </c>
      <c r="G1308" s="5"/>
      <c r="H1308" s="17"/>
    </row>
    <row r="1309" spans="1:8">
      <c r="A1309" s="19"/>
      <c r="B1309" s="21" t="s">
        <v>1932</v>
      </c>
      <c r="C1309" s="21">
        <v>3</v>
      </c>
      <c r="D1309" s="3"/>
      <c r="E1309" s="5">
        <v>75015</v>
      </c>
      <c r="F1309" s="3">
        <f t="shared" si="25"/>
        <v>5011795</v>
      </c>
      <c r="G1309" s="5"/>
      <c r="H1309" s="17"/>
    </row>
    <row r="1310" spans="1:8">
      <c r="A1310" s="19"/>
      <c r="B1310" s="21" t="s">
        <v>1934</v>
      </c>
      <c r="C1310" s="21">
        <v>3</v>
      </c>
      <c r="D1310" s="3"/>
      <c r="E1310" s="5">
        <v>73980</v>
      </c>
      <c r="F1310" s="3">
        <f t="shared" si="25"/>
        <v>4937815</v>
      </c>
      <c r="G1310" s="5"/>
      <c r="H1310" s="17"/>
    </row>
    <row r="1311" spans="1:8">
      <c r="A1311" s="19"/>
      <c r="B1311" s="21" t="s">
        <v>1936</v>
      </c>
      <c r="C1311" s="21">
        <v>2</v>
      </c>
      <c r="D1311" s="3"/>
      <c r="E1311" s="5">
        <v>48625</v>
      </c>
      <c r="F1311" s="3">
        <f t="shared" si="25"/>
        <v>4889190</v>
      </c>
      <c r="G1311" s="5"/>
      <c r="H1311" s="17"/>
    </row>
    <row r="1312" spans="1:8">
      <c r="A1312" s="19"/>
      <c r="B1312" s="21" t="s">
        <v>1937</v>
      </c>
      <c r="C1312" s="21">
        <v>4</v>
      </c>
      <c r="D1312" s="3"/>
      <c r="E1312" s="5">
        <v>104985</v>
      </c>
      <c r="F1312" s="3">
        <f t="shared" si="25"/>
        <v>4784205</v>
      </c>
      <c r="G1312" s="5"/>
      <c r="H1312" s="17"/>
    </row>
    <row r="1313" spans="1:8">
      <c r="A1313" s="19"/>
      <c r="B1313" s="21" t="s">
        <v>1942</v>
      </c>
      <c r="C1313" s="21">
        <v>1</v>
      </c>
      <c r="D1313" s="3"/>
      <c r="E1313" s="5">
        <v>25920</v>
      </c>
      <c r="F1313" s="3">
        <f t="shared" si="25"/>
        <v>4758285</v>
      </c>
      <c r="G1313" s="5"/>
      <c r="H1313" s="17"/>
    </row>
    <row r="1314" spans="1:8">
      <c r="A1314" s="19"/>
      <c r="B1314" s="21" t="s">
        <v>1948</v>
      </c>
      <c r="C1314" s="21">
        <v>1</v>
      </c>
      <c r="D1314" s="3"/>
      <c r="E1314" s="5">
        <v>27675</v>
      </c>
      <c r="F1314" s="3">
        <f t="shared" si="25"/>
        <v>4730610</v>
      </c>
      <c r="G1314" s="5"/>
      <c r="H1314" s="17"/>
    </row>
    <row r="1315" spans="1:8">
      <c r="A1315" s="19"/>
      <c r="B1315" s="21" t="s">
        <v>1959</v>
      </c>
      <c r="C1315" s="21">
        <v>11</v>
      </c>
      <c r="D1315" s="3"/>
      <c r="E1315" s="5">
        <v>274700</v>
      </c>
      <c r="F1315" s="3">
        <f t="shared" si="25"/>
        <v>4455910</v>
      </c>
      <c r="G1315" s="5"/>
      <c r="H1315" s="17"/>
    </row>
    <row r="1316" spans="1:8">
      <c r="A1316" s="19"/>
      <c r="B1316" s="21" t="s">
        <v>1962</v>
      </c>
      <c r="C1316" s="21">
        <v>15</v>
      </c>
      <c r="D1316" s="3"/>
      <c r="E1316" s="5">
        <v>349205</v>
      </c>
      <c r="F1316" s="3">
        <f t="shared" si="25"/>
        <v>4106705</v>
      </c>
      <c r="G1316" s="5"/>
      <c r="H1316" s="17"/>
    </row>
    <row r="1317" spans="1:8">
      <c r="A1317" s="19"/>
      <c r="B1317" s="21" t="s">
        <v>1964</v>
      </c>
      <c r="C1317" s="21">
        <v>16</v>
      </c>
      <c r="D1317" s="3"/>
      <c r="E1317" s="5">
        <v>362940</v>
      </c>
      <c r="F1317" s="3">
        <f t="shared" si="25"/>
        <v>3743765</v>
      </c>
      <c r="G1317" s="5"/>
      <c r="H1317" s="17"/>
    </row>
    <row r="1318" spans="1:8">
      <c r="A1318" s="19"/>
      <c r="B1318" s="21" t="s">
        <v>1965</v>
      </c>
      <c r="C1318" s="21">
        <v>3</v>
      </c>
      <c r="D1318" s="3"/>
      <c r="E1318" s="5">
        <v>71195</v>
      </c>
      <c r="F1318" s="3">
        <f t="shared" si="25"/>
        <v>3672570</v>
      </c>
      <c r="G1318" s="5"/>
      <c r="H1318" s="17"/>
    </row>
    <row r="1319" spans="1:8">
      <c r="A1319" s="19"/>
      <c r="B1319" s="21" t="s">
        <v>1967</v>
      </c>
      <c r="C1319" s="21">
        <v>4</v>
      </c>
      <c r="D1319" s="3"/>
      <c r="E1319" s="5">
        <v>81210</v>
      </c>
      <c r="F1319" s="3">
        <f t="shared" si="25"/>
        <v>3591360</v>
      </c>
      <c r="G1319" s="5"/>
      <c r="H1319" s="17"/>
    </row>
    <row r="1320" spans="1:8">
      <c r="A1320" s="19"/>
      <c r="B1320" s="21" t="s">
        <v>1969</v>
      </c>
      <c r="C1320" s="21">
        <v>15</v>
      </c>
      <c r="D1320" s="3"/>
      <c r="E1320" s="5">
        <v>328540</v>
      </c>
      <c r="F1320" s="3">
        <f t="shared" si="25"/>
        <v>3262820</v>
      </c>
      <c r="G1320" s="5"/>
      <c r="H1320" s="17"/>
    </row>
    <row r="1321" spans="1:8">
      <c r="A1321" s="19"/>
      <c r="B1321" s="21" t="s">
        <v>1971</v>
      </c>
      <c r="C1321" s="21">
        <v>10</v>
      </c>
      <c r="D1321" s="3"/>
      <c r="E1321" s="5">
        <v>188305</v>
      </c>
      <c r="F1321" s="3">
        <f t="shared" si="25"/>
        <v>3074515</v>
      </c>
      <c r="G1321" s="5"/>
      <c r="H1321" s="17"/>
    </row>
    <row r="1322" spans="1:8">
      <c r="A1322" s="19"/>
      <c r="B1322" s="21" t="s">
        <v>1974</v>
      </c>
      <c r="C1322" s="21">
        <v>4</v>
      </c>
      <c r="D1322" s="3"/>
      <c r="E1322" s="5">
        <v>78365</v>
      </c>
      <c r="F1322" s="3">
        <f t="shared" si="25"/>
        <v>2996150</v>
      </c>
      <c r="G1322" s="5"/>
      <c r="H1322" s="17"/>
    </row>
    <row r="1323" spans="1:8">
      <c r="A1323" s="19"/>
      <c r="B1323" s="21" t="s">
        <v>1975</v>
      </c>
      <c r="C1323" s="21">
        <v>1</v>
      </c>
      <c r="D1323" s="3"/>
      <c r="E1323" s="5">
        <v>20545</v>
      </c>
      <c r="F1323" s="3">
        <f t="shared" si="25"/>
        <v>2975605</v>
      </c>
      <c r="G1323" s="5"/>
      <c r="H1323" s="17"/>
    </row>
    <row r="1324" spans="1:8">
      <c r="A1324" s="19"/>
      <c r="B1324" s="21" t="s">
        <v>1978</v>
      </c>
      <c r="C1324" s="21">
        <v>6</v>
      </c>
      <c r="D1324" s="3"/>
      <c r="E1324" s="5">
        <v>103115</v>
      </c>
      <c r="F1324" s="3">
        <f t="shared" si="25"/>
        <v>2872490</v>
      </c>
      <c r="G1324" s="5"/>
      <c r="H1324" s="17"/>
    </row>
    <row r="1325" spans="1:8">
      <c r="A1325" s="19"/>
      <c r="B1325" s="21" t="s">
        <v>1980</v>
      </c>
      <c r="C1325" s="21">
        <v>4</v>
      </c>
      <c r="D1325" s="3"/>
      <c r="E1325" s="5">
        <v>87050</v>
      </c>
      <c r="F1325" s="3">
        <f t="shared" si="25"/>
        <v>2785440</v>
      </c>
      <c r="G1325" s="5"/>
      <c r="H1325" s="17"/>
    </row>
    <row r="1326" spans="1:8">
      <c r="A1326" s="19"/>
      <c r="B1326" s="21" t="s">
        <v>1981</v>
      </c>
      <c r="C1326" s="21">
        <v>10</v>
      </c>
      <c r="D1326" s="3"/>
      <c r="E1326" s="5">
        <v>178985</v>
      </c>
      <c r="F1326" s="3">
        <f t="shared" si="25"/>
        <v>2606455</v>
      </c>
      <c r="G1326" s="5"/>
      <c r="H1326" s="17"/>
    </row>
    <row r="1327" spans="1:8">
      <c r="A1327" s="19"/>
      <c r="B1327" s="21" t="s">
        <v>1983</v>
      </c>
      <c r="C1327" s="21">
        <v>17</v>
      </c>
      <c r="D1327" s="3"/>
      <c r="E1327" s="5">
        <v>320030</v>
      </c>
      <c r="F1327" s="3">
        <f t="shared" si="25"/>
        <v>2286425</v>
      </c>
      <c r="G1327" s="5"/>
      <c r="H1327" s="17"/>
    </row>
    <row r="1328" spans="1:8">
      <c r="A1328" s="19"/>
      <c r="B1328" s="21" t="s">
        <v>1985</v>
      </c>
      <c r="C1328" s="21">
        <v>23</v>
      </c>
      <c r="D1328" s="3"/>
      <c r="E1328" s="5">
        <v>451865</v>
      </c>
      <c r="F1328" s="3">
        <f t="shared" si="25"/>
        <v>1834560</v>
      </c>
      <c r="G1328" s="5"/>
      <c r="H1328" s="17"/>
    </row>
    <row r="1329" spans="1:8">
      <c r="A1329" s="19"/>
      <c r="B1329" s="21" t="s">
        <v>1987</v>
      </c>
      <c r="C1329" s="21">
        <v>15</v>
      </c>
      <c r="D1329" s="3"/>
      <c r="E1329" s="5">
        <v>312275</v>
      </c>
      <c r="F1329" s="3">
        <f t="shared" si="25"/>
        <v>1522285</v>
      </c>
      <c r="G1329" s="5"/>
      <c r="H1329" s="17"/>
    </row>
    <row r="1330" spans="1:8">
      <c r="A1330" s="19"/>
      <c r="B1330" s="21" t="s">
        <v>1989</v>
      </c>
      <c r="C1330" s="21">
        <v>20</v>
      </c>
      <c r="D1330" s="3"/>
      <c r="E1330" s="5">
        <v>353575</v>
      </c>
      <c r="F1330" s="3">
        <f t="shared" si="25"/>
        <v>1168710</v>
      </c>
      <c r="G1330" s="5"/>
      <c r="H1330" s="17"/>
    </row>
    <row r="1331" spans="1:8">
      <c r="A1331" s="19"/>
      <c r="B1331" s="21" t="s">
        <v>1990</v>
      </c>
      <c r="C1331" s="21">
        <v>17</v>
      </c>
      <c r="D1331" s="3"/>
      <c r="E1331" s="5">
        <v>276785</v>
      </c>
      <c r="F1331" s="3">
        <f t="shared" si="25"/>
        <v>891925</v>
      </c>
      <c r="G1331" s="5"/>
      <c r="H1331" s="17"/>
    </row>
    <row r="1332" spans="1:8">
      <c r="A1332" s="19"/>
      <c r="B1332" s="21" t="s">
        <v>1991</v>
      </c>
      <c r="C1332" s="21">
        <v>3</v>
      </c>
      <c r="D1332" s="3"/>
      <c r="E1332" s="5">
        <v>120985</v>
      </c>
      <c r="F1332" s="3">
        <f t="shared" si="25"/>
        <v>770940</v>
      </c>
      <c r="G1332" s="5"/>
      <c r="H1332" s="17"/>
    </row>
    <row r="1333" spans="1:8">
      <c r="A1333" s="19"/>
      <c r="B1333" s="21" t="s">
        <v>1992</v>
      </c>
      <c r="C1333" s="21">
        <v>11</v>
      </c>
      <c r="D1333" s="3"/>
      <c r="E1333" s="5">
        <v>196285</v>
      </c>
      <c r="F1333" s="3">
        <f t="shared" si="25"/>
        <v>574655</v>
      </c>
      <c r="G1333" s="5"/>
      <c r="H1333" s="17"/>
    </row>
    <row r="1334" spans="1:8">
      <c r="A1334" s="19"/>
      <c r="B1334" s="21" t="s">
        <v>1993</v>
      </c>
      <c r="C1334" s="21">
        <v>9</v>
      </c>
      <c r="D1334" s="3"/>
      <c r="E1334" s="5">
        <v>139325</v>
      </c>
      <c r="F1334" s="3">
        <f t="shared" si="25"/>
        <v>435330</v>
      </c>
      <c r="G1334" s="5"/>
      <c r="H1334" s="17"/>
    </row>
    <row r="1335" spans="1:8">
      <c r="A1335" s="19"/>
      <c r="B1335" s="21" t="s">
        <v>1994</v>
      </c>
      <c r="C1335" s="21">
        <v>6</v>
      </c>
      <c r="D1335" s="3"/>
      <c r="E1335" s="5">
        <v>111405</v>
      </c>
      <c r="F1335" s="3">
        <f t="shared" si="25"/>
        <v>323925</v>
      </c>
      <c r="G1335" s="5"/>
      <c r="H1335" s="17"/>
    </row>
    <row r="1336" spans="1:8">
      <c r="A1336" s="19"/>
      <c r="B1336" s="21" t="s">
        <v>1995</v>
      </c>
      <c r="C1336" s="21">
        <v>2</v>
      </c>
      <c r="D1336" s="3"/>
      <c r="E1336" s="5">
        <v>35580</v>
      </c>
      <c r="F1336" s="3">
        <f t="shared" si="25"/>
        <v>288345</v>
      </c>
      <c r="G1336" s="5"/>
      <c r="H1336" s="17"/>
    </row>
    <row r="1337" spans="1:8">
      <c r="A1337" s="19"/>
      <c r="B1337" s="21" t="s">
        <v>1996</v>
      </c>
      <c r="C1337" s="21">
        <v>2</v>
      </c>
      <c r="D1337" s="3"/>
      <c r="E1337" s="5">
        <v>30245</v>
      </c>
      <c r="F1337" s="3">
        <f t="shared" si="25"/>
        <v>258100</v>
      </c>
      <c r="G1337" s="5"/>
      <c r="H1337" s="17"/>
    </row>
    <row r="1338" spans="1:8">
      <c r="A1338" s="19"/>
      <c r="B1338" s="21" t="s">
        <v>1999</v>
      </c>
      <c r="C1338" s="21">
        <v>1</v>
      </c>
      <c r="D1338" s="3"/>
      <c r="E1338" s="5">
        <v>18000</v>
      </c>
      <c r="F1338" s="3">
        <f t="shared" si="25"/>
        <v>240100</v>
      </c>
      <c r="G1338" s="5"/>
      <c r="H1338" s="17"/>
    </row>
    <row r="1339" spans="1:8">
      <c r="A1339" s="19"/>
      <c r="B1339" s="21" t="s">
        <v>2001</v>
      </c>
      <c r="C1339" s="21">
        <v>2</v>
      </c>
      <c r="D1339" s="3"/>
      <c r="E1339" s="5">
        <v>29790</v>
      </c>
      <c r="F1339" s="3">
        <f t="shared" si="25"/>
        <v>210310</v>
      </c>
      <c r="G1339" s="5"/>
      <c r="H1339" s="17"/>
    </row>
    <row r="1340" spans="1:8">
      <c r="A1340" s="19"/>
      <c r="B1340" s="21" t="s">
        <v>2003</v>
      </c>
      <c r="C1340" s="21">
        <v>1</v>
      </c>
      <c r="D1340" s="3"/>
      <c r="E1340" s="5">
        <v>15020</v>
      </c>
      <c r="F1340" s="3">
        <f t="shared" si="25"/>
        <v>195290</v>
      </c>
      <c r="G1340" s="5"/>
      <c r="H1340" s="17"/>
    </row>
    <row r="1341" spans="1:8">
      <c r="A1341" s="19"/>
      <c r="B1341" s="21" t="s">
        <v>2013</v>
      </c>
      <c r="C1341" s="21">
        <v>1</v>
      </c>
      <c r="D1341" s="3"/>
      <c r="E1341" s="5">
        <v>13625</v>
      </c>
      <c r="F1341" s="3">
        <f t="shared" si="25"/>
        <v>181665</v>
      </c>
      <c r="G1341" s="5"/>
      <c r="H1341" s="17"/>
    </row>
    <row r="1342" spans="1:8">
      <c r="A1342" s="19"/>
      <c r="B1342" s="21" t="s">
        <v>2029</v>
      </c>
      <c r="C1342" s="21">
        <v>1</v>
      </c>
      <c r="D1342" s="3"/>
      <c r="E1342" s="5">
        <v>1780</v>
      </c>
      <c r="F1342" s="3">
        <f t="shared" si="25"/>
        <v>179885</v>
      </c>
      <c r="G1342" s="5"/>
      <c r="H1342" s="17"/>
    </row>
    <row r="1343" spans="1:8">
      <c r="A1343" s="19"/>
      <c r="B1343" s="21"/>
      <c r="C1343" s="21"/>
      <c r="D1343" s="3"/>
      <c r="E1343" s="3">
        <v>179885</v>
      </c>
      <c r="F1343" s="3">
        <f t="shared" si="25"/>
        <v>0</v>
      </c>
      <c r="G1343" s="3"/>
      <c r="H1343" s="17" t="s">
        <v>2165</v>
      </c>
    </row>
    <row r="1344" spans="1:8">
      <c r="A1344" s="19"/>
      <c r="B1344" s="21"/>
      <c r="C1344" s="21"/>
      <c r="D1344" s="3"/>
      <c r="E1344" s="3"/>
      <c r="F1344" s="3"/>
      <c r="G1344" s="3"/>
      <c r="H1344" s="17"/>
    </row>
    <row r="1345" spans="1:8">
      <c r="A1345" s="17"/>
      <c r="B1345" s="17"/>
      <c r="C1345" s="17"/>
      <c r="D1345" s="18"/>
      <c r="E1345" s="18"/>
      <c r="F1345" s="18"/>
      <c r="G1345" s="18"/>
      <c r="H1345" s="17"/>
    </row>
    <row r="1346" spans="1:8" ht="18.75">
      <c r="A1346" s="676" t="s">
        <v>43</v>
      </c>
      <c r="B1346" s="677"/>
      <c r="C1346" s="41">
        <f>SUM(C1227:C1345)</f>
        <v>1115</v>
      </c>
      <c r="D1346" s="42">
        <f>SUM(D1227:D1345)</f>
        <v>12955840</v>
      </c>
      <c r="E1346" s="42">
        <f>SUM(E1227:E1345)</f>
        <v>12955840</v>
      </c>
      <c r="F1346" s="42">
        <f>D1346-E1346</f>
        <v>0</v>
      </c>
      <c r="G1346" s="42"/>
      <c r="H1346" s="43"/>
    </row>
    <row r="1350" spans="1:8" ht="23.25">
      <c r="A1350" s="666" t="s">
        <v>0</v>
      </c>
      <c r="B1350" s="666"/>
      <c r="C1350" s="666"/>
      <c r="D1350" s="666"/>
      <c r="E1350" s="666"/>
      <c r="F1350" s="666"/>
      <c r="G1350" s="666"/>
      <c r="H1350" s="666"/>
    </row>
    <row r="1351" spans="1:8" ht="15.75">
      <c r="A1351" s="672" t="s">
        <v>2177</v>
      </c>
      <c r="B1351" s="672"/>
      <c r="C1351" s="672"/>
      <c r="D1351" s="672"/>
      <c r="E1351" s="672"/>
      <c r="F1351" s="672"/>
      <c r="G1351" s="672"/>
      <c r="H1351" s="672"/>
    </row>
    <row r="1352" spans="1:8">
      <c r="A1352" s="667" t="s">
        <v>1313</v>
      </c>
      <c r="B1352" s="667"/>
      <c r="C1352" s="667"/>
      <c r="D1352" s="667"/>
      <c r="E1352" s="667"/>
      <c r="F1352" s="667"/>
      <c r="G1352" s="667"/>
      <c r="H1352" s="667"/>
    </row>
    <row r="1353" spans="1:8">
      <c r="A1353" s="668" t="s">
        <v>1580</v>
      </c>
      <c r="B1353" s="668"/>
      <c r="C1353" s="668"/>
      <c r="D1353" s="668"/>
      <c r="E1353" s="668"/>
      <c r="F1353" s="668"/>
      <c r="G1353" s="668"/>
      <c r="H1353" s="668"/>
    </row>
    <row r="1354" spans="1:8" ht="15.75">
      <c r="A1354" s="1" t="s">
        <v>3</v>
      </c>
      <c r="B1354" s="1" t="s">
        <v>4</v>
      </c>
      <c r="C1354" s="211" t="s">
        <v>2245</v>
      </c>
      <c r="D1354" s="1" t="s">
        <v>2243</v>
      </c>
      <c r="E1354" s="1" t="s">
        <v>2246</v>
      </c>
      <c r="F1354" s="211" t="s">
        <v>2244</v>
      </c>
      <c r="G1354" s="1" t="s">
        <v>2247</v>
      </c>
      <c r="H1354" s="211" t="s">
        <v>2239</v>
      </c>
    </row>
    <row r="1355" spans="1:8">
      <c r="A1355" s="19"/>
      <c r="B1355" s="21" t="s">
        <v>1311</v>
      </c>
      <c r="C1355" s="21">
        <v>12</v>
      </c>
      <c r="D1355" s="5">
        <v>329900</v>
      </c>
      <c r="E1355" s="3"/>
      <c r="F1355" s="3">
        <f>D1355-E1355</f>
        <v>329900</v>
      </c>
      <c r="G1355" s="3"/>
      <c r="H1355" s="21"/>
    </row>
    <row r="1356" spans="1:8">
      <c r="A1356" s="19"/>
      <c r="B1356" s="21" t="s">
        <v>481</v>
      </c>
      <c r="C1356" s="21">
        <v>19</v>
      </c>
      <c r="D1356" s="5">
        <v>499595</v>
      </c>
      <c r="E1356" s="3"/>
      <c r="F1356" s="3">
        <f>F1355+D1356-E1356</f>
        <v>829495</v>
      </c>
      <c r="G1356" s="3"/>
      <c r="H1356" s="21"/>
    </row>
    <row r="1357" spans="1:8">
      <c r="A1357" s="19"/>
      <c r="B1357" s="21" t="s">
        <v>1270</v>
      </c>
      <c r="C1357" s="21">
        <v>11</v>
      </c>
      <c r="D1357" s="5">
        <v>264615</v>
      </c>
      <c r="E1357" s="3"/>
      <c r="F1357" s="3">
        <f t="shared" ref="F1357:F1368" si="26">F1356+D1357-E1357</f>
        <v>1094110</v>
      </c>
      <c r="G1357" s="3"/>
      <c r="H1357" s="21"/>
    </row>
    <row r="1358" spans="1:8">
      <c r="A1358" s="19"/>
      <c r="B1358" s="21" t="s">
        <v>1271</v>
      </c>
      <c r="C1358" s="21">
        <v>6</v>
      </c>
      <c r="D1358" s="5">
        <v>158260</v>
      </c>
      <c r="E1358" s="3"/>
      <c r="F1358" s="3">
        <f t="shared" si="26"/>
        <v>1252370</v>
      </c>
      <c r="G1358" s="3"/>
      <c r="H1358" s="21"/>
    </row>
    <row r="1359" spans="1:8">
      <c r="A1359" s="19"/>
      <c r="B1359" s="21" t="s">
        <v>1272</v>
      </c>
      <c r="C1359" s="21">
        <v>3</v>
      </c>
      <c r="D1359" s="5">
        <v>81790</v>
      </c>
      <c r="E1359" s="3"/>
      <c r="F1359" s="3">
        <f t="shared" si="26"/>
        <v>1334160</v>
      </c>
      <c r="G1359" s="3"/>
      <c r="H1359" s="21"/>
    </row>
    <row r="1360" spans="1:8">
      <c r="A1360" s="19"/>
      <c r="B1360" s="21" t="s">
        <v>826</v>
      </c>
      <c r="C1360" s="21">
        <v>4</v>
      </c>
      <c r="D1360" s="5">
        <v>103425</v>
      </c>
      <c r="E1360" s="3"/>
      <c r="F1360" s="3">
        <f t="shared" si="26"/>
        <v>1437585</v>
      </c>
      <c r="G1360" s="3"/>
      <c r="H1360" s="21"/>
    </row>
    <row r="1361" spans="1:8">
      <c r="A1361" s="19"/>
      <c r="B1361" s="21" t="s">
        <v>482</v>
      </c>
      <c r="C1361" s="21">
        <v>4</v>
      </c>
      <c r="D1361" s="5">
        <v>83610</v>
      </c>
      <c r="E1361" s="3"/>
      <c r="F1361" s="3">
        <f t="shared" si="26"/>
        <v>1521195</v>
      </c>
      <c r="G1361" s="3"/>
      <c r="H1361" s="21"/>
    </row>
    <row r="1362" spans="1:8">
      <c r="A1362" s="19"/>
      <c r="B1362" s="54" t="s">
        <v>1280</v>
      </c>
      <c r="C1362" s="54">
        <v>3</v>
      </c>
      <c r="D1362" s="49"/>
      <c r="E1362" s="48">
        <v>57860</v>
      </c>
      <c r="F1362" s="3">
        <f t="shared" si="26"/>
        <v>1463335</v>
      </c>
      <c r="G1362" s="48"/>
      <c r="H1362" s="21"/>
    </row>
    <row r="1363" spans="1:8">
      <c r="A1363" s="19"/>
      <c r="B1363" s="54" t="s">
        <v>529</v>
      </c>
      <c r="C1363" s="54">
        <v>7</v>
      </c>
      <c r="D1363" s="54"/>
      <c r="E1363" s="48">
        <v>165440</v>
      </c>
      <c r="F1363" s="3">
        <f t="shared" si="26"/>
        <v>1297895</v>
      </c>
      <c r="G1363" s="48"/>
      <c r="H1363" s="17"/>
    </row>
    <row r="1364" spans="1:8">
      <c r="A1364" s="19"/>
      <c r="B1364" s="54" t="s">
        <v>530</v>
      </c>
      <c r="C1364" s="54">
        <v>9</v>
      </c>
      <c r="D1364" s="54"/>
      <c r="E1364" s="48">
        <v>219440</v>
      </c>
      <c r="F1364" s="3">
        <f t="shared" si="26"/>
        <v>1078455</v>
      </c>
      <c r="G1364" s="48"/>
      <c r="H1364" s="17"/>
    </row>
    <row r="1365" spans="1:8">
      <c r="A1365" s="19"/>
      <c r="B1365" s="54" t="s">
        <v>491</v>
      </c>
      <c r="C1365" s="54">
        <v>14</v>
      </c>
      <c r="D1365" s="54"/>
      <c r="E1365" s="48">
        <v>339040</v>
      </c>
      <c r="F1365" s="3">
        <f t="shared" si="26"/>
        <v>739415</v>
      </c>
      <c r="G1365" s="48"/>
      <c r="H1365" s="17"/>
    </row>
    <row r="1366" spans="1:8">
      <c r="A1366" s="19"/>
      <c r="B1366" s="54" t="s">
        <v>492</v>
      </c>
      <c r="C1366" s="54">
        <v>16</v>
      </c>
      <c r="D1366" s="54"/>
      <c r="E1366" s="48">
        <v>397010</v>
      </c>
      <c r="F1366" s="3">
        <f t="shared" si="26"/>
        <v>342405</v>
      </c>
      <c r="G1366" s="48"/>
      <c r="H1366" s="17"/>
    </row>
    <row r="1367" spans="1:8">
      <c r="A1367" s="19"/>
      <c r="B1367" s="47" t="s">
        <v>493</v>
      </c>
      <c r="C1367" s="47">
        <v>14</v>
      </c>
      <c r="D1367" s="47">
        <v>815</v>
      </c>
      <c r="E1367" s="48">
        <v>343220</v>
      </c>
      <c r="F1367" s="3">
        <f t="shared" si="26"/>
        <v>0</v>
      </c>
      <c r="G1367" s="48"/>
      <c r="H1367" s="17"/>
    </row>
    <row r="1368" spans="1:8">
      <c r="A1368" s="19"/>
      <c r="B1368" s="21" t="s">
        <v>877</v>
      </c>
      <c r="C1368" s="21">
        <v>1</v>
      </c>
      <c r="D1368" s="3">
        <v>6610</v>
      </c>
      <c r="E1368" s="5">
        <v>6610</v>
      </c>
      <c r="F1368" s="3">
        <f t="shared" si="26"/>
        <v>0</v>
      </c>
      <c r="G1368" s="5"/>
      <c r="H1368" s="17" t="s">
        <v>1744</v>
      </c>
    </row>
    <row r="1369" spans="1:8">
      <c r="A1369" s="19"/>
      <c r="B1369" s="21"/>
      <c r="C1369" s="21"/>
      <c r="D1369" s="3"/>
      <c r="E1369" s="3"/>
      <c r="F1369" s="3"/>
      <c r="G1369" s="3"/>
      <c r="H1369" s="17"/>
    </row>
    <row r="1370" spans="1:8">
      <c r="A1370" s="17"/>
      <c r="B1370" s="17"/>
      <c r="C1370" s="17"/>
      <c r="D1370" s="18"/>
      <c r="E1370" s="18"/>
      <c r="F1370" s="18"/>
      <c r="G1370" s="18"/>
      <c r="H1370" s="17"/>
    </row>
    <row r="1371" spans="1:8" ht="18.75">
      <c r="A1371" s="676" t="s">
        <v>43</v>
      </c>
      <c r="B1371" s="677"/>
      <c r="C1371" s="41">
        <f>SUM(C1355:C1370)</f>
        <v>123</v>
      </c>
      <c r="D1371" s="42">
        <f>SUM(D1355:D1370)</f>
        <v>1528620</v>
      </c>
      <c r="E1371" s="42">
        <f>SUM(E1355:E1370)</f>
        <v>1528620</v>
      </c>
      <c r="F1371" s="42">
        <f>D1371-E1371</f>
        <v>0</v>
      </c>
      <c r="G1371" s="42"/>
      <c r="H1371" s="43"/>
    </row>
    <row r="1375" spans="1:8" ht="23.25">
      <c r="A1375" s="666" t="s">
        <v>0</v>
      </c>
      <c r="B1375" s="666"/>
      <c r="C1375" s="666"/>
      <c r="D1375" s="666"/>
      <c r="E1375" s="666"/>
      <c r="F1375" s="666"/>
      <c r="G1375" s="666"/>
      <c r="H1375" s="666"/>
    </row>
    <row r="1376" spans="1:8" ht="15.75">
      <c r="A1376" s="672" t="s">
        <v>2177</v>
      </c>
      <c r="B1376" s="672"/>
      <c r="C1376" s="672"/>
      <c r="D1376" s="672"/>
      <c r="E1376" s="672"/>
      <c r="F1376" s="672"/>
      <c r="G1376" s="672"/>
      <c r="H1376" s="672"/>
    </row>
    <row r="1377" spans="1:8">
      <c r="A1377" s="667" t="s">
        <v>1745</v>
      </c>
      <c r="B1377" s="667"/>
      <c r="C1377" s="667"/>
      <c r="D1377" s="667"/>
      <c r="E1377" s="667"/>
      <c r="F1377" s="667"/>
      <c r="G1377" s="667"/>
      <c r="H1377" s="667"/>
    </row>
    <row r="1378" spans="1:8">
      <c r="A1378" s="668" t="s">
        <v>1580</v>
      </c>
      <c r="B1378" s="668"/>
      <c r="C1378" s="668"/>
      <c r="D1378" s="668"/>
      <c r="E1378" s="668"/>
      <c r="F1378" s="668"/>
      <c r="G1378" s="668"/>
      <c r="H1378" s="668"/>
    </row>
    <row r="1379" spans="1:8" ht="15.75">
      <c r="A1379" s="1" t="s">
        <v>3</v>
      </c>
      <c r="B1379" s="1" t="s">
        <v>4</v>
      </c>
      <c r="C1379" s="211" t="s">
        <v>2245</v>
      </c>
      <c r="D1379" s="1" t="s">
        <v>2243</v>
      </c>
      <c r="E1379" s="1" t="s">
        <v>2246</v>
      </c>
      <c r="F1379" s="211" t="s">
        <v>2244</v>
      </c>
      <c r="G1379" s="1" t="s">
        <v>2247</v>
      </c>
      <c r="H1379" s="211" t="s">
        <v>2239</v>
      </c>
    </row>
    <row r="1380" spans="1:8">
      <c r="A1380" s="19"/>
      <c r="B1380" s="21" t="s">
        <v>1270</v>
      </c>
      <c r="C1380" s="21">
        <v>17</v>
      </c>
      <c r="D1380" s="5">
        <v>460450</v>
      </c>
      <c r="E1380" s="3"/>
      <c r="F1380" s="3">
        <f>D1380-E1380</f>
        <v>460450</v>
      </c>
      <c r="G1380" s="3"/>
      <c r="H1380" s="21"/>
    </row>
    <row r="1381" spans="1:8">
      <c r="A1381" s="19"/>
      <c r="B1381" s="21" t="s">
        <v>1271</v>
      </c>
      <c r="C1381" s="21">
        <v>22</v>
      </c>
      <c r="D1381" s="5">
        <v>595975</v>
      </c>
      <c r="E1381" s="3"/>
      <c r="F1381" s="3">
        <f>F1380+D1381-E1381</f>
        <v>1056425</v>
      </c>
      <c r="G1381" s="3"/>
      <c r="H1381" s="21"/>
    </row>
    <row r="1382" spans="1:8">
      <c r="A1382" s="19"/>
      <c r="B1382" s="21" t="s">
        <v>1272</v>
      </c>
      <c r="C1382" s="21">
        <v>19</v>
      </c>
      <c r="D1382" s="5">
        <v>514315</v>
      </c>
      <c r="E1382" s="3"/>
      <c r="F1382" s="3">
        <f t="shared" ref="F1382:F1445" si="27">F1381+D1382-E1382</f>
        <v>1570740</v>
      </c>
      <c r="G1382" s="3"/>
      <c r="H1382" s="21"/>
    </row>
    <row r="1383" spans="1:8">
      <c r="A1383" s="19"/>
      <c r="B1383" s="21" t="s">
        <v>826</v>
      </c>
      <c r="C1383" s="21">
        <v>15</v>
      </c>
      <c r="D1383" s="5">
        <v>409920</v>
      </c>
      <c r="E1383" s="3"/>
      <c r="F1383" s="3">
        <f t="shared" si="27"/>
        <v>1980660</v>
      </c>
      <c r="G1383" s="3"/>
      <c r="H1383" s="21"/>
    </row>
    <row r="1384" spans="1:8">
      <c r="A1384" s="19"/>
      <c r="B1384" s="21" t="s">
        <v>482</v>
      </c>
      <c r="C1384" s="21">
        <v>15</v>
      </c>
      <c r="D1384" s="5">
        <v>372930</v>
      </c>
      <c r="E1384" s="3"/>
      <c r="F1384" s="3">
        <f t="shared" si="27"/>
        <v>2353590</v>
      </c>
      <c r="G1384" s="3"/>
      <c r="H1384" s="21"/>
    </row>
    <row r="1385" spans="1:8">
      <c r="A1385" s="19"/>
      <c r="B1385" s="21" t="s">
        <v>1273</v>
      </c>
      <c r="C1385" s="21">
        <v>11</v>
      </c>
      <c r="D1385" s="5">
        <v>299960</v>
      </c>
      <c r="E1385" s="3"/>
      <c r="F1385" s="3">
        <f t="shared" si="27"/>
        <v>2653550</v>
      </c>
      <c r="G1385" s="3"/>
      <c r="H1385" s="21"/>
    </row>
    <row r="1386" spans="1:8">
      <c r="A1386" s="19"/>
      <c r="B1386" s="21" t="s">
        <v>337</v>
      </c>
      <c r="C1386" s="21">
        <v>19</v>
      </c>
      <c r="D1386" s="5">
        <v>510175</v>
      </c>
      <c r="E1386" s="3"/>
      <c r="F1386" s="3">
        <f t="shared" si="27"/>
        <v>3163725</v>
      </c>
      <c r="G1386" s="3"/>
      <c r="H1386" s="21"/>
    </row>
    <row r="1387" spans="1:8">
      <c r="A1387" s="19"/>
      <c r="B1387" s="21" t="s">
        <v>1274</v>
      </c>
      <c r="C1387" s="21">
        <v>24</v>
      </c>
      <c r="D1387" s="5">
        <v>649805</v>
      </c>
      <c r="E1387" s="3"/>
      <c r="F1387" s="3">
        <f t="shared" si="27"/>
        <v>3813530</v>
      </c>
      <c r="G1387" s="3"/>
      <c r="H1387" s="21"/>
    </row>
    <row r="1388" spans="1:8">
      <c r="A1388" s="19"/>
      <c r="B1388" s="21" t="s">
        <v>1275</v>
      </c>
      <c r="C1388" s="21">
        <v>16</v>
      </c>
      <c r="D1388" s="5">
        <v>388065</v>
      </c>
      <c r="E1388" s="3"/>
      <c r="F1388" s="3">
        <f t="shared" si="27"/>
        <v>4201595</v>
      </c>
      <c r="G1388" s="3"/>
      <c r="H1388" s="21"/>
    </row>
    <row r="1389" spans="1:8">
      <c r="A1389" s="19"/>
      <c r="B1389" s="21" t="s">
        <v>1276</v>
      </c>
      <c r="C1389" s="21">
        <v>21</v>
      </c>
      <c r="D1389" s="5">
        <v>556160</v>
      </c>
      <c r="E1389" s="3"/>
      <c r="F1389" s="3">
        <f t="shared" si="27"/>
        <v>4757755</v>
      </c>
      <c r="G1389" s="3"/>
      <c r="H1389" s="21"/>
    </row>
    <row r="1390" spans="1:8">
      <c r="A1390" s="19"/>
      <c r="B1390" s="21" t="s">
        <v>1277</v>
      </c>
      <c r="C1390" s="21">
        <v>4</v>
      </c>
      <c r="D1390" s="5">
        <v>107070</v>
      </c>
      <c r="E1390" s="3"/>
      <c r="F1390" s="3">
        <f t="shared" si="27"/>
        <v>4864825</v>
      </c>
      <c r="G1390" s="3"/>
      <c r="H1390" s="21"/>
    </row>
    <row r="1391" spans="1:8">
      <c r="A1391" s="19"/>
      <c r="B1391" s="54" t="s">
        <v>1278</v>
      </c>
      <c r="C1391" s="54">
        <v>2</v>
      </c>
      <c r="D1391" s="48">
        <v>50400</v>
      </c>
      <c r="E1391" s="49"/>
      <c r="F1391" s="3">
        <f t="shared" si="27"/>
        <v>4915225</v>
      </c>
      <c r="G1391" s="49"/>
      <c r="H1391" s="17"/>
    </row>
    <row r="1392" spans="1:8">
      <c r="A1392" s="19"/>
      <c r="B1392" s="54" t="s">
        <v>493</v>
      </c>
      <c r="C1392" s="54">
        <v>4</v>
      </c>
      <c r="D1392" s="49"/>
      <c r="E1392" s="48">
        <v>83690</v>
      </c>
      <c r="F1392" s="3">
        <f t="shared" si="27"/>
        <v>4831535</v>
      </c>
      <c r="G1392" s="48"/>
      <c r="H1392" s="17"/>
    </row>
    <row r="1393" spans="1:8">
      <c r="A1393" s="19"/>
      <c r="B1393" s="54" t="s">
        <v>494</v>
      </c>
      <c r="C1393" s="54">
        <v>7</v>
      </c>
      <c r="D1393" s="49"/>
      <c r="E1393" s="48">
        <v>153110</v>
      </c>
      <c r="F1393" s="3">
        <f t="shared" si="27"/>
        <v>4678425</v>
      </c>
      <c r="G1393" s="48"/>
      <c r="H1393" s="17"/>
    </row>
    <row r="1394" spans="1:8">
      <c r="A1394" s="19"/>
      <c r="B1394" s="54" t="s">
        <v>495</v>
      </c>
      <c r="C1394" s="54">
        <v>1</v>
      </c>
      <c r="D1394" s="49"/>
      <c r="E1394" s="48">
        <v>21340</v>
      </c>
      <c r="F1394" s="3">
        <f t="shared" si="27"/>
        <v>4657085</v>
      </c>
      <c r="G1394" s="48"/>
      <c r="H1394" s="17"/>
    </row>
    <row r="1395" spans="1:8">
      <c r="A1395" s="19"/>
      <c r="B1395" s="54" t="s">
        <v>496</v>
      </c>
      <c r="C1395" s="54">
        <v>8</v>
      </c>
      <c r="D1395" s="49"/>
      <c r="E1395" s="48">
        <v>184850</v>
      </c>
      <c r="F1395" s="3">
        <f t="shared" si="27"/>
        <v>4472235</v>
      </c>
      <c r="G1395" s="48"/>
      <c r="H1395" s="17"/>
    </row>
    <row r="1396" spans="1:8">
      <c r="A1396" s="19"/>
      <c r="B1396" s="54" t="s">
        <v>531</v>
      </c>
      <c r="C1396" s="54">
        <v>2</v>
      </c>
      <c r="D1396" s="54"/>
      <c r="E1396" s="48">
        <v>37040</v>
      </c>
      <c r="F1396" s="3">
        <f t="shared" si="27"/>
        <v>4435195</v>
      </c>
      <c r="G1396" s="48"/>
      <c r="H1396" s="17"/>
    </row>
    <row r="1397" spans="1:8">
      <c r="A1397" s="19"/>
      <c r="B1397" s="54" t="s">
        <v>497</v>
      </c>
      <c r="C1397" s="54">
        <v>1</v>
      </c>
      <c r="D1397" s="54"/>
      <c r="E1397" s="48">
        <v>19970</v>
      </c>
      <c r="F1397" s="3">
        <f t="shared" si="27"/>
        <v>4415225</v>
      </c>
      <c r="G1397" s="48"/>
      <c r="H1397" s="17"/>
    </row>
    <row r="1398" spans="1:8">
      <c r="A1398" s="19"/>
      <c r="B1398" s="54" t="s">
        <v>499</v>
      </c>
      <c r="C1398" s="54">
        <v>4</v>
      </c>
      <c r="D1398" s="54"/>
      <c r="E1398" s="48">
        <v>91430</v>
      </c>
      <c r="F1398" s="3">
        <f t="shared" si="27"/>
        <v>4323795</v>
      </c>
      <c r="G1398" s="48"/>
      <c r="H1398" s="17"/>
    </row>
    <row r="1399" spans="1:8">
      <c r="A1399" s="19"/>
      <c r="B1399" s="47" t="s">
        <v>500</v>
      </c>
      <c r="C1399" s="47">
        <v>11</v>
      </c>
      <c r="D1399" s="47"/>
      <c r="E1399" s="48">
        <v>237250</v>
      </c>
      <c r="F1399" s="3">
        <f t="shared" si="27"/>
        <v>4086545</v>
      </c>
      <c r="G1399" s="48"/>
      <c r="H1399" s="17"/>
    </row>
    <row r="1400" spans="1:8">
      <c r="A1400" s="19"/>
      <c r="B1400" s="21" t="s">
        <v>501</v>
      </c>
      <c r="C1400" s="21">
        <v>13</v>
      </c>
      <c r="D1400" s="3"/>
      <c r="E1400" s="5">
        <v>293170</v>
      </c>
      <c r="F1400" s="3">
        <f t="shared" si="27"/>
        <v>3793375</v>
      </c>
      <c r="G1400" s="5"/>
      <c r="H1400" s="17"/>
    </row>
    <row r="1401" spans="1:8">
      <c r="A1401" s="19"/>
      <c r="B1401" s="21" t="s">
        <v>502</v>
      </c>
      <c r="C1401" s="21">
        <v>6</v>
      </c>
      <c r="D1401" s="3"/>
      <c r="E1401" s="5">
        <v>128310</v>
      </c>
      <c r="F1401" s="3">
        <f t="shared" si="27"/>
        <v>3665065</v>
      </c>
      <c r="G1401" s="5"/>
      <c r="H1401" s="17"/>
    </row>
    <row r="1402" spans="1:8">
      <c r="A1402" s="19"/>
      <c r="B1402" s="21" t="s">
        <v>503</v>
      </c>
      <c r="C1402" s="21">
        <v>11</v>
      </c>
      <c r="D1402" s="3"/>
      <c r="E1402" s="5">
        <v>249840</v>
      </c>
      <c r="F1402" s="3">
        <f t="shared" si="27"/>
        <v>3415225</v>
      </c>
      <c r="G1402" s="5"/>
      <c r="H1402" s="17"/>
    </row>
    <row r="1403" spans="1:8">
      <c r="A1403" s="19"/>
      <c r="B1403" s="21" t="s">
        <v>506</v>
      </c>
      <c r="C1403" s="21">
        <v>4</v>
      </c>
      <c r="D1403" s="3"/>
      <c r="E1403" s="5">
        <v>84540</v>
      </c>
      <c r="F1403" s="3">
        <f t="shared" si="27"/>
        <v>3330685</v>
      </c>
      <c r="G1403" s="5"/>
      <c r="H1403" s="17"/>
    </row>
    <row r="1404" spans="1:8">
      <c r="A1404" s="19"/>
      <c r="B1404" s="21" t="s">
        <v>791</v>
      </c>
      <c r="C1404" s="21">
        <v>1</v>
      </c>
      <c r="D1404" s="3"/>
      <c r="E1404" s="5">
        <v>22110</v>
      </c>
      <c r="F1404" s="3">
        <f t="shared" si="27"/>
        <v>3308575</v>
      </c>
      <c r="G1404" s="5"/>
      <c r="H1404" s="17"/>
    </row>
    <row r="1405" spans="1:8">
      <c r="A1405" s="19"/>
      <c r="B1405" s="21" t="s">
        <v>253</v>
      </c>
      <c r="C1405" s="21">
        <v>11</v>
      </c>
      <c r="D1405" s="3"/>
      <c r="E1405" s="5">
        <v>233530</v>
      </c>
      <c r="F1405" s="3">
        <f t="shared" si="27"/>
        <v>3075045</v>
      </c>
      <c r="G1405" s="5"/>
      <c r="H1405" s="17"/>
    </row>
    <row r="1406" spans="1:8">
      <c r="A1406" s="19"/>
      <c r="B1406" s="21" t="s">
        <v>254</v>
      </c>
      <c r="C1406" s="21">
        <v>4</v>
      </c>
      <c r="D1406" s="3"/>
      <c r="E1406" s="5">
        <v>89180</v>
      </c>
      <c r="F1406" s="3">
        <f t="shared" si="27"/>
        <v>2985865</v>
      </c>
      <c r="G1406" s="5"/>
      <c r="H1406" s="17"/>
    </row>
    <row r="1407" spans="1:8">
      <c r="A1407" s="19"/>
      <c r="B1407" s="21" t="s">
        <v>256</v>
      </c>
      <c r="C1407" s="21">
        <v>6</v>
      </c>
      <c r="D1407" s="3"/>
      <c r="E1407" s="5">
        <v>132150</v>
      </c>
      <c r="F1407" s="3">
        <f t="shared" si="27"/>
        <v>2853715</v>
      </c>
      <c r="G1407" s="5"/>
      <c r="H1407" s="17"/>
    </row>
    <row r="1408" spans="1:8">
      <c r="A1408" s="19"/>
      <c r="B1408" s="21" t="s">
        <v>257</v>
      </c>
      <c r="C1408" s="21">
        <v>9</v>
      </c>
      <c r="D1408" s="3"/>
      <c r="E1408" s="5">
        <v>201340</v>
      </c>
      <c r="F1408" s="3">
        <f t="shared" si="27"/>
        <v>2652375</v>
      </c>
      <c r="G1408" s="5"/>
      <c r="H1408" s="17"/>
    </row>
    <row r="1409" spans="1:8">
      <c r="A1409" s="19"/>
      <c r="B1409" s="21" t="s">
        <v>802</v>
      </c>
      <c r="C1409" s="21">
        <v>7</v>
      </c>
      <c r="D1409" s="3"/>
      <c r="E1409" s="5">
        <v>152380</v>
      </c>
      <c r="F1409" s="3">
        <f t="shared" si="27"/>
        <v>2499995</v>
      </c>
      <c r="G1409" s="5"/>
      <c r="H1409" s="17"/>
    </row>
    <row r="1410" spans="1:8">
      <c r="A1410" s="19"/>
      <c r="B1410" s="21" t="s">
        <v>258</v>
      </c>
      <c r="C1410" s="21">
        <v>8</v>
      </c>
      <c r="D1410" s="3"/>
      <c r="E1410" s="5">
        <v>174850</v>
      </c>
      <c r="F1410" s="3">
        <f t="shared" si="27"/>
        <v>2325145</v>
      </c>
      <c r="G1410" s="5"/>
      <c r="H1410" s="17"/>
    </row>
    <row r="1411" spans="1:8">
      <c r="A1411" s="19"/>
      <c r="B1411" s="21" t="s">
        <v>259</v>
      </c>
      <c r="C1411" s="21">
        <v>1</v>
      </c>
      <c r="D1411" s="3"/>
      <c r="E1411" s="5">
        <v>22240</v>
      </c>
      <c r="F1411" s="3">
        <f t="shared" si="27"/>
        <v>2302905</v>
      </c>
      <c r="G1411" s="5"/>
      <c r="H1411" s="17"/>
    </row>
    <row r="1412" spans="1:8">
      <c r="A1412" s="19"/>
      <c r="B1412" s="21" t="s">
        <v>1346</v>
      </c>
      <c r="C1412" s="21">
        <v>12</v>
      </c>
      <c r="D1412" s="3"/>
      <c r="E1412" s="5">
        <v>285420</v>
      </c>
      <c r="F1412" s="3">
        <f t="shared" si="27"/>
        <v>2017485</v>
      </c>
      <c r="G1412" s="5"/>
      <c r="H1412" s="17"/>
    </row>
    <row r="1413" spans="1:8">
      <c r="A1413" s="19"/>
      <c r="B1413" s="21" t="s">
        <v>803</v>
      </c>
      <c r="C1413" s="21">
        <v>5</v>
      </c>
      <c r="D1413" s="3"/>
      <c r="E1413" s="5">
        <v>106870</v>
      </c>
      <c r="F1413" s="3">
        <f t="shared" si="27"/>
        <v>1910615</v>
      </c>
      <c r="G1413" s="5"/>
      <c r="H1413" s="17"/>
    </row>
    <row r="1414" spans="1:8">
      <c r="A1414" s="19"/>
      <c r="B1414" s="21" t="s">
        <v>1347</v>
      </c>
      <c r="C1414" s="21">
        <v>6</v>
      </c>
      <c r="D1414" s="3"/>
      <c r="E1414" s="5">
        <v>123710</v>
      </c>
      <c r="F1414" s="3">
        <f t="shared" si="27"/>
        <v>1786905</v>
      </c>
      <c r="G1414" s="5"/>
      <c r="H1414" s="17"/>
    </row>
    <row r="1415" spans="1:8">
      <c r="A1415" s="19"/>
      <c r="B1415" s="21" t="s">
        <v>1315</v>
      </c>
      <c r="C1415" s="21">
        <v>1</v>
      </c>
      <c r="D1415" s="3"/>
      <c r="E1415" s="5">
        <v>20000</v>
      </c>
      <c r="F1415" s="3">
        <f t="shared" si="27"/>
        <v>1766905</v>
      </c>
      <c r="G1415" s="5"/>
      <c r="H1415" s="17"/>
    </row>
    <row r="1416" spans="1:8">
      <c r="A1416" s="19"/>
      <c r="B1416" s="21" t="s">
        <v>260</v>
      </c>
      <c r="C1416" s="21">
        <v>2</v>
      </c>
      <c r="D1416" s="3"/>
      <c r="E1416" s="5">
        <v>40000</v>
      </c>
      <c r="F1416" s="3">
        <f t="shared" si="27"/>
        <v>1726905</v>
      </c>
      <c r="G1416" s="5"/>
      <c r="H1416" s="17"/>
    </row>
    <row r="1417" spans="1:8">
      <c r="A1417" s="19"/>
      <c r="B1417" s="21" t="s">
        <v>1317</v>
      </c>
      <c r="C1417" s="21">
        <v>4</v>
      </c>
      <c r="D1417" s="3"/>
      <c r="E1417" s="5">
        <v>76000</v>
      </c>
      <c r="F1417" s="3">
        <f t="shared" si="27"/>
        <v>1650905</v>
      </c>
      <c r="G1417" s="5"/>
      <c r="H1417" s="17"/>
    </row>
    <row r="1418" spans="1:8">
      <c r="A1418" s="19"/>
      <c r="B1418" s="21" t="s">
        <v>1320</v>
      </c>
      <c r="C1418" s="21">
        <v>1</v>
      </c>
      <c r="D1418" s="3"/>
      <c r="E1418" s="5">
        <v>11020</v>
      </c>
      <c r="F1418" s="3">
        <f t="shared" si="27"/>
        <v>1639885</v>
      </c>
      <c r="G1418" s="5"/>
      <c r="H1418" s="17"/>
    </row>
    <row r="1419" spans="1:8">
      <c r="A1419" s="19"/>
      <c r="B1419" s="21" t="s">
        <v>539</v>
      </c>
      <c r="C1419" s="21">
        <v>1</v>
      </c>
      <c r="D1419" s="3"/>
      <c r="E1419" s="5">
        <v>25000</v>
      </c>
      <c r="F1419" s="3">
        <f t="shared" si="27"/>
        <v>1614885</v>
      </c>
      <c r="G1419" s="5"/>
      <c r="H1419" s="17"/>
    </row>
    <row r="1420" spans="1:8">
      <c r="A1420" s="19"/>
      <c r="B1420" s="21" t="s">
        <v>1352</v>
      </c>
      <c r="C1420" s="21">
        <v>1</v>
      </c>
      <c r="D1420" s="3"/>
      <c r="E1420" s="5">
        <v>20000</v>
      </c>
      <c r="F1420" s="3">
        <f t="shared" si="27"/>
        <v>1594885</v>
      </c>
      <c r="G1420" s="5"/>
      <c r="H1420" s="17"/>
    </row>
    <row r="1421" spans="1:8">
      <c r="A1421" s="19"/>
      <c r="B1421" s="21" t="s">
        <v>1330</v>
      </c>
      <c r="C1421" s="21">
        <v>8</v>
      </c>
      <c r="D1421" s="3"/>
      <c r="E1421" s="5">
        <v>105130</v>
      </c>
      <c r="F1421" s="3">
        <f t="shared" si="27"/>
        <v>1489755</v>
      </c>
      <c r="G1421" s="5"/>
      <c r="H1421" s="17"/>
    </row>
    <row r="1422" spans="1:8">
      <c r="A1422" s="19"/>
      <c r="B1422" s="21" t="s">
        <v>1331</v>
      </c>
      <c r="C1422" s="21">
        <v>7</v>
      </c>
      <c r="D1422" s="3"/>
      <c r="E1422" s="5">
        <v>94870</v>
      </c>
      <c r="F1422" s="3">
        <f t="shared" si="27"/>
        <v>1394885</v>
      </c>
      <c r="G1422" s="5"/>
      <c r="H1422" s="17"/>
    </row>
    <row r="1423" spans="1:8">
      <c r="A1423" s="19"/>
      <c r="B1423" s="21" t="s">
        <v>1357</v>
      </c>
      <c r="C1423" s="21">
        <v>1</v>
      </c>
      <c r="D1423" s="3"/>
      <c r="E1423" s="5">
        <v>20000</v>
      </c>
      <c r="F1423" s="3">
        <f t="shared" si="27"/>
        <v>1374885</v>
      </c>
      <c r="G1423" s="5"/>
      <c r="H1423" s="17"/>
    </row>
    <row r="1424" spans="1:8">
      <c r="A1424" s="19"/>
      <c r="B1424" s="21" t="s">
        <v>859</v>
      </c>
      <c r="C1424" s="21">
        <v>4</v>
      </c>
      <c r="D1424" s="3"/>
      <c r="E1424" s="5">
        <v>107450</v>
      </c>
      <c r="F1424" s="3">
        <f t="shared" si="27"/>
        <v>1267435</v>
      </c>
      <c r="G1424" s="5"/>
      <c r="H1424" s="17"/>
    </row>
    <row r="1425" spans="1:8">
      <c r="A1425" s="19"/>
      <c r="B1425" s="21" t="s">
        <v>861</v>
      </c>
      <c r="C1425" s="21">
        <v>4</v>
      </c>
      <c r="D1425" s="3"/>
      <c r="E1425" s="5">
        <v>106220</v>
      </c>
      <c r="F1425" s="3">
        <f t="shared" si="27"/>
        <v>1161215</v>
      </c>
      <c r="G1425" s="5"/>
      <c r="H1425" s="17"/>
    </row>
    <row r="1426" spans="1:8">
      <c r="A1426" s="19"/>
      <c r="B1426" s="21" t="s">
        <v>1358</v>
      </c>
      <c r="C1426" s="21">
        <v>1</v>
      </c>
      <c r="D1426" s="3"/>
      <c r="E1426" s="5">
        <v>20000</v>
      </c>
      <c r="F1426" s="3">
        <f t="shared" si="27"/>
        <v>1141215</v>
      </c>
      <c r="G1426" s="5"/>
      <c r="H1426" s="17"/>
    </row>
    <row r="1427" spans="1:8">
      <c r="A1427" s="19"/>
      <c r="B1427" s="21" t="s">
        <v>863</v>
      </c>
      <c r="C1427" s="21">
        <v>5</v>
      </c>
      <c r="D1427" s="3"/>
      <c r="E1427" s="5">
        <v>123410</v>
      </c>
      <c r="F1427" s="3">
        <f t="shared" si="27"/>
        <v>1017805</v>
      </c>
      <c r="G1427" s="5"/>
      <c r="H1427" s="17"/>
    </row>
    <row r="1428" spans="1:8">
      <c r="A1428" s="19"/>
      <c r="B1428" s="21" t="s">
        <v>865</v>
      </c>
      <c r="C1428" s="21">
        <v>1</v>
      </c>
      <c r="D1428" s="3"/>
      <c r="E1428" s="5">
        <v>20000</v>
      </c>
      <c r="F1428" s="3">
        <f t="shared" si="27"/>
        <v>997805</v>
      </c>
      <c r="G1428" s="5"/>
      <c r="H1428" s="17"/>
    </row>
    <row r="1429" spans="1:8">
      <c r="A1429" s="19"/>
      <c r="B1429" s="21" t="s">
        <v>1341</v>
      </c>
      <c r="C1429" s="21">
        <v>2</v>
      </c>
      <c r="D1429" s="3"/>
      <c r="E1429" s="5">
        <v>40000</v>
      </c>
      <c r="F1429" s="3">
        <f t="shared" si="27"/>
        <v>957805</v>
      </c>
      <c r="G1429" s="5"/>
      <c r="H1429" s="17"/>
    </row>
    <row r="1430" spans="1:8">
      <c r="A1430" s="19"/>
      <c r="B1430" s="21" t="s">
        <v>925</v>
      </c>
      <c r="C1430" s="21">
        <v>1</v>
      </c>
      <c r="D1430" s="3"/>
      <c r="E1430" s="5">
        <v>20000</v>
      </c>
      <c r="F1430" s="3">
        <f t="shared" si="27"/>
        <v>937805</v>
      </c>
      <c r="G1430" s="5"/>
      <c r="H1430" s="17"/>
    </row>
    <row r="1431" spans="1:8">
      <c r="A1431" s="19"/>
      <c r="B1431" s="21" t="s">
        <v>872</v>
      </c>
      <c r="C1431" s="21">
        <v>3</v>
      </c>
      <c r="D1431" s="3"/>
      <c r="E1431" s="5">
        <v>60820</v>
      </c>
      <c r="F1431" s="3">
        <f t="shared" si="27"/>
        <v>876985</v>
      </c>
      <c r="G1431" s="5"/>
      <c r="H1431" s="17"/>
    </row>
    <row r="1432" spans="1:8">
      <c r="A1432" s="19"/>
      <c r="B1432" s="21" t="s">
        <v>875</v>
      </c>
      <c r="C1432" s="21">
        <v>4</v>
      </c>
      <c r="D1432" s="3"/>
      <c r="E1432" s="5">
        <v>82330</v>
      </c>
      <c r="F1432" s="3">
        <f t="shared" si="27"/>
        <v>794655</v>
      </c>
      <c r="G1432" s="5"/>
      <c r="H1432" s="17"/>
    </row>
    <row r="1433" spans="1:8">
      <c r="A1433" s="19"/>
      <c r="B1433" s="21" t="s">
        <v>926</v>
      </c>
      <c r="C1433" s="21">
        <v>1</v>
      </c>
      <c r="D1433" s="3"/>
      <c r="E1433" s="5">
        <v>20735</v>
      </c>
      <c r="F1433" s="3">
        <f t="shared" si="27"/>
        <v>773920</v>
      </c>
      <c r="G1433" s="5"/>
      <c r="H1433" s="17"/>
    </row>
    <row r="1434" spans="1:8">
      <c r="A1434" s="19"/>
      <c r="B1434" s="21" t="s">
        <v>1343</v>
      </c>
      <c r="C1434" s="21">
        <v>1</v>
      </c>
      <c r="D1434" s="3"/>
      <c r="E1434" s="5">
        <v>23090</v>
      </c>
      <c r="F1434" s="3">
        <f t="shared" si="27"/>
        <v>750830</v>
      </c>
      <c r="G1434" s="5"/>
      <c r="H1434" s="17"/>
    </row>
    <row r="1435" spans="1:8">
      <c r="A1435" s="19"/>
      <c r="B1435" s="21" t="s">
        <v>47</v>
      </c>
      <c r="C1435" s="21">
        <v>3</v>
      </c>
      <c r="D1435" s="3"/>
      <c r="E1435" s="5">
        <v>66375</v>
      </c>
      <c r="F1435" s="3">
        <f t="shared" si="27"/>
        <v>684455</v>
      </c>
      <c r="G1435" s="5"/>
      <c r="H1435" s="17"/>
    </row>
    <row r="1436" spans="1:8">
      <c r="A1436" s="19"/>
      <c r="B1436" s="21" t="s">
        <v>48</v>
      </c>
      <c r="C1436" s="21">
        <v>4</v>
      </c>
      <c r="D1436" s="3"/>
      <c r="E1436" s="5">
        <v>87650</v>
      </c>
      <c r="F1436" s="3">
        <f t="shared" si="27"/>
        <v>596805</v>
      </c>
      <c r="G1436" s="5"/>
      <c r="H1436" s="17"/>
    </row>
    <row r="1437" spans="1:8">
      <c r="A1437" s="19"/>
      <c r="B1437" s="21" t="s">
        <v>50</v>
      </c>
      <c r="C1437" s="21">
        <v>2</v>
      </c>
      <c r="D1437" s="3"/>
      <c r="E1437" s="5">
        <v>44930</v>
      </c>
      <c r="F1437" s="3">
        <f t="shared" si="27"/>
        <v>551875</v>
      </c>
      <c r="G1437" s="5"/>
      <c r="H1437" s="17"/>
    </row>
    <row r="1438" spans="1:8">
      <c r="A1438" s="19"/>
      <c r="B1438" s="21" t="s">
        <v>51</v>
      </c>
      <c r="C1438" s="21">
        <v>5</v>
      </c>
      <c r="D1438" s="3"/>
      <c r="E1438" s="5">
        <v>105755</v>
      </c>
      <c r="F1438" s="3">
        <f t="shared" si="27"/>
        <v>446120</v>
      </c>
      <c r="G1438" s="5"/>
      <c r="H1438" s="17"/>
    </row>
    <row r="1439" spans="1:8">
      <c r="A1439" s="19"/>
      <c r="B1439" s="21" t="s">
        <v>52</v>
      </c>
      <c r="C1439" s="21">
        <v>9</v>
      </c>
      <c r="D1439" s="3"/>
      <c r="E1439" s="5">
        <v>183905</v>
      </c>
      <c r="F1439" s="3">
        <f t="shared" si="27"/>
        <v>262215</v>
      </c>
      <c r="G1439" s="5"/>
      <c r="H1439" s="17"/>
    </row>
    <row r="1440" spans="1:8">
      <c r="A1440" s="19"/>
      <c r="B1440" s="21" t="s">
        <v>53</v>
      </c>
      <c r="C1440" s="21">
        <v>5</v>
      </c>
      <c r="D1440" s="3"/>
      <c r="E1440" s="5">
        <v>110695</v>
      </c>
      <c r="F1440" s="3">
        <f t="shared" si="27"/>
        <v>151520</v>
      </c>
      <c r="G1440" s="5"/>
      <c r="H1440" s="17"/>
    </row>
    <row r="1441" spans="1:8">
      <c r="A1441" s="19"/>
      <c r="B1441" s="21" t="s">
        <v>55</v>
      </c>
      <c r="C1441" s="21">
        <v>2</v>
      </c>
      <c r="D1441" s="3"/>
      <c r="E1441" s="5">
        <v>47675</v>
      </c>
      <c r="F1441" s="3">
        <f t="shared" si="27"/>
        <v>103845</v>
      </c>
      <c r="G1441" s="5"/>
      <c r="H1441" s="17"/>
    </row>
    <row r="1442" spans="1:8">
      <c r="A1442" s="19"/>
      <c r="B1442" s="21" t="s">
        <v>56</v>
      </c>
      <c r="C1442" s="21">
        <v>1</v>
      </c>
      <c r="D1442" s="3"/>
      <c r="E1442" s="5">
        <v>28195</v>
      </c>
      <c r="F1442" s="3">
        <f t="shared" si="27"/>
        <v>75650</v>
      </c>
      <c r="G1442" s="5"/>
      <c r="H1442" s="17"/>
    </row>
    <row r="1443" spans="1:8">
      <c r="A1443" s="19"/>
      <c r="B1443" s="21" t="s">
        <v>59</v>
      </c>
      <c r="C1443" s="21">
        <v>1</v>
      </c>
      <c r="D1443" s="3"/>
      <c r="E1443" s="5">
        <v>20020</v>
      </c>
      <c r="F1443" s="3">
        <f t="shared" si="27"/>
        <v>55630</v>
      </c>
      <c r="G1443" s="5"/>
      <c r="H1443" s="17"/>
    </row>
    <row r="1444" spans="1:8">
      <c r="A1444" s="19"/>
      <c r="B1444" s="21" t="s">
        <v>60</v>
      </c>
      <c r="C1444" s="21">
        <v>2</v>
      </c>
      <c r="D1444" s="3"/>
      <c r="E1444" s="5">
        <v>47130</v>
      </c>
      <c r="F1444" s="3">
        <f t="shared" si="27"/>
        <v>8500</v>
      </c>
      <c r="G1444" s="5"/>
      <c r="H1444" s="17"/>
    </row>
    <row r="1445" spans="1:8">
      <c r="A1445" s="19"/>
      <c r="B1445" s="21" t="s">
        <v>62</v>
      </c>
      <c r="C1445" s="21">
        <v>1</v>
      </c>
      <c r="D1445" s="3"/>
      <c r="E1445" s="5">
        <v>7365</v>
      </c>
      <c r="F1445" s="3">
        <f t="shared" si="27"/>
        <v>1135</v>
      </c>
      <c r="G1445" s="5"/>
      <c r="H1445" s="17"/>
    </row>
    <row r="1446" spans="1:8">
      <c r="A1446" s="19"/>
      <c r="B1446" s="21" t="s">
        <v>843</v>
      </c>
      <c r="C1446" s="21">
        <v>1</v>
      </c>
      <c r="D1446" s="3">
        <v>10645</v>
      </c>
      <c r="E1446" s="5">
        <v>11780</v>
      </c>
      <c r="F1446" s="3">
        <f t="shared" ref="F1446" si="28">F1445+D1446-E1446</f>
        <v>0</v>
      </c>
      <c r="G1446" s="5"/>
      <c r="H1446" s="17"/>
    </row>
    <row r="1447" spans="1:8">
      <c r="A1447" s="19"/>
      <c r="B1447" s="21"/>
      <c r="C1447" s="21"/>
      <c r="D1447" s="3"/>
      <c r="E1447" s="3"/>
      <c r="F1447" s="3"/>
      <c r="G1447" s="3"/>
      <c r="H1447" s="17"/>
    </row>
    <row r="1448" spans="1:8" ht="18.75">
      <c r="A1448" s="676" t="s">
        <v>43</v>
      </c>
      <c r="B1448" s="677"/>
      <c r="C1448" s="41">
        <f>SUM(C1380:C1447)</f>
        <v>416</v>
      </c>
      <c r="D1448" s="42">
        <f>SUM(D1380:D1447)</f>
        <v>4925870</v>
      </c>
      <c r="E1448" s="42">
        <f>SUM(E1380:E1447)</f>
        <v>4925870</v>
      </c>
      <c r="F1448" s="42">
        <f>D1448-E1448</f>
        <v>0</v>
      </c>
      <c r="G1448" s="42"/>
      <c r="H1448" s="43"/>
    </row>
    <row r="1451" spans="1:8" ht="23.25">
      <c r="A1451" s="666" t="s">
        <v>0</v>
      </c>
      <c r="B1451" s="666"/>
      <c r="C1451" s="666"/>
      <c r="D1451" s="666"/>
      <c r="E1451" s="666"/>
      <c r="F1451" s="666"/>
      <c r="G1451" s="666"/>
      <c r="H1451" s="666"/>
    </row>
    <row r="1452" spans="1:8" ht="15.75">
      <c r="A1452" s="672" t="s">
        <v>2177</v>
      </c>
      <c r="B1452" s="672"/>
      <c r="C1452" s="672"/>
      <c r="D1452" s="672"/>
      <c r="E1452" s="672"/>
      <c r="F1452" s="672"/>
      <c r="G1452" s="672"/>
      <c r="H1452" s="672"/>
    </row>
    <row r="1453" spans="1:8">
      <c r="A1453" s="667" t="s">
        <v>44</v>
      </c>
      <c r="B1453" s="667"/>
      <c r="C1453" s="667"/>
      <c r="D1453" s="667"/>
      <c r="E1453" s="667"/>
      <c r="F1453" s="667"/>
      <c r="G1453" s="667"/>
      <c r="H1453" s="667"/>
    </row>
    <row r="1454" spans="1:8">
      <c r="A1454" s="668" t="s">
        <v>1580</v>
      </c>
      <c r="B1454" s="668"/>
      <c r="C1454" s="668"/>
      <c r="D1454" s="668"/>
      <c r="E1454" s="668"/>
      <c r="F1454" s="668"/>
      <c r="G1454" s="668"/>
      <c r="H1454" s="668"/>
    </row>
    <row r="1455" spans="1:8" ht="15.75">
      <c r="A1455" s="1" t="s">
        <v>3</v>
      </c>
      <c r="B1455" s="1" t="s">
        <v>4</v>
      </c>
      <c r="C1455" s="211" t="s">
        <v>2245</v>
      </c>
      <c r="D1455" s="1" t="s">
        <v>2243</v>
      </c>
      <c r="E1455" s="1" t="s">
        <v>2246</v>
      </c>
      <c r="F1455" s="211" t="s">
        <v>2244</v>
      </c>
      <c r="G1455" s="1" t="s">
        <v>2247</v>
      </c>
      <c r="H1455" s="211" t="s">
        <v>2239</v>
      </c>
    </row>
    <row r="1456" spans="1:8">
      <c r="A1456" s="19"/>
      <c r="B1456" s="21" t="s">
        <v>1271</v>
      </c>
      <c r="C1456" s="21">
        <v>5</v>
      </c>
      <c r="D1456" s="5">
        <v>119335</v>
      </c>
      <c r="E1456" s="3"/>
      <c r="F1456" s="3">
        <f>D1456-E1456</f>
        <v>119335</v>
      </c>
      <c r="G1456" s="3"/>
      <c r="H1456" s="21"/>
    </row>
    <row r="1457" spans="1:8">
      <c r="A1457" s="19"/>
      <c r="B1457" s="21" t="s">
        <v>1279</v>
      </c>
      <c r="C1457" s="21">
        <v>1</v>
      </c>
      <c r="D1457" s="3"/>
      <c r="E1457" s="5">
        <v>20000</v>
      </c>
      <c r="F1457" s="5">
        <f>F1456+D1457-E1457</f>
        <v>99335</v>
      </c>
      <c r="G1457" s="5"/>
      <c r="H1457" s="21"/>
    </row>
    <row r="1458" spans="1:8">
      <c r="A1458" s="19"/>
      <c r="B1458" s="21" t="s">
        <v>1280</v>
      </c>
      <c r="C1458" s="21">
        <v>5</v>
      </c>
      <c r="D1458" s="3">
        <v>25</v>
      </c>
      <c r="E1458" s="5">
        <v>99360</v>
      </c>
      <c r="F1458" s="5">
        <f>F1457+D1458-E1458</f>
        <v>0</v>
      </c>
      <c r="G1458" s="5"/>
      <c r="H1458" s="21"/>
    </row>
    <row r="1459" spans="1:8">
      <c r="A1459" s="19"/>
      <c r="B1459" s="21"/>
      <c r="C1459" s="21"/>
      <c r="D1459" s="3"/>
      <c r="E1459" s="3"/>
      <c r="F1459" s="3"/>
      <c r="G1459" s="3"/>
      <c r="H1459" s="21"/>
    </row>
    <row r="1460" spans="1:8">
      <c r="A1460" s="19"/>
      <c r="B1460" s="21"/>
      <c r="C1460" s="21"/>
      <c r="D1460" s="3"/>
      <c r="E1460" s="3"/>
      <c r="F1460" s="3"/>
      <c r="G1460" s="3"/>
      <c r="H1460" s="17"/>
    </row>
    <row r="1461" spans="1:8">
      <c r="A1461" s="17"/>
      <c r="B1461" s="17"/>
      <c r="C1461" s="17"/>
      <c r="D1461" s="18"/>
      <c r="E1461" s="18"/>
      <c r="F1461" s="18"/>
      <c r="G1461" s="18"/>
      <c r="H1461" s="17"/>
    </row>
    <row r="1462" spans="1:8" ht="18.75">
      <c r="A1462" s="676" t="s">
        <v>43</v>
      </c>
      <c r="B1462" s="677"/>
      <c r="C1462" s="41">
        <f>SUM(C1456:C1461)</f>
        <v>11</v>
      </c>
      <c r="D1462" s="42">
        <f>SUM(D1456:D1461)</f>
        <v>119360</v>
      </c>
      <c r="E1462" s="42">
        <f>SUM(E1456:E1461)</f>
        <v>119360</v>
      </c>
      <c r="F1462" s="42">
        <f>D1462-E1462</f>
        <v>0</v>
      </c>
      <c r="G1462" s="42"/>
      <c r="H1462" s="43"/>
    </row>
    <row r="1465" spans="1:8" ht="23.25">
      <c r="A1465" s="666" t="s">
        <v>0</v>
      </c>
      <c r="B1465" s="666"/>
      <c r="C1465" s="666"/>
      <c r="D1465" s="666"/>
      <c r="E1465" s="666"/>
      <c r="F1465" s="666"/>
      <c r="G1465" s="666"/>
      <c r="H1465" s="666"/>
    </row>
    <row r="1466" spans="1:8" ht="15.75">
      <c r="A1466" s="672" t="s">
        <v>2177</v>
      </c>
      <c r="B1466" s="672"/>
      <c r="C1466" s="672"/>
      <c r="D1466" s="672"/>
      <c r="E1466" s="672"/>
      <c r="F1466" s="672"/>
      <c r="G1466" s="672"/>
      <c r="H1466" s="672"/>
    </row>
    <row r="1467" spans="1:8">
      <c r="A1467" s="667" t="s">
        <v>1746</v>
      </c>
      <c r="B1467" s="667"/>
      <c r="C1467" s="667"/>
      <c r="D1467" s="667"/>
      <c r="E1467" s="667"/>
      <c r="F1467" s="667"/>
      <c r="G1467" s="667"/>
      <c r="H1467" s="667"/>
    </row>
    <row r="1468" spans="1:8">
      <c r="A1468" s="668" t="s">
        <v>1580</v>
      </c>
      <c r="B1468" s="668"/>
      <c r="C1468" s="668"/>
      <c r="D1468" s="668"/>
      <c r="E1468" s="668"/>
      <c r="F1468" s="668"/>
      <c r="G1468" s="668"/>
      <c r="H1468" s="668"/>
    </row>
    <row r="1469" spans="1:8" ht="15.75">
      <c r="A1469" s="1" t="s">
        <v>3</v>
      </c>
      <c r="B1469" s="1" t="s">
        <v>4</v>
      </c>
      <c r="C1469" s="211" t="s">
        <v>2245</v>
      </c>
      <c r="D1469" s="1" t="s">
        <v>2243</v>
      </c>
      <c r="E1469" s="1" t="s">
        <v>2246</v>
      </c>
      <c r="F1469" s="211" t="s">
        <v>2244</v>
      </c>
      <c r="G1469" s="1" t="s">
        <v>2247</v>
      </c>
      <c r="H1469" s="211" t="s">
        <v>2239</v>
      </c>
    </row>
    <row r="1470" spans="1:8">
      <c r="A1470" s="19"/>
      <c r="B1470" s="21" t="s">
        <v>1289</v>
      </c>
      <c r="C1470" s="21">
        <v>27</v>
      </c>
      <c r="D1470" s="5">
        <v>701730</v>
      </c>
      <c r="E1470" s="3"/>
      <c r="F1470" s="3">
        <f>D1470-E1470</f>
        <v>701730</v>
      </c>
      <c r="G1470" s="3"/>
      <c r="H1470" s="17"/>
    </row>
    <row r="1471" spans="1:8">
      <c r="A1471" s="19"/>
      <c r="B1471" s="21" t="s">
        <v>523</v>
      </c>
      <c r="C1471" s="21">
        <v>51</v>
      </c>
      <c r="D1471" s="5">
        <v>1349535</v>
      </c>
      <c r="E1471" s="3"/>
      <c r="F1471" s="3">
        <f>F1470+D1471-E1471</f>
        <v>2051265</v>
      </c>
      <c r="G1471" s="3"/>
      <c r="H1471" s="17"/>
    </row>
    <row r="1472" spans="1:8">
      <c r="A1472" s="19"/>
      <c r="B1472" s="21" t="s">
        <v>524</v>
      </c>
      <c r="C1472" s="21">
        <v>35</v>
      </c>
      <c r="D1472" s="5">
        <v>901645</v>
      </c>
      <c r="E1472" s="3"/>
      <c r="F1472" s="3">
        <f t="shared" ref="F1472:F1487" si="29">F1471+D1472-E1472</f>
        <v>2952910</v>
      </c>
      <c r="G1472" s="3"/>
      <c r="H1472" s="17"/>
    </row>
    <row r="1473" spans="1:8">
      <c r="A1473" s="19"/>
      <c r="B1473" s="21" t="s">
        <v>525</v>
      </c>
      <c r="C1473" s="21">
        <v>2</v>
      </c>
      <c r="D1473" s="5">
        <v>35165</v>
      </c>
      <c r="E1473" s="3"/>
      <c r="F1473" s="3">
        <f t="shared" si="29"/>
        <v>2988075</v>
      </c>
      <c r="G1473" s="3"/>
      <c r="H1473" s="17"/>
    </row>
    <row r="1474" spans="1:8">
      <c r="A1474" s="19"/>
      <c r="B1474" s="21" t="s">
        <v>526</v>
      </c>
      <c r="C1474" s="21">
        <v>27</v>
      </c>
      <c r="D1474" s="5">
        <v>709180</v>
      </c>
      <c r="E1474" s="3"/>
      <c r="F1474" s="3">
        <f t="shared" si="29"/>
        <v>3697255</v>
      </c>
      <c r="G1474" s="3"/>
      <c r="H1474" s="17"/>
    </row>
    <row r="1475" spans="1:8">
      <c r="A1475" s="19"/>
      <c r="B1475" s="21" t="s">
        <v>1292</v>
      </c>
      <c r="C1475" s="21">
        <v>17</v>
      </c>
      <c r="D1475" s="5">
        <v>435550</v>
      </c>
      <c r="E1475" s="3"/>
      <c r="F1475" s="3">
        <f t="shared" si="29"/>
        <v>4132805</v>
      </c>
      <c r="G1475" s="3"/>
      <c r="H1475" s="17"/>
    </row>
    <row r="1476" spans="1:8">
      <c r="A1476" s="19"/>
      <c r="B1476" s="21" t="s">
        <v>500</v>
      </c>
      <c r="C1476" s="21">
        <v>4</v>
      </c>
      <c r="D1476" s="3"/>
      <c r="E1476" s="5">
        <v>71760</v>
      </c>
      <c r="F1476" s="3">
        <f t="shared" si="29"/>
        <v>4061045</v>
      </c>
      <c r="G1476" s="5"/>
      <c r="H1476" s="17"/>
    </row>
    <row r="1477" spans="1:8">
      <c r="A1477" s="19"/>
      <c r="B1477" s="21" t="s">
        <v>501</v>
      </c>
      <c r="C1477" s="21">
        <v>15</v>
      </c>
      <c r="D1477" s="3"/>
      <c r="E1477" s="5">
        <v>304610</v>
      </c>
      <c r="F1477" s="3">
        <f t="shared" si="29"/>
        <v>3756435</v>
      </c>
      <c r="G1477" s="5"/>
      <c r="H1477" s="17"/>
    </row>
    <row r="1478" spans="1:8">
      <c r="A1478" s="19"/>
      <c r="B1478" s="21" t="s">
        <v>502</v>
      </c>
      <c r="C1478" s="21">
        <v>13</v>
      </c>
      <c r="D1478" s="3"/>
      <c r="E1478" s="5">
        <v>272380</v>
      </c>
      <c r="F1478" s="3">
        <f t="shared" si="29"/>
        <v>3484055</v>
      </c>
      <c r="G1478" s="5"/>
      <c r="H1478" s="17"/>
    </row>
    <row r="1479" spans="1:8">
      <c r="A1479" s="19"/>
      <c r="B1479" s="21" t="s">
        <v>503</v>
      </c>
      <c r="C1479" s="21">
        <v>12</v>
      </c>
      <c r="D1479" s="3"/>
      <c r="E1479" s="5">
        <v>262190</v>
      </c>
      <c r="F1479" s="3">
        <f t="shared" si="29"/>
        <v>3221865</v>
      </c>
      <c r="G1479" s="5"/>
      <c r="H1479" s="17"/>
    </row>
    <row r="1480" spans="1:8">
      <c r="A1480" s="19"/>
      <c r="B1480" s="21" t="s">
        <v>504</v>
      </c>
      <c r="C1480" s="21">
        <v>26</v>
      </c>
      <c r="D1480" s="3"/>
      <c r="E1480" s="5">
        <v>535600</v>
      </c>
      <c r="F1480" s="3">
        <f t="shared" si="29"/>
        <v>2686265</v>
      </c>
      <c r="G1480" s="5"/>
      <c r="H1480" s="17"/>
    </row>
    <row r="1481" spans="1:8">
      <c r="A1481" s="19"/>
      <c r="B1481" s="21" t="s">
        <v>505</v>
      </c>
      <c r="C1481" s="21">
        <v>23</v>
      </c>
      <c r="D1481" s="3"/>
      <c r="E1481" s="5">
        <v>502730</v>
      </c>
      <c r="F1481" s="3">
        <f t="shared" si="29"/>
        <v>2183535</v>
      </c>
      <c r="G1481" s="5"/>
      <c r="H1481" s="17"/>
    </row>
    <row r="1482" spans="1:8">
      <c r="A1482" s="19"/>
      <c r="B1482" s="21" t="s">
        <v>506</v>
      </c>
      <c r="C1482" s="21">
        <v>7</v>
      </c>
      <c r="D1482" s="3"/>
      <c r="E1482" s="5">
        <v>152660</v>
      </c>
      <c r="F1482" s="3">
        <f t="shared" si="29"/>
        <v>2030875</v>
      </c>
      <c r="G1482" s="5"/>
      <c r="H1482" s="17"/>
    </row>
    <row r="1483" spans="1:8">
      <c r="A1483" s="19"/>
      <c r="B1483" s="21" t="s">
        <v>791</v>
      </c>
      <c r="C1483" s="21">
        <v>26</v>
      </c>
      <c r="D1483" s="3"/>
      <c r="E1483" s="5">
        <v>526300</v>
      </c>
      <c r="F1483" s="3">
        <f t="shared" si="29"/>
        <v>1504575</v>
      </c>
      <c r="G1483" s="5"/>
      <c r="H1483" s="17"/>
    </row>
    <row r="1484" spans="1:8">
      <c r="A1484" s="19"/>
      <c r="B1484" s="21" t="s">
        <v>794</v>
      </c>
      <c r="C1484" s="21">
        <v>29</v>
      </c>
      <c r="D1484" s="3"/>
      <c r="E1484" s="5">
        <v>536390</v>
      </c>
      <c r="F1484" s="3">
        <f t="shared" si="29"/>
        <v>968185</v>
      </c>
      <c r="G1484" s="5"/>
      <c r="H1484" s="17"/>
    </row>
    <row r="1485" spans="1:8">
      <c r="A1485" s="19"/>
      <c r="B1485" s="21" t="s">
        <v>536</v>
      </c>
      <c r="C1485" s="21">
        <v>21</v>
      </c>
      <c r="D1485" s="3"/>
      <c r="E1485" s="5">
        <v>420230</v>
      </c>
      <c r="F1485" s="3">
        <f t="shared" si="29"/>
        <v>547955</v>
      </c>
      <c r="G1485" s="5"/>
      <c r="H1485" s="17"/>
    </row>
    <row r="1486" spans="1:8">
      <c r="A1486" s="19"/>
      <c r="B1486" s="21" t="s">
        <v>246</v>
      </c>
      <c r="C1486" s="21">
        <v>19</v>
      </c>
      <c r="D1486" s="3"/>
      <c r="E1486" s="5">
        <v>473750</v>
      </c>
      <c r="F1486" s="3">
        <f t="shared" si="29"/>
        <v>74205</v>
      </c>
      <c r="G1486" s="5"/>
      <c r="H1486" s="17"/>
    </row>
    <row r="1487" spans="1:8">
      <c r="A1487" s="19"/>
      <c r="B1487" s="21" t="s">
        <v>247</v>
      </c>
      <c r="C1487" s="21">
        <v>4</v>
      </c>
      <c r="D1487" s="3">
        <v>6755</v>
      </c>
      <c r="E1487" s="5">
        <v>80960</v>
      </c>
      <c r="F1487" s="3">
        <f t="shared" si="29"/>
        <v>0</v>
      </c>
      <c r="G1487" s="5"/>
      <c r="H1487" s="17"/>
    </row>
    <row r="1488" spans="1:8">
      <c r="A1488" s="17"/>
      <c r="B1488" s="17"/>
      <c r="C1488" s="17"/>
      <c r="D1488" s="18"/>
      <c r="E1488" s="18"/>
      <c r="F1488" s="18"/>
      <c r="G1488" s="18"/>
      <c r="H1488" s="17"/>
    </row>
    <row r="1489" spans="1:8" ht="18.75">
      <c r="A1489" s="676" t="s">
        <v>43</v>
      </c>
      <c r="B1489" s="677"/>
      <c r="C1489" s="41">
        <f>SUM(C1470:C1488)</f>
        <v>358</v>
      </c>
      <c r="D1489" s="42">
        <f>SUM(D1470:D1488)</f>
        <v>4139560</v>
      </c>
      <c r="E1489" s="42">
        <f>SUM(E1470:E1488)</f>
        <v>4139560</v>
      </c>
      <c r="F1489" s="42">
        <f>D1489-E1489</f>
        <v>0</v>
      </c>
      <c r="G1489" s="42"/>
      <c r="H1489" s="43"/>
    </row>
    <row r="1494" spans="1:8" ht="23.25">
      <c r="A1494" s="666" t="s">
        <v>0</v>
      </c>
      <c r="B1494" s="666"/>
      <c r="C1494" s="666"/>
      <c r="D1494" s="666"/>
      <c r="E1494" s="666"/>
      <c r="F1494" s="666"/>
      <c r="G1494" s="666"/>
      <c r="H1494" s="666"/>
    </row>
    <row r="1495" spans="1:8" ht="15.75">
      <c r="A1495" s="672" t="s">
        <v>2177</v>
      </c>
      <c r="B1495" s="672"/>
      <c r="C1495" s="672"/>
      <c r="D1495" s="672"/>
      <c r="E1495" s="672"/>
      <c r="F1495" s="672"/>
      <c r="G1495" s="672"/>
      <c r="H1495" s="672"/>
    </row>
    <row r="1496" spans="1:8">
      <c r="A1496" s="667" t="s">
        <v>1747</v>
      </c>
      <c r="B1496" s="667"/>
      <c r="C1496" s="667"/>
      <c r="D1496" s="667"/>
      <c r="E1496" s="667"/>
      <c r="F1496" s="667"/>
      <c r="G1496" s="667"/>
      <c r="H1496" s="667"/>
    </row>
    <row r="1497" spans="1:8">
      <c r="A1497" s="668" t="s">
        <v>1580</v>
      </c>
      <c r="B1497" s="668"/>
      <c r="C1497" s="668"/>
      <c r="D1497" s="668"/>
      <c r="E1497" s="668"/>
      <c r="F1497" s="668"/>
      <c r="G1497" s="668"/>
      <c r="H1497" s="668"/>
    </row>
    <row r="1498" spans="1:8" ht="15.75">
      <c r="A1498" s="1" t="s">
        <v>3</v>
      </c>
      <c r="B1498" s="1" t="s">
        <v>4</v>
      </c>
      <c r="C1498" s="211" t="s">
        <v>2245</v>
      </c>
      <c r="D1498" s="1" t="s">
        <v>2243</v>
      </c>
      <c r="E1498" s="1" t="s">
        <v>2246</v>
      </c>
      <c r="F1498" s="211" t="s">
        <v>2244</v>
      </c>
      <c r="G1498" s="1" t="s">
        <v>2247</v>
      </c>
      <c r="H1498" s="211" t="s">
        <v>2239</v>
      </c>
    </row>
    <row r="1499" spans="1:8">
      <c r="A1499" s="19"/>
      <c r="B1499" s="21" t="s">
        <v>1369</v>
      </c>
      <c r="C1499" s="21">
        <v>34</v>
      </c>
      <c r="D1499" s="5">
        <v>886990</v>
      </c>
      <c r="E1499" s="3"/>
      <c r="F1499" s="3">
        <f>D1499-E1499</f>
        <v>886990</v>
      </c>
      <c r="G1499" s="3"/>
      <c r="H1499" s="21"/>
    </row>
    <row r="1500" spans="1:8">
      <c r="A1500" s="19"/>
      <c r="B1500" s="21" t="s">
        <v>507</v>
      </c>
      <c r="C1500" s="21">
        <v>37</v>
      </c>
      <c r="D1500" s="5">
        <v>964175</v>
      </c>
      <c r="E1500" s="3"/>
      <c r="F1500" s="3">
        <f>F1499+D1500-E1500</f>
        <v>1851165</v>
      </c>
      <c r="G1500" s="3"/>
      <c r="H1500" s="21"/>
    </row>
    <row r="1501" spans="1:8">
      <c r="A1501" s="19"/>
      <c r="B1501" s="21" t="s">
        <v>1328</v>
      </c>
      <c r="C1501" s="21">
        <v>27</v>
      </c>
      <c r="D1501" s="5">
        <v>702715</v>
      </c>
      <c r="E1501" s="3"/>
      <c r="F1501" s="3">
        <f t="shared" ref="F1501:F1564" si="30">F1500+D1501-E1501</f>
        <v>2553880</v>
      </c>
      <c r="G1501" s="3"/>
      <c r="H1501" s="21"/>
    </row>
    <row r="1502" spans="1:8">
      <c r="A1502" s="19"/>
      <c r="B1502" s="21" t="s">
        <v>805</v>
      </c>
      <c r="C1502" s="21">
        <v>37</v>
      </c>
      <c r="D1502" s="5">
        <v>923275</v>
      </c>
      <c r="E1502" s="3"/>
      <c r="F1502" s="3">
        <f t="shared" si="30"/>
        <v>3477155</v>
      </c>
      <c r="G1502" s="3"/>
      <c r="H1502" s="21"/>
    </row>
    <row r="1503" spans="1:8">
      <c r="A1503" s="19"/>
      <c r="B1503" s="21" t="s">
        <v>1365</v>
      </c>
      <c r="C1503" s="21">
        <v>28</v>
      </c>
      <c r="D1503" s="5">
        <v>737095</v>
      </c>
      <c r="E1503" s="3"/>
      <c r="F1503" s="3">
        <f t="shared" si="30"/>
        <v>4214250</v>
      </c>
      <c r="G1503" s="3"/>
      <c r="H1503" s="21"/>
    </row>
    <row r="1504" spans="1:8">
      <c r="A1504" s="19"/>
      <c r="B1504" s="21" t="s">
        <v>1329</v>
      </c>
      <c r="C1504" s="21">
        <v>43</v>
      </c>
      <c r="D1504" s="5">
        <v>1105615</v>
      </c>
      <c r="E1504" s="3"/>
      <c r="F1504" s="3">
        <f t="shared" si="30"/>
        <v>5319865</v>
      </c>
      <c r="G1504" s="3"/>
      <c r="H1504" s="17"/>
    </row>
    <row r="1505" spans="1:8">
      <c r="A1505" s="19"/>
      <c r="B1505" s="21" t="s">
        <v>1330</v>
      </c>
      <c r="C1505" s="21">
        <v>59</v>
      </c>
      <c r="D1505" s="5">
        <v>1540230</v>
      </c>
      <c r="E1505" s="3"/>
      <c r="F1505" s="3">
        <f t="shared" si="30"/>
        <v>6860095</v>
      </c>
      <c r="G1505" s="3"/>
      <c r="H1505" s="17"/>
    </row>
    <row r="1506" spans="1:8">
      <c r="A1506" s="19"/>
      <c r="B1506" s="21" t="s">
        <v>1331</v>
      </c>
      <c r="C1506" s="21">
        <v>28</v>
      </c>
      <c r="D1506" s="5">
        <v>736995</v>
      </c>
      <c r="E1506" s="3"/>
      <c r="F1506" s="3">
        <f t="shared" si="30"/>
        <v>7597090</v>
      </c>
      <c r="G1506" s="3"/>
      <c r="H1506" s="17"/>
    </row>
    <row r="1507" spans="1:8">
      <c r="A1507" s="19"/>
      <c r="B1507" s="21" t="s">
        <v>1366</v>
      </c>
      <c r="C1507" s="21">
        <v>8</v>
      </c>
      <c r="D1507" s="5">
        <v>212370</v>
      </c>
      <c r="E1507" s="3"/>
      <c r="F1507" s="3">
        <f t="shared" si="30"/>
        <v>7809460</v>
      </c>
      <c r="G1507" s="3"/>
      <c r="H1507" s="17"/>
    </row>
    <row r="1508" spans="1:8">
      <c r="A1508" s="19"/>
      <c r="B1508" s="21" t="s">
        <v>1355</v>
      </c>
      <c r="C1508" s="21">
        <v>6</v>
      </c>
      <c r="D1508" s="5">
        <v>161285</v>
      </c>
      <c r="E1508" s="3"/>
      <c r="F1508" s="3">
        <f t="shared" si="30"/>
        <v>7970745</v>
      </c>
      <c r="G1508" s="3"/>
      <c r="H1508" s="17"/>
    </row>
    <row r="1509" spans="1:8">
      <c r="A1509" s="19"/>
      <c r="B1509" s="21" t="s">
        <v>540</v>
      </c>
      <c r="C1509" s="21">
        <v>3</v>
      </c>
      <c r="D1509" s="5">
        <v>81060</v>
      </c>
      <c r="E1509" s="3"/>
      <c r="F1509" s="3">
        <f t="shared" si="30"/>
        <v>8051805</v>
      </c>
      <c r="G1509" s="3"/>
      <c r="H1509" s="17"/>
    </row>
    <row r="1510" spans="1:8">
      <c r="A1510" s="19"/>
      <c r="B1510" s="21" t="s">
        <v>1384</v>
      </c>
      <c r="C1510" s="21">
        <v>11</v>
      </c>
      <c r="D1510" s="3"/>
      <c r="E1510" s="5">
        <v>191795</v>
      </c>
      <c r="F1510" s="3">
        <f t="shared" si="30"/>
        <v>7860010</v>
      </c>
      <c r="G1510" s="5"/>
      <c r="H1510" s="17"/>
    </row>
    <row r="1511" spans="1:8">
      <c r="A1511" s="19"/>
      <c r="B1511" s="21" t="s">
        <v>64</v>
      </c>
      <c r="C1511" s="21">
        <v>3</v>
      </c>
      <c r="D1511" s="3"/>
      <c r="E1511" s="5">
        <v>55000</v>
      </c>
      <c r="F1511" s="3">
        <f t="shared" si="30"/>
        <v>7805010</v>
      </c>
      <c r="G1511" s="5"/>
      <c r="H1511" s="17"/>
    </row>
    <row r="1512" spans="1:8">
      <c r="A1512" s="19"/>
      <c r="B1512" s="21" t="s">
        <v>65</v>
      </c>
      <c r="C1512" s="21">
        <v>2</v>
      </c>
      <c r="D1512" s="3"/>
      <c r="E1512" s="5">
        <v>43215</v>
      </c>
      <c r="F1512" s="3">
        <f t="shared" si="30"/>
        <v>7761795</v>
      </c>
      <c r="G1512" s="5"/>
      <c r="H1512" s="17"/>
    </row>
    <row r="1513" spans="1:8">
      <c r="A1513" s="19"/>
      <c r="B1513" s="21" t="s">
        <v>66</v>
      </c>
      <c r="C1513" s="21">
        <v>6</v>
      </c>
      <c r="D1513" s="3"/>
      <c r="E1513" s="5">
        <v>106180</v>
      </c>
      <c r="F1513" s="3">
        <f t="shared" si="30"/>
        <v>7655615</v>
      </c>
      <c r="G1513" s="5"/>
      <c r="H1513" s="17"/>
    </row>
    <row r="1514" spans="1:8">
      <c r="A1514" s="19"/>
      <c r="B1514" s="21" t="s">
        <v>1394</v>
      </c>
      <c r="C1514" s="21">
        <v>3</v>
      </c>
      <c r="D1514" s="3"/>
      <c r="E1514" s="5">
        <v>59250</v>
      </c>
      <c r="F1514" s="3">
        <f t="shared" si="30"/>
        <v>7596365</v>
      </c>
      <c r="G1514" s="5"/>
      <c r="H1514" s="17"/>
    </row>
    <row r="1515" spans="1:8">
      <c r="A1515" s="19"/>
      <c r="B1515" s="21" t="s">
        <v>67</v>
      </c>
      <c r="C1515" s="21">
        <v>5</v>
      </c>
      <c r="D1515" s="3"/>
      <c r="E1515" s="5">
        <v>94485</v>
      </c>
      <c r="F1515" s="3">
        <f t="shared" si="30"/>
        <v>7501880</v>
      </c>
      <c r="G1515" s="5"/>
      <c r="H1515" s="17"/>
    </row>
    <row r="1516" spans="1:8">
      <c r="A1516" s="19"/>
      <c r="B1516" s="21" t="s">
        <v>68</v>
      </c>
      <c r="C1516" s="21">
        <v>4</v>
      </c>
      <c r="D1516" s="3"/>
      <c r="E1516" s="5">
        <v>61980</v>
      </c>
      <c r="F1516" s="3">
        <f t="shared" si="30"/>
        <v>7439900</v>
      </c>
      <c r="G1516" s="5"/>
      <c r="H1516" s="17"/>
    </row>
    <row r="1517" spans="1:8">
      <c r="A1517" s="19"/>
      <c r="B1517" s="21" t="s">
        <v>69</v>
      </c>
      <c r="C1517" s="21">
        <v>4</v>
      </c>
      <c r="D1517" s="3"/>
      <c r="E1517" s="5">
        <v>79310</v>
      </c>
      <c r="F1517" s="3">
        <f t="shared" si="30"/>
        <v>7360590</v>
      </c>
      <c r="G1517" s="5"/>
      <c r="H1517" s="17"/>
    </row>
    <row r="1518" spans="1:8">
      <c r="A1518" s="19"/>
      <c r="B1518" s="21" t="s">
        <v>70</v>
      </c>
      <c r="C1518" s="21">
        <v>3</v>
      </c>
      <c r="D1518" s="3"/>
      <c r="E1518" s="5">
        <v>60260</v>
      </c>
      <c r="F1518" s="3">
        <f t="shared" si="30"/>
        <v>7300330</v>
      </c>
      <c r="G1518" s="5"/>
      <c r="H1518" s="17"/>
    </row>
    <row r="1519" spans="1:8">
      <c r="A1519" s="19"/>
      <c r="B1519" s="21" t="s">
        <v>72</v>
      </c>
      <c r="C1519" s="21">
        <v>5</v>
      </c>
      <c r="D1519" s="3"/>
      <c r="E1519" s="5">
        <v>86000</v>
      </c>
      <c r="F1519" s="3">
        <f t="shared" si="30"/>
        <v>7214330</v>
      </c>
      <c r="G1519" s="5"/>
      <c r="H1519" s="17"/>
    </row>
    <row r="1520" spans="1:8">
      <c r="A1520" s="19"/>
      <c r="B1520" s="21" t="s">
        <v>73</v>
      </c>
      <c r="C1520" s="21">
        <v>2</v>
      </c>
      <c r="D1520" s="3"/>
      <c r="E1520" s="5">
        <v>40000</v>
      </c>
      <c r="F1520" s="3">
        <f t="shared" si="30"/>
        <v>7174330</v>
      </c>
      <c r="G1520" s="5"/>
      <c r="H1520" s="17"/>
    </row>
    <row r="1521" spans="1:8">
      <c r="A1521" s="19"/>
      <c r="B1521" s="21" t="s">
        <v>74</v>
      </c>
      <c r="C1521" s="21">
        <v>3</v>
      </c>
      <c r="D1521" s="3">
        <v>8075</v>
      </c>
      <c r="E1521" s="5">
        <v>60000</v>
      </c>
      <c r="F1521" s="3">
        <f t="shared" si="30"/>
        <v>7122405</v>
      </c>
      <c r="G1521" s="5"/>
      <c r="H1521" s="17" t="s">
        <v>1578</v>
      </c>
    </row>
    <row r="1522" spans="1:8">
      <c r="A1522" s="19"/>
      <c r="B1522" s="21" t="s">
        <v>75</v>
      </c>
      <c r="C1522" s="21">
        <v>12</v>
      </c>
      <c r="D1522" s="3"/>
      <c r="E1522" s="5">
        <v>212470</v>
      </c>
      <c r="F1522" s="3">
        <f t="shared" si="30"/>
        <v>6909935</v>
      </c>
      <c r="G1522" s="5"/>
      <c r="H1522" s="17"/>
    </row>
    <row r="1523" spans="1:8">
      <c r="A1523" s="19"/>
      <c r="B1523" s="21" t="s">
        <v>76</v>
      </c>
      <c r="C1523" s="21">
        <v>12</v>
      </c>
      <c r="D1523" s="3"/>
      <c r="E1523" s="5">
        <v>201845</v>
      </c>
      <c r="F1523" s="3">
        <f t="shared" si="30"/>
        <v>6708090</v>
      </c>
      <c r="G1523" s="5"/>
      <c r="H1523" s="17"/>
    </row>
    <row r="1524" spans="1:8">
      <c r="A1524" s="19"/>
      <c r="B1524" s="21" t="s">
        <v>77</v>
      </c>
      <c r="C1524" s="21">
        <v>5</v>
      </c>
      <c r="D1524" s="3"/>
      <c r="E1524" s="5">
        <v>86535</v>
      </c>
      <c r="F1524" s="3">
        <f t="shared" si="30"/>
        <v>6621555</v>
      </c>
      <c r="G1524" s="5"/>
      <c r="H1524" s="17"/>
    </row>
    <row r="1525" spans="1:8">
      <c r="A1525" s="19"/>
      <c r="B1525" s="21" t="s">
        <v>78</v>
      </c>
      <c r="C1525" s="21">
        <v>1</v>
      </c>
      <c r="D1525" s="3"/>
      <c r="E1525" s="5">
        <v>19790</v>
      </c>
      <c r="F1525" s="3">
        <f t="shared" si="30"/>
        <v>6601765</v>
      </c>
      <c r="G1525" s="5"/>
      <c r="H1525" s="17"/>
    </row>
    <row r="1526" spans="1:8">
      <c r="A1526" s="19"/>
      <c r="B1526" s="21" t="s">
        <v>79</v>
      </c>
      <c r="C1526" s="21">
        <v>6</v>
      </c>
      <c r="D1526" s="3"/>
      <c r="E1526" s="5">
        <v>115000</v>
      </c>
      <c r="F1526" s="3">
        <f t="shared" si="30"/>
        <v>6486765</v>
      </c>
      <c r="G1526" s="5"/>
      <c r="H1526" s="17"/>
    </row>
    <row r="1527" spans="1:8">
      <c r="A1527" s="19"/>
      <c r="B1527" s="21" t="s">
        <v>80</v>
      </c>
      <c r="C1527" s="21">
        <v>5</v>
      </c>
      <c r="D1527" s="3"/>
      <c r="E1527" s="5">
        <v>80155</v>
      </c>
      <c r="F1527" s="3">
        <f t="shared" si="30"/>
        <v>6406610</v>
      </c>
      <c r="G1527" s="5"/>
      <c r="H1527" s="17"/>
    </row>
    <row r="1528" spans="1:8">
      <c r="A1528" s="19"/>
      <c r="B1528" s="21" t="s">
        <v>81</v>
      </c>
      <c r="C1528" s="21">
        <v>2</v>
      </c>
      <c r="D1528" s="3"/>
      <c r="E1528" s="5">
        <v>100000</v>
      </c>
      <c r="F1528" s="3">
        <f t="shared" si="30"/>
        <v>6306610</v>
      </c>
      <c r="G1528" s="5"/>
      <c r="H1528" s="17"/>
    </row>
    <row r="1529" spans="1:8">
      <c r="A1529" s="19"/>
      <c r="B1529" s="21" t="s">
        <v>82</v>
      </c>
      <c r="C1529" s="21">
        <v>4</v>
      </c>
      <c r="D1529" s="3"/>
      <c r="E1529" s="5">
        <v>78000</v>
      </c>
      <c r="F1529" s="3">
        <f t="shared" si="30"/>
        <v>6228610</v>
      </c>
      <c r="G1529" s="5"/>
      <c r="H1529" s="17"/>
    </row>
    <row r="1530" spans="1:8">
      <c r="A1530" s="19"/>
      <c r="B1530" s="21" t="s">
        <v>83</v>
      </c>
      <c r="C1530" s="21">
        <v>6</v>
      </c>
      <c r="D1530" s="3"/>
      <c r="E1530" s="5">
        <v>114920</v>
      </c>
      <c r="F1530" s="3">
        <f t="shared" si="30"/>
        <v>6113690</v>
      </c>
      <c r="G1530" s="5"/>
      <c r="H1530" s="17"/>
    </row>
    <row r="1531" spans="1:8">
      <c r="A1531" s="19"/>
      <c r="B1531" s="21" t="s">
        <v>1662</v>
      </c>
      <c r="C1531" s="21">
        <v>3</v>
      </c>
      <c r="D1531" s="3"/>
      <c r="E1531" s="5">
        <v>60635</v>
      </c>
      <c r="F1531" s="3">
        <f t="shared" si="30"/>
        <v>6053055</v>
      </c>
      <c r="G1531" s="5"/>
      <c r="H1531" s="17"/>
    </row>
    <row r="1532" spans="1:8">
      <c r="A1532" s="19"/>
      <c r="B1532" s="21" t="s">
        <v>1663</v>
      </c>
      <c r="C1532" s="21">
        <v>1</v>
      </c>
      <c r="D1532" s="3"/>
      <c r="E1532" s="5">
        <v>28000</v>
      </c>
      <c r="F1532" s="3">
        <f t="shared" si="30"/>
        <v>6025055</v>
      </c>
      <c r="G1532" s="5"/>
      <c r="H1532" s="17"/>
    </row>
    <row r="1533" spans="1:8">
      <c r="A1533" s="19"/>
      <c r="B1533" s="21" t="s">
        <v>84</v>
      </c>
      <c r="C1533" s="21">
        <v>3</v>
      </c>
      <c r="D1533" s="3"/>
      <c r="E1533" s="5">
        <v>59310</v>
      </c>
      <c r="F1533" s="3">
        <f t="shared" si="30"/>
        <v>5965745</v>
      </c>
      <c r="G1533" s="5"/>
      <c r="H1533" s="17"/>
    </row>
    <row r="1534" spans="1:8">
      <c r="A1534" s="19"/>
      <c r="B1534" s="21" t="s">
        <v>85</v>
      </c>
      <c r="C1534" s="21">
        <v>2</v>
      </c>
      <c r="D1534" s="3"/>
      <c r="E1534" s="5">
        <v>40000</v>
      </c>
      <c r="F1534" s="3">
        <f t="shared" si="30"/>
        <v>5925745</v>
      </c>
      <c r="G1534" s="5"/>
      <c r="H1534" s="17"/>
    </row>
    <row r="1535" spans="1:8">
      <c r="A1535" s="19"/>
      <c r="B1535" s="21" t="s">
        <v>86</v>
      </c>
      <c r="C1535" s="21">
        <v>5</v>
      </c>
      <c r="D1535" s="3"/>
      <c r="E1535" s="5">
        <v>100000</v>
      </c>
      <c r="F1535" s="3">
        <f t="shared" si="30"/>
        <v>5825745</v>
      </c>
      <c r="G1535" s="5"/>
      <c r="H1535" s="17"/>
    </row>
    <row r="1536" spans="1:8">
      <c r="A1536" s="19"/>
      <c r="B1536" s="21" t="s">
        <v>1862</v>
      </c>
      <c r="C1536" s="21">
        <v>2</v>
      </c>
      <c r="D1536" s="3"/>
      <c r="E1536" s="5">
        <v>40805</v>
      </c>
      <c r="F1536" s="3">
        <f t="shared" si="30"/>
        <v>5784940</v>
      </c>
      <c r="G1536" s="5"/>
      <c r="H1536" s="17"/>
    </row>
    <row r="1537" spans="1:8">
      <c r="A1537" s="19"/>
      <c r="B1537" s="21" t="s">
        <v>1863</v>
      </c>
      <c r="C1537" s="21">
        <v>8</v>
      </c>
      <c r="D1537" s="3"/>
      <c r="E1537" s="5">
        <v>157450</v>
      </c>
      <c r="F1537" s="3">
        <f t="shared" si="30"/>
        <v>5627490</v>
      </c>
      <c r="G1537" s="5"/>
      <c r="H1537" s="17"/>
    </row>
    <row r="1538" spans="1:8">
      <c r="A1538" s="19"/>
      <c r="B1538" s="21" t="s">
        <v>1865</v>
      </c>
      <c r="C1538" s="21">
        <v>5</v>
      </c>
      <c r="D1538" s="3"/>
      <c r="E1538" s="5">
        <v>95935</v>
      </c>
      <c r="F1538" s="3">
        <f t="shared" si="30"/>
        <v>5531555</v>
      </c>
      <c r="G1538" s="5"/>
      <c r="H1538" s="17"/>
    </row>
    <row r="1539" spans="1:8">
      <c r="A1539" s="19"/>
      <c r="B1539" s="21" t="s">
        <v>1867</v>
      </c>
      <c r="C1539" s="21">
        <v>7</v>
      </c>
      <c r="D1539" s="3"/>
      <c r="E1539" s="5">
        <v>133950</v>
      </c>
      <c r="F1539" s="3">
        <f t="shared" si="30"/>
        <v>5397605</v>
      </c>
      <c r="G1539" s="5"/>
      <c r="H1539" s="17"/>
    </row>
    <row r="1540" spans="1:8">
      <c r="A1540" s="19"/>
      <c r="B1540" s="21" t="s">
        <v>1868</v>
      </c>
      <c r="C1540" s="21">
        <v>5</v>
      </c>
      <c r="D1540" s="3"/>
      <c r="E1540" s="5">
        <v>92240</v>
      </c>
      <c r="F1540" s="3">
        <f t="shared" si="30"/>
        <v>5305365</v>
      </c>
      <c r="G1540" s="5"/>
      <c r="H1540" s="17"/>
    </row>
    <row r="1541" spans="1:8">
      <c r="A1541" s="19"/>
      <c r="B1541" s="21" t="s">
        <v>1870</v>
      </c>
      <c r="C1541" s="21">
        <v>9</v>
      </c>
      <c r="D1541" s="3"/>
      <c r="E1541" s="5">
        <v>175570</v>
      </c>
      <c r="F1541" s="3">
        <f t="shared" si="30"/>
        <v>5129795</v>
      </c>
      <c r="G1541" s="5"/>
      <c r="H1541" s="17"/>
    </row>
    <row r="1542" spans="1:8">
      <c r="A1542" s="19"/>
      <c r="B1542" s="21" t="s">
        <v>1871</v>
      </c>
      <c r="C1542" s="21">
        <v>5</v>
      </c>
      <c r="D1542" s="3"/>
      <c r="E1542" s="5">
        <v>101740</v>
      </c>
      <c r="F1542" s="3">
        <f t="shared" si="30"/>
        <v>5028055</v>
      </c>
      <c r="G1542" s="5"/>
      <c r="H1542" s="17"/>
    </row>
    <row r="1543" spans="1:8">
      <c r="A1543" s="19"/>
      <c r="B1543" s="21" t="s">
        <v>1872</v>
      </c>
      <c r="C1543" s="21">
        <v>12</v>
      </c>
      <c r="D1543" s="3"/>
      <c r="E1543" s="5">
        <v>251505</v>
      </c>
      <c r="F1543" s="3">
        <f t="shared" si="30"/>
        <v>4776550</v>
      </c>
      <c r="G1543" s="5"/>
      <c r="H1543" s="17"/>
    </row>
    <row r="1544" spans="1:8">
      <c r="A1544" s="19"/>
      <c r="B1544" s="21" t="s">
        <v>1875</v>
      </c>
      <c r="C1544" s="21">
        <v>17</v>
      </c>
      <c r="D1544" s="3"/>
      <c r="E1544" s="5">
        <v>364430</v>
      </c>
      <c r="F1544" s="3">
        <f t="shared" si="30"/>
        <v>4412120</v>
      </c>
      <c r="G1544" s="5"/>
      <c r="H1544" s="17"/>
    </row>
    <row r="1545" spans="1:8">
      <c r="A1545" s="19"/>
      <c r="B1545" s="21" t="s">
        <v>1877</v>
      </c>
      <c r="C1545" s="21">
        <v>7</v>
      </c>
      <c r="D1545" s="3"/>
      <c r="E1545" s="5">
        <v>147915</v>
      </c>
      <c r="F1545" s="3">
        <f t="shared" si="30"/>
        <v>4264205</v>
      </c>
      <c r="G1545" s="5"/>
      <c r="H1545" s="17"/>
    </row>
    <row r="1546" spans="1:8">
      <c r="A1546" s="19"/>
      <c r="B1546" s="21" t="s">
        <v>1879</v>
      </c>
      <c r="C1546" s="21">
        <v>13</v>
      </c>
      <c r="D1546" s="3"/>
      <c r="E1546" s="5">
        <v>261305</v>
      </c>
      <c r="F1546" s="3">
        <f t="shared" si="30"/>
        <v>4002900</v>
      </c>
      <c r="G1546" s="5"/>
      <c r="H1546" s="17"/>
    </row>
    <row r="1547" spans="1:8">
      <c r="A1547" s="19"/>
      <c r="B1547" s="21" t="s">
        <v>1881</v>
      </c>
      <c r="C1547" s="21">
        <v>15</v>
      </c>
      <c r="D1547" s="3"/>
      <c r="E1547" s="5">
        <v>293830</v>
      </c>
      <c r="F1547" s="3">
        <f t="shared" si="30"/>
        <v>3709070</v>
      </c>
      <c r="G1547" s="5"/>
      <c r="H1547" s="17"/>
    </row>
    <row r="1548" spans="1:8">
      <c r="A1548" s="19"/>
      <c r="B1548" s="21" t="s">
        <v>1882</v>
      </c>
      <c r="C1548" s="21">
        <v>10</v>
      </c>
      <c r="D1548" s="3"/>
      <c r="E1548" s="5">
        <v>186685</v>
      </c>
      <c r="F1548" s="3">
        <f t="shared" si="30"/>
        <v>3522385</v>
      </c>
      <c r="G1548" s="5"/>
      <c r="H1548" s="17"/>
    </row>
    <row r="1549" spans="1:8">
      <c r="A1549" s="19"/>
      <c r="B1549" s="21" t="s">
        <v>1884</v>
      </c>
      <c r="C1549" s="21">
        <v>12</v>
      </c>
      <c r="D1549" s="3"/>
      <c r="E1549" s="5">
        <v>237540</v>
      </c>
      <c r="F1549" s="3">
        <f t="shared" si="30"/>
        <v>3284845</v>
      </c>
      <c r="G1549" s="5"/>
      <c r="H1549" s="17"/>
    </row>
    <row r="1550" spans="1:8">
      <c r="A1550" s="19"/>
      <c r="B1550" s="21" t="s">
        <v>1885</v>
      </c>
      <c r="C1550" s="21">
        <v>11</v>
      </c>
      <c r="D1550" s="3"/>
      <c r="E1550" s="5">
        <v>256410</v>
      </c>
      <c r="F1550" s="3">
        <f t="shared" si="30"/>
        <v>3028435</v>
      </c>
      <c r="G1550" s="5"/>
      <c r="H1550" s="17"/>
    </row>
    <row r="1551" spans="1:8">
      <c r="A1551" s="19"/>
      <c r="B1551" s="21" t="s">
        <v>1886</v>
      </c>
      <c r="C1551" s="21">
        <v>6</v>
      </c>
      <c r="D1551" s="3"/>
      <c r="E1551" s="5">
        <v>136810</v>
      </c>
      <c r="F1551" s="3">
        <f t="shared" si="30"/>
        <v>2891625</v>
      </c>
      <c r="G1551" s="5"/>
      <c r="H1551" s="17"/>
    </row>
    <row r="1552" spans="1:8">
      <c r="A1552" s="19"/>
      <c r="B1552" s="21" t="s">
        <v>1888</v>
      </c>
      <c r="C1552" s="21">
        <v>12</v>
      </c>
      <c r="D1552" s="3"/>
      <c r="E1552" s="5">
        <v>268975</v>
      </c>
      <c r="F1552" s="3">
        <f t="shared" si="30"/>
        <v>2622650</v>
      </c>
      <c r="G1552" s="5"/>
      <c r="H1552" s="17"/>
    </row>
    <row r="1553" spans="1:8">
      <c r="A1553" s="19"/>
      <c r="B1553" s="21" t="s">
        <v>1889</v>
      </c>
      <c r="C1553" s="21">
        <v>15</v>
      </c>
      <c r="D1553" s="3"/>
      <c r="E1553" s="5">
        <v>338595</v>
      </c>
      <c r="F1553" s="3">
        <f t="shared" si="30"/>
        <v>2284055</v>
      </c>
      <c r="G1553" s="5"/>
      <c r="H1553" s="17"/>
    </row>
    <row r="1554" spans="1:8">
      <c r="A1554" s="19"/>
      <c r="B1554" s="21" t="s">
        <v>1892</v>
      </c>
      <c r="C1554" s="21">
        <v>5</v>
      </c>
      <c r="D1554" s="3"/>
      <c r="E1554" s="5">
        <v>123880</v>
      </c>
      <c r="F1554" s="3">
        <f t="shared" si="30"/>
        <v>2160175</v>
      </c>
      <c r="G1554" s="5"/>
      <c r="H1554" s="17"/>
    </row>
    <row r="1555" spans="1:8">
      <c r="A1555" s="19"/>
      <c r="B1555" s="21" t="s">
        <v>1894</v>
      </c>
      <c r="C1555" s="21">
        <v>1</v>
      </c>
      <c r="D1555" s="3"/>
      <c r="E1555" s="5">
        <v>20000</v>
      </c>
      <c r="F1555" s="3">
        <f t="shared" si="30"/>
        <v>2140175</v>
      </c>
      <c r="G1555" s="5"/>
      <c r="H1555" s="17"/>
    </row>
    <row r="1556" spans="1:8">
      <c r="A1556" s="19"/>
      <c r="B1556" s="21" t="s">
        <v>1899</v>
      </c>
      <c r="C1556" s="21">
        <v>2</v>
      </c>
      <c r="D1556" s="3"/>
      <c r="E1556" s="5">
        <v>41305</v>
      </c>
      <c r="F1556" s="3">
        <f t="shared" si="30"/>
        <v>2098870</v>
      </c>
      <c r="G1556" s="5"/>
      <c r="H1556" s="17"/>
    </row>
    <row r="1557" spans="1:8">
      <c r="A1557" s="19"/>
      <c r="B1557" s="21" t="s">
        <v>1900</v>
      </c>
      <c r="C1557" s="21">
        <v>1</v>
      </c>
      <c r="D1557" s="3"/>
      <c r="E1557" s="5">
        <v>20520</v>
      </c>
      <c r="F1557" s="3">
        <f t="shared" si="30"/>
        <v>2078350</v>
      </c>
      <c r="G1557" s="5"/>
      <c r="H1557" s="17"/>
    </row>
    <row r="1558" spans="1:8">
      <c r="A1558" s="19"/>
      <c r="B1558" s="21" t="s">
        <v>1901</v>
      </c>
      <c r="C1558" s="21">
        <v>5</v>
      </c>
      <c r="D1558" s="3"/>
      <c r="E1558" s="5">
        <v>92000</v>
      </c>
      <c r="F1558" s="3">
        <f t="shared" si="30"/>
        <v>1986350</v>
      </c>
      <c r="G1558" s="5"/>
      <c r="H1558" s="17"/>
    </row>
    <row r="1559" spans="1:8">
      <c r="A1559" s="19"/>
      <c r="B1559" s="21" t="s">
        <v>1906</v>
      </c>
      <c r="C1559" s="21">
        <v>4</v>
      </c>
      <c r="D1559" s="3"/>
      <c r="E1559" s="5">
        <v>74715</v>
      </c>
      <c r="F1559" s="3">
        <f t="shared" si="30"/>
        <v>1911635</v>
      </c>
      <c r="G1559" s="5"/>
      <c r="H1559" s="17"/>
    </row>
    <row r="1560" spans="1:8">
      <c r="A1560" s="19"/>
      <c r="B1560" s="21" t="s">
        <v>1909</v>
      </c>
      <c r="C1560" s="21">
        <v>1</v>
      </c>
      <c r="D1560" s="3"/>
      <c r="E1560" s="5">
        <v>15000</v>
      </c>
      <c r="F1560" s="3">
        <f t="shared" si="30"/>
        <v>1896635</v>
      </c>
      <c r="G1560" s="5"/>
      <c r="H1560" s="17"/>
    </row>
    <row r="1561" spans="1:8">
      <c r="A1561" s="19"/>
      <c r="B1561" s="21" t="s">
        <v>1911</v>
      </c>
      <c r="C1561" s="21">
        <v>5</v>
      </c>
      <c r="D1561" s="3"/>
      <c r="E1561" s="5">
        <v>91140</v>
      </c>
      <c r="F1561" s="3">
        <f t="shared" si="30"/>
        <v>1805495</v>
      </c>
      <c r="G1561" s="5"/>
      <c r="H1561" s="17"/>
    </row>
    <row r="1562" spans="1:8">
      <c r="A1562" s="19"/>
      <c r="B1562" s="21" t="s">
        <v>1913</v>
      </c>
      <c r="C1562" s="21">
        <v>8</v>
      </c>
      <c r="D1562" s="3"/>
      <c r="E1562" s="5">
        <v>151815</v>
      </c>
      <c r="F1562" s="3">
        <f t="shared" si="30"/>
        <v>1653680</v>
      </c>
      <c r="G1562" s="5"/>
      <c r="H1562" s="17"/>
    </row>
    <row r="1563" spans="1:8">
      <c r="A1563" s="19"/>
      <c r="B1563" s="21" t="s">
        <v>1914</v>
      </c>
      <c r="C1563" s="21">
        <v>10</v>
      </c>
      <c r="D1563" s="3"/>
      <c r="E1563" s="5">
        <v>206670</v>
      </c>
      <c r="F1563" s="3">
        <f t="shared" si="30"/>
        <v>1447010</v>
      </c>
      <c r="G1563" s="5"/>
      <c r="H1563" s="17"/>
    </row>
    <row r="1564" spans="1:8">
      <c r="A1564" s="19"/>
      <c r="B1564" s="21" t="s">
        <v>1916</v>
      </c>
      <c r="C1564" s="21">
        <v>9</v>
      </c>
      <c r="D1564" s="3"/>
      <c r="E1564" s="5">
        <v>144095</v>
      </c>
      <c r="F1564" s="3">
        <f t="shared" si="30"/>
        <v>1302915</v>
      </c>
      <c r="G1564" s="5"/>
      <c r="H1564" s="17"/>
    </row>
    <row r="1565" spans="1:8">
      <c r="A1565" s="19"/>
      <c r="B1565" s="21" t="s">
        <v>1917</v>
      </c>
      <c r="C1565" s="21">
        <v>6</v>
      </c>
      <c r="D1565" s="3"/>
      <c r="E1565" s="5">
        <v>114995</v>
      </c>
      <c r="F1565" s="3">
        <f t="shared" ref="F1565:F1574" si="31">F1564+D1565-E1565</f>
        <v>1187920</v>
      </c>
      <c r="G1565" s="5"/>
      <c r="H1565" s="17"/>
    </row>
    <row r="1566" spans="1:8">
      <c r="A1566" s="19"/>
      <c r="B1566" s="21" t="s">
        <v>1919</v>
      </c>
      <c r="C1566" s="21">
        <v>2</v>
      </c>
      <c r="D1566" s="3"/>
      <c r="E1566" s="5">
        <v>32900</v>
      </c>
      <c r="F1566" s="3">
        <f t="shared" si="31"/>
        <v>1155020</v>
      </c>
      <c r="G1566" s="5"/>
      <c r="H1566" s="17"/>
    </row>
    <row r="1567" spans="1:8">
      <c r="A1567" s="19"/>
      <c r="B1567" s="21" t="s">
        <v>1920</v>
      </c>
      <c r="C1567" s="21">
        <v>7</v>
      </c>
      <c r="D1567" s="3"/>
      <c r="E1567" s="5">
        <v>129975</v>
      </c>
      <c r="F1567" s="3">
        <f t="shared" si="31"/>
        <v>1025045</v>
      </c>
      <c r="G1567" s="5"/>
      <c r="H1567" s="17"/>
    </row>
    <row r="1568" spans="1:8">
      <c r="A1568" s="19"/>
      <c r="B1568" s="21" t="s">
        <v>1924</v>
      </c>
      <c r="C1568" s="21">
        <v>18</v>
      </c>
      <c r="D1568" s="3"/>
      <c r="E1568" s="5">
        <v>409015</v>
      </c>
      <c r="F1568" s="3">
        <f t="shared" si="31"/>
        <v>616030</v>
      </c>
      <c r="G1568" s="5"/>
      <c r="H1568" s="17"/>
    </row>
    <row r="1569" spans="1:8">
      <c r="A1569" s="19"/>
      <c r="B1569" s="21" t="s">
        <v>1925</v>
      </c>
      <c r="C1569" s="21">
        <v>18</v>
      </c>
      <c r="D1569" s="3"/>
      <c r="E1569" s="5">
        <v>386040</v>
      </c>
      <c r="F1569" s="3">
        <f t="shared" si="31"/>
        <v>229990</v>
      </c>
      <c r="G1569" s="5"/>
      <c r="H1569" s="17"/>
    </row>
    <row r="1570" spans="1:8">
      <c r="A1570" s="19"/>
      <c r="B1570" s="21" t="s">
        <v>1926</v>
      </c>
      <c r="C1570" s="21">
        <v>15</v>
      </c>
      <c r="D1570" s="3">
        <v>45715</v>
      </c>
      <c r="E1570" s="5">
        <v>275705</v>
      </c>
      <c r="F1570" s="3">
        <f t="shared" si="31"/>
        <v>0</v>
      </c>
      <c r="G1570" s="5"/>
      <c r="H1570" s="17"/>
    </row>
    <row r="1571" spans="1:8">
      <c r="A1571" s="19"/>
      <c r="B1571" s="21" t="s">
        <v>1936</v>
      </c>
      <c r="C1571" s="21">
        <v>1</v>
      </c>
      <c r="D1571" s="3">
        <v>5000</v>
      </c>
      <c r="E1571" s="5">
        <v>5000</v>
      </c>
      <c r="F1571" s="3">
        <f t="shared" si="31"/>
        <v>0</v>
      </c>
      <c r="G1571" s="5"/>
      <c r="H1571" s="17"/>
    </row>
    <row r="1572" spans="1:8">
      <c r="A1572" s="19"/>
      <c r="B1572" s="21" t="s">
        <v>2028</v>
      </c>
      <c r="C1572" s="21">
        <v>1</v>
      </c>
      <c r="D1572" s="3">
        <v>6095</v>
      </c>
      <c r="E1572" s="5">
        <v>6095</v>
      </c>
      <c r="F1572" s="3">
        <f t="shared" si="31"/>
        <v>0</v>
      </c>
      <c r="G1572" s="5"/>
      <c r="H1572" s="17"/>
    </row>
    <row r="1573" spans="1:8">
      <c r="A1573" s="19"/>
      <c r="B1573" s="21" t="s">
        <v>2097</v>
      </c>
      <c r="C1573" s="21">
        <v>1</v>
      </c>
      <c r="D1573" s="3">
        <v>4305</v>
      </c>
      <c r="E1573" s="5">
        <v>4305</v>
      </c>
      <c r="F1573" s="3">
        <f t="shared" si="31"/>
        <v>0</v>
      </c>
      <c r="G1573" s="5"/>
      <c r="H1573" s="17"/>
    </row>
    <row r="1574" spans="1:8">
      <c r="A1574" s="19"/>
      <c r="B1574" s="21"/>
      <c r="C1574" s="21"/>
      <c r="D1574" s="3"/>
      <c r="E1574" s="5"/>
      <c r="F1574" s="3">
        <f t="shared" si="31"/>
        <v>0</v>
      </c>
      <c r="G1574" s="5"/>
      <c r="H1574" s="17"/>
    </row>
    <row r="1575" spans="1:8">
      <c r="A1575" s="19"/>
      <c r="B1575" s="21"/>
      <c r="C1575" s="21"/>
      <c r="D1575" s="3"/>
      <c r="E1575" s="5"/>
      <c r="F1575" s="5"/>
      <c r="G1575" s="5"/>
      <c r="H1575" s="17"/>
    </row>
    <row r="1576" spans="1:8">
      <c r="A1576" s="17"/>
      <c r="B1576" s="17"/>
      <c r="C1576" s="17"/>
      <c r="D1576" s="18"/>
      <c r="E1576" s="18"/>
      <c r="F1576" s="18"/>
      <c r="G1576" s="18"/>
      <c r="H1576" s="17"/>
    </row>
    <row r="1577" spans="1:8" ht="18.75">
      <c r="A1577" s="676" t="s">
        <v>43</v>
      </c>
      <c r="B1577" s="677"/>
      <c r="C1577" s="41">
        <f>SUM(C1499:C1576)</f>
        <v>719</v>
      </c>
      <c r="D1577" s="42">
        <f>SUM(D1499:D1576)</f>
        <v>8120995</v>
      </c>
      <c r="E1577" s="42">
        <f>SUM(E1499:E1576)</f>
        <v>8120995</v>
      </c>
      <c r="F1577" s="42">
        <f>D1577-E1577</f>
        <v>0</v>
      </c>
      <c r="G1577" s="42"/>
      <c r="H1577" s="43"/>
    </row>
    <row r="1580" spans="1:8" ht="23.25">
      <c r="A1580" s="666" t="s">
        <v>0</v>
      </c>
      <c r="B1580" s="666"/>
      <c r="C1580" s="666"/>
      <c r="D1580" s="666"/>
      <c r="E1580" s="666"/>
      <c r="F1580" s="666"/>
      <c r="G1580" s="666"/>
      <c r="H1580" s="666"/>
    </row>
    <row r="1581" spans="1:8" ht="15.75">
      <c r="A1581" s="672" t="s">
        <v>2177</v>
      </c>
      <c r="B1581" s="672"/>
      <c r="C1581" s="672"/>
      <c r="D1581" s="672"/>
      <c r="E1581" s="672"/>
      <c r="F1581" s="672"/>
      <c r="G1581" s="672"/>
      <c r="H1581" s="672"/>
    </row>
    <row r="1582" spans="1:8">
      <c r="A1582" s="667" t="s">
        <v>1748</v>
      </c>
      <c r="B1582" s="667"/>
      <c r="C1582" s="667"/>
      <c r="D1582" s="667"/>
      <c r="E1582" s="667"/>
      <c r="F1582" s="667"/>
      <c r="G1582" s="667"/>
      <c r="H1582" s="667"/>
    </row>
    <row r="1583" spans="1:8">
      <c r="A1583" s="668" t="s">
        <v>1580</v>
      </c>
      <c r="B1583" s="668"/>
      <c r="C1583" s="668"/>
      <c r="D1583" s="668"/>
      <c r="E1583" s="668"/>
      <c r="F1583" s="668"/>
      <c r="G1583" s="668"/>
      <c r="H1583" s="668"/>
    </row>
    <row r="1584" spans="1:8" ht="15.75">
      <c r="A1584" s="1" t="s">
        <v>3</v>
      </c>
      <c r="B1584" s="1" t="s">
        <v>4</v>
      </c>
      <c r="C1584" s="211" t="s">
        <v>2245</v>
      </c>
      <c r="D1584" s="1" t="s">
        <v>2243</v>
      </c>
      <c r="E1584" s="1" t="s">
        <v>2246</v>
      </c>
      <c r="F1584" s="211" t="s">
        <v>2244</v>
      </c>
      <c r="G1584" s="1" t="s">
        <v>2247</v>
      </c>
      <c r="H1584" s="211" t="s">
        <v>2239</v>
      </c>
    </row>
    <row r="1585" spans="1:8">
      <c r="A1585" s="19">
        <v>1</v>
      </c>
      <c r="B1585" s="21" t="s">
        <v>880</v>
      </c>
      <c r="C1585" s="21">
        <v>5</v>
      </c>
      <c r="D1585" s="5">
        <v>129555</v>
      </c>
      <c r="E1585" s="3"/>
      <c r="F1585" s="3">
        <f>D1585-E1585</f>
        <v>129555</v>
      </c>
      <c r="G1585" s="3"/>
      <c r="H1585" s="21"/>
    </row>
    <row r="1586" spans="1:8">
      <c r="A1586" s="19">
        <v>2</v>
      </c>
      <c r="B1586" s="21" t="s">
        <v>1404</v>
      </c>
      <c r="C1586" s="21">
        <v>5</v>
      </c>
      <c r="D1586" s="5">
        <v>129910</v>
      </c>
      <c r="E1586" s="3"/>
      <c r="F1586" s="3">
        <f>F1585+D1586-E1586</f>
        <v>259465</v>
      </c>
      <c r="G1586" s="3"/>
      <c r="H1586" s="21"/>
    </row>
    <row r="1587" spans="1:8">
      <c r="A1587" s="19">
        <v>3</v>
      </c>
      <c r="B1587" s="21" t="s">
        <v>950</v>
      </c>
      <c r="C1587" s="21">
        <v>3</v>
      </c>
      <c r="D1587" s="5">
        <v>79530</v>
      </c>
      <c r="E1587" s="3"/>
      <c r="F1587" s="3">
        <f t="shared" ref="F1587:F1601" si="32">F1586+D1587-E1587</f>
        <v>338995</v>
      </c>
      <c r="G1587" s="3"/>
      <c r="H1587" s="21"/>
    </row>
    <row r="1588" spans="1:8">
      <c r="A1588" s="19">
        <v>4</v>
      </c>
      <c r="B1588" s="21" t="s">
        <v>881</v>
      </c>
      <c r="C1588" s="21">
        <v>3</v>
      </c>
      <c r="D1588" s="5">
        <v>79460</v>
      </c>
      <c r="E1588" s="3"/>
      <c r="F1588" s="3">
        <f t="shared" si="32"/>
        <v>418455</v>
      </c>
      <c r="G1588" s="3"/>
      <c r="H1588" s="21"/>
    </row>
    <row r="1589" spans="1:8">
      <c r="A1589" s="19"/>
      <c r="B1589" s="21" t="s">
        <v>928</v>
      </c>
      <c r="C1589" s="21">
        <v>2</v>
      </c>
      <c r="D1589" s="5">
        <v>53000</v>
      </c>
      <c r="E1589" s="3"/>
      <c r="F1589" s="3">
        <f t="shared" si="32"/>
        <v>471455</v>
      </c>
      <c r="G1589" s="3"/>
      <c r="H1589" s="21"/>
    </row>
    <row r="1590" spans="1:8">
      <c r="A1590" s="19"/>
      <c r="B1590" s="21" t="s">
        <v>929</v>
      </c>
      <c r="C1590" s="21">
        <v>9</v>
      </c>
      <c r="D1590" s="5">
        <v>232585</v>
      </c>
      <c r="E1590" s="3"/>
      <c r="F1590" s="3">
        <f t="shared" si="32"/>
        <v>704040</v>
      </c>
      <c r="G1590" s="3"/>
      <c r="H1590" s="21"/>
    </row>
    <row r="1591" spans="1:8">
      <c r="A1591" s="19">
        <v>5</v>
      </c>
      <c r="B1591" s="21" t="s">
        <v>930</v>
      </c>
      <c r="C1591" s="21">
        <v>6</v>
      </c>
      <c r="D1591" s="5">
        <v>153035</v>
      </c>
      <c r="E1591" s="3"/>
      <c r="F1591" s="3">
        <f t="shared" si="32"/>
        <v>857075</v>
      </c>
      <c r="G1591" s="3"/>
      <c r="H1591" s="21"/>
    </row>
    <row r="1592" spans="1:8">
      <c r="A1592" s="19">
        <v>6</v>
      </c>
      <c r="B1592" s="21" t="s">
        <v>841</v>
      </c>
      <c r="C1592" s="21">
        <v>9</v>
      </c>
      <c r="D1592" s="5">
        <v>226845</v>
      </c>
      <c r="E1592" s="3"/>
      <c r="F1592" s="3">
        <f t="shared" si="32"/>
        <v>1083920</v>
      </c>
      <c r="G1592" s="3"/>
      <c r="H1592" s="17"/>
    </row>
    <row r="1593" spans="1:8">
      <c r="A1593" s="19">
        <v>7</v>
      </c>
      <c r="B1593" s="21" t="s">
        <v>1885</v>
      </c>
      <c r="C1593" s="21">
        <v>1</v>
      </c>
      <c r="D1593" s="3"/>
      <c r="E1593" s="5">
        <v>13855</v>
      </c>
      <c r="F1593" s="3">
        <f t="shared" si="32"/>
        <v>1070065</v>
      </c>
      <c r="G1593" s="5"/>
      <c r="H1593" s="17"/>
    </row>
    <row r="1594" spans="1:8">
      <c r="A1594" s="19"/>
      <c r="B1594" s="21" t="s">
        <v>1886</v>
      </c>
      <c r="C1594" s="21">
        <v>7</v>
      </c>
      <c r="D1594" s="3"/>
      <c r="E1594" s="5">
        <v>98970</v>
      </c>
      <c r="F1594" s="3">
        <f t="shared" si="32"/>
        <v>971095</v>
      </c>
      <c r="G1594" s="5"/>
      <c r="H1594" s="17"/>
    </row>
    <row r="1595" spans="1:8">
      <c r="A1595" s="19"/>
      <c r="B1595" s="21" t="s">
        <v>1888</v>
      </c>
      <c r="C1595" s="21">
        <v>5</v>
      </c>
      <c r="D1595" s="3"/>
      <c r="E1595" s="5">
        <v>69910</v>
      </c>
      <c r="F1595" s="3">
        <f t="shared" si="32"/>
        <v>901185</v>
      </c>
      <c r="G1595" s="5"/>
      <c r="H1595" s="17"/>
    </row>
    <row r="1596" spans="1:8">
      <c r="A1596" s="19"/>
      <c r="B1596" s="21" t="s">
        <v>1889</v>
      </c>
      <c r="C1596" s="21">
        <v>7</v>
      </c>
      <c r="D1596" s="3"/>
      <c r="E1596" s="5">
        <v>109100</v>
      </c>
      <c r="F1596" s="3">
        <f t="shared" si="32"/>
        <v>792085</v>
      </c>
      <c r="G1596" s="5"/>
      <c r="H1596" s="17"/>
    </row>
    <row r="1597" spans="1:8">
      <c r="A1597" s="19">
        <v>8</v>
      </c>
      <c r="B1597" s="21" t="s">
        <v>1892</v>
      </c>
      <c r="C1597" s="21">
        <v>21</v>
      </c>
      <c r="D1597" s="3"/>
      <c r="E1597" s="5">
        <v>332735</v>
      </c>
      <c r="F1597" s="3">
        <f t="shared" si="32"/>
        <v>459350</v>
      </c>
      <c r="G1597" s="5"/>
      <c r="H1597" s="17"/>
    </row>
    <row r="1598" spans="1:8">
      <c r="A1598" s="19"/>
      <c r="B1598" s="21" t="s">
        <v>1894</v>
      </c>
      <c r="C1598" s="21">
        <v>16</v>
      </c>
      <c r="D1598" s="3"/>
      <c r="E1598" s="5">
        <v>228245</v>
      </c>
      <c r="F1598" s="3">
        <f t="shared" si="32"/>
        <v>231105</v>
      </c>
      <c r="G1598" s="5"/>
      <c r="H1598" s="17"/>
    </row>
    <row r="1599" spans="1:8">
      <c r="A1599" s="19"/>
      <c r="B1599" s="21" t="s">
        <v>1899</v>
      </c>
      <c r="C1599" s="21">
        <v>8</v>
      </c>
      <c r="D1599" s="3"/>
      <c r="E1599" s="5">
        <v>111815</v>
      </c>
      <c r="F1599" s="3">
        <f t="shared" si="32"/>
        <v>119290</v>
      </c>
      <c r="G1599" s="5"/>
      <c r="H1599" s="17"/>
    </row>
    <row r="1600" spans="1:8">
      <c r="A1600" s="19"/>
      <c r="B1600" s="21" t="s">
        <v>1900</v>
      </c>
      <c r="C1600" s="21">
        <v>4</v>
      </c>
      <c r="D1600" s="3"/>
      <c r="E1600" s="5">
        <v>58735</v>
      </c>
      <c r="F1600" s="3">
        <f t="shared" si="32"/>
        <v>60555</v>
      </c>
      <c r="G1600" s="5"/>
      <c r="H1600" s="17"/>
    </row>
    <row r="1601" spans="1:8">
      <c r="A1601" s="19"/>
      <c r="B1601" s="21" t="s">
        <v>1901</v>
      </c>
      <c r="C1601" s="21">
        <v>5</v>
      </c>
      <c r="D1601" s="3">
        <v>1410</v>
      </c>
      <c r="E1601" s="5">
        <v>61965</v>
      </c>
      <c r="F1601" s="3">
        <f t="shared" si="32"/>
        <v>0</v>
      </c>
      <c r="G1601" s="5"/>
      <c r="H1601" s="17"/>
    </row>
    <row r="1602" spans="1:8">
      <c r="A1602" s="19">
        <v>9</v>
      </c>
      <c r="B1602" s="17"/>
      <c r="C1602" s="17"/>
      <c r="D1602" s="18"/>
      <c r="E1602" s="18"/>
      <c r="F1602" s="18"/>
      <c r="G1602" s="18"/>
      <c r="H1602" s="17"/>
    </row>
    <row r="1603" spans="1:8" ht="18.75">
      <c r="A1603" s="676" t="s">
        <v>43</v>
      </c>
      <c r="B1603" s="677"/>
      <c r="C1603" s="41">
        <f>SUM(C1585:C1602)</f>
        <v>116</v>
      </c>
      <c r="D1603" s="42">
        <f>SUM(D1585:D1602)</f>
        <v>1085330</v>
      </c>
      <c r="E1603" s="42">
        <f>SUM(E1585:E1602)</f>
        <v>1085330</v>
      </c>
      <c r="F1603" s="42">
        <f>D1603-E1603</f>
        <v>0</v>
      </c>
      <c r="G1603" s="42"/>
      <c r="H1603" s="43"/>
    </row>
    <row r="1607" spans="1:8" ht="23.25">
      <c r="A1607" s="666" t="s">
        <v>0</v>
      </c>
      <c r="B1607" s="666"/>
      <c r="C1607" s="666"/>
      <c r="D1607" s="666"/>
      <c r="E1607" s="666"/>
      <c r="F1607" s="666"/>
      <c r="G1607" s="666"/>
      <c r="H1607" s="666"/>
    </row>
    <row r="1608" spans="1:8" ht="15.75">
      <c r="A1608" s="672" t="s">
        <v>2177</v>
      </c>
      <c r="B1608" s="672"/>
      <c r="C1608" s="672"/>
      <c r="D1608" s="672"/>
      <c r="E1608" s="672"/>
      <c r="F1608" s="672"/>
      <c r="G1608" s="672"/>
      <c r="H1608" s="672"/>
    </row>
    <row r="1609" spans="1:8">
      <c r="A1609" s="667" t="s">
        <v>1749</v>
      </c>
      <c r="B1609" s="667"/>
      <c r="C1609" s="667"/>
      <c r="D1609" s="667"/>
      <c r="E1609" s="667"/>
      <c r="F1609" s="667"/>
      <c r="G1609" s="667"/>
      <c r="H1609" s="667"/>
    </row>
    <row r="1610" spans="1:8">
      <c r="A1610" s="668" t="s">
        <v>1580</v>
      </c>
      <c r="B1610" s="668"/>
      <c r="C1610" s="668"/>
      <c r="D1610" s="668"/>
      <c r="E1610" s="668"/>
      <c r="F1610" s="668"/>
      <c r="G1610" s="668"/>
      <c r="H1610" s="668"/>
    </row>
    <row r="1611" spans="1:8" ht="15.75">
      <c r="A1611" s="1" t="s">
        <v>3</v>
      </c>
      <c r="B1611" s="1" t="s">
        <v>4</v>
      </c>
      <c r="C1611" s="211" t="s">
        <v>2245</v>
      </c>
      <c r="D1611" s="1" t="s">
        <v>2243</v>
      </c>
      <c r="E1611" s="1" t="s">
        <v>2246</v>
      </c>
      <c r="F1611" s="211" t="s">
        <v>2244</v>
      </c>
      <c r="G1611" s="1" t="s">
        <v>2247</v>
      </c>
      <c r="H1611" s="211" t="s">
        <v>2239</v>
      </c>
    </row>
    <row r="1612" spans="1:8">
      <c r="A1612" s="19">
        <v>1</v>
      </c>
      <c r="B1612" s="21" t="s">
        <v>1662</v>
      </c>
      <c r="C1612" s="21">
        <v>3</v>
      </c>
      <c r="D1612" s="5">
        <v>76995</v>
      </c>
      <c r="E1612" s="3"/>
      <c r="F1612" s="3">
        <f>D1612-E1612</f>
        <v>76995</v>
      </c>
      <c r="G1612" s="3"/>
      <c r="H1612" s="21"/>
    </row>
    <row r="1613" spans="1:8">
      <c r="A1613" s="19">
        <v>2</v>
      </c>
      <c r="B1613" s="21" t="s">
        <v>1663</v>
      </c>
      <c r="C1613" s="21">
        <v>21</v>
      </c>
      <c r="D1613" s="5">
        <v>546525</v>
      </c>
      <c r="E1613" s="3"/>
      <c r="F1613" s="3">
        <f>F1612+D1613-E1613</f>
        <v>623520</v>
      </c>
      <c r="G1613" s="3"/>
      <c r="H1613" s="21"/>
    </row>
    <row r="1614" spans="1:8">
      <c r="A1614" s="19">
        <v>3</v>
      </c>
      <c r="B1614" s="21" t="s">
        <v>84</v>
      </c>
      <c r="C1614" s="21">
        <v>10</v>
      </c>
      <c r="D1614" s="5">
        <v>276185</v>
      </c>
      <c r="E1614" s="3"/>
      <c r="F1614" s="3">
        <f t="shared" ref="F1614:F1677" si="33">F1613+D1614-E1614</f>
        <v>899705</v>
      </c>
      <c r="G1614" s="3"/>
      <c r="H1614" s="21"/>
    </row>
    <row r="1615" spans="1:8">
      <c r="A1615" s="19">
        <v>4</v>
      </c>
      <c r="B1615" s="21" t="s">
        <v>86</v>
      </c>
      <c r="C1615" s="21">
        <v>20</v>
      </c>
      <c r="D1615" s="5">
        <v>542640</v>
      </c>
      <c r="E1615" s="3"/>
      <c r="F1615" s="3">
        <f t="shared" si="33"/>
        <v>1442345</v>
      </c>
      <c r="G1615" s="3"/>
      <c r="H1615" s="21"/>
    </row>
    <row r="1616" spans="1:8">
      <c r="A1616" s="19"/>
      <c r="B1616" s="21" t="s">
        <v>1862</v>
      </c>
      <c r="C1616" s="21">
        <v>17</v>
      </c>
      <c r="D1616" s="5">
        <v>468825</v>
      </c>
      <c r="E1616" s="3"/>
      <c r="F1616" s="3">
        <f t="shared" si="33"/>
        <v>1911170</v>
      </c>
      <c r="G1616" s="3"/>
      <c r="H1616" s="21"/>
    </row>
    <row r="1617" spans="1:8">
      <c r="A1617" s="19"/>
      <c r="B1617" s="21" t="s">
        <v>1863</v>
      </c>
      <c r="C1617" s="21">
        <v>28</v>
      </c>
      <c r="D1617" s="5">
        <v>759240</v>
      </c>
      <c r="E1617" s="3"/>
      <c r="F1617" s="3">
        <f t="shared" si="33"/>
        <v>2670410</v>
      </c>
      <c r="G1617" s="3"/>
      <c r="H1617" s="21"/>
    </row>
    <row r="1618" spans="1:8">
      <c r="A1618" s="19">
        <v>5</v>
      </c>
      <c r="B1618" s="21" t="s">
        <v>1865</v>
      </c>
      <c r="C1618" s="21">
        <v>9</v>
      </c>
      <c r="D1618" s="5">
        <v>247635</v>
      </c>
      <c r="E1618" s="3"/>
      <c r="F1618" s="3">
        <f t="shared" si="33"/>
        <v>2918045</v>
      </c>
      <c r="G1618" s="3"/>
      <c r="H1618" s="21"/>
    </row>
    <row r="1619" spans="1:8">
      <c r="A1619" s="19">
        <v>6</v>
      </c>
      <c r="B1619" s="21" t="s">
        <v>1866</v>
      </c>
      <c r="C1619" s="21">
        <v>11</v>
      </c>
      <c r="D1619" s="5">
        <v>303290</v>
      </c>
      <c r="E1619" s="3"/>
      <c r="F1619" s="3">
        <f t="shared" si="33"/>
        <v>3221335</v>
      </c>
      <c r="G1619" s="3"/>
      <c r="H1619" s="17"/>
    </row>
    <row r="1620" spans="1:8">
      <c r="A1620" s="19">
        <v>7</v>
      </c>
      <c r="B1620" s="21" t="s">
        <v>1867</v>
      </c>
      <c r="C1620" s="21">
        <v>16</v>
      </c>
      <c r="D1620" s="5">
        <v>441425</v>
      </c>
      <c r="E1620" s="3"/>
      <c r="F1620" s="3">
        <f t="shared" si="33"/>
        <v>3662760</v>
      </c>
      <c r="G1620" s="3"/>
      <c r="H1620" s="17"/>
    </row>
    <row r="1621" spans="1:8">
      <c r="A1621" s="19"/>
      <c r="B1621" s="21" t="s">
        <v>1868</v>
      </c>
      <c r="C1621" s="21">
        <v>27</v>
      </c>
      <c r="D1621" s="5">
        <v>739910</v>
      </c>
      <c r="E1621" s="3"/>
      <c r="F1621" s="3">
        <f t="shared" si="33"/>
        <v>4402670</v>
      </c>
      <c r="G1621" s="3"/>
      <c r="H1621" s="17"/>
    </row>
    <row r="1622" spans="1:8">
      <c r="A1622" s="19"/>
      <c r="B1622" s="21" t="s">
        <v>1870</v>
      </c>
      <c r="C1622" s="21">
        <v>30</v>
      </c>
      <c r="D1622" s="5">
        <v>709530</v>
      </c>
      <c r="E1622" s="3"/>
      <c r="F1622" s="3">
        <f t="shared" si="33"/>
        <v>5112200</v>
      </c>
      <c r="G1622" s="3"/>
      <c r="H1622" s="17"/>
    </row>
    <row r="1623" spans="1:8">
      <c r="A1623" s="19"/>
      <c r="B1623" s="21" t="s">
        <v>1871</v>
      </c>
      <c r="C1623" s="21">
        <v>15</v>
      </c>
      <c r="D1623" s="5">
        <v>375830</v>
      </c>
      <c r="E1623" s="3"/>
      <c r="F1623" s="3">
        <f t="shared" si="33"/>
        <v>5488030</v>
      </c>
      <c r="G1623" s="3"/>
      <c r="H1623" s="17"/>
    </row>
    <row r="1624" spans="1:8">
      <c r="A1624" s="19"/>
      <c r="B1624" s="21" t="s">
        <v>1872</v>
      </c>
      <c r="C1624" s="21">
        <v>3</v>
      </c>
      <c r="D1624" s="5">
        <v>81720</v>
      </c>
      <c r="E1624" s="3"/>
      <c r="F1624" s="3">
        <f t="shared" si="33"/>
        <v>5569750</v>
      </c>
      <c r="G1624" s="3"/>
      <c r="H1624" s="17"/>
    </row>
    <row r="1625" spans="1:8">
      <c r="A1625" s="19"/>
      <c r="B1625" s="21" t="s">
        <v>1875</v>
      </c>
      <c r="C1625" s="21">
        <v>5</v>
      </c>
      <c r="D1625" s="5">
        <v>139890</v>
      </c>
      <c r="E1625" s="3"/>
      <c r="F1625" s="3">
        <f t="shared" si="33"/>
        <v>5709640</v>
      </c>
      <c r="G1625" s="3"/>
      <c r="H1625" s="17"/>
    </row>
    <row r="1626" spans="1:8">
      <c r="A1626" s="19"/>
      <c r="B1626" s="21" t="s">
        <v>1877</v>
      </c>
      <c r="C1626" s="21">
        <v>28</v>
      </c>
      <c r="D1626" s="5">
        <v>219300</v>
      </c>
      <c r="E1626" s="3"/>
      <c r="F1626" s="3">
        <f t="shared" si="33"/>
        <v>5928940</v>
      </c>
      <c r="G1626" s="3"/>
      <c r="H1626" s="17"/>
    </row>
    <row r="1627" spans="1:8">
      <c r="A1627" s="19"/>
      <c r="B1627" s="21" t="s">
        <v>1879</v>
      </c>
      <c r="C1627" s="21">
        <v>1</v>
      </c>
      <c r="D1627" s="5">
        <v>26590</v>
      </c>
      <c r="E1627" s="3"/>
      <c r="F1627" s="3">
        <f t="shared" si="33"/>
        <v>5955530</v>
      </c>
      <c r="G1627" s="3"/>
      <c r="H1627" s="17"/>
    </row>
    <row r="1628" spans="1:8">
      <c r="A1628" s="19"/>
      <c r="B1628" s="21" t="s">
        <v>1881</v>
      </c>
      <c r="C1628" s="21">
        <v>2</v>
      </c>
      <c r="D1628" s="5">
        <v>53700</v>
      </c>
      <c r="E1628" s="3"/>
      <c r="F1628" s="3">
        <f t="shared" si="33"/>
        <v>6009230</v>
      </c>
      <c r="G1628" s="3"/>
      <c r="H1628" s="17"/>
    </row>
    <row r="1629" spans="1:8">
      <c r="A1629" s="19"/>
      <c r="B1629" s="21" t="s">
        <v>1882</v>
      </c>
      <c r="C1629" s="21">
        <v>4</v>
      </c>
      <c r="D1629" s="5">
        <v>108180</v>
      </c>
      <c r="E1629" s="3"/>
      <c r="F1629" s="3">
        <f t="shared" si="33"/>
        <v>6117410</v>
      </c>
      <c r="G1629" s="3"/>
      <c r="H1629" s="17"/>
    </row>
    <row r="1630" spans="1:8">
      <c r="A1630" s="19"/>
      <c r="B1630" s="21" t="s">
        <v>1884</v>
      </c>
      <c r="C1630" s="21">
        <v>6</v>
      </c>
      <c r="D1630" s="5">
        <v>161590</v>
      </c>
      <c r="E1630" s="3"/>
      <c r="F1630" s="3">
        <f t="shared" si="33"/>
        <v>6279000</v>
      </c>
      <c r="G1630" s="3"/>
      <c r="H1630" s="17"/>
    </row>
    <row r="1631" spans="1:8">
      <c r="A1631" s="19"/>
      <c r="B1631" s="21" t="s">
        <v>1885</v>
      </c>
      <c r="C1631" s="21">
        <v>10</v>
      </c>
      <c r="D1631" s="5">
        <v>268305</v>
      </c>
      <c r="E1631" s="3"/>
      <c r="F1631" s="3">
        <f t="shared" si="33"/>
        <v>6547305</v>
      </c>
      <c r="G1631" s="3"/>
      <c r="H1631" s="17"/>
    </row>
    <row r="1632" spans="1:8">
      <c r="A1632" s="19"/>
      <c r="B1632" s="21" t="s">
        <v>1886</v>
      </c>
      <c r="C1632" s="21">
        <v>12</v>
      </c>
      <c r="D1632" s="5">
        <f>325490-80270</f>
        <v>245220</v>
      </c>
      <c r="E1632" s="3"/>
      <c r="F1632" s="3">
        <f t="shared" si="33"/>
        <v>6792525</v>
      </c>
      <c r="G1632" s="3"/>
      <c r="H1632" s="17"/>
    </row>
    <row r="1633" spans="1:8">
      <c r="A1633" s="19"/>
      <c r="B1633" s="21" t="s">
        <v>1901</v>
      </c>
      <c r="C1633" s="21">
        <v>9</v>
      </c>
      <c r="D1633" s="3">
        <v>428365</v>
      </c>
      <c r="E1633" s="5">
        <v>233475</v>
      </c>
      <c r="F1633" s="3">
        <f t="shared" si="33"/>
        <v>6987415</v>
      </c>
      <c r="G1633" s="5"/>
      <c r="H1633" s="228" t="s">
        <v>2249</v>
      </c>
    </row>
    <row r="1634" spans="1:8">
      <c r="A1634" s="19"/>
      <c r="B1634" s="21" t="s">
        <v>1906</v>
      </c>
      <c r="C1634" s="21">
        <v>19</v>
      </c>
      <c r="D1634" s="3"/>
      <c r="E1634" s="5">
        <v>420955</v>
      </c>
      <c r="F1634" s="3">
        <f t="shared" si="33"/>
        <v>6566460</v>
      </c>
      <c r="G1634" s="5"/>
      <c r="H1634" s="17"/>
    </row>
    <row r="1635" spans="1:8">
      <c r="A1635" s="19"/>
      <c r="B1635" s="21" t="s">
        <v>1909</v>
      </c>
      <c r="C1635" s="21">
        <v>17</v>
      </c>
      <c r="D1635" s="3"/>
      <c r="E1635" s="5">
        <v>404865</v>
      </c>
      <c r="F1635" s="3">
        <f t="shared" si="33"/>
        <v>6161595</v>
      </c>
      <c r="G1635" s="5"/>
      <c r="H1635" s="17"/>
    </row>
    <row r="1636" spans="1:8">
      <c r="A1636" s="19"/>
      <c r="B1636" s="21" t="s">
        <v>1911</v>
      </c>
      <c r="C1636" s="21">
        <v>10</v>
      </c>
      <c r="D1636" s="3"/>
      <c r="E1636" s="5">
        <v>247805</v>
      </c>
      <c r="F1636" s="3">
        <f t="shared" si="33"/>
        <v>5913790</v>
      </c>
      <c r="G1636" s="5"/>
      <c r="H1636" s="17"/>
    </row>
    <row r="1637" spans="1:8">
      <c r="A1637" s="19"/>
      <c r="B1637" s="21" t="s">
        <v>1913</v>
      </c>
      <c r="C1637" s="21">
        <v>8</v>
      </c>
      <c r="D1637" s="3"/>
      <c r="E1637" s="5">
        <v>145425</v>
      </c>
      <c r="F1637" s="3">
        <f t="shared" si="33"/>
        <v>5768365</v>
      </c>
      <c r="G1637" s="5"/>
      <c r="H1637" s="17"/>
    </row>
    <row r="1638" spans="1:8">
      <c r="A1638" s="19"/>
      <c r="B1638" s="21" t="s">
        <v>1914</v>
      </c>
      <c r="C1638" s="21">
        <v>3</v>
      </c>
      <c r="D1638" s="3"/>
      <c r="E1638" s="5">
        <v>81475</v>
      </c>
      <c r="F1638" s="3">
        <f t="shared" si="33"/>
        <v>5686890</v>
      </c>
      <c r="G1638" s="5"/>
      <c r="H1638" s="17"/>
    </row>
    <row r="1639" spans="1:8">
      <c r="A1639" s="19"/>
      <c r="B1639" s="21" t="s">
        <v>1916</v>
      </c>
      <c r="C1639" s="21">
        <v>3</v>
      </c>
      <c r="D1639" s="3"/>
      <c r="E1639" s="5">
        <v>81565</v>
      </c>
      <c r="F1639" s="3">
        <f t="shared" si="33"/>
        <v>5605325</v>
      </c>
      <c r="G1639" s="5"/>
      <c r="H1639" s="17"/>
    </row>
    <row r="1640" spans="1:8">
      <c r="A1640" s="19"/>
      <c r="B1640" s="21" t="s">
        <v>1917</v>
      </c>
      <c r="C1640" s="21">
        <v>5</v>
      </c>
      <c r="D1640" s="3"/>
      <c r="E1640" s="5">
        <v>140110</v>
      </c>
      <c r="F1640" s="3">
        <f t="shared" si="33"/>
        <v>5465215</v>
      </c>
      <c r="G1640" s="5"/>
      <c r="H1640" s="17"/>
    </row>
    <row r="1641" spans="1:8">
      <c r="A1641" s="19"/>
      <c r="B1641" s="21" t="s">
        <v>1919</v>
      </c>
      <c r="C1641" s="21">
        <v>4</v>
      </c>
      <c r="D1641" s="3"/>
      <c r="E1641" s="5">
        <v>105475</v>
      </c>
      <c r="F1641" s="3">
        <f t="shared" si="33"/>
        <v>5359740</v>
      </c>
      <c r="G1641" s="5"/>
      <c r="H1641" s="17"/>
    </row>
    <row r="1642" spans="1:8">
      <c r="A1642" s="19"/>
      <c r="B1642" s="21" t="s">
        <v>1920</v>
      </c>
      <c r="C1642" s="21">
        <v>3</v>
      </c>
      <c r="D1642" s="3"/>
      <c r="E1642" s="5">
        <v>79925</v>
      </c>
      <c r="F1642" s="3">
        <f t="shared" si="33"/>
        <v>5279815</v>
      </c>
      <c r="G1642" s="5"/>
      <c r="H1642" s="17"/>
    </row>
    <row r="1643" spans="1:8">
      <c r="A1643" s="19"/>
      <c r="B1643" s="21" t="s">
        <v>1924</v>
      </c>
      <c r="C1643" s="21">
        <v>2</v>
      </c>
      <c r="D1643" s="3"/>
      <c r="E1643" s="5">
        <v>55715</v>
      </c>
      <c r="F1643" s="3">
        <f t="shared" si="33"/>
        <v>5224100</v>
      </c>
      <c r="G1643" s="5"/>
      <c r="H1643" s="17"/>
    </row>
    <row r="1644" spans="1:8">
      <c r="A1644" s="19"/>
      <c r="B1644" s="21" t="s">
        <v>1925</v>
      </c>
      <c r="C1644" s="21">
        <v>2</v>
      </c>
      <c r="D1644" s="3"/>
      <c r="E1644" s="5">
        <v>41220</v>
      </c>
      <c r="F1644" s="3">
        <f t="shared" si="33"/>
        <v>5182880</v>
      </c>
      <c r="G1644" s="5"/>
      <c r="H1644" s="17"/>
    </row>
    <row r="1645" spans="1:8">
      <c r="A1645" s="19"/>
      <c r="B1645" s="21" t="s">
        <v>1929</v>
      </c>
      <c r="C1645" s="21">
        <v>2</v>
      </c>
      <c r="D1645" s="3"/>
      <c r="E1645" s="5">
        <v>53900</v>
      </c>
      <c r="F1645" s="3">
        <f t="shared" si="33"/>
        <v>5128980</v>
      </c>
      <c r="G1645" s="5"/>
      <c r="H1645" s="17"/>
    </row>
    <row r="1646" spans="1:8">
      <c r="A1646" s="19"/>
      <c r="B1646" s="21" t="s">
        <v>1932</v>
      </c>
      <c r="C1646" s="21">
        <v>4</v>
      </c>
      <c r="D1646" s="3"/>
      <c r="E1646" s="5">
        <v>102045</v>
      </c>
      <c r="F1646" s="3">
        <f t="shared" si="33"/>
        <v>5026935</v>
      </c>
      <c r="G1646" s="5"/>
      <c r="H1646" s="17"/>
    </row>
    <row r="1647" spans="1:8">
      <c r="A1647" s="19"/>
      <c r="B1647" s="21" t="s">
        <v>1934</v>
      </c>
      <c r="C1647" s="21">
        <v>2</v>
      </c>
      <c r="D1647" s="3"/>
      <c r="E1647" s="5">
        <v>53345</v>
      </c>
      <c r="F1647" s="3">
        <f t="shared" si="33"/>
        <v>4973590</v>
      </c>
      <c r="G1647" s="5"/>
      <c r="H1647" s="17"/>
    </row>
    <row r="1648" spans="1:8">
      <c r="A1648" s="19"/>
      <c r="B1648" s="21" t="s">
        <v>1936</v>
      </c>
      <c r="C1648" s="21">
        <v>5</v>
      </c>
      <c r="D1648" s="3"/>
      <c r="E1648" s="5">
        <v>133360</v>
      </c>
      <c r="F1648" s="3">
        <f t="shared" si="33"/>
        <v>4840230</v>
      </c>
      <c r="G1648" s="5"/>
      <c r="H1648" s="17"/>
    </row>
    <row r="1649" spans="1:8">
      <c r="A1649" s="19"/>
      <c r="B1649" s="21" t="s">
        <v>1937</v>
      </c>
      <c r="C1649" s="21">
        <v>4</v>
      </c>
      <c r="D1649" s="3"/>
      <c r="E1649" s="5">
        <v>109370</v>
      </c>
      <c r="F1649" s="3">
        <f t="shared" si="33"/>
        <v>4730860</v>
      </c>
      <c r="G1649" s="5"/>
      <c r="H1649" s="17"/>
    </row>
    <row r="1650" spans="1:8">
      <c r="A1650" s="19"/>
      <c r="B1650" s="21" t="s">
        <v>1938</v>
      </c>
      <c r="C1650" s="21">
        <v>4</v>
      </c>
      <c r="D1650" s="3"/>
      <c r="E1650" s="5">
        <v>111760</v>
      </c>
      <c r="F1650" s="3">
        <f t="shared" si="33"/>
        <v>4619100</v>
      </c>
      <c r="G1650" s="5"/>
      <c r="H1650" s="17"/>
    </row>
    <row r="1651" spans="1:8">
      <c r="A1651" s="19"/>
      <c r="B1651" s="21" t="s">
        <v>1939</v>
      </c>
      <c r="C1651" s="21">
        <v>3</v>
      </c>
      <c r="D1651" s="3"/>
      <c r="E1651" s="5">
        <v>70425</v>
      </c>
      <c r="F1651" s="3">
        <f t="shared" si="33"/>
        <v>4548675</v>
      </c>
      <c r="G1651" s="5"/>
      <c r="H1651" s="17"/>
    </row>
    <row r="1652" spans="1:8">
      <c r="A1652" s="19"/>
      <c r="B1652" s="21" t="s">
        <v>1955</v>
      </c>
      <c r="C1652" s="21">
        <v>1</v>
      </c>
      <c r="D1652" s="3"/>
      <c r="E1652" s="5">
        <v>8000</v>
      </c>
      <c r="F1652" s="3">
        <f t="shared" si="33"/>
        <v>4540675</v>
      </c>
      <c r="G1652" s="5"/>
      <c r="H1652" s="17"/>
    </row>
    <row r="1653" spans="1:8">
      <c r="A1653" s="19"/>
      <c r="B1653" s="21" t="s">
        <v>1974</v>
      </c>
      <c r="C1653" s="21">
        <v>1</v>
      </c>
      <c r="D1653" s="3"/>
      <c r="E1653" s="5">
        <v>13500</v>
      </c>
      <c r="F1653" s="3">
        <f t="shared" si="33"/>
        <v>4527175</v>
      </c>
      <c r="G1653" s="5"/>
      <c r="H1653" s="17"/>
    </row>
    <row r="1654" spans="1:8">
      <c r="A1654" s="19"/>
      <c r="B1654" s="21" t="s">
        <v>1975</v>
      </c>
      <c r="C1654" s="21">
        <v>5</v>
      </c>
      <c r="D1654" s="5">
        <v>139400</v>
      </c>
      <c r="E1654" s="3"/>
      <c r="F1654" s="3">
        <f t="shared" si="33"/>
        <v>4666575</v>
      </c>
      <c r="G1654" s="3"/>
      <c r="H1654" s="17"/>
    </row>
    <row r="1655" spans="1:8">
      <c r="A1655" s="19"/>
      <c r="B1655" s="21" t="s">
        <v>1978</v>
      </c>
      <c r="C1655" s="21">
        <v>11</v>
      </c>
      <c r="D1655" s="5">
        <v>303015</v>
      </c>
      <c r="E1655" s="3"/>
      <c r="F1655" s="3">
        <f t="shared" si="33"/>
        <v>4969590</v>
      </c>
      <c r="G1655" s="3"/>
      <c r="H1655" s="17"/>
    </row>
    <row r="1656" spans="1:8">
      <c r="A1656" s="19"/>
      <c r="B1656" s="21" t="s">
        <v>1980</v>
      </c>
      <c r="C1656" s="21">
        <v>16</v>
      </c>
      <c r="D1656" s="5">
        <v>432795</v>
      </c>
      <c r="E1656" s="3"/>
      <c r="F1656" s="3">
        <f t="shared" si="33"/>
        <v>5402385</v>
      </c>
      <c r="G1656" s="3"/>
      <c r="H1656" s="17"/>
    </row>
    <row r="1657" spans="1:8">
      <c r="A1657" s="19"/>
      <c r="B1657" s="21" t="s">
        <v>1981</v>
      </c>
      <c r="C1657" s="21">
        <v>15</v>
      </c>
      <c r="D1657" s="5">
        <v>411915</v>
      </c>
      <c r="E1657" s="3"/>
      <c r="F1657" s="3">
        <f t="shared" si="33"/>
        <v>5814300</v>
      </c>
      <c r="G1657" s="3"/>
      <c r="H1657" s="17"/>
    </row>
    <row r="1658" spans="1:8">
      <c r="A1658" s="19"/>
      <c r="B1658" s="21" t="s">
        <v>1983</v>
      </c>
      <c r="C1658" s="21">
        <v>7</v>
      </c>
      <c r="D1658" s="5">
        <v>172200</v>
      </c>
      <c r="E1658" s="3"/>
      <c r="F1658" s="3">
        <f t="shared" si="33"/>
        <v>5986500</v>
      </c>
      <c r="G1658" s="3"/>
      <c r="H1658" s="17"/>
    </row>
    <row r="1659" spans="1:8">
      <c r="A1659" s="19"/>
      <c r="B1659" s="21" t="s">
        <v>2001</v>
      </c>
      <c r="C1659" s="21">
        <v>7</v>
      </c>
      <c r="D1659" s="3"/>
      <c r="E1659" s="5">
        <v>60000</v>
      </c>
      <c r="F1659" s="3">
        <f t="shared" si="33"/>
        <v>5926500</v>
      </c>
      <c r="G1659" s="5"/>
      <c r="H1659" s="17"/>
    </row>
    <row r="1660" spans="1:8">
      <c r="A1660" s="19"/>
      <c r="B1660" s="21" t="s">
        <v>2003</v>
      </c>
      <c r="C1660" s="21">
        <v>1</v>
      </c>
      <c r="D1660" s="3"/>
      <c r="E1660" s="5">
        <v>21205</v>
      </c>
      <c r="F1660" s="3">
        <f t="shared" si="33"/>
        <v>5905295</v>
      </c>
      <c r="G1660" s="5"/>
      <c r="H1660" s="17"/>
    </row>
    <row r="1661" spans="1:8">
      <c r="A1661" s="19"/>
      <c r="B1661" s="21" t="s">
        <v>2004</v>
      </c>
      <c r="C1661" s="21">
        <v>3</v>
      </c>
      <c r="D1661" s="3"/>
      <c r="E1661" s="5">
        <v>58795</v>
      </c>
      <c r="F1661" s="3">
        <f t="shared" si="33"/>
        <v>5846500</v>
      </c>
      <c r="G1661" s="5"/>
      <c r="H1661" s="17"/>
    </row>
    <row r="1662" spans="1:8">
      <c r="A1662" s="19"/>
      <c r="B1662" s="21" t="s">
        <v>2007</v>
      </c>
      <c r="C1662" s="21">
        <v>1</v>
      </c>
      <c r="D1662" s="3"/>
      <c r="E1662" s="5">
        <v>20000</v>
      </c>
      <c r="F1662" s="3">
        <f t="shared" si="33"/>
        <v>5826500</v>
      </c>
      <c r="G1662" s="5"/>
      <c r="H1662" s="17"/>
    </row>
    <row r="1663" spans="1:8">
      <c r="A1663" s="19"/>
      <c r="B1663" s="21" t="s">
        <v>2009</v>
      </c>
      <c r="C1663" s="21">
        <v>2</v>
      </c>
      <c r="D1663" s="3"/>
      <c r="E1663" s="5">
        <v>46780</v>
      </c>
      <c r="F1663" s="3">
        <f t="shared" si="33"/>
        <v>5779720</v>
      </c>
      <c r="G1663" s="5"/>
      <c r="H1663" s="17"/>
    </row>
    <row r="1664" spans="1:8">
      <c r="A1664" s="19"/>
      <c r="B1664" s="21" t="s">
        <v>2013</v>
      </c>
      <c r="C1664" s="21">
        <v>2</v>
      </c>
      <c r="D1664" s="3"/>
      <c r="E1664" s="5">
        <v>40000</v>
      </c>
      <c r="F1664" s="3">
        <f t="shared" si="33"/>
        <v>5739720</v>
      </c>
      <c r="G1664" s="5"/>
      <c r="H1664" s="17"/>
    </row>
    <row r="1665" spans="1:8">
      <c r="A1665" s="19"/>
      <c r="B1665" s="21" t="s">
        <v>2014</v>
      </c>
      <c r="C1665" s="21">
        <v>2</v>
      </c>
      <c r="D1665" s="3"/>
      <c r="E1665" s="5">
        <v>44075</v>
      </c>
      <c r="F1665" s="3">
        <f t="shared" si="33"/>
        <v>5695645</v>
      </c>
      <c r="G1665" s="5"/>
      <c r="H1665" s="17"/>
    </row>
    <row r="1666" spans="1:8">
      <c r="A1666" s="19"/>
      <c r="B1666" s="21" t="s">
        <v>2015</v>
      </c>
      <c r="C1666" s="21">
        <v>8</v>
      </c>
      <c r="D1666" s="3"/>
      <c r="E1666" s="5">
        <v>190545</v>
      </c>
      <c r="F1666" s="3">
        <f t="shared" si="33"/>
        <v>5505100</v>
      </c>
      <c r="G1666" s="5"/>
      <c r="H1666" s="17"/>
    </row>
    <row r="1667" spans="1:8">
      <c r="A1667" s="19"/>
      <c r="B1667" s="21" t="s">
        <v>2017</v>
      </c>
      <c r="C1667" s="21">
        <v>8</v>
      </c>
      <c r="D1667" s="3"/>
      <c r="E1667" s="5">
        <v>172515</v>
      </c>
      <c r="F1667" s="3">
        <f t="shared" si="33"/>
        <v>5332585</v>
      </c>
      <c r="G1667" s="5"/>
      <c r="H1667" s="17"/>
    </row>
    <row r="1668" spans="1:8">
      <c r="A1668" s="19"/>
      <c r="B1668" s="21" t="s">
        <v>2018</v>
      </c>
      <c r="C1668" s="21">
        <v>7</v>
      </c>
      <c r="D1668" s="3"/>
      <c r="E1668" s="5">
        <v>155770</v>
      </c>
      <c r="F1668" s="3">
        <f t="shared" si="33"/>
        <v>5176815</v>
      </c>
      <c r="G1668" s="5"/>
      <c r="H1668" s="17"/>
    </row>
    <row r="1669" spans="1:8">
      <c r="A1669" s="19"/>
      <c r="B1669" s="21" t="s">
        <v>2022</v>
      </c>
      <c r="C1669" s="21">
        <v>7</v>
      </c>
      <c r="D1669" s="3"/>
      <c r="E1669" s="5">
        <v>162795</v>
      </c>
      <c r="F1669" s="3">
        <f t="shared" si="33"/>
        <v>5014020</v>
      </c>
      <c r="G1669" s="5"/>
      <c r="H1669" s="17"/>
    </row>
    <row r="1670" spans="1:8">
      <c r="A1670" s="19"/>
      <c r="B1670" s="21" t="s">
        <v>2023</v>
      </c>
      <c r="C1670" s="21">
        <v>6</v>
      </c>
      <c r="D1670" s="3"/>
      <c r="E1670" s="5">
        <v>176525</v>
      </c>
      <c r="F1670" s="3">
        <f t="shared" si="33"/>
        <v>4837495</v>
      </c>
      <c r="G1670" s="5"/>
      <c r="H1670" s="17"/>
    </row>
    <row r="1671" spans="1:8">
      <c r="A1671" s="19"/>
      <c r="B1671" s="21" t="s">
        <v>2024</v>
      </c>
      <c r="C1671" s="21">
        <v>3</v>
      </c>
      <c r="D1671" s="3"/>
      <c r="E1671" s="5">
        <v>82865</v>
      </c>
      <c r="F1671" s="3">
        <f t="shared" si="33"/>
        <v>4754630</v>
      </c>
      <c r="G1671" s="5"/>
      <c r="H1671" s="17"/>
    </row>
    <row r="1672" spans="1:8">
      <c r="A1672" s="19"/>
      <c r="B1672" s="21" t="s">
        <v>2019</v>
      </c>
      <c r="C1672" s="21">
        <v>5</v>
      </c>
      <c r="D1672" s="3"/>
      <c r="E1672" s="5">
        <v>124370</v>
      </c>
      <c r="F1672" s="3">
        <f t="shared" si="33"/>
        <v>4630260</v>
      </c>
      <c r="G1672" s="5"/>
      <c r="H1672" s="17"/>
    </row>
    <row r="1673" spans="1:8">
      <c r="A1673" s="19"/>
      <c r="B1673" s="21" t="s">
        <v>2026</v>
      </c>
      <c r="C1673" s="21">
        <v>3</v>
      </c>
      <c r="D1673" s="3"/>
      <c r="E1673" s="5">
        <v>60925</v>
      </c>
      <c r="F1673" s="3">
        <f t="shared" si="33"/>
        <v>4569335</v>
      </c>
      <c r="G1673" s="5"/>
      <c r="H1673" s="17"/>
    </row>
    <row r="1674" spans="1:8">
      <c r="A1674" s="19"/>
      <c r="B1674" s="21" t="s">
        <v>2074</v>
      </c>
      <c r="C1674" s="21">
        <v>7</v>
      </c>
      <c r="D1674" s="3"/>
      <c r="E1674" s="5">
        <v>187695</v>
      </c>
      <c r="F1674" s="3">
        <f t="shared" si="33"/>
        <v>4381640</v>
      </c>
      <c r="G1674" s="5"/>
      <c r="H1674" s="17"/>
    </row>
    <row r="1675" spans="1:8">
      <c r="A1675" s="19"/>
      <c r="B1675" s="21" t="s">
        <v>2075</v>
      </c>
      <c r="C1675" s="21">
        <v>5</v>
      </c>
      <c r="D1675" s="3"/>
      <c r="E1675" s="5">
        <v>123580</v>
      </c>
      <c r="F1675" s="3">
        <f t="shared" si="33"/>
        <v>4258060</v>
      </c>
      <c r="G1675" s="5"/>
      <c r="H1675" s="17"/>
    </row>
    <row r="1676" spans="1:8">
      <c r="A1676" s="19"/>
      <c r="B1676" s="21" t="s">
        <v>2076</v>
      </c>
      <c r="C1676" s="21">
        <v>4</v>
      </c>
      <c r="D1676" s="3"/>
      <c r="E1676" s="5">
        <v>107300</v>
      </c>
      <c r="F1676" s="3">
        <f t="shared" si="33"/>
        <v>4150760</v>
      </c>
      <c r="G1676" s="5"/>
      <c r="H1676" s="17"/>
    </row>
    <row r="1677" spans="1:8">
      <c r="A1677" s="19"/>
      <c r="B1677" s="21" t="s">
        <v>2077</v>
      </c>
      <c r="C1677" s="21">
        <v>2</v>
      </c>
      <c r="D1677" s="3"/>
      <c r="E1677" s="5">
        <v>57400</v>
      </c>
      <c r="F1677" s="3">
        <f t="shared" si="33"/>
        <v>4093360</v>
      </c>
      <c r="G1677" s="5"/>
      <c r="H1677" s="17"/>
    </row>
    <row r="1678" spans="1:8">
      <c r="A1678" s="19"/>
      <c r="B1678" s="21" t="s">
        <v>2080</v>
      </c>
      <c r="C1678" s="21">
        <v>7</v>
      </c>
      <c r="D1678" s="3"/>
      <c r="E1678" s="5">
        <v>176725</v>
      </c>
      <c r="F1678" s="3">
        <f t="shared" ref="F1678:F1716" si="34">F1677+D1678-E1678</f>
        <v>3916635</v>
      </c>
      <c r="G1678" s="5"/>
      <c r="H1678" s="17"/>
    </row>
    <row r="1679" spans="1:8">
      <c r="A1679" s="19"/>
      <c r="B1679" s="21" t="s">
        <v>2081</v>
      </c>
      <c r="C1679" s="21">
        <v>4</v>
      </c>
      <c r="D1679" s="3"/>
      <c r="E1679" s="5">
        <v>115900</v>
      </c>
      <c r="F1679" s="3">
        <f t="shared" si="34"/>
        <v>3800735</v>
      </c>
      <c r="G1679" s="5"/>
      <c r="H1679" s="17"/>
    </row>
    <row r="1680" spans="1:8">
      <c r="A1680" s="19"/>
      <c r="B1680" s="21" t="s">
        <v>2083</v>
      </c>
      <c r="C1680" s="21">
        <v>4</v>
      </c>
      <c r="D1680" s="3"/>
      <c r="E1680" s="5">
        <v>108420</v>
      </c>
      <c r="F1680" s="3">
        <f t="shared" si="34"/>
        <v>3692315</v>
      </c>
      <c r="G1680" s="5"/>
      <c r="H1680" s="17"/>
    </row>
    <row r="1681" spans="1:8">
      <c r="A1681" s="19"/>
      <c r="B1681" s="21" t="s">
        <v>2085</v>
      </c>
      <c r="C1681" s="21">
        <v>4</v>
      </c>
      <c r="D1681" s="3"/>
      <c r="E1681" s="5">
        <v>107310</v>
      </c>
      <c r="F1681" s="3">
        <f t="shared" si="34"/>
        <v>3585005</v>
      </c>
      <c r="G1681" s="5"/>
      <c r="H1681" s="17"/>
    </row>
    <row r="1682" spans="1:8">
      <c r="A1682" s="19"/>
      <c r="B1682" s="21" t="s">
        <v>2086</v>
      </c>
      <c r="C1682" s="21">
        <v>2</v>
      </c>
      <c r="D1682" s="3"/>
      <c r="E1682" s="5">
        <v>48055</v>
      </c>
      <c r="F1682" s="3">
        <f t="shared" si="34"/>
        <v>3536950</v>
      </c>
      <c r="G1682" s="5"/>
      <c r="H1682" s="17"/>
    </row>
    <row r="1683" spans="1:8">
      <c r="A1683" s="19"/>
      <c r="B1683" s="21" t="s">
        <v>2091</v>
      </c>
      <c r="C1683" s="21">
        <v>1</v>
      </c>
      <c r="D1683" s="3"/>
      <c r="E1683" s="5">
        <v>20040</v>
      </c>
      <c r="F1683" s="3">
        <f t="shared" si="34"/>
        <v>3516910</v>
      </c>
      <c r="G1683" s="5"/>
      <c r="H1683" s="17"/>
    </row>
    <row r="1684" spans="1:8">
      <c r="A1684" s="19"/>
      <c r="B1684" s="21" t="s">
        <v>2097</v>
      </c>
      <c r="C1684" s="21">
        <v>2</v>
      </c>
      <c r="D1684" s="3"/>
      <c r="E1684" s="5">
        <v>39980</v>
      </c>
      <c r="F1684" s="3">
        <f t="shared" si="34"/>
        <v>3476930</v>
      </c>
      <c r="G1684" s="5"/>
      <c r="H1684" s="17"/>
    </row>
    <row r="1685" spans="1:8">
      <c r="A1685" s="19"/>
      <c r="B1685" s="21" t="s">
        <v>2103</v>
      </c>
      <c r="C1685" s="21">
        <v>1</v>
      </c>
      <c r="D1685" s="3"/>
      <c r="E1685" s="5">
        <v>13000</v>
      </c>
      <c r="F1685" s="3">
        <f t="shared" si="34"/>
        <v>3463930</v>
      </c>
      <c r="G1685" s="5"/>
      <c r="H1685" s="17"/>
    </row>
    <row r="1686" spans="1:8">
      <c r="A1686" s="19"/>
      <c r="B1686" s="21" t="s">
        <v>2123</v>
      </c>
      <c r="C1686" s="21">
        <v>2</v>
      </c>
      <c r="D1686" s="3"/>
      <c r="E1686" s="5">
        <v>55225</v>
      </c>
      <c r="F1686" s="3">
        <f t="shared" si="34"/>
        <v>3408705</v>
      </c>
      <c r="G1686" s="5"/>
      <c r="H1686" s="17"/>
    </row>
    <row r="1687" spans="1:8">
      <c r="A1687" s="19"/>
      <c r="B1687" s="21" t="s">
        <v>2124</v>
      </c>
      <c r="C1687" s="21">
        <v>1</v>
      </c>
      <c r="D1687" s="3"/>
      <c r="E1687" s="5">
        <v>27595</v>
      </c>
      <c r="F1687" s="3">
        <f t="shared" si="34"/>
        <v>3381110</v>
      </c>
      <c r="G1687" s="5"/>
      <c r="H1687" s="17"/>
    </row>
    <row r="1688" spans="1:8">
      <c r="A1688" s="19"/>
      <c r="B1688" s="21" t="s">
        <v>2127</v>
      </c>
      <c r="C1688" s="21">
        <v>2</v>
      </c>
      <c r="D1688" s="3"/>
      <c r="E1688" s="5">
        <v>57110</v>
      </c>
      <c r="F1688" s="3">
        <f t="shared" si="34"/>
        <v>3324000</v>
      </c>
      <c r="G1688" s="5"/>
      <c r="H1688" s="17"/>
    </row>
    <row r="1689" spans="1:8">
      <c r="A1689" s="19"/>
      <c r="B1689" s="21" t="s">
        <v>2130</v>
      </c>
      <c r="C1689" s="21">
        <v>2</v>
      </c>
      <c r="D1689" s="3"/>
      <c r="E1689" s="5">
        <v>57995</v>
      </c>
      <c r="F1689" s="3">
        <f t="shared" si="34"/>
        <v>3266005</v>
      </c>
      <c r="G1689" s="5"/>
      <c r="H1689" s="17"/>
    </row>
    <row r="1690" spans="1:8">
      <c r="A1690" s="19"/>
      <c r="B1690" s="21" t="s">
        <v>2132</v>
      </c>
      <c r="C1690" s="21">
        <v>2</v>
      </c>
      <c r="D1690" s="3"/>
      <c r="E1690" s="5">
        <v>58145</v>
      </c>
      <c r="F1690" s="3">
        <f t="shared" si="34"/>
        <v>3207860</v>
      </c>
      <c r="G1690" s="5"/>
      <c r="H1690" s="17"/>
    </row>
    <row r="1691" spans="1:8">
      <c r="A1691" s="19"/>
      <c r="B1691" s="21" t="s">
        <v>2133</v>
      </c>
      <c r="C1691" s="21">
        <v>2</v>
      </c>
      <c r="D1691" s="3"/>
      <c r="E1691" s="5">
        <v>56950</v>
      </c>
      <c r="F1691" s="3">
        <f t="shared" si="34"/>
        <v>3150910</v>
      </c>
      <c r="G1691" s="5"/>
      <c r="H1691" s="17"/>
    </row>
    <row r="1692" spans="1:8">
      <c r="A1692" s="19"/>
      <c r="B1692" s="21" t="s">
        <v>2138</v>
      </c>
      <c r="C1692" s="21">
        <v>1</v>
      </c>
      <c r="D1692" s="3"/>
      <c r="E1692" s="5">
        <v>29175</v>
      </c>
      <c r="F1692" s="3">
        <f t="shared" si="34"/>
        <v>3121735</v>
      </c>
      <c r="G1692" s="5"/>
      <c r="H1692" s="17"/>
    </row>
    <row r="1693" spans="1:8">
      <c r="A1693" s="19"/>
      <c r="B1693" s="21" t="s">
        <v>2139</v>
      </c>
      <c r="C1693" s="21">
        <v>3</v>
      </c>
      <c r="D1693" s="3"/>
      <c r="E1693" s="5">
        <v>89335</v>
      </c>
      <c r="F1693" s="3">
        <f t="shared" si="34"/>
        <v>3032400</v>
      </c>
      <c r="G1693" s="5"/>
      <c r="H1693" s="17"/>
    </row>
    <row r="1694" spans="1:8">
      <c r="A1694" s="19"/>
      <c r="B1694" s="21" t="s">
        <v>2141</v>
      </c>
      <c r="C1694" s="21">
        <v>3</v>
      </c>
      <c r="D1694" s="3"/>
      <c r="E1694" s="5">
        <v>85015</v>
      </c>
      <c r="F1694" s="3">
        <f t="shared" si="34"/>
        <v>2947385</v>
      </c>
      <c r="G1694" s="5"/>
      <c r="H1694" s="17"/>
    </row>
    <row r="1695" spans="1:8">
      <c r="A1695" s="19"/>
      <c r="B1695" s="21" t="s">
        <v>2143</v>
      </c>
      <c r="C1695" s="21">
        <v>3</v>
      </c>
      <c r="D1695" s="3"/>
      <c r="E1695" s="5">
        <v>86955</v>
      </c>
      <c r="F1695" s="3">
        <f t="shared" si="34"/>
        <v>2860430</v>
      </c>
      <c r="G1695" s="5"/>
      <c r="H1695" s="17"/>
    </row>
    <row r="1696" spans="1:8">
      <c r="A1696" s="19"/>
      <c r="B1696" s="21" t="s">
        <v>2144</v>
      </c>
      <c r="C1696" s="21">
        <v>4</v>
      </c>
      <c r="D1696" s="3"/>
      <c r="E1696" s="5">
        <v>118235</v>
      </c>
      <c r="F1696" s="3">
        <f t="shared" si="34"/>
        <v>2742195</v>
      </c>
      <c r="G1696" s="5"/>
      <c r="H1696" s="17"/>
    </row>
    <row r="1697" spans="1:8">
      <c r="A1697" s="19"/>
      <c r="B1697" s="21" t="s">
        <v>2147</v>
      </c>
      <c r="C1697" s="21">
        <v>3</v>
      </c>
      <c r="D1697" s="3"/>
      <c r="E1697" s="5">
        <v>79250</v>
      </c>
      <c r="F1697" s="3">
        <f t="shared" si="34"/>
        <v>2662945</v>
      </c>
      <c r="G1697" s="5"/>
      <c r="H1697" s="17"/>
    </row>
    <row r="1698" spans="1:8">
      <c r="A1698" s="19"/>
      <c r="B1698" s="21" t="s">
        <v>2149</v>
      </c>
      <c r="C1698" s="21">
        <v>3</v>
      </c>
      <c r="D1698" s="3"/>
      <c r="E1698" s="5">
        <v>88220</v>
      </c>
      <c r="F1698" s="3">
        <f t="shared" si="34"/>
        <v>2574725</v>
      </c>
      <c r="G1698" s="5"/>
      <c r="H1698" s="17"/>
    </row>
    <row r="1699" spans="1:8">
      <c r="A1699" s="19"/>
      <c r="B1699" s="21" t="s">
        <v>2154</v>
      </c>
      <c r="C1699" s="21">
        <v>3</v>
      </c>
      <c r="D1699" s="3"/>
      <c r="E1699" s="5">
        <v>88780</v>
      </c>
      <c r="F1699" s="3">
        <f t="shared" si="34"/>
        <v>2485945</v>
      </c>
      <c r="G1699" s="5"/>
      <c r="H1699" s="17"/>
    </row>
    <row r="1700" spans="1:8">
      <c r="A1700" s="19"/>
      <c r="B1700" s="21" t="s">
        <v>2156</v>
      </c>
      <c r="C1700" s="21">
        <v>2</v>
      </c>
      <c r="D1700" s="3"/>
      <c r="E1700" s="5">
        <v>59660</v>
      </c>
      <c r="F1700" s="3">
        <f t="shared" si="34"/>
        <v>2426285</v>
      </c>
      <c r="G1700" s="5"/>
      <c r="H1700" s="17"/>
    </row>
    <row r="1701" spans="1:8">
      <c r="A1701" s="19"/>
      <c r="B1701" s="21" t="s">
        <v>2166</v>
      </c>
      <c r="C1701" s="21">
        <v>1</v>
      </c>
      <c r="D1701" s="3"/>
      <c r="E1701" s="5">
        <v>28085</v>
      </c>
      <c r="F1701" s="3">
        <f t="shared" si="34"/>
        <v>2398200</v>
      </c>
      <c r="G1701" s="5"/>
      <c r="H1701" s="17"/>
    </row>
    <row r="1702" spans="1:8">
      <c r="A1702" s="19"/>
      <c r="B1702" s="21" t="s">
        <v>2174</v>
      </c>
      <c r="C1702" s="21">
        <v>5</v>
      </c>
      <c r="D1702" s="3"/>
      <c r="E1702" s="5">
        <v>134455</v>
      </c>
      <c r="F1702" s="3">
        <f t="shared" si="34"/>
        <v>2263745</v>
      </c>
      <c r="G1702" s="5"/>
      <c r="H1702" s="17"/>
    </row>
    <row r="1703" spans="1:8">
      <c r="A1703" s="19"/>
      <c r="B1703" s="21" t="s">
        <v>2178</v>
      </c>
      <c r="C1703" s="21">
        <v>3</v>
      </c>
      <c r="D1703" s="3"/>
      <c r="E1703" s="3">
        <v>86350</v>
      </c>
      <c r="F1703" s="3">
        <f t="shared" si="34"/>
        <v>2177395</v>
      </c>
      <c r="G1703" s="3"/>
      <c r="H1703" s="17"/>
    </row>
    <row r="1704" spans="1:8">
      <c r="A1704" s="19"/>
      <c r="B1704" s="21" t="s">
        <v>2179</v>
      </c>
      <c r="C1704" s="21">
        <v>3</v>
      </c>
      <c r="D1704" s="3"/>
      <c r="E1704" s="3">
        <v>86330</v>
      </c>
      <c r="F1704" s="3">
        <f t="shared" si="34"/>
        <v>2091065</v>
      </c>
      <c r="G1704" s="3"/>
      <c r="H1704" s="17"/>
    </row>
    <row r="1705" spans="1:8">
      <c r="A1705" s="19"/>
      <c r="B1705" s="21" t="s">
        <v>2180</v>
      </c>
      <c r="C1705" s="21">
        <v>7</v>
      </c>
      <c r="D1705" s="3"/>
      <c r="E1705" s="3">
        <v>159850</v>
      </c>
      <c r="F1705" s="3">
        <f t="shared" si="34"/>
        <v>1931215</v>
      </c>
      <c r="G1705" s="3"/>
      <c r="H1705" s="17"/>
    </row>
    <row r="1706" spans="1:8">
      <c r="A1706" s="19"/>
      <c r="B1706" s="21" t="s">
        <v>2182</v>
      </c>
      <c r="C1706" s="21">
        <v>3</v>
      </c>
      <c r="D1706" s="3"/>
      <c r="E1706" s="3">
        <v>74490</v>
      </c>
      <c r="F1706" s="3">
        <f t="shared" si="34"/>
        <v>1856725</v>
      </c>
      <c r="G1706" s="3"/>
      <c r="H1706" s="17"/>
    </row>
    <row r="1707" spans="1:8">
      <c r="A1707" s="19"/>
      <c r="B1707" s="21" t="s">
        <v>2183</v>
      </c>
      <c r="C1707" s="21">
        <v>10</v>
      </c>
      <c r="D1707" s="3"/>
      <c r="E1707" s="3">
        <v>218305</v>
      </c>
      <c r="F1707" s="3">
        <f t="shared" si="34"/>
        <v>1638420</v>
      </c>
      <c r="G1707" s="3"/>
      <c r="H1707" s="17"/>
    </row>
    <row r="1708" spans="1:8">
      <c r="A1708" s="19"/>
      <c r="B1708" s="21" t="s">
        <v>2188</v>
      </c>
      <c r="C1708" s="21">
        <v>13</v>
      </c>
      <c r="D1708" s="3"/>
      <c r="E1708" s="3">
        <v>294225</v>
      </c>
      <c r="F1708" s="3">
        <f t="shared" si="34"/>
        <v>1344195</v>
      </c>
      <c r="G1708" s="3"/>
      <c r="H1708" s="17"/>
    </row>
    <row r="1709" spans="1:8">
      <c r="A1709" s="19"/>
      <c r="B1709" s="21" t="s">
        <v>2189</v>
      </c>
      <c r="C1709" s="21">
        <v>11</v>
      </c>
      <c r="D1709" s="3"/>
      <c r="E1709" s="3">
        <v>281460</v>
      </c>
      <c r="F1709" s="3">
        <f t="shared" si="34"/>
        <v>1062735</v>
      </c>
      <c r="G1709" s="3"/>
      <c r="H1709" s="17"/>
    </row>
    <row r="1710" spans="1:8">
      <c r="A1710" s="19"/>
      <c r="B1710" s="21" t="s">
        <v>2190</v>
      </c>
      <c r="C1710" s="21">
        <v>9</v>
      </c>
      <c r="D1710" s="3"/>
      <c r="E1710" s="3">
        <v>232400</v>
      </c>
      <c r="F1710" s="3">
        <f t="shared" si="34"/>
        <v>830335</v>
      </c>
      <c r="G1710" s="3"/>
      <c r="H1710" s="17"/>
    </row>
    <row r="1711" spans="1:8">
      <c r="A1711" s="19"/>
      <c r="B1711" s="21" t="s">
        <v>2191</v>
      </c>
      <c r="C1711" s="21">
        <v>12</v>
      </c>
      <c r="D1711" s="3"/>
      <c r="E1711" s="3">
        <v>275940</v>
      </c>
      <c r="F1711" s="3">
        <f t="shared" si="34"/>
        <v>554395</v>
      </c>
      <c r="G1711" s="3"/>
      <c r="H1711" s="17"/>
    </row>
    <row r="1712" spans="1:8">
      <c r="B1712" s="204" t="s">
        <v>2192</v>
      </c>
      <c r="C1712" s="204">
        <v>6</v>
      </c>
      <c r="E1712" s="205">
        <v>142470</v>
      </c>
      <c r="F1712" s="3">
        <f t="shared" si="34"/>
        <v>411925</v>
      </c>
      <c r="G1712" s="126"/>
    </row>
    <row r="1713" spans="1:8">
      <c r="A1713" s="19"/>
      <c r="B1713" s="21" t="s">
        <v>2193</v>
      </c>
      <c r="C1713" s="21">
        <v>7</v>
      </c>
      <c r="D1713" s="3"/>
      <c r="E1713" s="3">
        <v>154325</v>
      </c>
      <c r="F1713" s="3">
        <f t="shared" si="34"/>
        <v>257600</v>
      </c>
      <c r="G1713" s="3"/>
      <c r="H1713" s="17"/>
    </row>
    <row r="1714" spans="1:8">
      <c r="A1714" s="19"/>
      <c r="B1714" s="21" t="s">
        <v>2194</v>
      </c>
      <c r="C1714" s="21">
        <v>8</v>
      </c>
      <c r="D1714" s="3"/>
      <c r="E1714" s="3">
        <v>219050</v>
      </c>
      <c r="F1714" s="3">
        <f t="shared" si="34"/>
        <v>38550</v>
      </c>
      <c r="G1714" s="3"/>
      <c r="H1714" s="17"/>
    </row>
    <row r="1715" spans="1:8">
      <c r="A1715" s="19"/>
      <c r="B1715" s="21" t="s">
        <v>2195</v>
      </c>
      <c r="C1715" s="21">
        <v>2</v>
      </c>
      <c r="D1715" s="3">
        <v>9450</v>
      </c>
      <c r="E1715" s="3">
        <v>48000</v>
      </c>
      <c r="F1715" s="3">
        <f t="shared" si="34"/>
        <v>0</v>
      </c>
      <c r="G1715" s="3"/>
      <c r="H1715" s="17"/>
    </row>
    <row r="1716" spans="1:8">
      <c r="A1716" s="19"/>
      <c r="B1716" s="21" t="s">
        <v>2196</v>
      </c>
      <c r="C1716" s="21">
        <v>1</v>
      </c>
      <c r="D1716" s="3">
        <v>22610</v>
      </c>
      <c r="E1716" s="3">
        <v>22610</v>
      </c>
      <c r="F1716" s="3">
        <f t="shared" si="34"/>
        <v>0</v>
      </c>
      <c r="G1716" s="3"/>
      <c r="H1716" s="17"/>
    </row>
    <row r="1717" spans="1:8">
      <c r="A1717" s="19"/>
      <c r="B1717" s="17"/>
      <c r="C1717" s="17"/>
      <c r="D1717" s="18"/>
      <c r="E1717" s="18"/>
      <c r="F1717" s="18"/>
      <c r="G1717" s="18"/>
      <c r="H1717" s="17"/>
    </row>
    <row r="1718" spans="1:8" ht="18.75">
      <c r="A1718" s="676" t="s">
        <v>43</v>
      </c>
      <c r="B1718" s="677"/>
      <c r="C1718" s="41">
        <f>SUM(C1612:C1717)</f>
        <v>688</v>
      </c>
      <c r="D1718" s="42">
        <f>SUM(D1612:D1717)</f>
        <v>8712275</v>
      </c>
      <c r="E1718" s="42">
        <f>SUM(E1612:E1717)</f>
        <v>8712275</v>
      </c>
      <c r="F1718" s="42">
        <f>D1718-E1718</f>
        <v>0</v>
      </c>
      <c r="G1718" s="42"/>
      <c r="H1718" s="43"/>
    </row>
    <row r="1719" spans="1:8" ht="18.75">
      <c r="A1719" s="196"/>
      <c r="B1719" s="196"/>
      <c r="C1719" s="197"/>
      <c r="D1719" s="198"/>
      <c r="E1719" s="198"/>
      <c r="F1719" s="198"/>
      <c r="G1719" s="198"/>
      <c r="H1719" s="199"/>
    </row>
    <row r="1720" spans="1:8" ht="23.25">
      <c r="A1720" s="666" t="s">
        <v>0</v>
      </c>
      <c r="B1720" s="666"/>
      <c r="C1720" s="666"/>
      <c r="D1720" s="666"/>
      <c r="E1720" s="666"/>
      <c r="F1720" s="666"/>
      <c r="G1720" s="666"/>
      <c r="H1720" s="666"/>
    </row>
    <row r="1721" spans="1:8" ht="15.75">
      <c r="A1721" s="672" t="s">
        <v>1898</v>
      </c>
      <c r="B1721" s="672"/>
      <c r="C1721" s="672"/>
      <c r="D1721" s="672"/>
      <c r="E1721" s="672"/>
      <c r="F1721" s="672"/>
      <c r="G1721" s="672"/>
      <c r="H1721" s="672"/>
    </row>
    <row r="1722" spans="1:8">
      <c r="A1722" s="667" t="s">
        <v>1897</v>
      </c>
      <c r="B1722" s="667"/>
      <c r="C1722" s="667"/>
      <c r="D1722" s="667"/>
      <c r="E1722" s="667"/>
      <c r="F1722" s="667"/>
      <c r="G1722" s="667"/>
      <c r="H1722" s="667"/>
    </row>
    <row r="1723" spans="1:8">
      <c r="A1723" s="668" t="s">
        <v>45</v>
      </c>
      <c r="B1723" s="668"/>
      <c r="C1723" s="668"/>
      <c r="D1723" s="668"/>
      <c r="E1723" s="668"/>
      <c r="F1723" s="668"/>
      <c r="G1723" s="668"/>
      <c r="H1723" s="668"/>
    </row>
    <row r="1724" spans="1:8" ht="15.75">
      <c r="A1724" s="1" t="s">
        <v>3</v>
      </c>
      <c r="B1724" s="1" t="s">
        <v>4</v>
      </c>
      <c r="C1724" s="211" t="s">
        <v>2245</v>
      </c>
      <c r="D1724" s="1" t="s">
        <v>2243</v>
      </c>
      <c r="E1724" s="1" t="s">
        <v>2246</v>
      </c>
      <c r="F1724" s="211" t="s">
        <v>2244</v>
      </c>
      <c r="G1724" s="1" t="s">
        <v>2247</v>
      </c>
      <c r="H1724" s="211" t="s">
        <v>2239</v>
      </c>
    </row>
    <row r="1725" spans="1:8">
      <c r="A1725" s="19"/>
      <c r="B1725" s="19" t="s">
        <v>1886</v>
      </c>
      <c r="C1725" s="19">
        <v>4</v>
      </c>
      <c r="D1725" s="20">
        <v>80270</v>
      </c>
      <c r="E1725" s="20"/>
      <c r="F1725" s="20">
        <f>D1725-E1725</f>
        <v>80270</v>
      </c>
      <c r="G1725" s="20"/>
      <c r="H1725" s="21"/>
    </row>
    <row r="1726" spans="1:8">
      <c r="A1726" s="19"/>
      <c r="B1726" s="21" t="s">
        <v>1888</v>
      </c>
      <c r="C1726" s="21">
        <v>13</v>
      </c>
      <c r="D1726" s="3">
        <v>348095</v>
      </c>
      <c r="F1726" s="63">
        <f>F1725+D1726-E1726</f>
        <v>428365</v>
      </c>
      <c r="H1726" s="17"/>
    </row>
    <row r="1727" spans="1:8">
      <c r="A1727" s="19"/>
      <c r="B1727" s="19"/>
      <c r="C1727" s="19"/>
      <c r="D1727" s="20"/>
      <c r="E1727" s="20">
        <v>428365</v>
      </c>
      <c r="F1727" s="63">
        <f>F1726+D1727-E1727</f>
        <v>0</v>
      </c>
      <c r="G1727" s="20"/>
      <c r="H1727" s="19" t="s">
        <v>1949</v>
      </c>
    </row>
    <row r="1728" spans="1:8">
      <c r="A1728" s="19"/>
      <c r="B1728" s="19"/>
      <c r="C1728" s="19"/>
      <c r="D1728" s="20"/>
      <c r="E1728" s="20"/>
      <c r="F1728" s="20"/>
      <c r="G1728" s="20"/>
      <c r="H1728" s="19"/>
    </row>
    <row r="1729" spans="1:8">
      <c r="A1729" s="19"/>
      <c r="B1729" s="19"/>
      <c r="C1729" s="19"/>
      <c r="D1729" s="25"/>
      <c r="E1729" s="25"/>
      <c r="F1729" s="25"/>
      <c r="G1729" s="25"/>
      <c r="H1729" s="19"/>
    </row>
    <row r="1730" spans="1:8">
      <c r="A1730" s="19"/>
      <c r="B1730" s="19"/>
      <c r="C1730" s="19"/>
      <c r="D1730" s="25"/>
      <c r="E1730" s="25"/>
      <c r="F1730" s="25"/>
      <c r="G1730" s="25"/>
      <c r="H1730" s="19"/>
    </row>
    <row r="1731" spans="1:8" ht="26.25">
      <c r="A1731" s="673" t="s">
        <v>1664</v>
      </c>
      <c r="B1731" s="674"/>
      <c r="C1731" s="29">
        <f>SUM(C1725:C1730)</f>
        <v>17</v>
      </c>
      <c r="D1731" s="30">
        <f>SUM(D1725:D1730)</f>
        <v>428365</v>
      </c>
      <c r="E1731" s="30">
        <f>SUM(E1725:E1730)</f>
        <v>428365</v>
      </c>
      <c r="F1731" s="30">
        <f>D1731-E1731</f>
        <v>0</v>
      </c>
      <c r="G1731" s="30"/>
      <c r="H1731" s="30"/>
    </row>
    <row r="1732" spans="1:8" ht="18.75">
      <c r="A1732" s="196"/>
      <c r="B1732" s="196"/>
      <c r="C1732" s="197"/>
      <c r="D1732" s="198"/>
      <c r="E1732" s="198"/>
      <c r="F1732" s="198"/>
      <c r="G1732" s="198"/>
      <c r="H1732" s="199"/>
    </row>
    <row r="1733" spans="1:8" ht="18.75">
      <c r="A1733" s="196"/>
      <c r="B1733" s="196"/>
      <c r="C1733" s="197"/>
      <c r="D1733" s="198"/>
      <c r="E1733" s="198"/>
      <c r="F1733" s="198"/>
      <c r="G1733" s="198"/>
      <c r="H1733" s="199"/>
    </row>
    <row r="1735" spans="1:8" ht="23.25">
      <c r="A1735" s="666" t="s">
        <v>0</v>
      </c>
      <c r="B1735" s="666"/>
      <c r="C1735" s="666"/>
      <c r="D1735" s="666"/>
      <c r="E1735" s="666"/>
      <c r="F1735" s="666"/>
      <c r="G1735" s="666"/>
      <c r="H1735" s="666"/>
    </row>
    <row r="1736" spans="1:8" ht="15.75">
      <c r="A1736" s="672" t="s">
        <v>1666</v>
      </c>
      <c r="B1736" s="672"/>
      <c r="C1736" s="672"/>
      <c r="D1736" s="672"/>
      <c r="E1736" s="672"/>
      <c r="F1736" s="672"/>
      <c r="G1736" s="672"/>
      <c r="H1736" s="672"/>
    </row>
    <row r="1737" spans="1:8" ht="21">
      <c r="A1737" s="683" t="s">
        <v>44</v>
      </c>
      <c r="B1737" s="683"/>
      <c r="C1737" s="683"/>
      <c r="D1737" s="683"/>
      <c r="E1737" s="683"/>
      <c r="F1737" s="683"/>
      <c r="G1737" s="683"/>
      <c r="H1737" s="683"/>
    </row>
    <row r="1738" spans="1:8">
      <c r="A1738" s="668" t="s">
        <v>1667</v>
      </c>
      <c r="B1738" s="668"/>
      <c r="C1738" s="668"/>
      <c r="D1738" s="668"/>
      <c r="E1738" s="668"/>
      <c r="F1738" s="668"/>
      <c r="G1738" s="668"/>
      <c r="H1738" s="668"/>
    </row>
    <row r="1739" spans="1:8" ht="15.75">
      <c r="A1739" s="1" t="s">
        <v>3</v>
      </c>
      <c r="B1739" s="1" t="s">
        <v>4</v>
      </c>
      <c r="C1739" s="211" t="s">
        <v>2245</v>
      </c>
      <c r="D1739" s="1" t="s">
        <v>2243</v>
      </c>
      <c r="E1739" s="1" t="s">
        <v>2246</v>
      </c>
      <c r="F1739" s="211" t="s">
        <v>2244</v>
      </c>
      <c r="G1739" s="1" t="s">
        <v>2247</v>
      </c>
      <c r="H1739" s="211" t="s">
        <v>2239</v>
      </c>
    </row>
    <row r="1740" spans="1:8">
      <c r="A1740" s="2"/>
      <c r="B1740" s="3" t="s">
        <v>81</v>
      </c>
      <c r="C1740" s="4">
        <v>18</v>
      </c>
      <c r="D1740" s="3">
        <v>487140</v>
      </c>
      <c r="E1740" s="3"/>
      <c r="F1740" s="3">
        <f>D1740-E1740</f>
        <v>487140</v>
      </c>
      <c r="G1740" s="3"/>
      <c r="H1740" s="3">
        <v>486552</v>
      </c>
    </row>
    <row r="1741" spans="1:8">
      <c r="A1741" s="2"/>
      <c r="B1741" s="3" t="s">
        <v>82</v>
      </c>
      <c r="C1741" s="4">
        <v>12</v>
      </c>
      <c r="D1741" s="11">
        <v>324850</v>
      </c>
      <c r="E1741" s="3"/>
      <c r="F1741" s="3">
        <f>F1740+D1741-E1741</f>
        <v>811990</v>
      </c>
      <c r="G1741" s="3"/>
      <c r="H1741" s="3">
        <v>324454</v>
      </c>
    </row>
    <row r="1742" spans="1:8">
      <c r="A1742" s="2"/>
      <c r="B1742" s="3" t="s">
        <v>83</v>
      </c>
      <c r="C1742" s="7">
        <v>26</v>
      </c>
      <c r="D1742" s="3">
        <v>711375</v>
      </c>
      <c r="E1742" s="3"/>
      <c r="F1742" s="3">
        <f t="shared" ref="F1742:F1772" si="35">F1741+D1742-E1742</f>
        <v>1523365</v>
      </c>
      <c r="G1742" s="3"/>
      <c r="H1742" s="2">
        <v>710496</v>
      </c>
    </row>
    <row r="1743" spans="1:8">
      <c r="A1743" s="2"/>
      <c r="B1743" s="3" t="s">
        <v>84</v>
      </c>
      <c r="C1743" s="7">
        <v>8</v>
      </c>
      <c r="D1743" s="3">
        <v>221435</v>
      </c>
      <c r="E1743" s="3"/>
      <c r="F1743" s="3">
        <f t="shared" si="35"/>
        <v>1744800</v>
      </c>
      <c r="G1743" s="3"/>
      <c r="H1743" s="2">
        <v>221165</v>
      </c>
    </row>
    <row r="1744" spans="1:8">
      <c r="A1744" s="2"/>
      <c r="B1744" s="3" t="s">
        <v>86</v>
      </c>
      <c r="C1744" s="7">
        <v>16</v>
      </c>
      <c r="D1744" s="3">
        <v>440165</v>
      </c>
      <c r="E1744" s="3"/>
      <c r="F1744" s="3">
        <f t="shared" si="35"/>
        <v>2184965</v>
      </c>
      <c r="G1744" s="3"/>
      <c r="H1744" s="2">
        <f>110178+329440</f>
        <v>439618</v>
      </c>
    </row>
    <row r="1745" spans="1:8">
      <c r="A1745" s="2"/>
      <c r="B1745" s="2" t="s">
        <v>1862</v>
      </c>
      <c r="C1745" s="7">
        <v>16</v>
      </c>
      <c r="D1745" s="2">
        <f>161040+283530</f>
        <v>444570</v>
      </c>
      <c r="E1745" s="3"/>
      <c r="F1745" s="3">
        <f t="shared" si="35"/>
        <v>2629535</v>
      </c>
      <c r="G1745" s="3"/>
      <c r="H1745" s="2">
        <f>283179+160842</f>
        <v>444021</v>
      </c>
    </row>
    <row r="1746" spans="1:8">
      <c r="A1746" s="2"/>
      <c r="B1746" s="2" t="s">
        <v>1865</v>
      </c>
      <c r="C1746" s="7">
        <v>17</v>
      </c>
      <c r="D1746" s="2">
        <v>467860</v>
      </c>
      <c r="E1746" s="3"/>
      <c r="F1746" s="3">
        <f t="shared" si="35"/>
        <v>3097395</v>
      </c>
      <c r="G1746" s="3"/>
      <c r="H1746" s="2">
        <v>467286</v>
      </c>
    </row>
    <row r="1747" spans="1:8">
      <c r="A1747" s="2"/>
      <c r="B1747" s="2" t="s">
        <v>1866</v>
      </c>
      <c r="C1747" s="7">
        <v>2</v>
      </c>
      <c r="D1747" s="2">
        <v>55825</v>
      </c>
      <c r="E1747" s="3"/>
      <c r="F1747" s="3">
        <f t="shared" si="35"/>
        <v>3153220</v>
      </c>
      <c r="G1747" s="3"/>
      <c r="H1747" s="2">
        <v>55755</v>
      </c>
    </row>
    <row r="1748" spans="1:8">
      <c r="A1748" s="2"/>
      <c r="B1748" s="2" t="s">
        <v>1867</v>
      </c>
      <c r="C1748" s="7">
        <v>17</v>
      </c>
      <c r="D1748" s="2">
        <v>466865</v>
      </c>
      <c r="E1748" s="3"/>
      <c r="F1748" s="3">
        <f t="shared" si="35"/>
        <v>3620085</v>
      </c>
      <c r="G1748" s="3"/>
      <c r="H1748" s="2">
        <v>466286</v>
      </c>
    </row>
    <row r="1749" spans="1:8">
      <c r="A1749" s="2"/>
      <c r="B1749" s="2" t="s">
        <v>1868</v>
      </c>
      <c r="C1749" s="7">
        <v>5</v>
      </c>
      <c r="D1749" s="2">
        <v>114980</v>
      </c>
      <c r="E1749" s="3"/>
      <c r="F1749" s="3">
        <f t="shared" si="35"/>
        <v>3735065</v>
      </c>
      <c r="G1749" s="3"/>
      <c r="H1749" s="2">
        <v>114839</v>
      </c>
    </row>
    <row r="1750" spans="1:8">
      <c r="A1750" s="2"/>
      <c r="B1750" s="2" t="s">
        <v>1885</v>
      </c>
      <c r="C1750" s="7">
        <v>4</v>
      </c>
      <c r="D1750" s="2"/>
      <c r="E1750" s="3">
        <v>86000</v>
      </c>
      <c r="F1750" s="3">
        <f t="shared" si="35"/>
        <v>3649065</v>
      </c>
      <c r="G1750" s="3"/>
      <c r="H1750" s="2"/>
    </row>
    <row r="1751" spans="1:8">
      <c r="A1751" s="2"/>
      <c r="B1751" s="2" t="s">
        <v>1886</v>
      </c>
      <c r="C1751" s="7">
        <v>11</v>
      </c>
      <c r="D1751" s="2"/>
      <c r="E1751" s="3">
        <v>172975</v>
      </c>
      <c r="F1751" s="3">
        <f t="shared" si="35"/>
        <v>3476090</v>
      </c>
      <c r="G1751" s="3"/>
      <c r="H1751" s="2"/>
    </row>
    <row r="1752" spans="1:8">
      <c r="A1752" s="2"/>
      <c r="B1752" s="2" t="s">
        <v>1888</v>
      </c>
      <c r="C1752" s="7">
        <v>13</v>
      </c>
      <c r="D1752" s="2"/>
      <c r="E1752" s="3">
        <v>271770</v>
      </c>
      <c r="F1752" s="3">
        <f t="shared" si="35"/>
        <v>3204320</v>
      </c>
      <c r="G1752" s="3"/>
      <c r="H1752" s="2"/>
    </row>
    <row r="1753" spans="1:8">
      <c r="A1753" s="2"/>
      <c r="B1753" s="2" t="s">
        <v>1889</v>
      </c>
      <c r="C1753" s="7">
        <v>15</v>
      </c>
      <c r="D1753" s="2"/>
      <c r="E1753" s="3">
        <v>337165</v>
      </c>
      <c r="F1753" s="3">
        <f t="shared" si="35"/>
        <v>2867155</v>
      </c>
      <c r="G1753" s="3"/>
      <c r="H1753" s="2"/>
    </row>
    <row r="1754" spans="1:8">
      <c r="A1754" s="2"/>
      <c r="B1754" s="2" t="s">
        <v>1892</v>
      </c>
      <c r="C1754" s="7">
        <v>22</v>
      </c>
      <c r="D1754" s="2"/>
      <c r="E1754" s="3">
        <v>408920</v>
      </c>
      <c r="F1754" s="3">
        <f t="shared" si="35"/>
        <v>2458235</v>
      </c>
      <c r="G1754" s="3"/>
      <c r="H1754" s="2"/>
    </row>
    <row r="1755" spans="1:8">
      <c r="A1755" s="2"/>
      <c r="B1755" s="2" t="s">
        <v>1894</v>
      </c>
      <c r="C1755" s="7">
        <v>22</v>
      </c>
      <c r="D1755" s="2"/>
      <c r="E1755" s="3">
        <v>396855</v>
      </c>
      <c r="F1755" s="3">
        <f t="shared" si="35"/>
        <v>2061380</v>
      </c>
      <c r="G1755" s="3"/>
      <c r="H1755" s="2"/>
    </row>
    <row r="1756" spans="1:8">
      <c r="A1756" s="2"/>
      <c r="B1756" s="2" t="s">
        <v>1899</v>
      </c>
      <c r="C1756" s="7">
        <v>16</v>
      </c>
      <c r="D1756" s="2"/>
      <c r="E1756" s="3">
        <v>326385</v>
      </c>
      <c r="F1756" s="3">
        <f t="shared" si="35"/>
        <v>1734995</v>
      </c>
      <c r="G1756" s="3"/>
      <c r="H1756" s="2"/>
    </row>
    <row r="1757" spans="1:8">
      <c r="A1757" s="2"/>
      <c r="B1757" s="2" t="s">
        <v>1900</v>
      </c>
      <c r="C1757" s="7">
        <v>7</v>
      </c>
      <c r="D1757" s="2"/>
      <c r="E1757" s="3">
        <v>155340</v>
      </c>
      <c r="F1757" s="3">
        <f t="shared" si="35"/>
        <v>1579655</v>
      </c>
      <c r="G1757" s="3"/>
      <c r="H1757" s="2"/>
    </row>
    <row r="1758" spans="1:8">
      <c r="A1758" s="2"/>
      <c r="B1758" s="2" t="s">
        <v>1901</v>
      </c>
      <c r="C1758" s="7">
        <v>10</v>
      </c>
      <c r="D1758" s="2"/>
      <c r="E1758" s="3">
        <v>190795</v>
      </c>
      <c r="F1758" s="3">
        <f t="shared" si="35"/>
        <v>1388860</v>
      </c>
      <c r="G1758" s="3"/>
      <c r="H1758" s="2"/>
    </row>
    <row r="1759" spans="1:8">
      <c r="A1759" s="2"/>
      <c r="B1759" s="2" t="s">
        <v>1906</v>
      </c>
      <c r="C1759" s="7">
        <v>6</v>
      </c>
      <c r="D1759" s="2"/>
      <c r="E1759" s="3">
        <v>109000</v>
      </c>
      <c r="F1759" s="3">
        <f t="shared" si="35"/>
        <v>1279860</v>
      </c>
      <c r="G1759" s="3"/>
      <c r="H1759" s="2"/>
    </row>
    <row r="1760" spans="1:8">
      <c r="A1760" s="2"/>
      <c r="B1760" s="2" t="s">
        <v>1909</v>
      </c>
      <c r="C1760" s="7">
        <v>3</v>
      </c>
      <c r="D1760" s="2"/>
      <c r="E1760" s="3">
        <v>55405</v>
      </c>
      <c r="F1760" s="3">
        <f t="shared" si="35"/>
        <v>1224455</v>
      </c>
      <c r="G1760" s="3"/>
      <c r="H1760" s="2"/>
    </row>
    <row r="1761" spans="1:8">
      <c r="A1761" s="2"/>
      <c r="B1761" s="2" t="s">
        <v>1911</v>
      </c>
      <c r="C1761" s="7">
        <v>6</v>
      </c>
      <c r="D1761" s="2"/>
      <c r="E1761" s="3">
        <v>96805</v>
      </c>
      <c r="F1761" s="3">
        <f t="shared" si="35"/>
        <v>1127650</v>
      </c>
      <c r="G1761" s="3"/>
      <c r="H1761" s="2"/>
    </row>
    <row r="1762" spans="1:8">
      <c r="A1762" s="2"/>
      <c r="B1762" s="2" t="s">
        <v>1913</v>
      </c>
      <c r="C1762" s="7">
        <v>9</v>
      </c>
      <c r="D1762" s="2"/>
      <c r="E1762" s="3">
        <v>159255</v>
      </c>
      <c r="F1762" s="3">
        <f t="shared" si="35"/>
        <v>968395</v>
      </c>
      <c r="G1762" s="3"/>
      <c r="H1762" s="2"/>
    </row>
    <row r="1763" spans="1:8">
      <c r="A1763" s="2"/>
      <c r="B1763" s="2" t="s">
        <v>1914</v>
      </c>
      <c r="C1763" s="7">
        <v>5</v>
      </c>
      <c r="D1763" s="2"/>
      <c r="E1763" s="3">
        <v>94625</v>
      </c>
      <c r="F1763" s="3">
        <f t="shared" si="35"/>
        <v>873770</v>
      </c>
      <c r="G1763" s="3"/>
      <c r="H1763" s="2"/>
    </row>
    <row r="1764" spans="1:8">
      <c r="A1764" s="2"/>
      <c r="B1764" s="2" t="s">
        <v>1917</v>
      </c>
      <c r="C1764" s="7">
        <v>3</v>
      </c>
      <c r="D1764" s="2"/>
      <c r="E1764" s="3">
        <v>55290</v>
      </c>
      <c r="F1764" s="3">
        <f t="shared" si="35"/>
        <v>818480</v>
      </c>
      <c r="G1764" s="3"/>
      <c r="H1764" s="2"/>
    </row>
    <row r="1765" spans="1:8">
      <c r="A1765" s="2"/>
      <c r="B1765" s="2" t="s">
        <v>1919</v>
      </c>
      <c r="C1765" s="7">
        <v>1</v>
      </c>
      <c r="D1765" s="2"/>
      <c r="E1765" s="3">
        <v>20290</v>
      </c>
      <c r="F1765" s="3">
        <f t="shared" si="35"/>
        <v>798190</v>
      </c>
      <c r="G1765" s="3"/>
      <c r="H1765" s="2"/>
    </row>
    <row r="1766" spans="1:8">
      <c r="A1766" s="2"/>
      <c r="B1766" s="2" t="s">
        <v>1920</v>
      </c>
      <c r="C1766" s="7">
        <v>6</v>
      </c>
      <c r="D1766" s="2"/>
      <c r="E1766" s="3">
        <v>103570</v>
      </c>
      <c r="F1766" s="3">
        <f t="shared" si="35"/>
        <v>694620</v>
      </c>
      <c r="G1766" s="3"/>
      <c r="H1766" s="2"/>
    </row>
    <row r="1767" spans="1:8">
      <c r="A1767" s="2"/>
      <c r="B1767" s="2" t="s">
        <v>1924</v>
      </c>
      <c r="C1767" s="7">
        <v>8</v>
      </c>
      <c r="D1767" s="2"/>
      <c r="E1767" s="3">
        <v>172865</v>
      </c>
      <c r="F1767" s="3">
        <f t="shared" si="35"/>
        <v>521755</v>
      </c>
      <c r="G1767" s="3"/>
      <c r="H1767" s="2"/>
    </row>
    <row r="1768" spans="1:8">
      <c r="A1768" s="2"/>
      <c r="B1768" s="2" t="s">
        <v>1925</v>
      </c>
      <c r="C1768" s="7">
        <v>8</v>
      </c>
      <c r="D1768" s="2"/>
      <c r="E1768" s="3">
        <v>179755</v>
      </c>
      <c r="F1768" s="3">
        <f t="shared" si="35"/>
        <v>342000</v>
      </c>
      <c r="G1768" s="3"/>
      <c r="H1768" s="2"/>
    </row>
    <row r="1769" spans="1:8">
      <c r="A1769" s="2"/>
      <c r="B1769" s="2" t="s">
        <v>1926</v>
      </c>
      <c r="C1769" s="7">
        <v>5</v>
      </c>
      <c r="D1769" s="2"/>
      <c r="E1769" s="3">
        <v>95960</v>
      </c>
      <c r="F1769" s="3">
        <f t="shared" si="35"/>
        <v>246040</v>
      </c>
      <c r="G1769" s="3"/>
      <c r="H1769" s="2"/>
    </row>
    <row r="1770" spans="1:8">
      <c r="A1770" s="2"/>
      <c r="B1770" s="2" t="s">
        <v>1929</v>
      </c>
      <c r="C1770" s="7">
        <v>11</v>
      </c>
      <c r="D1770" s="2"/>
      <c r="E1770" s="3">
        <v>203415</v>
      </c>
      <c r="F1770" s="3">
        <f t="shared" si="35"/>
        <v>42625</v>
      </c>
      <c r="G1770" s="3"/>
      <c r="H1770" s="2"/>
    </row>
    <row r="1771" spans="1:8">
      <c r="A1771" s="2"/>
      <c r="B1771" s="2" t="s">
        <v>1932</v>
      </c>
      <c r="C1771" s="7">
        <v>3</v>
      </c>
      <c r="D1771" s="2">
        <v>7820</v>
      </c>
      <c r="E1771" s="3">
        <v>50145</v>
      </c>
      <c r="F1771" s="3">
        <f t="shared" si="35"/>
        <v>300</v>
      </c>
      <c r="G1771" s="3"/>
      <c r="H1771" s="2"/>
    </row>
    <row r="1772" spans="1:8">
      <c r="A1772" s="2"/>
      <c r="B1772" s="2" t="s">
        <v>1955</v>
      </c>
      <c r="C1772" s="7">
        <v>1</v>
      </c>
      <c r="D1772" s="2">
        <v>530</v>
      </c>
      <c r="E1772" s="3">
        <v>830</v>
      </c>
      <c r="F1772" s="3">
        <f t="shared" si="35"/>
        <v>0</v>
      </c>
      <c r="G1772" s="3"/>
      <c r="H1772" s="2"/>
    </row>
    <row r="1773" spans="1:8">
      <c r="A1773" s="2"/>
      <c r="B1773" s="2"/>
      <c r="C1773" s="7"/>
      <c r="D1773" s="2"/>
      <c r="E1773" s="3"/>
      <c r="F1773" s="3"/>
      <c r="G1773" s="3"/>
      <c r="H1773" s="2"/>
    </row>
    <row r="1774" spans="1:8">
      <c r="A1774" s="2"/>
      <c r="B1774" s="2"/>
      <c r="C1774" s="7"/>
      <c r="D1774" s="2"/>
      <c r="E1774" s="2"/>
      <c r="F1774" s="2"/>
      <c r="G1774" s="2"/>
      <c r="H1774" s="2"/>
    </row>
    <row r="1775" spans="1:8" ht="26.25">
      <c r="A1775" s="688" t="s">
        <v>43</v>
      </c>
      <c r="B1775" s="689"/>
      <c r="C1775" s="8">
        <f>SUM(C1740:C1774)</f>
        <v>332</v>
      </c>
      <c r="D1775" s="9">
        <f>SUM(D1740:D1774)</f>
        <v>3743415</v>
      </c>
      <c r="E1775" s="10">
        <f>SUM(E1740:E1774)</f>
        <v>3743415</v>
      </c>
      <c r="F1775" s="10">
        <f>D1775-E1775</f>
        <v>0</v>
      </c>
      <c r="G1775" s="10"/>
      <c r="H1775" s="9"/>
    </row>
    <row r="1780" spans="1:8" ht="23.25">
      <c r="A1780" s="666" t="s">
        <v>0</v>
      </c>
      <c r="B1780" s="666"/>
      <c r="C1780" s="666"/>
      <c r="D1780" s="666"/>
      <c r="E1780" s="666"/>
      <c r="F1780" s="666"/>
      <c r="G1780" s="666"/>
      <c r="H1780" s="666"/>
    </row>
    <row r="1781" spans="1:8" ht="15.75">
      <c r="A1781" s="672" t="s">
        <v>2177</v>
      </c>
      <c r="B1781" s="672"/>
      <c r="C1781" s="672"/>
      <c r="D1781" s="672"/>
      <c r="E1781" s="672"/>
      <c r="F1781" s="672"/>
      <c r="G1781" s="672"/>
      <c r="H1781" s="672"/>
    </row>
    <row r="1782" spans="1:8">
      <c r="A1782" s="667" t="s">
        <v>1890</v>
      </c>
      <c r="B1782" s="667"/>
      <c r="C1782" s="667"/>
      <c r="D1782" s="667"/>
      <c r="E1782" s="667"/>
      <c r="F1782" s="667"/>
      <c r="G1782" s="667"/>
      <c r="H1782" s="667"/>
    </row>
    <row r="1783" spans="1:8">
      <c r="A1783" s="668" t="s">
        <v>1580</v>
      </c>
      <c r="B1783" s="668"/>
      <c r="C1783" s="668"/>
      <c r="D1783" s="668"/>
      <c r="E1783" s="668"/>
      <c r="F1783" s="668"/>
      <c r="G1783" s="668"/>
      <c r="H1783" s="668"/>
    </row>
    <row r="1784" spans="1:8" ht="15.75">
      <c r="A1784" s="1" t="s">
        <v>3</v>
      </c>
      <c r="B1784" s="1" t="s">
        <v>4</v>
      </c>
      <c r="C1784" s="211" t="s">
        <v>2245</v>
      </c>
      <c r="D1784" s="1" t="s">
        <v>2243</v>
      </c>
      <c r="E1784" s="1" t="s">
        <v>2246</v>
      </c>
      <c r="F1784" s="211" t="s">
        <v>2244</v>
      </c>
      <c r="G1784" s="1" t="s">
        <v>2247</v>
      </c>
      <c r="H1784" s="211" t="s">
        <v>2239</v>
      </c>
    </row>
    <row r="1785" spans="1:8">
      <c r="A1785" s="19">
        <v>1</v>
      </c>
      <c r="B1785" s="21" t="s">
        <v>1909</v>
      </c>
      <c r="C1785" s="21">
        <v>3</v>
      </c>
      <c r="D1785" s="5">
        <v>75405</v>
      </c>
      <c r="E1785" s="3"/>
      <c r="F1785" s="3">
        <f>D1785-E1785</f>
        <v>75405</v>
      </c>
      <c r="G1785" s="3"/>
      <c r="H1785" s="21"/>
    </row>
    <row r="1786" spans="1:8">
      <c r="A1786" s="19">
        <v>2</v>
      </c>
      <c r="B1786" s="21" t="s">
        <v>1911</v>
      </c>
      <c r="C1786" s="21">
        <v>13</v>
      </c>
      <c r="D1786" s="5">
        <v>332275</v>
      </c>
      <c r="E1786" s="3"/>
      <c r="F1786" s="3">
        <f>F1785+D1786-E1786</f>
        <v>407680</v>
      </c>
      <c r="G1786" s="3"/>
      <c r="H1786" s="21"/>
    </row>
    <row r="1787" spans="1:8">
      <c r="A1787" s="19">
        <v>3</v>
      </c>
      <c r="B1787" s="21" t="s">
        <v>1913</v>
      </c>
      <c r="C1787" s="21">
        <v>3</v>
      </c>
      <c r="D1787" s="5">
        <v>78845</v>
      </c>
      <c r="E1787" s="3"/>
      <c r="F1787" s="3">
        <f t="shared" ref="F1787:F1811" si="36">F1786+D1787-E1787</f>
        <v>486525</v>
      </c>
      <c r="G1787" s="3"/>
      <c r="H1787" s="21"/>
    </row>
    <row r="1788" spans="1:8">
      <c r="A1788" s="19">
        <v>4</v>
      </c>
      <c r="B1788" s="21" t="s">
        <v>1914</v>
      </c>
      <c r="C1788" s="21">
        <v>9</v>
      </c>
      <c r="D1788" s="5">
        <v>230935</v>
      </c>
      <c r="E1788" s="3"/>
      <c r="F1788" s="3">
        <f t="shared" si="36"/>
        <v>717460</v>
      </c>
      <c r="G1788" s="3"/>
      <c r="H1788" s="21"/>
    </row>
    <row r="1789" spans="1:8">
      <c r="A1789" s="19"/>
      <c r="B1789" s="21" t="s">
        <v>1916</v>
      </c>
      <c r="C1789" s="21">
        <v>13</v>
      </c>
      <c r="D1789" s="5">
        <v>334565</v>
      </c>
      <c r="E1789" s="3"/>
      <c r="F1789" s="3">
        <f t="shared" si="36"/>
        <v>1052025</v>
      </c>
      <c r="G1789" s="3"/>
      <c r="H1789" s="21"/>
    </row>
    <row r="1790" spans="1:8">
      <c r="A1790" s="19"/>
      <c r="B1790" s="21" t="s">
        <v>1917</v>
      </c>
      <c r="C1790" s="21">
        <v>22</v>
      </c>
      <c r="D1790" s="5">
        <v>584435</v>
      </c>
      <c r="E1790" s="3"/>
      <c r="F1790" s="3">
        <f t="shared" si="36"/>
        <v>1636460</v>
      </c>
      <c r="G1790" s="3"/>
      <c r="H1790" s="21"/>
    </row>
    <row r="1791" spans="1:8">
      <c r="A1791" s="19">
        <v>5</v>
      </c>
      <c r="B1791" s="21" t="s">
        <v>1919</v>
      </c>
      <c r="C1791" s="21">
        <v>22</v>
      </c>
      <c r="D1791" s="5">
        <v>567740</v>
      </c>
      <c r="E1791" s="3"/>
      <c r="F1791" s="3">
        <f t="shared" si="36"/>
        <v>2204200</v>
      </c>
      <c r="G1791" s="3"/>
      <c r="H1791" s="21"/>
    </row>
    <row r="1792" spans="1:8">
      <c r="A1792" s="19">
        <v>6</v>
      </c>
      <c r="B1792" s="21" t="s">
        <v>1920</v>
      </c>
      <c r="C1792" s="21">
        <v>34</v>
      </c>
      <c r="D1792" s="5">
        <v>844490</v>
      </c>
      <c r="E1792" s="3"/>
      <c r="F1792" s="3">
        <f t="shared" si="36"/>
        <v>3048690</v>
      </c>
      <c r="G1792" s="3"/>
      <c r="H1792" s="17"/>
    </row>
    <row r="1793" spans="1:8">
      <c r="A1793" s="19">
        <v>7</v>
      </c>
      <c r="B1793" s="21" t="s">
        <v>1924</v>
      </c>
      <c r="C1793" s="21">
        <v>40</v>
      </c>
      <c r="D1793" s="5">
        <v>996655</v>
      </c>
      <c r="E1793" s="3"/>
      <c r="F1793" s="3">
        <f t="shared" si="36"/>
        <v>4045345</v>
      </c>
      <c r="G1793" s="3"/>
      <c r="H1793" s="17"/>
    </row>
    <row r="1794" spans="1:8">
      <c r="A1794" s="19"/>
      <c r="B1794" s="21" t="s">
        <v>1925</v>
      </c>
      <c r="C1794" s="21">
        <v>30</v>
      </c>
      <c r="D1794" s="5">
        <v>671345</v>
      </c>
      <c r="E1794" s="3"/>
      <c r="F1794" s="3">
        <f t="shared" si="36"/>
        <v>4716690</v>
      </c>
      <c r="G1794" s="3"/>
      <c r="H1794" s="17"/>
    </row>
    <row r="1795" spans="1:8">
      <c r="A1795" s="19"/>
      <c r="B1795" s="21" t="s">
        <v>1926</v>
      </c>
      <c r="C1795" s="21">
        <v>28</v>
      </c>
      <c r="D1795" s="5">
        <v>727665</v>
      </c>
      <c r="E1795" s="3"/>
      <c r="F1795" s="3">
        <f t="shared" si="36"/>
        <v>5444355</v>
      </c>
      <c r="G1795" s="3"/>
      <c r="H1795" s="17"/>
    </row>
    <row r="1796" spans="1:8">
      <c r="A1796" s="19"/>
      <c r="B1796" s="21" t="s">
        <v>1929</v>
      </c>
      <c r="C1796" s="21">
        <v>25</v>
      </c>
      <c r="D1796" s="5">
        <v>645780</v>
      </c>
      <c r="E1796" s="3"/>
      <c r="F1796" s="3">
        <f t="shared" si="36"/>
        <v>6090135</v>
      </c>
      <c r="G1796" s="3"/>
      <c r="H1796" s="17"/>
    </row>
    <row r="1797" spans="1:8">
      <c r="A1797" s="19"/>
      <c r="B1797" s="21" t="s">
        <v>1932</v>
      </c>
      <c r="C1797" s="21">
        <v>34</v>
      </c>
      <c r="D1797" s="5">
        <v>862175</v>
      </c>
      <c r="E1797" s="3"/>
      <c r="F1797" s="3">
        <f t="shared" si="36"/>
        <v>6952310</v>
      </c>
      <c r="G1797" s="3"/>
      <c r="H1797" s="17"/>
    </row>
    <row r="1798" spans="1:8">
      <c r="A1798" s="19"/>
      <c r="B1798" s="21" t="s">
        <v>1934</v>
      </c>
      <c r="C1798" s="21">
        <v>34</v>
      </c>
      <c r="D1798" s="5">
        <v>852615</v>
      </c>
      <c r="E1798" s="3"/>
      <c r="F1798" s="3">
        <f t="shared" si="36"/>
        <v>7804925</v>
      </c>
      <c r="G1798" s="3"/>
      <c r="H1798" s="17"/>
    </row>
    <row r="1799" spans="1:8">
      <c r="A1799" s="19"/>
      <c r="B1799" s="21" t="s">
        <v>1936</v>
      </c>
      <c r="C1799" s="21">
        <v>13</v>
      </c>
      <c r="D1799" s="5">
        <v>319720</v>
      </c>
      <c r="E1799" s="3"/>
      <c r="F1799" s="3">
        <f t="shared" si="36"/>
        <v>8124645</v>
      </c>
      <c r="G1799" s="3"/>
      <c r="H1799" s="17"/>
    </row>
    <row r="1800" spans="1:8">
      <c r="A1800" s="19"/>
      <c r="B1800" s="21" t="s">
        <v>1962</v>
      </c>
      <c r="C1800" s="21">
        <v>4</v>
      </c>
      <c r="D1800" s="3"/>
      <c r="E1800" s="5">
        <v>103920</v>
      </c>
      <c r="F1800" s="3">
        <f t="shared" si="36"/>
        <v>8020725</v>
      </c>
      <c r="G1800" s="5"/>
      <c r="H1800" s="17"/>
    </row>
    <row r="1801" spans="1:8">
      <c r="A1801" s="19"/>
      <c r="B1801" s="21" t="s">
        <v>1964</v>
      </c>
      <c r="C1801" s="21">
        <v>20</v>
      </c>
      <c r="D1801" s="3"/>
      <c r="E1801" s="5">
        <v>270375</v>
      </c>
      <c r="F1801" s="3">
        <f t="shared" si="36"/>
        <v>7750350</v>
      </c>
      <c r="G1801" s="5"/>
      <c r="H1801" s="17"/>
    </row>
    <row r="1802" spans="1:8">
      <c r="A1802" s="19"/>
      <c r="B1802" s="21" t="s">
        <v>1965</v>
      </c>
      <c r="C1802" s="21">
        <v>43</v>
      </c>
      <c r="D1802" s="3"/>
      <c r="E1802" s="5">
        <v>973265</v>
      </c>
      <c r="F1802" s="3">
        <f t="shared" si="36"/>
        <v>6777085</v>
      </c>
      <c r="G1802" s="5"/>
      <c r="H1802" s="17"/>
    </row>
    <row r="1803" spans="1:8">
      <c r="A1803" s="19"/>
      <c r="B1803" s="21" t="s">
        <v>1967</v>
      </c>
      <c r="C1803" s="21">
        <v>50</v>
      </c>
      <c r="D1803" s="3"/>
      <c r="E1803" s="5">
        <v>1104145</v>
      </c>
      <c r="F1803" s="3">
        <f t="shared" si="36"/>
        <v>5672940</v>
      </c>
      <c r="G1803" s="5"/>
      <c r="H1803" s="17"/>
    </row>
    <row r="1804" spans="1:8">
      <c r="A1804" s="19"/>
      <c r="B1804" s="21" t="s">
        <v>1969</v>
      </c>
      <c r="C1804" s="21">
        <v>61</v>
      </c>
      <c r="D1804" s="3"/>
      <c r="E1804" s="5">
        <v>1260035</v>
      </c>
      <c r="F1804" s="3">
        <f t="shared" si="36"/>
        <v>4412905</v>
      </c>
      <c r="G1804" s="5"/>
      <c r="H1804" s="17"/>
    </row>
    <row r="1805" spans="1:8">
      <c r="A1805" s="19"/>
      <c r="B1805" s="21" t="s">
        <v>1971</v>
      </c>
      <c r="C1805" s="21">
        <v>50</v>
      </c>
      <c r="D1805" s="3"/>
      <c r="E1805" s="5">
        <v>951935</v>
      </c>
      <c r="F1805" s="3">
        <f t="shared" si="36"/>
        <v>3460970</v>
      </c>
      <c r="G1805" s="5"/>
      <c r="H1805" s="17"/>
    </row>
    <row r="1806" spans="1:8">
      <c r="A1806" s="19"/>
      <c r="B1806" s="21" t="s">
        <v>1974</v>
      </c>
      <c r="C1806" s="21">
        <v>46</v>
      </c>
      <c r="D1806" s="3"/>
      <c r="E1806" s="5">
        <v>858630</v>
      </c>
      <c r="F1806" s="3">
        <f t="shared" si="36"/>
        <v>2602340</v>
      </c>
      <c r="G1806" s="5"/>
      <c r="H1806" s="17"/>
    </row>
    <row r="1807" spans="1:8">
      <c r="A1807" s="19"/>
      <c r="B1807" s="21" t="s">
        <v>1975</v>
      </c>
      <c r="C1807" s="21">
        <v>42</v>
      </c>
      <c r="D1807" s="3"/>
      <c r="E1807" s="5">
        <v>836905</v>
      </c>
      <c r="F1807" s="3">
        <f t="shared" si="36"/>
        <v>1765435</v>
      </c>
      <c r="G1807" s="5"/>
      <c r="H1807" s="17"/>
    </row>
    <row r="1808" spans="1:8">
      <c r="A1808" s="19"/>
      <c r="B1808" s="21" t="s">
        <v>1978</v>
      </c>
      <c r="C1808" s="21">
        <v>22</v>
      </c>
      <c r="D1808" s="3"/>
      <c r="E1808" s="5">
        <v>426370</v>
      </c>
      <c r="F1808" s="3">
        <f t="shared" si="36"/>
        <v>1339065</v>
      </c>
      <c r="G1808" s="5"/>
      <c r="H1808" s="17"/>
    </row>
    <row r="1809" spans="1:8">
      <c r="A1809" s="19"/>
      <c r="B1809" s="21" t="s">
        <v>1980</v>
      </c>
      <c r="C1809" s="21">
        <v>42</v>
      </c>
      <c r="D1809" s="3"/>
      <c r="E1809" s="5">
        <v>822515</v>
      </c>
      <c r="F1809" s="3">
        <f t="shared" si="36"/>
        <v>516550</v>
      </c>
      <c r="G1809" s="5"/>
      <c r="H1809" s="17"/>
    </row>
    <row r="1810" spans="1:8">
      <c r="A1810" s="19"/>
      <c r="B1810" s="21" t="s">
        <v>1981</v>
      </c>
      <c r="C1810" s="21">
        <v>23</v>
      </c>
      <c r="D1810" s="3"/>
      <c r="E1810" s="5">
        <v>506810</v>
      </c>
      <c r="F1810" s="3">
        <f t="shared" si="36"/>
        <v>9740</v>
      </c>
      <c r="G1810" s="5"/>
      <c r="H1810" s="17"/>
    </row>
    <row r="1811" spans="1:8">
      <c r="A1811" s="19"/>
      <c r="B1811" s="21" t="s">
        <v>1992</v>
      </c>
      <c r="C1811" s="21">
        <v>1</v>
      </c>
      <c r="D1811" s="3">
        <v>15320</v>
      </c>
      <c r="E1811" s="5">
        <v>25060</v>
      </c>
      <c r="F1811" s="3">
        <f t="shared" si="36"/>
        <v>0</v>
      </c>
      <c r="G1811" s="5"/>
      <c r="H1811" s="17"/>
    </row>
    <row r="1812" spans="1:8">
      <c r="A1812" s="19">
        <v>9</v>
      </c>
      <c r="B1812" s="17"/>
      <c r="C1812" s="17"/>
      <c r="D1812" s="18"/>
      <c r="E1812" s="18"/>
      <c r="F1812" s="18"/>
      <c r="G1812" s="18"/>
      <c r="H1812" s="17"/>
    </row>
    <row r="1813" spans="1:8" ht="18.75">
      <c r="A1813" s="676" t="s">
        <v>43</v>
      </c>
      <c r="B1813" s="677"/>
      <c r="C1813" s="41">
        <f>SUM(C1785:C1812)</f>
        <v>727</v>
      </c>
      <c r="D1813" s="42">
        <f>SUM(D1785:D1812)</f>
        <v>8139965</v>
      </c>
      <c r="E1813" s="42">
        <f>SUM(E1785:E1812)</f>
        <v>8139965</v>
      </c>
      <c r="F1813" s="42">
        <f>D1813-E1813</f>
        <v>0</v>
      </c>
      <c r="G1813" s="42"/>
      <c r="H1813" s="43"/>
    </row>
    <row r="1815" spans="1:8" ht="23.25">
      <c r="A1815" s="666" t="s">
        <v>0</v>
      </c>
      <c r="B1815" s="666"/>
      <c r="C1815" s="666"/>
      <c r="D1815" s="666"/>
      <c r="E1815" s="666"/>
      <c r="F1815" s="666"/>
      <c r="G1815" s="666"/>
      <c r="H1815" s="666"/>
    </row>
    <row r="1816" spans="1:8" ht="15.75">
      <c r="A1816" s="672" t="s">
        <v>1898</v>
      </c>
      <c r="B1816" s="672"/>
      <c r="C1816" s="672"/>
      <c r="D1816" s="672"/>
      <c r="E1816" s="672"/>
      <c r="F1816" s="672"/>
      <c r="G1816" s="672"/>
      <c r="H1816" s="672"/>
    </row>
    <row r="1817" spans="1:8">
      <c r="A1817" s="667" t="s">
        <v>1935</v>
      </c>
      <c r="B1817" s="667"/>
      <c r="C1817" s="667"/>
      <c r="D1817" s="667"/>
      <c r="E1817" s="667"/>
      <c r="F1817" s="667"/>
      <c r="G1817" s="667"/>
      <c r="H1817" s="667"/>
    </row>
    <row r="1818" spans="1:8">
      <c r="A1818" s="668" t="s">
        <v>45</v>
      </c>
      <c r="B1818" s="668"/>
      <c r="C1818" s="668"/>
      <c r="D1818" s="668"/>
      <c r="E1818" s="668"/>
      <c r="F1818" s="668"/>
      <c r="G1818" s="668"/>
      <c r="H1818" s="668"/>
    </row>
    <row r="1819" spans="1:8" ht="15.75">
      <c r="A1819" s="1" t="s">
        <v>3</v>
      </c>
      <c r="B1819" s="1" t="s">
        <v>4</v>
      </c>
      <c r="C1819" s="211" t="s">
        <v>2245</v>
      </c>
      <c r="D1819" s="1" t="s">
        <v>2243</v>
      </c>
      <c r="E1819" s="1" t="s">
        <v>2246</v>
      </c>
      <c r="F1819" s="211" t="s">
        <v>2244</v>
      </c>
      <c r="G1819" s="1" t="s">
        <v>2247</v>
      </c>
      <c r="H1819" s="211" t="s">
        <v>2239</v>
      </c>
    </row>
    <row r="1820" spans="1:8">
      <c r="A1820" s="19"/>
      <c r="B1820" s="19" t="s">
        <v>1936</v>
      </c>
      <c r="C1820" s="19">
        <v>30</v>
      </c>
      <c r="D1820" s="20">
        <v>786065</v>
      </c>
      <c r="E1820" s="20"/>
      <c r="F1820" s="20">
        <f>D1820-E1820</f>
        <v>786065</v>
      </c>
      <c r="G1820" s="20"/>
      <c r="H1820" s="21" t="s">
        <v>1946</v>
      </c>
    </row>
    <row r="1821" spans="1:8">
      <c r="A1821" s="19"/>
      <c r="B1821" s="21" t="s">
        <v>1937</v>
      </c>
      <c r="C1821" s="21">
        <v>26</v>
      </c>
      <c r="D1821" s="3">
        <v>582280</v>
      </c>
      <c r="E1821" s="17"/>
      <c r="F1821" s="207">
        <f>F1820+D1821-E1821</f>
        <v>1368345</v>
      </c>
      <c r="G1821" s="17"/>
      <c r="H1821" s="21" t="s">
        <v>1947</v>
      </c>
    </row>
    <row r="1822" spans="1:8">
      <c r="A1822" s="19"/>
      <c r="B1822" s="19" t="s">
        <v>1938</v>
      </c>
      <c r="C1822" s="19">
        <v>17</v>
      </c>
      <c r="D1822" s="20">
        <v>424030</v>
      </c>
      <c r="E1822" s="20"/>
      <c r="F1822" s="207">
        <f t="shared" ref="F1822:F1850" si="37">F1821+D1822-E1822</f>
        <v>1792375</v>
      </c>
      <c r="G1822" s="20"/>
      <c r="H1822" s="19"/>
    </row>
    <row r="1823" spans="1:8">
      <c r="A1823" s="19"/>
      <c r="B1823" s="19" t="s">
        <v>1939</v>
      </c>
      <c r="C1823" s="19">
        <v>44</v>
      </c>
      <c r="D1823" s="20">
        <v>1151230</v>
      </c>
      <c r="E1823" s="20"/>
      <c r="F1823" s="207">
        <f t="shared" si="37"/>
        <v>2943605</v>
      </c>
      <c r="G1823" s="20"/>
      <c r="H1823" s="19"/>
    </row>
    <row r="1824" spans="1:8">
      <c r="A1824" s="19"/>
      <c r="B1824" s="19" t="s">
        <v>1942</v>
      </c>
      <c r="C1824" s="19">
        <v>26</v>
      </c>
      <c r="D1824" s="20">
        <v>686740</v>
      </c>
      <c r="E1824" s="20"/>
      <c r="F1824" s="207">
        <f t="shared" si="37"/>
        <v>3630345</v>
      </c>
      <c r="G1824" s="20"/>
      <c r="H1824" s="19"/>
    </row>
    <row r="1825" spans="1:8">
      <c r="A1825" s="19"/>
      <c r="B1825" s="19" t="s">
        <v>1945</v>
      </c>
      <c r="C1825" s="19">
        <v>8</v>
      </c>
      <c r="D1825" s="20">
        <v>204205</v>
      </c>
      <c r="E1825" s="20"/>
      <c r="F1825" s="207">
        <f t="shared" si="37"/>
        <v>3834550</v>
      </c>
      <c r="G1825" s="20"/>
      <c r="H1825" s="19"/>
    </row>
    <row r="1826" spans="1:8">
      <c r="A1826" s="19"/>
      <c r="B1826" s="19" t="s">
        <v>1948</v>
      </c>
      <c r="C1826" s="19">
        <v>19</v>
      </c>
      <c r="D1826" s="25"/>
      <c r="E1826" s="20">
        <v>456045</v>
      </c>
      <c r="F1826" s="207">
        <f t="shared" si="37"/>
        <v>3378505</v>
      </c>
      <c r="G1826" s="20"/>
      <c r="H1826" s="19"/>
    </row>
    <row r="1827" spans="1:8">
      <c r="A1827" s="19"/>
      <c r="B1827" s="19" t="s">
        <v>1959</v>
      </c>
      <c r="C1827" s="19">
        <v>9</v>
      </c>
      <c r="D1827" s="25">
        <v>238915</v>
      </c>
      <c r="E1827" s="25"/>
      <c r="F1827" s="207">
        <f t="shared" si="37"/>
        <v>3617420</v>
      </c>
      <c r="G1827" s="25"/>
      <c r="H1827" s="19"/>
    </row>
    <row r="1828" spans="1:8">
      <c r="A1828" s="19"/>
      <c r="B1828" s="19" t="s">
        <v>1962</v>
      </c>
      <c r="C1828" s="19">
        <v>9</v>
      </c>
      <c r="D1828" s="25">
        <v>237320</v>
      </c>
      <c r="E1828" s="25"/>
      <c r="F1828" s="207">
        <f t="shared" si="37"/>
        <v>3854740</v>
      </c>
      <c r="G1828" s="25"/>
      <c r="H1828" s="19"/>
    </row>
    <row r="1829" spans="1:8">
      <c r="A1829" s="19"/>
      <c r="B1829" s="19" t="s">
        <v>1964</v>
      </c>
      <c r="C1829" s="19">
        <v>7</v>
      </c>
      <c r="D1829" s="25">
        <v>233805</v>
      </c>
      <c r="E1829" s="25"/>
      <c r="F1829" s="207">
        <f t="shared" si="37"/>
        <v>4088545</v>
      </c>
      <c r="G1829" s="25"/>
      <c r="H1829" s="19"/>
    </row>
    <row r="1830" spans="1:8">
      <c r="A1830" s="19"/>
      <c r="B1830" s="19" t="s">
        <v>1965</v>
      </c>
      <c r="C1830" s="19">
        <v>8</v>
      </c>
      <c r="D1830" s="25">
        <v>212330</v>
      </c>
      <c r="E1830" s="25"/>
      <c r="F1830" s="207">
        <f t="shared" si="37"/>
        <v>4300875</v>
      </c>
      <c r="G1830" s="25"/>
      <c r="H1830" s="19"/>
    </row>
    <row r="1831" spans="1:8">
      <c r="A1831" s="19"/>
      <c r="B1831" s="19" t="s">
        <v>1967</v>
      </c>
      <c r="C1831" s="19">
        <v>9</v>
      </c>
      <c r="D1831" s="25">
        <v>238240</v>
      </c>
      <c r="E1831" s="25"/>
      <c r="F1831" s="207">
        <f t="shared" si="37"/>
        <v>4539115</v>
      </c>
      <c r="G1831" s="25"/>
      <c r="H1831" s="19"/>
    </row>
    <row r="1832" spans="1:8">
      <c r="A1832" s="19"/>
      <c r="B1832" s="19" t="s">
        <v>1969</v>
      </c>
      <c r="C1832" s="19">
        <v>14</v>
      </c>
      <c r="D1832" s="25">
        <v>367445</v>
      </c>
      <c r="E1832" s="25"/>
      <c r="F1832" s="207">
        <f t="shared" si="37"/>
        <v>4906560</v>
      </c>
      <c r="G1832" s="25"/>
      <c r="H1832" s="19"/>
    </row>
    <row r="1833" spans="1:8">
      <c r="A1833" s="19"/>
      <c r="B1833" s="19" t="s">
        <v>1971</v>
      </c>
      <c r="C1833" s="19">
        <v>6</v>
      </c>
      <c r="D1833" s="25">
        <v>158020</v>
      </c>
      <c r="E1833" s="25"/>
      <c r="F1833" s="207">
        <f t="shared" si="37"/>
        <v>5064580</v>
      </c>
      <c r="G1833" s="25"/>
      <c r="H1833" s="19"/>
    </row>
    <row r="1834" spans="1:8">
      <c r="A1834" s="19"/>
      <c r="B1834" s="19" t="s">
        <v>1974</v>
      </c>
      <c r="C1834" s="19">
        <v>1</v>
      </c>
      <c r="D1834" s="25">
        <v>22240</v>
      </c>
      <c r="E1834" s="25"/>
      <c r="F1834" s="207">
        <f t="shared" si="37"/>
        <v>5086820</v>
      </c>
      <c r="G1834" s="25"/>
      <c r="H1834" s="19"/>
    </row>
    <row r="1835" spans="1:8">
      <c r="A1835" s="19"/>
      <c r="B1835" s="19" t="s">
        <v>1974</v>
      </c>
      <c r="C1835" s="19">
        <v>4</v>
      </c>
      <c r="D1835" s="25"/>
      <c r="E1835" s="25">
        <v>86990</v>
      </c>
      <c r="F1835" s="207">
        <f t="shared" si="37"/>
        <v>4999830</v>
      </c>
      <c r="G1835" s="25"/>
      <c r="H1835" s="19"/>
    </row>
    <row r="1836" spans="1:8">
      <c r="A1836" s="19"/>
      <c r="B1836" s="19" t="s">
        <v>1975</v>
      </c>
      <c r="C1836" s="19">
        <v>7</v>
      </c>
      <c r="D1836" s="25"/>
      <c r="E1836" s="25">
        <v>172355</v>
      </c>
      <c r="F1836" s="207">
        <f t="shared" si="37"/>
        <v>4827475</v>
      </c>
      <c r="G1836" s="25"/>
      <c r="H1836" s="19"/>
    </row>
    <row r="1837" spans="1:8">
      <c r="A1837" s="19"/>
      <c r="B1837" s="19" t="s">
        <v>1975</v>
      </c>
      <c r="C1837" s="19">
        <v>2</v>
      </c>
      <c r="D1837" s="25">
        <v>42255</v>
      </c>
      <c r="E1837" s="25"/>
      <c r="F1837" s="207">
        <f t="shared" si="37"/>
        <v>4869730</v>
      </c>
      <c r="G1837" s="25"/>
      <c r="H1837" s="19"/>
    </row>
    <row r="1838" spans="1:8">
      <c r="A1838" s="19"/>
      <c r="B1838" s="19" t="s">
        <v>1978</v>
      </c>
      <c r="C1838" s="19">
        <v>6</v>
      </c>
      <c r="D1838" s="25"/>
      <c r="E1838" s="25">
        <v>135860</v>
      </c>
      <c r="F1838" s="207">
        <f t="shared" si="37"/>
        <v>4733870</v>
      </c>
      <c r="G1838" s="25"/>
      <c r="H1838" s="19"/>
    </row>
    <row r="1839" spans="1:8">
      <c r="A1839" s="19"/>
      <c r="B1839" s="19" t="s">
        <v>1980</v>
      </c>
      <c r="C1839" s="19">
        <v>11</v>
      </c>
      <c r="D1839" s="25"/>
      <c r="E1839" s="25">
        <v>207590</v>
      </c>
      <c r="F1839" s="207">
        <f t="shared" si="37"/>
        <v>4526280</v>
      </c>
      <c r="G1839" s="25"/>
      <c r="H1839" s="19"/>
    </row>
    <row r="1840" spans="1:8">
      <c r="A1840" s="19"/>
      <c r="B1840" s="19" t="s">
        <v>1981</v>
      </c>
      <c r="C1840" s="19">
        <v>20</v>
      </c>
      <c r="D1840" s="25"/>
      <c r="E1840" s="25">
        <v>398900</v>
      </c>
      <c r="F1840" s="207">
        <f t="shared" si="37"/>
        <v>4127380</v>
      </c>
      <c r="G1840" s="25"/>
      <c r="H1840" s="19"/>
    </row>
    <row r="1841" spans="1:8">
      <c r="A1841" s="19"/>
      <c r="B1841" s="19" t="s">
        <v>1983</v>
      </c>
      <c r="C1841" s="19">
        <v>21</v>
      </c>
      <c r="D1841" s="25"/>
      <c r="E1841" s="25">
        <v>467025</v>
      </c>
      <c r="F1841" s="207">
        <f t="shared" si="37"/>
        <v>3660355</v>
      </c>
      <c r="G1841" s="25"/>
      <c r="H1841" s="19"/>
    </row>
    <row r="1842" spans="1:8">
      <c r="A1842" s="19"/>
      <c r="B1842" s="19" t="s">
        <v>1985</v>
      </c>
      <c r="C1842" s="19">
        <v>24</v>
      </c>
      <c r="D1842" s="25"/>
      <c r="E1842" s="25">
        <v>575080</v>
      </c>
      <c r="F1842" s="207">
        <f t="shared" si="37"/>
        <v>3085275</v>
      </c>
      <c r="G1842" s="25"/>
      <c r="H1842" s="19"/>
    </row>
    <row r="1843" spans="1:8">
      <c r="A1843" s="19"/>
      <c r="B1843" s="19" t="s">
        <v>1987</v>
      </c>
      <c r="C1843" s="19">
        <v>10</v>
      </c>
      <c r="D1843" s="25"/>
      <c r="E1843" s="25">
        <v>694380</v>
      </c>
      <c r="F1843" s="207">
        <f t="shared" si="37"/>
        <v>2390895</v>
      </c>
      <c r="G1843" s="25"/>
      <c r="H1843" s="19"/>
    </row>
    <row r="1844" spans="1:8">
      <c r="A1844" s="19"/>
      <c r="B1844" s="19" t="s">
        <v>1989</v>
      </c>
      <c r="C1844" s="19">
        <v>7</v>
      </c>
      <c r="D1844" s="25"/>
      <c r="E1844" s="25">
        <v>608825</v>
      </c>
      <c r="F1844" s="207">
        <f t="shared" si="37"/>
        <v>1782070</v>
      </c>
      <c r="G1844" s="25"/>
      <c r="H1844" s="19"/>
    </row>
    <row r="1845" spans="1:8">
      <c r="A1845" s="19"/>
      <c r="B1845" s="19" t="s">
        <v>1990</v>
      </c>
      <c r="C1845" s="19">
        <v>21</v>
      </c>
      <c r="D1845" s="25"/>
      <c r="E1845" s="25">
        <v>527575</v>
      </c>
      <c r="F1845" s="207">
        <f t="shared" si="37"/>
        <v>1254495</v>
      </c>
      <c r="G1845" s="25"/>
      <c r="H1845" s="19"/>
    </row>
    <row r="1846" spans="1:8">
      <c r="A1846" s="19"/>
      <c r="B1846" s="19" t="s">
        <v>1991</v>
      </c>
      <c r="C1846" s="19">
        <v>13</v>
      </c>
      <c r="D1846" s="25"/>
      <c r="E1846" s="25">
        <v>311765</v>
      </c>
      <c r="F1846" s="207">
        <f t="shared" si="37"/>
        <v>942730</v>
      </c>
      <c r="G1846" s="25"/>
      <c r="H1846" s="19"/>
    </row>
    <row r="1847" spans="1:8">
      <c r="A1847" s="19"/>
      <c r="B1847" s="19" t="s">
        <v>1992</v>
      </c>
      <c r="C1847" s="19">
        <v>20</v>
      </c>
      <c r="D1847" s="25"/>
      <c r="E1847" s="25">
        <v>508560</v>
      </c>
      <c r="F1847" s="207">
        <f t="shared" si="37"/>
        <v>434170</v>
      </c>
      <c r="G1847" s="25"/>
      <c r="H1847" s="19"/>
    </row>
    <row r="1848" spans="1:8">
      <c r="A1848" s="19"/>
      <c r="B1848" s="19" t="s">
        <v>1993</v>
      </c>
      <c r="C1848" s="19">
        <v>11</v>
      </c>
      <c r="D1848" s="25"/>
      <c r="E1848" s="25">
        <v>277355</v>
      </c>
      <c r="F1848" s="207">
        <f t="shared" si="37"/>
        <v>156815</v>
      </c>
      <c r="G1848" s="25"/>
      <c r="H1848" s="19"/>
    </row>
    <row r="1849" spans="1:8">
      <c r="A1849" s="19"/>
      <c r="B1849" s="19" t="s">
        <v>1994</v>
      </c>
      <c r="C1849" s="19">
        <v>5</v>
      </c>
      <c r="D1849" s="25"/>
      <c r="E1849" s="25">
        <v>132615</v>
      </c>
      <c r="F1849" s="207">
        <f t="shared" si="37"/>
        <v>24200</v>
      </c>
      <c r="G1849" s="25"/>
      <c r="H1849" s="19"/>
    </row>
    <row r="1850" spans="1:8">
      <c r="A1850" s="19"/>
      <c r="B1850" s="19" t="s">
        <v>1995</v>
      </c>
      <c r="C1850" s="19">
        <v>1</v>
      </c>
      <c r="D1850" s="25">
        <v>1560</v>
      </c>
      <c r="E1850" s="25">
        <v>25760</v>
      </c>
      <c r="F1850" s="207">
        <f t="shared" si="37"/>
        <v>0</v>
      </c>
      <c r="G1850" s="25"/>
      <c r="H1850" s="19"/>
    </row>
    <row r="1851" spans="1:8" ht="26.25">
      <c r="A1851" s="673" t="s">
        <v>1664</v>
      </c>
      <c r="B1851" s="674"/>
      <c r="C1851" s="29">
        <f>SUM(C1820:C1850)</f>
        <v>416</v>
      </c>
      <c r="D1851" s="30">
        <f>SUM(D1820:D1850)</f>
        <v>5586680</v>
      </c>
      <c r="E1851" s="30">
        <f>SUM(E1820:E1850)</f>
        <v>5586680</v>
      </c>
      <c r="F1851" s="30">
        <f>D1851-E1851</f>
        <v>0</v>
      </c>
      <c r="G1851" s="30"/>
      <c r="H1851" s="30"/>
    </row>
    <row r="1854" spans="1:8" ht="23.25">
      <c r="A1854" s="666" t="s">
        <v>0</v>
      </c>
      <c r="B1854" s="666"/>
      <c r="C1854" s="666"/>
      <c r="D1854" s="666"/>
      <c r="E1854" s="666"/>
      <c r="F1854" s="666"/>
      <c r="G1854" s="666"/>
      <c r="H1854" s="666"/>
    </row>
    <row r="1855" spans="1:8" ht="15.75">
      <c r="A1855" s="672" t="s">
        <v>1898</v>
      </c>
      <c r="B1855" s="672"/>
      <c r="C1855" s="672"/>
      <c r="D1855" s="672"/>
      <c r="E1855" s="672"/>
      <c r="F1855" s="672"/>
      <c r="G1855" s="672"/>
      <c r="H1855" s="672"/>
    </row>
    <row r="1856" spans="1:8">
      <c r="A1856" s="667" t="s">
        <v>1935</v>
      </c>
      <c r="B1856" s="667"/>
      <c r="C1856" s="667"/>
      <c r="D1856" s="667"/>
      <c r="E1856" s="667"/>
      <c r="F1856" s="667"/>
      <c r="G1856" s="667"/>
      <c r="H1856" s="667"/>
    </row>
    <row r="1857" spans="1:8">
      <c r="A1857" s="668" t="s">
        <v>45</v>
      </c>
      <c r="B1857" s="668"/>
      <c r="C1857" s="668"/>
      <c r="D1857" s="668"/>
      <c r="E1857" s="668"/>
      <c r="F1857" s="668"/>
      <c r="G1857" s="668"/>
      <c r="H1857" s="668"/>
    </row>
    <row r="1858" spans="1:8" ht="15.75">
      <c r="A1858" s="1" t="s">
        <v>3</v>
      </c>
      <c r="B1858" s="1" t="s">
        <v>4</v>
      </c>
      <c r="C1858" s="211" t="s">
        <v>2245</v>
      </c>
      <c r="D1858" s="1" t="s">
        <v>2243</v>
      </c>
      <c r="E1858" s="1" t="s">
        <v>2246</v>
      </c>
      <c r="F1858" s="211" t="s">
        <v>2244</v>
      </c>
      <c r="G1858" s="1" t="s">
        <v>2247</v>
      </c>
      <c r="H1858" s="211" t="s">
        <v>2239</v>
      </c>
    </row>
    <row r="1859" spans="1:8">
      <c r="A1859" s="19"/>
      <c r="B1859" s="19" t="s">
        <v>1996</v>
      </c>
      <c r="C1859" s="19">
        <v>19</v>
      </c>
      <c r="D1859" s="20">
        <v>513330</v>
      </c>
      <c r="E1859" s="20"/>
      <c r="F1859" s="20">
        <f>D1859-E1859</f>
        <v>513330</v>
      </c>
      <c r="G1859" s="20"/>
      <c r="H1859" s="21"/>
    </row>
    <row r="1860" spans="1:8">
      <c r="A1860" s="19"/>
      <c r="B1860" s="21" t="s">
        <v>1999</v>
      </c>
      <c r="C1860" s="21">
        <v>23</v>
      </c>
      <c r="D1860" s="3">
        <v>612295</v>
      </c>
      <c r="E1860" s="17"/>
      <c r="F1860" s="207">
        <f>F1859+D1860-E1860</f>
        <v>1125625</v>
      </c>
      <c r="G1860" s="17"/>
      <c r="H1860" s="21"/>
    </row>
    <row r="1861" spans="1:8">
      <c r="A1861" s="19"/>
      <c r="B1861" s="19" t="s">
        <v>2000</v>
      </c>
      <c r="C1861" s="19">
        <v>1</v>
      </c>
      <c r="D1861" s="20">
        <v>23600</v>
      </c>
      <c r="E1861" s="20"/>
      <c r="F1861" s="207">
        <f t="shared" ref="F1861:F1908" si="38">F1860+D1861-E1861</f>
        <v>1149225</v>
      </c>
      <c r="G1861" s="20"/>
      <c r="H1861" s="19"/>
    </row>
    <row r="1862" spans="1:8">
      <c r="A1862" s="19"/>
      <c r="B1862" s="19" t="s">
        <v>2001</v>
      </c>
      <c r="C1862" s="19">
        <v>7</v>
      </c>
      <c r="D1862" s="20">
        <v>188245</v>
      </c>
      <c r="E1862" s="20"/>
      <c r="F1862" s="207">
        <f t="shared" si="38"/>
        <v>1337470</v>
      </c>
      <c r="G1862" s="20"/>
      <c r="H1862" s="19"/>
    </row>
    <row r="1863" spans="1:8">
      <c r="A1863" s="19"/>
      <c r="B1863" s="19" t="s">
        <v>2001</v>
      </c>
      <c r="C1863" s="19">
        <v>2</v>
      </c>
      <c r="D1863" s="20"/>
      <c r="E1863" s="26">
        <v>40225</v>
      </c>
      <c r="F1863" s="207">
        <f t="shared" si="38"/>
        <v>1297245</v>
      </c>
      <c r="G1863" s="26"/>
      <c r="H1863" s="19"/>
    </row>
    <row r="1864" spans="1:8">
      <c r="A1864" s="19"/>
      <c r="B1864" s="19" t="s">
        <v>2003</v>
      </c>
      <c r="C1864" s="19">
        <v>15</v>
      </c>
      <c r="D1864" s="20">
        <v>395530</v>
      </c>
      <c r="E1864" s="26"/>
      <c r="F1864" s="207">
        <f t="shared" si="38"/>
        <v>1692775</v>
      </c>
      <c r="G1864" s="26"/>
      <c r="H1864" s="19"/>
    </row>
    <row r="1865" spans="1:8">
      <c r="A1865" s="19"/>
      <c r="B1865" s="19" t="s">
        <v>2004</v>
      </c>
      <c r="C1865" s="19">
        <v>28</v>
      </c>
      <c r="D1865" s="25">
        <v>751830</v>
      </c>
      <c r="E1865" s="26"/>
      <c r="F1865" s="207">
        <f t="shared" si="38"/>
        <v>2444605</v>
      </c>
      <c r="G1865" s="26"/>
      <c r="H1865" s="19"/>
    </row>
    <row r="1866" spans="1:8">
      <c r="A1866" s="19"/>
      <c r="B1866" s="19" t="s">
        <v>2007</v>
      </c>
      <c r="C1866" s="19">
        <v>10</v>
      </c>
      <c r="D1866" s="25">
        <v>255225</v>
      </c>
      <c r="E1866" s="26"/>
      <c r="F1866" s="207">
        <f t="shared" si="38"/>
        <v>2699830</v>
      </c>
      <c r="G1866" s="26"/>
      <c r="H1866" s="19"/>
    </row>
    <row r="1867" spans="1:8">
      <c r="A1867" s="19"/>
      <c r="B1867" s="19" t="s">
        <v>2009</v>
      </c>
      <c r="C1867" s="19">
        <v>6</v>
      </c>
      <c r="D1867" s="25">
        <v>152260</v>
      </c>
      <c r="E1867" s="26"/>
      <c r="F1867" s="207">
        <f t="shared" si="38"/>
        <v>2852090</v>
      </c>
      <c r="G1867" s="26"/>
      <c r="H1867" s="19"/>
    </row>
    <row r="1868" spans="1:8">
      <c r="A1868" s="19"/>
      <c r="B1868" s="19" t="s">
        <v>2011</v>
      </c>
      <c r="C1868" s="19">
        <v>9</v>
      </c>
      <c r="D1868" s="25">
        <v>236325</v>
      </c>
      <c r="E1868" s="26"/>
      <c r="F1868" s="207">
        <f t="shared" si="38"/>
        <v>3088415</v>
      </c>
      <c r="G1868" s="26"/>
      <c r="H1868" s="19"/>
    </row>
    <row r="1869" spans="1:8">
      <c r="A1869" s="19"/>
      <c r="B1869" s="19" t="s">
        <v>2013</v>
      </c>
      <c r="C1869" s="19">
        <v>1</v>
      </c>
      <c r="D1869" s="25">
        <v>24970</v>
      </c>
      <c r="E1869" s="26"/>
      <c r="F1869" s="207">
        <f t="shared" si="38"/>
        <v>3113385</v>
      </c>
      <c r="G1869" s="26"/>
      <c r="H1869" s="19"/>
    </row>
    <row r="1870" spans="1:8">
      <c r="A1870" s="19"/>
      <c r="B1870" s="19" t="s">
        <v>2014</v>
      </c>
      <c r="C1870" s="19">
        <v>18</v>
      </c>
      <c r="D1870" s="25">
        <v>477215</v>
      </c>
      <c r="E1870" s="26"/>
      <c r="F1870" s="207">
        <f t="shared" si="38"/>
        <v>3590600</v>
      </c>
      <c r="G1870" s="26"/>
      <c r="H1870" s="19"/>
    </row>
    <row r="1871" spans="1:8">
      <c r="A1871" s="19"/>
      <c r="B1871" s="19" t="s">
        <v>2015</v>
      </c>
      <c r="C1871" s="19">
        <v>24</v>
      </c>
      <c r="D1871" s="25">
        <v>640630</v>
      </c>
      <c r="E1871" s="26"/>
      <c r="F1871" s="207">
        <f t="shared" si="38"/>
        <v>4231230</v>
      </c>
      <c r="G1871" s="26"/>
      <c r="H1871" s="19"/>
    </row>
    <row r="1872" spans="1:8">
      <c r="A1872" s="19"/>
      <c r="B1872" s="19" t="s">
        <v>2017</v>
      </c>
      <c r="C1872" s="19">
        <v>19</v>
      </c>
      <c r="D1872" s="25">
        <v>481700</v>
      </c>
      <c r="E1872" s="26"/>
      <c r="F1872" s="207">
        <f t="shared" si="38"/>
        <v>4712930</v>
      </c>
      <c r="G1872" s="26"/>
      <c r="H1872" s="19"/>
    </row>
    <row r="1873" spans="1:8">
      <c r="A1873" s="19"/>
      <c r="B1873" s="19" t="s">
        <v>2018</v>
      </c>
      <c r="C1873" s="19">
        <v>27</v>
      </c>
      <c r="D1873" s="25">
        <v>714280</v>
      </c>
      <c r="E1873" s="26"/>
      <c r="F1873" s="207">
        <f t="shared" si="38"/>
        <v>5427210</v>
      </c>
      <c r="G1873" s="26"/>
      <c r="H1873" s="19"/>
    </row>
    <row r="1874" spans="1:8">
      <c r="A1874" s="19"/>
      <c r="B1874" s="19" t="s">
        <v>2022</v>
      </c>
      <c r="C1874" s="19">
        <v>12</v>
      </c>
      <c r="D1874" s="25">
        <v>322435</v>
      </c>
      <c r="E1874" s="26"/>
      <c r="F1874" s="207">
        <f t="shared" si="38"/>
        <v>5749645</v>
      </c>
      <c r="G1874" s="26"/>
      <c r="H1874" s="19"/>
    </row>
    <row r="1875" spans="1:8">
      <c r="A1875" s="19"/>
      <c r="B1875" s="19" t="s">
        <v>2023</v>
      </c>
      <c r="C1875" s="19">
        <v>11</v>
      </c>
      <c r="D1875" s="25">
        <v>267040</v>
      </c>
      <c r="E1875" s="26"/>
      <c r="F1875" s="207">
        <f t="shared" si="38"/>
        <v>6016685</v>
      </c>
      <c r="G1875" s="26"/>
      <c r="H1875" s="19"/>
    </row>
    <row r="1876" spans="1:8">
      <c r="A1876" s="19"/>
      <c r="B1876" s="19" t="s">
        <v>2024</v>
      </c>
      <c r="C1876" s="19">
        <v>3</v>
      </c>
      <c r="D1876" s="25">
        <v>77225</v>
      </c>
      <c r="E1876" s="26"/>
      <c r="F1876" s="207">
        <f t="shared" si="38"/>
        <v>6093910</v>
      </c>
      <c r="G1876" s="26"/>
      <c r="H1876" s="19"/>
    </row>
    <row r="1877" spans="1:8">
      <c r="A1877" s="19"/>
      <c r="B1877" s="19" t="s">
        <v>2039</v>
      </c>
      <c r="C1877" s="19">
        <v>3</v>
      </c>
      <c r="D1877" s="25"/>
      <c r="E1877" s="26">
        <v>81140</v>
      </c>
      <c r="F1877" s="207">
        <f t="shared" si="38"/>
        <v>6012770</v>
      </c>
      <c r="G1877" s="26"/>
      <c r="H1877" s="19"/>
    </row>
    <row r="1878" spans="1:8">
      <c r="A1878" s="19"/>
      <c r="B1878" s="19" t="s">
        <v>2041</v>
      </c>
      <c r="C1878" s="19">
        <v>8</v>
      </c>
      <c r="D1878" s="25"/>
      <c r="E1878" s="26">
        <v>168845</v>
      </c>
      <c r="F1878" s="207">
        <f t="shared" si="38"/>
        <v>5843925</v>
      </c>
      <c r="G1878" s="26"/>
      <c r="H1878" s="19"/>
    </row>
    <row r="1879" spans="1:8">
      <c r="A1879" s="19"/>
      <c r="B1879" s="19" t="s">
        <v>2044</v>
      </c>
      <c r="C1879" s="19">
        <v>1</v>
      </c>
      <c r="D1879" s="25"/>
      <c r="E1879" s="26">
        <v>20170</v>
      </c>
      <c r="F1879" s="207">
        <f t="shared" si="38"/>
        <v>5823755</v>
      </c>
      <c r="G1879" s="26"/>
      <c r="H1879" s="19"/>
    </row>
    <row r="1880" spans="1:8">
      <c r="A1880" s="19"/>
      <c r="B1880" s="19" t="s">
        <v>2047</v>
      </c>
      <c r="C1880" s="19">
        <v>14</v>
      </c>
      <c r="D1880" s="25"/>
      <c r="E1880" s="26">
        <v>318480</v>
      </c>
      <c r="F1880" s="207">
        <f t="shared" si="38"/>
        <v>5505275</v>
      </c>
      <c r="G1880" s="26"/>
      <c r="H1880" s="19"/>
    </row>
    <row r="1881" spans="1:8">
      <c r="A1881" s="19"/>
      <c r="B1881" s="19" t="s">
        <v>2058</v>
      </c>
      <c r="C1881" s="19">
        <v>10</v>
      </c>
      <c r="D1881" s="25"/>
      <c r="E1881" s="26">
        <v>223255</v>
      </c>
      <c r="F1881" s="207">
        <f t="shared" si="38"/>
        <v>5282020</v>
      </c>
      <c r="G1881" s="26"/>
      <c r="H1881" s="19"/>
    </row>
    <row r="1882" spans="1:8">
      <c r="A1882" s="19"/>
      <c r="B1882" s="19" t="s">
        <v>2060</v>
      </c>
      <c r="C1882" s="19">
        <v>5</v>
      </c>
      <c r="D1882" s="25"/>
      <c r="E1882" s="26">
        <v>111115</v>
      </c>
      <c r="F1882" s="207">
        <f t="shared" si="38"/>
        <v>5170905</v>
      </c>
      <c r="G1882" s="26"/>
      <c r="H1882" s="19"/>
    </row>
    <row r="1883" spans="1:8">
      <c r="A1883" s="19"/>
      <c r="B1883" s="160" t="s">
        <v>2063</v>
      </c>
      <c r="C1883" s="19">
        <v>11</v>
      </c>
      <c r="D1883" s="25"/>
      <c r="E1883" s="26">
        <v>281775</v>
      </c>
      <c r="F1883" s="207">
        <f t="shared" si="38"/>
        <v>4889130</v>
      </c>
      <c r="G1883" s="26"/>
      <c r="H1883" s="19"/>
    </row>
    <row r="1884" spans="1:8">
      <c r="A1884" s="19"/>
      <c r="B1884" s="19" t="s">
        <v>2065</v>
      </c>
      <c r="C1884" s="19">
        <v>2</v>
      </c>
      <c r="D1884" s="25"/>
      <c r="E1884" s="26">
        <v>52965</v>
      </c>
      <c r="F1884" s="207">
        <f t="shared" si="38"/>
        <v>4836165</v>
      </c>
      <c r="G1884" s="26"/>
      <c r="H1884" s="19"/>
    </row>
    <row r="1885" spans="1:8">
      <c r="A1885" s="19"/>
      <c r="B1885" s="19" t="s">
        <v>2067</v>
      </c>
      <c r="C1885" s="19">
        <v>5</v>
      </c>
      <c r="D1885" s="25"/>
      <c r="E1885" s="26">
        <v>119820</v>
      </c>
      <c r="F1885" s="207">
        <f t="shared" si="38"/>
        <v>4716345</v>
      </c>
      <c r="G1885" s="26"/>
      <c r="H1885" s="19"/>
    </row>
    <row r="1886" spans="1:8">
      <c r="A1886" s="19"/>
      <c r="B1886" s="19" t="s">
        <v>2069</v>
      </c>
      <c r="C1886" s="19">
        <v>3</v>
      </c>
      <c r="D1886" s="25"/>
      <c r="E1886" s="26">
        <v>60000</v>
      </c>
      <c r="F1886" s="207">
        <f t="shared" si="38"/>
        <v>4656345</v>
      </c>
      <c r="G1886" s="26"/>
      <c r="H1886" s="19"/>
    </row>
    <row r="1887" spans="1:8">
      <c r="A1887" s="19"/>
      <c r="B1887" s="19" t="s">
        <v>2071</v>
      </c>
      <c r="C1887" s="19">
        <v>18</v>
      </c>
      <c r="D1887" s="25"/>
      <c r="E1887" s="26">
        <v>227135</v>
      </c>
      <c r="F1887" s="207">
        <f t="shared" si="38"/>
        <v>4429210</v>
      </c>
      <c r="G1887" s="26"/>
      <c r="H1887" s="19"/>
    </row>
    <row r="1888" spans="1:8">
      <c r="A1888" s="19"/>
      <c r="B1888" s="19" t="s">
        <v>2073</v>
      </c>
      <c r="C1888" s="19">
        <v>10</v>
      </c>
      <c r="D1888" s="25"/>
      <c r="E1888" s="26">
        <v>243910</v>
      </c>
      <c r="F1888" s="207">
        <f t="shared" si="38"/>
        <v>4185300</v>
      </c>
      <c r="G1888" s="26"/>
      <c r="H1888" s="19"/>
    </row>
    <row r="1889" spans="1:8">
      <c r="A1889" s="19"/>
      <c r="B1889" s="19" t="s">
        <v>2074</v>
      </c>
      <c r="C1889" s="19">
        <v>11</v>
      </c>
      <c r="D1889" s="25"/>
      <c r="E1889" s="26">
        <v>244440</v>
      </c>
      <c r="F1889" s="207">
        <f t="shared" si="38"/>
        <v>3940860</v>
      </c>
      <c r="G1889" s="26"/>
      <c r="H1889" s="19"/>
    </row>
    <row r="1890" spans="1:8">
      <c r="A1890" s="19"/>
      <c r="B1890" s="19" t="s">
        <v>2075</v>
      </c>
      <c r="C1890" s="19">
        <v>9</v>
      </c>
      <c r="D1890" s="25"/>
      <c r="E1890" s="26">
        <v>170150</v>
      </c>
      <c r="F1890" s="207">
        <f t="shared" si="38"/>
        <v>3770710</v>
      </c>
      <c r="G1890" s="26"/>
      <c r="H1890" s="19"/>
    </row>
    <row r="1891" spans="1:8">
      <c r="A1891" s="19"/>
      <c r="B1891" s="19" t="s">
        <v>2076</v>
      </c>
      <c r="C1891" s="19">
        <v>8</v>
      </c>
      <c r="D1891" s="25"/>
      <c r="E1891" s="26">
        <v>190855</v>
      </c>
      <c r="F1891" s="207">
        <f t="shared" si="38"/>
        <v>3579855</v>
      </c>
      <c r="G1891" s="26"/>
      <c r="H1891" s="19"/>
    </row>
    <row r="1892" spans="1:8">
      <c r="A1892" s="19"/>
      <c r="B1892" s="19" t="s">
        <v>2077</v>
      </c>
      <c r="C1892" s="19">
        <v>8</v>
      </c>
      <c r="D1892" s="25"/>
      <c r="E1892" s="26">
        <v>198130</v>
      </c>
      <c r="F1892" s="207">
        <f t="shared" si="38"/>
        <v>3381725</v>
      </c>
      <c r="G1892" s="26"/>
      <c r="H1892" s="19"/>
    </row>
    <row r="1893" spans="1:8">
      <c r="A1893" s="19"/>
      <c r="B1893" s="19" t="s">
        <v>2080</v>
      </c>
      <c r="C1893" s="19">
        <v>5</v>
      </c>
      <c r="D1893" s="25"/>
      <c r="E1893" s="26">
        <v>130365</v>
      </c>
      <c r="F1893" s="207">
        <f t="shared" si="38"/>
        <v>3251360</v>
      </c>
      <c r="G1893" s="26"/>
      <c r="H1893" s="19"/>
    </row>
    <row r="1894" spans="1:8">
      <c r="A1894" s="19"/>
      <c r="B1894" s="19" t="s">
        <v>2081</v>
      </c>
      <c r="C1894" s="19">
        <v>6</v>
      </c>
      <c r="D1894" s="25"/>
      <c r="E1894" s="26">
        <v>159005</v>
      </c>
      <c r="F1894" s="207">
        <f t="shared" si="38"/>
        <v>3092355</v>
      </c>
      <c r="G1894" s="26"/>
      <c r="H1894" s="19"/>
    </row>
    <row r="1895" spans="1:8">
      <c r="A1895" s="19"/>
      <c r="B1895" s="19" t="s">
        <v>2083</v>
      </c>
      <c r="C1895" s="19">
        <v>8</v>
      </c>
      <c r="D1895" s="25"/>
      <c r="E1895" s="26">
        <v>173770</v>
      </c>
      <c r="F1895" s="207">
        <f t="shared" si="38"/>
        <v>2918585</v>
      </c>
      <c r="G1895" s="26"/>
      <c r="H1895" s="19"/>
    </row>
    <row r="1896" spans="1:8">
      <c r="A1896" s="19"/>
      <c r="B1896" s="19" t="s">
        <v>2085</v>
      </c>
      <c r="C1896" s="19">
        <v>7</v>
      </c>
      <c r="D1896" s="25"/>
      <c r="E1896" s="26">
        <v>158305</v>
      </c>
      <c r="F1896" s="207">
        <f t="shared" si="38"/>
        <v>2760280</v>
      </c>
      <c r="G1896" s="26"/>
      <c r="H1896" s="19"/>
    </row>
    <row r="1897" spans="1:8">
      <c r="A1897" s="19"/>
      <c r="B1897" s="19" t="s">
        <v>2086</v>
      </c>
      <c r="C1897" s="19">
        <v>10</v>
      </c>
      <c r="D1897" s="25"/>
      <c r="E1897" s="26">
        <v>221050</v>
      </c>
      <c r="F1897" s="207">
        <f t="shared" si="38"/>
        <v>2539230</v>
      </c>
      <c r="G1897" s="26"/>
      <c r="H1897" s="19"/>
    </row>
    <row r="1898" spans="1:8">
      <c r="A1898" s="19"/>
      <c r="B1898" s="19" t="s">
        <v>2087</v>
      </c>
      <c r="C1898" s="19">
        <v>10</v>
      </c>
      <c r="D1898" s="25"/>
      <c r="E1898" s="26">
        <v>233940</v>
      </c>
      <c r="F1898" s="207">
        <f t="shared" si="38"/>
        <v>2305290</v>
      </c>
      <c r="G1898" s="26"/>
      <c r="H1898" s="19"/>
    </row>
    <row r="1899" spans="1:8">
      <c r="A1899" s="19"/>
      <c r="B1899" s="19" t="s">
        <v>2091</v>
      </c>
      <c r="C1899" s="19">
        <v>7</v>
      </c>
      <c r="D1899" s="25"/>
      <c r="E1899" s="26">
        <v>173770</v>
      </c>
      <c r="F1899" s="207">
        <f t="shared" si="38"/>
        <v>2131520</v>
      </c>
      <c r="G1899" s="26"/>
      <c r="H1899" s="19"/>
    </row>
    <row r="1900" spans="1:8">
      <c r="A1900" s="19"/>
      <c r="B1900" s="19" t="s">
        <v>2094</v>
      </c>
      <c r="C1900" s="19">
        <v>13</v>
      </c>
      <c r="D1900" s="25"/>
      <c r="E1900" s="26">
        <v>332440</v>
      </c>
      <c r="F1900" s="207">
        <f t="shared" si="38"/>
        <v>1799080</v>
      </c>
      <c r="G1900" s="26"/>
      <c r="H1900" s="19"/>
    </row>
    <row r="1901" spans="1:8">
      <c r="A1901" s="19"/>
      <c r="B1901" s="19" t="s">
        <v>2097</v>
      </c>
      <c r="C1901" s="19">
        <v>13</v>
      </c>
      <c r="D1901" s="25"/>
      <c r="E1901" s="26">
        <v>299915</v>
      </c>
      <c r="F1901" s="207">
        <f t="shared" si="38"/>
        <v>1499165</v>
      </c>
      <c r="G1901" s="26"/>
      <c r="H1901" s="19"/>
    </row>
    <row r="1902" spans="1:8">
      <c r="A1902" s="19"/>
      <c r="B1902" s="19" t="s">
        <v>2103</v>
      </c>
      <c r="C1902" s="19">
        <v>12</v>
      </c>
      <c r="D1902" s="25"/>
      <c r="E1902" s="26">
        <v>284610</v>
      </c>
      <c r="F1902" s="207">
        <f t="shared" si="38"/>
        <v>1214555</v>
      </c>
      <c r="G1902" s="26"/>
      <c r="H1902" s="19"/>
    </row>
    <row r="1903" spans="1:8">
      <c r="A1903" s="19"/>
      <c r="B1903" s="19" t="s">
        <v>2105</v>
      </c>
      <c r="C1903" s="19">
        <v>7</v>
      </c>
      <c r="D1903" s="25"/>
      <c r="E1903" s="26">
        <v>180360</v>
      </c>
      <c r="F1903" s="207">
        <f t="shared" si="38"/>
        <v>1034195</v>
      </c>
      <c r="G1903" s="26"/>
      <c r="H1903" s="19"/>
    </row>
    <row r="1904" spans="1:8">
      <c r="A1904" s="19"/>
      <c r="B1904" s="19" t="s">
        <v>2106</v>
      </c>
      <c r="C1904" s="19">
        <v>14</v>
      </c>
      <c r="D1904" s="25"/>
      <c r="E1904" s="26">
        <v>316840</v>
      </c>
      <c r="F1904" s="207">
        <f t="shared" si="38"/>
        <v>717355</v>
      </c>
      <c r="G1904" s="26"/>
      <c r="H1904" s="19"/>
    </row>
    <row r="1905" spans="1:8">
      <c r="A1905" s="19"/>
      <c r="B1905" s="19" t="s">
        <v>2110</v>
      </c>
      <c r="C1905" s="19">
        <v>7</v>
      </c>
      <c r="D1905" s="25"/>
      <c r="E1905" s="26">
        <v>166010</v>
      </c>
      <c r="F1905" s="207">
        <f t="shared" si="38"/>
        <v>551345</v>
      </c>
      <c r="G1905" s="26"/>
      <c r="H1905" s="19"/>
    </row>
    <row r="1906" spans="1:8">
      <c r="A1906" s="19"/>
      <c r="B1906" s="19" t="s">
        <v>2112</v>
      </c>
      <c r="C1906" s="19">
        <v>8</v>
      </c>
      <c r="D1906" s="25"/>
      <c r="E1906" s="26">
        <v>200975</v>
      </c>
      <c r="F1906" s="207">
        <f t="shared" si="38"/>
        <v>350370</v>
      </c>
      <c r="G1906" s="26"/>
      <c r="H1906" s="19"/>
    </row>
    <row r="1907" spans="1:8">
      <c r="A1907" s="19"/>
      <c r="B1907" s="19" t="s">
        <v>2114</v>
      </c>
      <c r="C1907" s="19">
        <v>9</v>
      </c>
      <c r="D1907" s="25"/>
      <c r="E1907" s="26">
        <v>237000</v>
      </c>
      <c r="F1907" s="207">
        <f t="shared" si="38"/>
        <v>113370</v>
      </c>
      <c r="G1907" s="26"/>
      <c r="H1907" s="19"/>
    </row>
    <row r="1908" spans="1:8">
      <c r="A1908" s="19"/>
      <c r="B1908" s="19" t="s">
        <v>2115</v>
      </c>
      <c r="C1908" s="19">
        <v>5</v>
      </c>
      <c r="D1908" s="25">
        <v>3010</v>
      </c>
      <c r="E1908" s="26">
        <v>116380</v>
      </c>
      <c r="F1908" s="207">
        <f t="shared" si="38"/>
        <v>0</v>
      </c>
      <c r="G1908" s="26"/>
      <c r="H1908" s="19"/>
    </row>
    <row r="1909" spans="1:8">
      <c r="A1909" s="19"/>
      <c r="B1909" s="19"/>
      <c r="C1909" s="19"/>
      <c r="D1909" s="25"/>
      <c r="E1909" s="25"/>
      <c r="F1909" s="25"/>
      <c r="G1909" s="25"/>
      <c r="H1909" s="19"/>
    </row>
    <row r="1910" spans="1:8">
      <c r="A1910" s="19"/>
      <c r="B1910" s="19"/>
      <c r="C1910" s="19"/>
      <c r="D1910" s="25"/>
      <c r="E1910" s="25"/>
      <c r="F1910" s="25"/>
      <c r="G1910" s="25"/>
      <c r="H1910" s="19"/>
    </row>
    <row r="1911" spans="1:8" ht="26.25">
      <c r="A1911" s="673" t="s">
        <v>1664</v>
      </c>
      <c r="B1911" s="674"/>
      <c r="C1911" s="29">
        <f>SUM(C1859:C1910)</f>
        <v>502</v>
      </c>
      <c r="D1911" s="30">
        <f>SUM(D1859:D1910)</f>
        <v>6137145</v>
      </c>
      <c r="E1911" s="30">
        <f>SUM(E1859:E1910)</f>
        <v>6137145</v>
      </c>
      <c r="F1911" s="30">
        <f>D1911-E1911</f>
        <v>0</v>
      </c>
      <c r="G1911" s="30"/>
      <c r="H1911" s="30"/>
    </row>
    <row r="1914" spans="1:8" ht="23.25">
      <c r="A1914" s="666" t="s">
        <v>0</v>
      </c>
      <c r="B1914" s="666"/>
      <c r="C1914" s="666"/>
      <c r="D1914" s="666"/>
      <c r="E1914" s="666"/>
      <c r="F1914" s="666"/>
      <c r="G1914" s="666"/>
      <c r="H1914" s="666"/>
    </row>
    <row r="1915" spans="1:8" ht="15.75">
      <c r="A1915" s="672" t="s">
        <v>2177</v>
      </c>
      <c r="B1915" s="672"/>
      <c r="C1915" s="672"/>
      <c r="D1915" s="672"/>
      <c r="E1915" s="672"/>
      <c r="F1915" s="672"/>
      <c r="G1915" s="672"/>
      <c r="H1915" s="672"/>
    </row>
    <row r="1916" spans="1:8">
      <c r="A1916" s="667" t="s">
        <v>342</v>
      </c>
      <c r="B1916" s="667"/>
      <c r="C1916" s="667"/>
      <c r="D1916" s="667"/>
      <c r="E1916" s="667"/>
      <c r="F1916" s="667"/>
      <c r="G1916" s="667"/>
      <c r="H1916" s="667"/>
    </row>
    <row r="1917" spans="1:8">
      <c r="A1917" s="675" t="s">
        <v>1580</v>
      </c>
      <c r="B1917" s="675"/>
      <c r="C1917" s="675"/>
      <c r="D1917" s="675"/>
      <c r="E1917" s="675"/>
      <c r="F1917" s="675"/>
      <c r="G1917" s="675"/>
      <c r="H1917" s="675"/>
    </row>
    <row r="1918" spans="1:8" ht="15.75">
      <c r="A1918" s="1" t="s">
        <v>3</v>
      </c>
      <c r="B1918" s="1" t="s">
        <v>4</v>
      </c>
      <c r="C1918" s="211" t="s">
        <v>2245</v>
      </c>
      <c r="D1918" s="1" t="s">
        <v>2243</v>
      </c>
      <c r="E1918" s="1" t="s">
        <v>2246</v>
      </c>
      <c r="F1918" s="211" t="s">
        <v>2244</v>
      </c>
      <c r="G1918" s="1" t="s">
        <v>2247</v>
      </c>
      <c r="H1918" s="211" t="s">
        <v>2239</v>
      </c>
    </row>
    <row r="1919" spans="1:8">
      <c r="A1919" s="19">
        <v>1</v>
      </c>
      <c r="B1919" s="21" t="s">
        <v>1995</v>
      </c>
      <c r="C1919" s="21">
        <v>10</v>
      </c>
      <c r="D1919" s="5">
        <v>259530</v>
      </c>
      <c r="E1919" s="3"/>
      <c r="F1919" s="3">
        <f>D1919-E1919</f>
        <v>259530</v>
      </c>
      <c r="G1919" s="3"/>
      <c r="H1919" s="21"/>
    </row>
    <row r="1920" spans="1:8">
      <c r="A1920" s="19">
        <v>2</v>
      </c>
      <c r="B1920" s="21" t="s">
        <v>1996</v>
      </c>
      <c r="C1920" s="21">
        <v>29</v>
      </c>
      <c r="D1920" s="5">
        <v>751580</v>
      </c>
      <c r="E1920" s="3"/>
      <c r="F1920" s="3">
        <f>F1919+D1920-E1920</f>
        <v>1011110</v>
      </c>
      <c r="G1920" s="3"/>
      <c r="H1920" s="21"/>
    </row>
    <row r="1921" spans="1:8">
      <c r="A1921" s="19">
        <v>3</v>
      </c>
      <c r="B1921" s="21" t="s">
        <v>1999</v>
      </c>
      <c r="C1921" s="21">
        <v>13</v>
      </c>
      <c r="D1921" s="5">
        <v>336410</v>
      </c>
      <c r="E1921" s="3"/>
      <c r="F1921" s="3">
        <f t="shared" ref="F1921:F1940" si="39">F1920+D1921-E1921</f>
        <v>1347520</v>
      </c>
      <c r="G1921" s="3"/>
      <c r="H1921" s="21"/>
    </row>
    <row r="1922" spans="1:8">
      <c r="A1922" s="19">
        <v>4</v>
      </c>
      <c r="B1922" s="21" t="s">
        <v>2000</v>
      </c>
      <c r="C1922" s="21">
        <v>21</v>
      </c>
      <c r="D1922" s="5">
        <v>552495</v>
      </c>
      <c r="E1922" s="3"/>
      <c r="F1922" s="3">
        <f t="shared" si="39"/>
        <v>1900015</v>
      </c>
      <c r="G1922" s="3"/>
      <c r="H1922" s="21"/>
    </row>
    <row r="1923" spans="1:8">
      <c r="A1923" s="19"/>
      <c r="B1923" s="21" t="s">
        <v>2001</v>
      </c>
      <c r="C1923" s="21">
        <v>23</v>
      </c>
      <c r="D1923" s="5">
        <v>572820</v>
      </c>
      <c r="E1923" s="3"/>
      <c r="F1923" s="3">
        <f t="shared" si="39"/>
        <v>2472835</v>
      </c>
      <c r="G1923" s="3"/>
      <c r="H1923" s="21"/>
    </row>
    <row r="1924" spans="1:8">
      <c r="A1924" s="19"/>
      <c r="B1924" s="21" t="s">
        <v>2003</v>
      </c>
      <c r="C1924" s="21">
        <v>15</v>
      </c>
      <c r="D1924" s="5">
        <v>396550</v>
      </c>
      <c r="E1924" s="3"/>
      <c r="F1924" s="3">
        <f t="shared" si="39"/>
        <v>2869385</v>
      </c>
      <c r="G1924" s="3"/>
      <c r="H1924" s="21"/>
    </row>
    <row r="1925" spans="1:8">
      <c r="A1925" s="19">
        <v>5</v>
      </c>
      <c r="B1925" s="159" t="s">
        <v>2063</v>
      </c>
      <c r="C1925" s="21">
        <v>4</v>
      </c>
      <c r="D1925" s="3"/>
      <c r="E1925" s="5">
        <v>108850</v>
      </c>
      <c r="F1925" s="3">
        <f t="shared" si="39"/>
        <v>2760535</v>
      </c>
      <c r="G1925" s="5"/>
      <c r="H1925" s="21"/>
    </row>
    <row r="1926" spans="1:8">
      <c r="A1926" s="19">
        <v>6</v>
      </c>
      <c r="B1926" s="21" t="s">
        <v>2065</v>
      </c>
      <c r="C1926" s="21">
        <v>5</v>
      </c>
      <c r="D1926" s="3"/>
      <c r="E1926" s="5">
        <v>135515</v>
      </c>
      <c r="F1926" s="3">
        <f t="shared" si="39"/>
        <v>2625020</v>
      </c>
      <c r="G1926" s="5"/>
      <c r="H1926" s="17"/>
    </row>
    <row r="1927" spans="1:8">
      <c r="A1927" s="19"/>
      <c r="B1927" s="21" t="s">
        <v>2069</v>
      </c>
      <c r="C1927" s="21">
        <v>3</v>
      </c>
      <c r="D1927" s="3"/>
      <c r="E1927" s="5">
        <v>80750</v>
      </c>
      <c r="F1927" s="3">
        <f t="shared" si="39"/>
        <v>2544270</v>
      </c>
      <c r="G1927" s="5"/>
      <c r="H1927" s="17"/>
    </row>
    <row r="1928" spans="1:8">
      <c r="A1928" s="19"/>
      <c r="B1928" s="21" t="s">
        <v>2071</v>
      </c>
      <c r="C1928" s="21">
        <v>8</v>
      </c>
      <c r="D1928" s="3"/>
      <c r="E1928" s="5">
        <v>219135</v>
      </c>
      <c r="F1928" s="3">
        <f t="shared" si="39"/>
        <v>2325135</v>
      </c>
      <c r="G1928" s="5"/>
      <c r="H1928" s="17"/>
    </row>
    <row r="1929" spans="1:8">
      <c r="A1929" s="19"/>
      <c r="B1929" s="21" t="s">
        <v>2073</v>
      </c>
      <c r="C1929" s="21">
        <v>6</v>
      </c>
      <c r="D1929" s="3"/>
      <c r="E1929" s="5">
        <v>161800</v>
      </c>
      <c r="F1929" s="3">
        <f t="shared" si="39"/>
        <v>2163335</v>
      </c>
      <c r="G1929" s="5"/>
      <c r="H1929" s="17"/>
    </row>
    <row r="1930" spans="1:8">
      <c r="A1930" s="19"/>
      <c r="B1930" s="21" t="s">
        <v>2074</v>
      </c>
      <c r="C1930" s="21">
        <v>5</v>
      </c>
      <c r="D1930" s="3"/>
      <c r="E1930" s="5">
        <v>135460</v>
      </c>
      <c r="F1930" s="3">
        <f t="shared" si="39"/>
        <v>2027875</v>
      </c>
      <c r="G1930" s="5"/>
      <c r="H1930" s="17"/>
    </row>
    <row r="1931" spans="1:8">
      <c r="A1931" s="19"/>
      <c r="B1931" s="21" t="s">
        <v>2075</v>
      </c>
      <c r="C1931" s="21">
        <v>6</v>
      </c>
      <c r="D1931" s="3"/>
      <c r="E1931" s="5">
        <v>162025</v>
      </c>
      <c r="F1931" s="3">
        <f t="shared" si="39"/>
        <v>1865850</v>
      </c>
      <c r="G1931" s="5"/>
      <c r="H1931" s="17"/>
    </row>
    <row r="1932" spans="1:8">
      <c r="A1932" s="19"/>
      <c r="B1932" s="21" t="s">
        <v>2083</v>
      </c>
      <c r="C1932" s="21">
        <v>4</v>
      </c>
      <c r="D1932" s="3"/>
      <c r="E1932" s="5">
        <v>85315</v>
      </c>
      <c r="F1932" s="3">
        <f t="shared" si="39"/>
        <v>1780535</v>
      </c>
      <c r="G1932" s="5"/>
      <c r="H1932" s="17"/>
    </row>
    <row r="1933" spans="1:8">
      <c r="A1933" s="19"/>
      <c r="B1933" s="21" t="s">
        <v>2085</v>
      </c>
      <c r="C1933" s="21">
        <v>8</v>
      </c>
      <c r="D1933" s="3"/>
      <c r="E1933" s="5">
        <v>169615</v>
      </c>
      <c r="F1933" s="3">
        <f t="shared" si="39"/>
        <v>1610920</v>
      </c>
      <c r="G1933" s="5"/>
      <c r="H1933" s="17"/>
    </row>
    <row r="1934" spans="1:8">
      <c r="A1934" s="19"/>
      <c r="B1934" s="21" t="s">
        <v>2086</v>
      </c>
      <c r="C1934" s="21">
        <v>17</v>
      </c>
      <c r="D1934" s="3"/>
      <c r="E1934" s="5">
        <v>329235</v>
      </c>
      <c r="F1934" s="3">
        <f t="shared" si="39"/>
        <v>1281685</v>
      </c>
      <c r="G1934" s="5"/>
      <c r="H1934" s="17"/>
    </row>
    <row r="1935" spans="1:8">
      <c r="A1935" s="19"/>
      <c r="B1935" s="21" t="s">
        <v>2087</v>
      </c>
      <c r="C1935" s="21">
        <v>13</v>
      </c>
      <c r="D1935" s="3"/>
      <c r="E1935" s="5">
        <v>307165</v>
      </c>
      <c r="F1935" s="3">
        <f t="shared" si="39"/>
        <v>974520</v>
      </c>
      <c r="G1935" s="5"/>
      <c r="H1935" s="17"/>
    </row>
    <row r="1936" spans="1:8">
      <c r="A1936" s="19"/>
      <c r="B1936" s="21" t="s">
        <v>2091</v>
      </c>
      <c r="C1936" s="21">
        <v>7</v>
      </c>
      <c r="D1936" s="3"/>
      <c r="E1936" s="5">
        <v>187375</v>
      </c>
      <c r="F1936" s="3">
        <f t="shared" si="39"/>
        <v>787145</v>
      </c>
      <c r="G1936" s="5"/>
      <c r="H1936" s="17"/>
    </row>
    <row r="1937" spans="1:8">
      <c r="A1937" s="19"/>
      <c r="B1937" s="21" t="s">
        <v>2094</v>
      </c>
      <c r="C1937" s="21">
        <v>26</v>
      </c>
      <c r="D1937" s="3"/>
      <c r="E1937" s="5">
        <v>518190</v>
      </c>
      <c r="F1937" s="3">
        <f t="shared" si="39"/>
        <v>268955</v>
      </c>
      <c r="G1937" s="5"/>
      <c r="H1937" s="17"/>
    </row>
    <row r="1938" spans="1:8">
      <c r="A1938" s="19"/>
      <c r="B1938" s="21" t="s">
        <v>2097</v>
      </c>
      <c r="C1938" s="21">
        <v>13</v>
      </c>
      <c r="D1938" s="3"/>
      <c r="E1938" s="5">
        <v>247420</v>
      </c>
      <c r="F1938" s="3">
        <f t="shared" si="39"/>
        <v>21535</v>
      </c>
      <c r="G1938" s="5"/>
      <c r="H1938" s="17"/>
    </row>
    <row r="1939" spans="1:8">
      <c r="A1939" s="19"/>
      <c r="B1939" s="21" t="s">
        <v>2106</v>
      </c>
      <c r="C1939" s="21">
        <v>1</v>
      </c>
      <c r="D1939" s="3"/>
      <c r="E1939" s="5">
        <v>14985</v>
      </c>
      <c r="F1939" s="3">
        <f t="shared" si="39"/>
        <v>6550</v>
      </c>
      <c r="G1939" s="5"/>
      <c r="H1939" s="17"/>
    </row>
    <row r="1940" spans="1:8">
      <c r="A1940" s="19">
        <v>9</v>
      </c>
      <c r="B1940" s="17" t="s">
        <v>2119</v>
      </c>
      <c r="C1940" s="17">
        <v>1</v>
      </c>
      <c r="D1940" s="18">
        <v>2140</v>
      </c>
      <c r="E1940" s="65">
        <v>8690</v>
      </c>
      <c r="F1940" s="3">
        <f t="shared" si="39"/>
        <v>0</v>
      </c>
      <c r="G1940" s="65"/>
      <c r="H1940" s="17"/>
    </row>
    <row r="1941" spans="1:8" ht="18.75">
      <c r="A1941" s="676" t="s">
        <v>43</v>
      </c>
      <c r="B1941" s="677"/>
      <c r="C1941" s="41">
        <f>SUM(C1919:C1940)</f>
        <v>238</v>
      </c>
      <c r="D1941" s="42">
        <f>SUM(D1919:D1940)</f>
        <v>2871525</v>
      </c>
      <c r="E1941" s="42">
        <f>SUM(E1919:E1940)</f>
        <v>2871525</v>
      </c>
      <c r="F1941" s="42">
        <f>D1941-E1941</f>
        <v>0</v>
      </c>
      <c r="G1941" s="42"/>
      <c r="H1941" s="43"/>
    </row>
    <row r="1944" spans="1:8" ht="23.25">
      <c r="A1944" s="666" t="s">
        <v>0</v>
      </c>
      <c r="B1944" s="666"/>
      <c r="C1944" s="666"/>
      <c r="D1944" s="666"/>
      <c r="E1944" s="666"/>
      <c r="F1944" s="666"/>
      <c r="G1944" s="666"/>
      <c r="H1944" s="666"/>
    </row>
    <row r="1945" spans="1:8" ht="15.75">
      <c r="A1945" s="672" t="s">
        <v>2177</v>
      </c>
      <c r="B1945" s="672"/>
      <c r="C1945" s="672"/>
      <c r="D1945" s="672"/>
      <c r="E1945" s="672"/>
      <c r="F1945" s="672"/>
      <c r="G1945" s="672"/>
      <c r="H1945" s="672"/>
    </row>
    <row r="1946" spans="1:8">
      <c r="A1946" s="667" t="s">
        <v>2008</v>
      </c>
      <c r="B1946" s="667"/>
      <c r="C1946" s="667"/>
      <c r="D1946" s="667"/>
      <c r="E1946" s="667"/>
      <c r="F1946" s="667"/>
      <c r="G1946" s="667"/>
      <c r="H1946" s="667"/>
    </row>
    <row r="1947" spans="1:8">
      <c r="A1947" s="668" t="s">
        <v>1580</v>
      </c>
      <c r="B1947" s="668"/>
      <c r="C1947" s="668"/>
      <c r="D1947" s="668"/>
      <c r="E1947" s="668"/>
      <c r="F1947" s="668"/>
      <c r="G1947" s="668"/>
      <c r="H1947" s="668"/>
    </row>
    <row r="1948" spans="1:8" ht="15.75">
      <c r="A1948" s="1" t="s">
        <v>3</v>
      </c>
      <c r="B1948" s="1" t="s">
        <v>4</v>
      </c>
      <c r="C1948" s="211" t="s">
        <v>2245</v>
      </c>
      <c r="D1948" s="1" t="s">
        <v>2243</v>
      </c>
      <c r="E1948" s="1" t="s">
        <v>2246</v>
      </c>
      <c r="F1948" s="211" t="s">
        <v>2244</v>
      </c>
      <c r="G1948" s="1" t="s">
        <v>2247</v>
      </c>
      <c r="H1948" s="211" t="s">
        <v>2239</v>
      </c>
    </row>
    <row r="1949" spans="1:8">
      <c r="A1949" s="19">
        <v>1</v>
      </c>
      <c r="B1949" s="21" t="s">
        <v>2007</v>
      </c>
      <c r="C1949" s="21">
        <v>3</v>
      </c>
      <c r="D1949" s="5">
        <v>75065</v>
      </c>
      <c r="E1949" s="3"/>
      <c r="F1949" s="3">
        <f>D1949-E1949</f>
        <v>75065</v>
      </c>
      <c r="G1949" s="3"/>
      <c r="H1949" s="21"/>
    </row>
    <row r="1950" spans="1:8">
      <c r="A1950" s="19">
        <v>2</v>
      </c>
      <c r="B1950" s="21" t="s">
        <v>2009</v>
      </c>
      <c r="C1950" s="21">
        <v>31</v>
      </c>
      <c r="D1950" s="5">
        <v>810250</v>
      </c>
      <c r="E1950" s="3"/>
      <c r="F1950" s="3">
        <f>F1949+D1950-E1950</f>
        <v>885315</v>
      </c>
      <c r="G1950" s="3"/>
      <c r="H1950" s="21"/>
    </row>
    <row r="1951" spans="1:8">
      <c r="A1951" s="19">
        <v>3</v>
      </c>
      <c r="B1951" s="21" t="s">
        <v>2011</v>
      </c>
      <c r="C1951" s="21">
        <v>27</v>
      </c>
      <c r="D1951" s="5">
        <v>692505</v>
      </c>
      <c r="E1951" s="3"/>
      <c r="F1951" s="3">
        <f t="shared" ref="F1951:F1985" si="40">F1950+D1951-E1951</f>
        <v>1577820</v>
      </c>
      <c r="G1951" s="3"/>
      <c r="H1951" s="21"/>
    </row>
    <row r="1952" spans="1:8">
      <c r="A1952" s="19">
        <v>4</v>
      </c>
      <c r="B1952" s="21" t="s">
        <v>2013</v>
      </c>
      <c r="C1952" s="21">
        <v>34</v>
      </c>
      <c r="D1952" s="5">
        <v>881675</v>
      </c>
      <c r="E1952" s="3"/>
      <c r="F1952" s="3">
        <f t="shared" si="40"/>
        <v>2459495</v>
      </c>
      <c r="G1952" s="3"/>
      <c r="H1952" s="21"/>
    </row>
    <row r="1953" spans="1:8">
      <c r="A1953" s="19"/>
      <c r="B1953" s="21" t="s">
        <v>2014</v>
      </c>
      <c r="C1953" s="21">
        <v>9</v>
      </c>
      <c r="D1953" s="5">
        <v>236490</v>
      </c>
      <c r="E1953" s="3"/>
      <c r="F1953" s="3">
        <f t="shared" si="40"/>
        <v>2695985</v>
      </c>
      <c r="G1953" s="3"/>
      <c r="H1953" s="21"/>
    </row>
    <row r="1954" spans="1:8">
      <c r="A1954" s="19"/>
      <c r="B1954" s="21" t="s">
        <v>2015</v>
      </c>
      <c r="C1954" s="21">
        <v>21</v>
      </c>
      <c r="D1954" s="5">
        <v>526205</v>
      </c>
      <c r="E1954" s="3"/>
      <c r="F1954" s="3">
        <f t="shared" si="40"/>
        <v>3222190</v>
      </c>
      <c r="G1954" s="3"/>
      <c r="H1954" s="21"/>
    </row>
    <row r="1955" spans="1:8">
      <c r="A1955" s="19">
        <v>5</v>
      </c>
      <c r="B1955" s="21" t="s">
        <v>2017</v>
      </c>
      <c r="C1955" s="21">
        <v>36</v>
      </c>
      <c r="D1955" s="5">
        <v>900365</v>
      </c>
      <c r="E1955" s="3"/>
      <c r="F1955" s="3">
        <f t="shared" si="40"/>
        <v>4122555</v>
      </c>
      <c r="G1955" s="3"/>
      <c r="H1955" s="21"/>
    </row>
    <row r="1956" spans="1:8">
      <c r="A1956" s="19"/>
      <c r="B1956" s="21" t="s">
        <v>2018</v>
      </c>
      <c r="C1956" s="21">
        <v>29</v>
      </c>
      <c r="D1956" s="5">
        <v>719980</v>
      </c>
      <c r="E1956" s="3"/>
      <c r="F1956" s="3">
        <f t="shared" si="40"/>
        <v>4842535</v>
      </c>
      <c r="G1956" s="3"/>
      <c r="H1956" s="21"/>
    </row>
    <row r="1957" spans="1:8">
      <c r="A1957" s="19"/>
      <c r="B1957" s="21" t="s">
        <v>2022</v>
      </c>
      <c r="C1957" s="21">
        <v>24</v>
      </c>
      <c r="D1957" s="5">
        <v>617475</v>
      </c>
      <c r="E1957" s="3"/>
      <c r="F1957" s="3">
        <f t="shared" si="40"/>
        <v>5460010</v>
      </c>
      <c r="G1957" s="3"/>
      <c r="H1957" s="21"/>
    </row>
    <row r="1958" spans="1:8">
      <c r="A1958" s="19"/>
      <c r="B1958" s="21" t="s">
        <v>2024</v>
      </c>
      <c r="C1958" s="21">
        <v>22</v>
      </c>
      <c r="D1958" s="5">
        <v>565650</v>
      </c>
      <c r="E1958" s="3"/>
      <c r="F1958" s="3">
        <f t="shared" si="40"/>
        <v>6025660</v>
      </c>
      <c r="G1958" s="3"/>
      <c r="H1958" s="21"/>
    </row>
    <row r="1959" spans="1:8">
      <c r="A1959" s="19"/>
      <c r="B1959" s="21" t="s">
        <v>2026</v>
      </c>
      <c r="C1959" s="21">
        <v>16</v>
      </c>
      <c r="D1959" s="5">
        <f>407540+25490</f>
        <v>433030</v>
      </c>
      <c r="E1959" s="3"/>
      <c r="F1959" s="3">
        <f t="shared" si="40"/>
        <v>6458690</v>
      </c>
      <c r="G1959" s="3"/>
      <c r="H1959" s="21"/>
    </row>
    <row r="1960" spans="1:8">
      <c r="A1960" s="19"/>
      <c r="B1960" s="21" t="s">
        <v>2028</v>
      </c>
      <c r="C1960" s="21">
        <v>1</v>
      </c>
      <c r="D1960" s="5">
        <v>25040</v>
      </c>
      <c r="E1960" s="3"/>
      <c r="F1960" s="3">
        <f t="shared" si="40"/>
        <v>6483730</v>
      </c>
      <c r="G1960" s="3"/>
      <c r="H1960" s="21"/>
    </row>
    <row r="1961" spans="1:8">
      <c r="A1961" s="19"/>
      <c r="B1961" s="21" t="s">
        <v>2029</v>
      </c>
      <c r="C1961" s="21">
        <v>8</v>
      </c>
      <c r="D1961" s="5">
        <v>201270</v>
      </c>
      <c r="E1961" s="3"/>
      <c r="F1961" s="3">
        <f t="shared" si="40"/>
        <v>6685000</v>
      </c>
      <c r="G1961" s="3"/>
      <c r="H1961" s="21"/>
    </row>
    <row r="1962" spans="1:8">
      <c r="A1962" s="19"/>
      <c r="B1962" s="21" t="s">
        <v>2030</v>
      </c>
      <c r="C1962" s="21">
        <v>12</v>
      </c>
      <c r="D1962" s="5">
        <v>305245</v>
      </c>
      <c r="E1962" s="3"/>
      <c r="F1962" s="3">
        <f t="shared" si="40"/>
        <v>6990245</v>
      </c>
      <c r="G1962" s="3"/>
      <c r="H1962" s="21"/>
    </row>
    <row r="1963" spans="1:8">
      <c r="A1963" s="19"/>
      <c r="B1963" s="21" t="s">
        <v>2054</v>
      </c>
      <c r="C1963" s="21">
        <v>16</v>
      </c>
      <c r="D1963" s="3"/>
      <c r="E1963" s="5">
        <v>356380</v>
      </c>
      <c r="F1963" s="3">
        <f t="shared" si="40"/>
        <v>6633865</v>
      </c>
      <c r="G1963" s="5"/>
      <c r="H1963" s="21"/>
    </row>
    <row r="1964" spans="1:8">
      <c r="A1964" s="19">
        <v>6</v>
      </c>
      <c r="B1964" s="21" t="s">
        <v>2058</v>
      </c>
      <c r="C1964" s="21">
        <v>25</v>
      </c>
      <c r="D1964" s="3"/>
      <c r="E1964" s="5">
        <v>431600</v>
      </c>
      <c r="F1964" s="3">
        <f t="shared" si="40"/>
        <v>6202265</v>
      </c>
      <c r="G1964" s="5"/>
      <c r="H1964" s="17"/>
    </row>
    <row r="1965" spans="1:8">
      <c r="A1965" s="19"/>
      <c r="B1965" s="21" t="s">
        <v>2060</v>
      </c>
      <c r="C1965" s="21">
        <v>4</v>
      </c>
      <c r="D1965" s="3"/>
      <c r="E1965" s="5">
        <v>92895</v>
      </c>
      <c r="F1965" s="3">
        <f t="shared" si="40"/>
        <v>6109370</v>
      </c>
      <c r="G1965" s="5"/>
      <c r="H1965" s="17"/>
    </row>
    <row r="1966" spans="1:8">
      <c r="A1966" s="19"/>
      <c r="B1966" s="159" t="s">
        <v>2063</v>
      </c>
      <c r="C1966" s="21">
        <v>12</v>
      </c>
      <c r="D1966" s="3"/>
      <c r="E1966" s="5">
        <v>200300</v>
      </c>
      <c r="F1966" s="3">
        <f t="shared" si="40"/>
        <v>5909070</v>
      </c>
      <c r="G1966" s="5"/>
      <c r="H1966" s="17"/>
    </row>
    <row r="1967" spans="1:8">
      <c r="A1967" s="19"/>
      <c r="B1967" s="163" t="s">
        <v>2065</v>
      </c>
      <c r="C1967" s="21">
        <v>2</v>
      </c>
      <c r="D1967" s="3"/>
      <c r="E1967" s="5">
        <v>50960</v>
      </c>
      <c r="F1967" s="3">
        <f t="shared" si="40"/>
        <v>5858110</v>
      </c>
      <c r="G1967" s="5"/>
      <c r="H1967" s="17"/>
    </row>
    <row r="1968" spans="1:8">
      <c r="A1968" s="19"/>
      <c r="B1968" s="168" t="s">
        <v>2073</v>
      </c>
      <c r="C1968" s="21">
        <v>21</v>
      </c>
      <c r="D1968" s="3"/>
      <c r="E1968" s="5">
        <v>326280</v>
      </c>
      <c r="F1968" s="3">
        <f t="shared" si="40"/>
        <v>5531830</v>
      </c>
      <c r="G1968" s="5"/>
      <c r="H1968" s="17"/>
    </row>
    <row r="1969" spans="1:8">
      <c r="A1969" s="19"/>
      <c r="B1969" s="21" t="s">
        <v>2075</v>
      </c>
      <c r="C1969" s="21">
        <v>25</v>
      </c>
      <c r="D1969" s="3"/>
      <c r="E1969" s="5">
        <v>437670</v>
      </c>
      <c r="F1969" s="3">
        <f t="shared" si="40"/>
        <v>5094160</v>
      </c>
      <c r="G1969" s="5"/>
      <c r="H1969" s="17"/>
    </row>
    <row r="1970" spans="1:8">
      <c r="A1970" s="19"/>
      <c r="B1970" s="21" t="s">
        <v>2076</v>
      </c>
      <c r="C1970" s="21">
        <v>5</v>
      </c>
      <c r="D1970" s="3"/>
      <c r="E1970" s="5">
        <v>88155</v>
      </c>
      <c r="F1970" s="3">
        <f t="shared" si="40"/>
        <v>5006005</v>
      </c>
      <c r="G1970" s="5"/>
      <c r="H1970" s="17"/>
    </row>
    <row r="1971" spans="1:8">
      <c r="A1971" s="19"/>
      <c r="B1971" s="21" t="s">
        <v>2077</v>
      </c>
      <c r="C1971" s="21">
        <v>16</v>
      </c>
      <c r="D1971" s="3"/>
      <c r="E1971" s="5">
        <v>350945</v>
      </c>
      <c r="F1971" s="3">
        <f t="shared" si="40"/>
        <v>4655060</v>
      </c>
      <c r="G1971" s="5"/>
      <c r="H1971" s="17"/>
    </row>
    <row r="1972" spans="1:8">
      <c r="A1972" s="19"/>
      <c r="B1972" s="21" t="s">
        <v>2080</v>
      </c>
      <c r="C1972" s="21">
        <v>13</v>
      </c>
      <c r="D1972" s="3"/>
      <c r="E1972" s="5">
        <v>290730</v>
      </c>
      <c r="F1972" s="3">
        <f t="shared" si="40"/>
        <v>4364330</v>
      </c>
      <c r="G1972" s="5"/>
      <c r="H1972" s="17"/>
    </row>
    <row r="1973" spans="1:8">
      <c r="A1973" s="19"/>
      <c r="B1973" s="21" t="s">
        <v>2081</v>
      </c>
      <c r="C1973" s="21">
        <v>24</v>
      </c>
      <c r="D1973" s="3"/>
      <c r="E1973" s="5">
        <v>494820</v>
      </c>
      <c r="F1973" s="3">
        <f t="shared" si="40"/>
        <v>3869510</v>
      </c>
      <c r="G1973" s="5"/>
      <c r="H1973" s="17"/>
    </row>
    <row r="1974" spans="1:8">
      <c r="A1974" s="19"/>
      <c r="B1974" s="21" t="s">
        <v>2083</v>
      </c>
      <c r="C1974" s="21">
        <v>14</v>
      </c>
      <c r="D1974" s="3"/>
      <c r="E1974" s="5">
        <v>222595</v>
      </c>
      <c r="F1974" s="3">
        <f t="shared" si="40"/>
        <v>3646915</v>
      </c>
      <c r="G1974" s="5"/>
      <c r="H1974" s="17"/>
    </row>
    <row r="1975" spans="1:8">
      <c r="A1975" s="19"/>
      <c r="B1975" s="21" t="s">
        <v>2085</v>
      </c>
      <c r="C1975" s="21">
        <v>21</v>
      </c>
      <c r="D1975" s="3"/>
      <c r="E1975" s="5">
        <v>326465</v>
      </c>
      <c r="F1975" s="3">
        <f t="shared" si="40"/>
        <v>3320450</v>
      </c>
      <c r="G1975" s="5"/>
      <c r="H1975" s="17"/>
    </row>
    <row r="1976" spans="1:8">
      <c r="A1976" s="19"/>
      <c r="B1976" s="21" t="s">
        <v>2086</v>
      </c>
      <c r="C1976" s="21">
        <v>3</v>
      </c>
      <c r="D1976" s="3"/>
      <c r="E1976" s="5">
        <v>47505</v>
      </c>
      <c r="F1976" s="3">
        <f t="shared" si="40"/>
        <v>3272945</v>
      </c>
      <c r="G1976" s="5"/>
      <c r="H1976" s="17"/>
    </row>
    <row r="1977" spans="1:8">
      <c r="A1977" s="19"/>
      <c r="B1977" s="21" t="s">
        <v>2091</v>
      </c>
      <c r="C1977" s="21">
        <v>8</v>
      </c>
      <c r="D1977" s="3"/>
      <c r="E1977" s="5">
        <v>189425</v>
      </c>
      <c r="F1977" s="3">
        <f t="shared" si="40"/>
        <v>3083520</v>
      </c>
      <c r="G1977" s="5"/>
      <c r="H1977" s="17"/>
    </row>
    <row r="1978" spans="1:8">
      <c r="A1978" s="19"/>
      <c r="B1978" s="21" t="s">
        <v>2094</v>
      </c>
      <c r="C1978" s="21">
        <v>22</v>
      </c>
      <c r="D1978" s="3"/>
      <c r="E1978" s="5">
        <v>457870</v>
      </c>
      <c r="F1978" s="3">
        <f t="shared" si="40"/>
        <v>2625650</v>
      </c>
      <c r="G1978" s="5"/>
      <c r="H1978" s="17"/>
    </row>
    <row r="1979" spans="1:8">
      <c r="A1979" s="19"/>
      <c r="B1979" s="21" t="s">
        <v>2097</v>
      </c>
      <c r="C1979" s="21">
        <v>28</v>
      </c>
      <c r="D1979" s="3"/>
      <c r="E1979" s="5">
        <v>586650</v>
      </c>
      <c r="F1979" s="3">
        <f t="shared" si="40"/>
        <v>2039000</v>
      </c>
      <c r="G1979" s="5"/>
      <c r="H1979" s="17"/>
    </row>
    <row r="1980" spans="1:8">
      <c r="A1980" s="19"/>
      <c r="B1980" s="21" t="s">
        <v>2103</v>
      </c>
      <c r="C1980" s="21">
        <v>55</v>
      </c>
      <c r="D1980" s="3"/>
      <c r="E1980" s="5">
        <v>963030</v>
      </c>
      <c r="F1980" s="3">
        <f t="shared" si="40"/>
        <v>1075970</v>
      </c>
      <c r="G1980" s="5"/>
      <c r="H1980" s="17"/>
    </row>
    <row r="1981" spans="1:8">
      <c r="A1981" s="19"/>
      <c r="B1981" s="21" t="s">
        <v>2105</v>
      </c>
      <c r="C1981" s="21">
        <v>43</v>
      </c>
      <c r="D1981" s="3"/>
      <c r="E1981" s="5">
        <v>794555</v>
      </c>
      <c r="F1981" s="3">
        <f t="shared" si="40"/>
        <v>281415</v>
      </c>
      <c r="G1981" s="5"/>
      <c r="H1981" s="17"/>
    </row>
    <row r="1982" spans="1:8">
      <c r="A1982" s="19"/>
      <c r="B1982" s="21" t="s">
        <v>2106</v>
      </c>
      <c r="C1982" s="21">
        <v>15</v>
      </c>
      <c r="D1982" s="3"/>
      <c r="E1982" s="5">
        <v>238575</v>
      </c>
      <c r="F1982" s="3">
        <f t="shared" si="40"/>
        <v>42840</v>
      </c>
      <c r="G1982" s="5"/>
      <c r="H1982" s="17"/>
    </row>
    <row r="1983" spans="1:8">
      <c r="A1983" s="19"/>
      <c r="B1983" s="21" t="s">
        <v>2123</v>
      </c>
      <c r="C1983" s="21">
        <v>1</v>
      </c>
      <c r="D1983" s="3"/>
      <c r="E1983" s="5">
        <v>15590</v>
      </c>
      <c r="F1983" s="3">
        <f t="shared" si="40"/>
        <v>27250</v>
      </c>
      <c r="G1983" s="5"/>
      <c r="H1983" s="17"/>
    </row>
    <row r="1984" spans="1:8">
      <c r="A1984" s="19"/>
      <c r="B1984" s="21" t="s">
        <v>2128</v>
      </c>
      <c r="C1984" s="21">
        <v>1</v>
      </c>
      <c r="D1984" s="3">
        <v>179885</v>
      </c>
      <c r="E1984" s="5">
        <v>2985</v>
      </c>
      <c r="F1984" s="3">
        <f t="shared" si="40"/>
        <v>204150</v>
      </c>
      <c r="G1984" s="5"/>
      <c r="H1984" s="17" t="s">
        <v>2140</v>
      </c>
    </row>
    <row r="1985" spans="1:8">
      <c r="A1985" s="19"/>
      <c r="B1985" s="21" t="s">
        <v>2196</v>
      </c>
      <c r="C1985" s="21">
        <v>1</v>
      </c>
      <c r="D1985" s="3"/>
      <c r="E1985" s="3">
        <v>7385</v>
      </c>
      <c r="F1985" s="3">
        <f t="shared" si="40"/>
        <v>196765</v>
      </c>
      <c r="G1985" s="3"/>
      <c r="H1985" s="17"/>
    </row>
    <row r="1986" spans="1:8">
      <c r="A1986" s="19"/>
      <c r="B1986" s="21"/>
      <c r="C1986" s="21"/>
      <c r="D1986" s="3"/>
      <c r="E1986" s="3">
        <v>196765</v>
      </c>
      <c r="F1986" s="3">
        <f>F1985+D1986-E1986</f>
        <v>0</v>
      </c>
      <c r="G1986" s="3" t="s">
        <v>1643</v>
      </c>
      <c r="H1986" s="17"/>
    </row>
    <row r="1987" spans="1:8" ht="18.75">
      <c r="A1987" s="676" t="s">
        <v>43</v>
      </c>
      <c r="B1987" s="677"/>
      <c r="C1987" s="41">
        <f>SUM(C1949:C1986)</f>
        <v>648</v>
      </c>
      <c r="D1987" s="42">
        <f>SUM(D1949:D1986)</f>
        <v>7170130</v>
      </c>
      <c r="E1987" s="42">
        <f>SUM(E1949:E1986)</f>
        <v>7170130</v>
      </c>
      <c r="F1987" s="42">
        <f>D1987-E1987</f>
        <v>0</v>
      </c>
      <c r="G1987" s="42"/>
      <c r="H1987" s="43"/>
    </row>
    <row r="1990" spans="1:8" ht="23.25">
      <c r="A1990" s="666" t="s">
        <v>0</v>
      </c>
      <c r="B1990" s="666"/>
      <c r="C1990" s="666"/>
      <c r="D1990" s="666"/>
      <c r="E1990" s="666"/>
      <c r="F1990" s="666"/>
      <c r="G1990" s="666"/>
      <c r="H1990" s="666"/>
    </row>
    <row r="1991" spans="1:8" ht="15.75">
      <c r="A1991" s="672" t="s">
        <v>1696</v>
      </c>
      <c r="B1991" s="672"/>
      <c r="C1991" s="672"/>
      <c r="D1991" s="672"/>
      <c r="E1991" s="672"/>
      <c r="F1991" s="672"/>
      <c r="G1991" s="672"/>
      <c r="H1991" s="672"/>
    </row>
    <row r="1992" spans="1:8">
      <c r="A1992" s="667" t="s">
        <v>2126</v>
      </c>
      <c r="B1992" s="667"/>
      <c r="C1992" s="667"/>
      <c r="D1992" s="667"/>
      <c r="E1992" s="667"/>
      <c r="F1992" s="667"/>
      <c r="G1992" s="667"/>
      <c r="H1992" s="667"/>
    </row>
    <row r="1993" spans="1:8">
      <c r="A1993" s="668" t="s">
        <v>1580</v>
      </c>
      <c r="B1993" s="668"/>
      <c r="C1993" s="668"/>
      <c r="D1993" s="668"/>
      <c r="E1993" s="668"/>
      <c r="F1993" s="668"/>
      <c r="G1993" s="668"/>
      <c r="H1993" s="668"/>
    </row>
    <row r="1994" spans="1:8" ht="15.75">
      <c r="A1994" s="1" t="s">
        <v>3</v>
      </c>
      <c r="B1994" s="1" t="s">
        <v>4</v>
      </c>
      <c r="C1994" s="211" t="s">
        <v>2245</v>
      </c>
      <c r="D1994" s="1" t="s">
        <v>2243</v>
      </c>
      <c r="E1994" s="1" t="s">
        <v>2246</v>
      </c>
      <c r="F1994" s="211" t="s">
        <v>2244</v>
      </c>
      <c r="G1994" s="1" t="s">
        <v>2247</v>
      </c>
      <c r="H1994" s="211" t="s">
        <v>2239</v>
      </c>
    </row>
    <row r="1995" spans="1:8">
      <c r="A1995" s="19">
        <v>1</v>
      </c>
      <c r="B1995" s="21" t="s">
        <v>2127</v>
      </c>
      <c r="C1995" s="21">
        <v>32</v>
      </c>
      <c r="D1995" s="5">
        <v>832105</v>
      </c>
      <c r="E1995" s="3"/>
      <c r="F1995" s="3">
        <f>D1995-E1995</f>
        <v>832105</v>
      </c>
      <c r="G1995" s="3"/>
      <c r="H1995" s="21"/>
    </row>
    <row r="1996" spans="1:8">
      <c r="A1996" s="19">
        <v>2</v>
      </c>
      <c r="B1996" s="21" t="s">
        <v>2128</v>
      </c>
      <c r="C1996" s="21">
        <v>22</v>
      </c>
      <c r="D1996" s="5">
        <v>569345</v>
      </c>
      <c r="E1996" s="3"/>
      <c r="F1996" s="3">
        <f>F1995+D1996-E1996</f>
        <v>1401450</v>
      </c>
      <c r="G1996" s="3"/>
      <c r="H1996" s="21"/>
    </row>
    <row r="1997" spans="1:8">
      <c r="A1997" s="19">
        <v>3</v>
      </c>
      <c r="B1997" s="21" t="s">
        <v>2130</v>
      </c>
      <c r="C1997" s="21">
        <v>38</v>
      </c>
      <c r="D1997" s="5">
        <v>952565</v>
      </c>
      <c r="E1997" s="3"/>
      <c r="F1997" s="3">
        <f t="shared" ref="F1997:F2019" si="41">F1996+D1997-E1997</f>
        <v>2354015</v>
      </c>
      <c r="G1997" s="3"/>
      <c r="H1997" s="21"/>
    </row>
    <row r="1998" spans="1:8">
      <c r="A1998" s="19">
        <v>4</v>
      </c>
      <c r="B1998" s="21" t="s">
        <v>2132</v>
      </c>
      <c r="C1998" s="21">
        <v>43</v>
      </c>
      <c r="D1998" s="5">
        <v>1123830</v>
      </c>
      <c r="E1998" s="3"/>
      <c r="F1998" s="3">
        <f t="shared" si="41"/>
        <v>3477845</v>
      </c>
      <c r="G1998" s="3"/>
      <c r="H1998" s="21"/>
    </row>
    <row r="1999" spans="1:8">
      <c r="A1999" s="19">
        <v>5</v>
      </c>
      <c r="B1999" s="188" t="s">
        <v>2133</v>
      </c>
      <c r="C1999" s="21">
        <v>31</v>
      </c>
      <c r="D1999" s="5">
        <v>770535</v>
      </c>
      <c r="E1999" s="3"/>
      <c r="F1999" s="3">
        <f t="shared" si="41"/>
        <v>4248380</v>
      </c>
      <c r="G1999" s="3"/>
      <c r="H1999" s="21"/>
    </row>
    <row r="2000" spans="1:8">
      <c r="A2000" s="19"/>
      <c r="B2000" s="190" t="s">
        <v>2136</v>
      </c>
      <c r="C2000" s="21">
        <v>22</v>
      </c>
      <c r="D2000" s="5">
        <v>580220</v>
      </c>
      <c r="E2000" s="3"/>
      <c r="F2000" s="3">
        <f t="shared" si="41"/>
        <v>4828600</v>
      </c>
      <c r="G2000" s="3"/>
      <c r="H2000" s="21"/>
    </row>
    <row r="2001" spans="1:8">
      <c r="A2001" s="19"/>
      <c r="B2001" s="191" t="s">
        <v>2138</v>
      </c>
      <c r="C2001" s="21">
        <v>10</v>
      </c>
      <c r="D2001" s="5">
        <v>261130</v>
      </c>
      <c r="E2001" s="3"/>
      <c r="F2001" s="3">
        <f t="shared" si="41"/>
        <v>5089730</v>
      </c>
      <c r="G2001" s="3"/>
      <c r="H2001" s="21"/>
    </row>
    <row r="2002" spans="1:8">
      <c r="A2002" s="19"/>
      <c r="B2002" s="192" t="s">
        <v>2139</v>
      </c>
      <c r="C2002" s="21">
        <v>2</v>
      </c>
      <c r="D2002" s="5">
        <v>51490</v>
      </c>
      <c r="E2002" s="3"/>
      <c r="F2002" s="3">
        <f t="shared" si="41"/>
        <v>5141220</v>
      </c>
      <c r="G2002" s="3"/>
      <c r="H2002" s="21"/>
    </row>
    <row r="2003" spans="1:8">
      <c r="A2003" s="19">
        <v>6</v>
      </c>
      <c r="B2003" s="21" t="s">
        <v>2139</v>
      </c>
      <c r="C2003" s="21">
        <v>1</v>
      </c>
      <c r="D2003" s="5"/>
      <c r="E2003" s="5">
        <v>6615</v>
      </c>
      <c r="F2003" s="3">
        <f t="shared" si="41"/>
        <v>5134605</v>
      </c>
      <c r="G2003" s="5"/>
      <c r="H2003" s="17"/>
    </row>
    <row r="2004" spans="1:8">
      <c r="A2004" s="19"/>
      <c r="B2004" s="21" t="s">
        <v>2156</v>
      </c>
      <c r="C2004" s="21">
        <v>1</v>
      </c>
      <c r="D2004" s="5"/>
      <c r="E2004" s="3">
        <v>5310</v>
      </c>
      <c r="F2004" s="3">
        <f t="shared" si="41"/>
        <v>5129295</v>
      </c>
      <c r="G2004" s="3"/>
      <c r="H2004" s="17"/>
    </row>
    <row r="2005" spans="1:8">
      <c r="A2005" s="19"/>
      <c r="B2005" s="21" t="s">
        <v>2166</v>
      </c>
      <c r="C2005" s="21">
        <v>6</v>
      </c>
      <c r="D2005" s="5"/>
      <c r="E2005" s="3">
        <v>110565</v>
      </c>
      <c r="F2005" s="3">
        <f t="shared" si="41"/>
        <v>5018730</v>
      </c>
      <c r="G2005" s="3"/>
      <c r="H2005" s="17"/>
    </row>
    <row r="2006" spans="1:8">
      <c r="A2006" s="19"/>
      <c r="B2006" s="21" t="s">
        <v>2169</v>
      </c>
      <c r="C2006" s="21">
        <v>22</v>
      </c>
      <c r="D2006" s="3"/>
      <c r="E2006" s="3">
        <v>324350</v>
      </c>
      <c r="F2006" s="3">
        <f t="shared" si="41"/>
        <v>4694380</v>
      </c>
      <c r="G2006" s="3"/>
      <c r="H2006" s="17"/>
    </row>
    <row r="2007" spans="1:8">
      <c r="A2007" s="19"/>
      <c r="B2007" s="21" t="s">
        <v>2178</v>
      </c>
      <c r="C2007" s="21">
        <v>30</v>
      </c>
      <c r="D2007" s="3"/>
      <c r="E2007" s="3">
        <v>513980</v>
      </c>
      <c r="F2007" s="3">
        <f t="shared" si="41"/>
        <v>4180400</v>
      </c>
      <c r="G2007" s="3"/>
      <c r="H2007" s="17"/>
    </row>
    <row r="2008" spans="1:8">
      <c r="A2008" s="19"/>
      <c r="B2008" s="21" t="s">
        <v>2179</v>
      </c>
      <c r="C2008" s="21">
        <v>26</v>
      </c>
      <c r="D2008" s="3"/>
      <c r="E2008" s="3">
        <v>381475</v>
      </c>
      <c r="F2008" s="3">
        <f t="shared" si="41"/>
        <v>3798925</v>
      </c>
      <c r="G2008" s="3"/>
      <c r="H2008" s="17"/>
    </row>
    <row r="2009" spans="1:8">
      <c r="A2009" s="19"/>
      <c r="B2009" s="21" t="s">
        <v>2180</v>
      </c>
      <c r="C2009" s="21">
        <v>22</v>
      </c>
      <c r="D2009" s="3"/>
      <c r="E2009" s="3">
        <v>321035</v>
      </c>
      <c r="F2009" s="3">
        <f t="shared" si="41"/>
        <v>3477890</v>
      </c>
      <c r="G2009" s="3"/>
      <c r="H2009" s="17"/>
    </row>
    <row r="2010" spans="1:8">
      <c r="A2010" s="19"/>
      <c r="B2010" s="21" t="s">
        <v>2182</v>
      </c>
      <c r="C2010" s="21">
        <v>30</v>
      </c>
      <c r="D2010" s="3"/>
      <c r="E2010" s="3">
        <v>452075</v>
      </c>
      <c r="F2010" s="3">
        <f t="shared" si="41"/>
        <v>3025815</v>
      </c>
      <c r="G2010" s="3"/>
      <c r="H2010" s="17"/>
    </row>
    <row r="2011" spans="1:8">
      <c r="A2011" s="19"/>
      <c r="B2011" s="21" t="s">
        <v>2183</v>
      </c>
      <c r="C2011" s="21">
        <v>18</v>
      </c>
      <c r="D2011" s="3"/>
      <c r="E2011" s="3">
        <v>314595</v>
      </c>
      <c r="F2011" s="3">
        <f t="shared" si="41"/>
        <v>2711220</v>
      </c>
      <c r="G2011" s="3"/>
      <c r="H2011" s="17"/>
    </row>
    <row r="2012" spans="1:8">
      <c r="A2012" s="19"/>
      <c r="B2012" s="21" t="s">
        <v>2188</v>
      </c>
      <c r="C2012" s="21">
        <v>27</v>
      </c>
      <c r="D2012" s="3"/>
      <c r="E2012" s="3">
        <v>491830</v>
      </c>
      <c r="F2012" s="3">
        <f t="shared" si="41"/>
        <v>2219390</v>
      </c>
      <c r="G2012" s="3"/>
      <c r="H2012" s="17"/>
    </row>
    <row r="2013" spans="1:8">
      <c r="A2013" s="19"/>
      <c r="B2013" s="21" t="s">
        <v>2189</v>
      </c>
      <c r="C2013" s="21">
        <v>23</v>
      </c>
      <c r="D2013" s="3"/>
      <c r="E2013" s="3">
        <v>385865</v>
      </c>
      <c r="F2013" s="3">
        <f t="shared" si="41"/>
        <v>1833525</v>
      </c>
      <c r="G2013" s="3"/>
      <c r="H2013" s="17"/>
    </row>
    <row r="2014" spans="1:8">
      <c r="A2014" s="19"/>
      <c r="B2014" s="21" t="s">
        <v>2190</v>
      </c>
      <c r="C2014" s="21">
        <v>32</v>
      </c>
      <c r="D2014" s="3"/>
      <c r="E2014" s="3">
        <v>527015</v>
      </c>
      <c r="F2014" s="3">
        <f t="shared" si="41"/>
        <v>1306510</v>
      </c>
      <c r="G2014" s="3"/>
      <c r="H2014" s="17"/>
    </row>
    <row r="2015" spans="1:8">
      <c r="A2015" s="19"/>
      <c r="B2015" s="21" t="s">
        <v>2191</v>
      </c>
      <c r="C2015" s="21">
        <v>34</v>
      </c>
      <c r="D2015" s="3"/>
      <c r="E2015" s="3">
        <v>515535</v>
      </c>
      <c r="F2015" s="3">
        <f t="shared" si="41"/>
        <v>790975</v>
      </c>
      <c r="G2015" s="3"/>
      <c r="H2015" s="17"/>
    </row>
    <row r="2016" spans="1:8">
      <c r="A2016" s="19"/>
      <c r="B2016" s="21" t="s">
        <v>2192</v>
      </c>
      <c r="C2016" s="21">
        <v>39</v>
      </c>
      <c r="D2016" s="3"/>
      <c r="E2016" s="3">
        <v>599730</v>
      </c>
      <c r="F2016" s="3">
        <f t="shared" si="41"/>
        <v>191245</v>
      </c>
      <c r="G2016" s="3"/>
      <c r="H2016" s="17"/>
    </row>
    <row r="2017" spans="1:8">
      <c r="A2017" s="19"/>
      <c r="B2017" s="21" t="s">
        <v>2193</v>
      </c>
      <c r="C2017" s="21">
        <v>11</v>
      </c>
      <c r="D2017" s="3"/>
      <c r="E2017" s="3">
        <v>179245</v>
      </c>
      <c r="F2017" s="3">
        <f t="shared" si="41"/>
        <v>12000</v>
      </c>
      <c r="G2017" s="3"/>
      <c r="H2017" s="17"/>
    </row>
    <row r="2018" spans="1:8">
      <c r="A2018" s="19"/>
      <c r="B2018" s="21" t="s">
        <v>2215</v>
      </c>
      <c r="C2018" s="21">
        <v>1</v>
      </c>
      <c r="D2018" s="3"/>
      <c r="E2018" s="3">
        <v>5400</v>
      </c>
      <c r="F2018" s="3">
        <f t="shared" si="41"/>
        <v>6600</v>
      </c>
      <c r="G2018" s="3"/>
      <c r="H2018" s="17"/>
    </row>
    <row r="2019" spans="1:8">
      <c r="A2019" s="19"/>
      <c r="B2019" s="21"/>
      <c r="C2019" s="21"/>
      <c r="D2019" s="3"/>
      <c r="E2019" s="3">
        <v>6600</v>
      </c>
      <c r="F2019" s="3">
        <f t="shared" si="41"/>
        <v>0</v>
      </c>
      <c r="G2019" s="3" t="s">
        <v>1643</v>
      </c>
      <c r="H2019" s="17"/>
    </row>
    <row r="2020" spans="1:8">
      <c r="A2020" s="19">
        <v>9</v>
      </c>
      <c r="B2020" s="59"/>
      <c r="C2020" s="59"/>
      <c r="D2020" s="99"/>
      <c r="E2020" s="99"/>
      <c r="F2020" s="99"/>
      <c r="G2020" s="99"/>
      <c r="H2020" s="17"/>
    </row>
    <row r="2021" spans="1:8" ht="18.75">
      <c r="A2021" s="676" t="s">
        <v>43</v>
      </c>
      <c r="B2021" s="677"/>
      <c r="C2021" s="41">
        <f>SUM(C1995:C2020)</f>
        <v>523</v>
      </c>
      <c r="D2021" s="42">
        <f>SUM(D1995:D2020)</f>
        <v>5141220</v>
      </c>
      <c r="E2021" s="42">
        <f>SUM(E1995:E2020)</f>
        <v>5141220</v>
      </c>
      <c r="F2021" s="42">
        <f>D2021-E2021</f>
        <v>0</v>
      </c>
      <c r="G2021" s="42"/>
      <c r="H2021" s="43"/>
    </row>
    <row r="2024" spans="1:8" ht="23.25">
      <c r="A2024" s="666" t="s">
        <v>0</v>
      </c>
      <c r="B2024" s="666"/>
      <c r="C2024" s="666"/>
      <c r="D2024" s="666"/>
      <c r="E2024" s="666"/>
      <c r="F2024" s="666"/>
      <c r="G2024" s="666"/>
      <c r="H2024" s="666"/>
    </row>
    <row r="2025" spans="1:8" ht="15.75">
      <c r="A2025" s="672" t="s">
        <v>2177</v>
      </c>
      <c r="B2025" s="672"/>
      <c r="C2025" s="672"/>
      <c r="D2025" s="672"/>
      <c r="E2025" s="672"/>
      <c r="F2025" s="672"/>
      <c r="G2025" s="672"/>
      <c r="H2025" s="672"/>
    </row>
    <row r="2026" spans="1:8">
      <c r="A2026" s="667" t="s">
        <v>2152</v>
      </c>
      <c r="B2026" s="667"/>
      <c r="C2026" s="667"/>
      <c r="D2026" s="667"/>
      <c r="E2026" s="667"/>
      <c r="F2026" s="667"/>
      <c r="G2026" s="667"/>
      <c r="H2026" s="667"/>
    </row>
    <row r="2027" spans="1:8">
      <c r="A2027" s="668" t="s">
        <v>1580</v>
      </c>
      <c r="B2027" s="668"/>
      <c r="C2027" s="668"/>
      <c r="D2027" s="668"/>
      <c r="E2027" s="668"/>
      <c r="F2027" s="668"/>
      <c r="G2027" s="668"/>
      <c r="H2027" s="668"/>
    </row>
    <row r="2028" spans="1:8" ht="15.75">
      <c r="A2028" s="1" t="s">
        <v>3</v>
      </c>
      <c r="B2028" s="1" t="s">
        <v>4</v>
      </c>
      <c r="C2028" s="211" t="s">
        <v>2245</v>
      </c>
      <c r="D2028" s="1" t="s">
        <v>2243</v>
      </c>
      <c r="E2028" s="1" t="s">
        <v>2246</v>
      </c>
      <c r="F2028" s="211" t="s">
        <v>2244</v>
      </c>
      <c r="G2028" s="1" t="s">
        <v>2247</v>
      </c>
      <c r="H2028" s="211" t="s">
        <v>2239</v>
      </c>
    </row>
    <row r="2029" spans="1:8">
      <c r="A2029" s="19"/>
      <c r="B2029" s="21" t="s">
        <v>2143</v>
      </c>
      <c r="C2029" s="21">
        <v>3</v>
      </c>
      <c r="D2029" s="5">
        <v>93200</v>
      </c>
      <c r="E2029" s="3"/>
      <c r="F2029" s="3">
        <f>D2029-E2029</f>
        <v>93200</v>
      </c>
      <c r="G2029" s="3"/>
      <c r="H2029" s="17"/>
    </row>
    <row r="2030" spans="1:8">
      <c r="A2030" s="19"/>
      <c r="B2030" s="21" t="s">
        <v>2144</v>
      </c>
      <c r="C2030" s="21">
        <v>17</v>
      </c>
      <c r="D2030" s="5">
        <v>437745</v>
      </c>
      <c r="E2030" s="3"/>
      <c r="F2030" s="3">
        <f>F2029+D2030-E2030</f>
        <v>530945</v>
      </c>
      <c r="G2030" s="3"/>
      <c r="H2030" s="17"/>
    </row>
    <row r="2031" spans="1:8">
      <c r="A2031" s="19"/>
      <c r="B2031" s="21" t="s">
        <v>2147</v>
      </c>
      <c r="C2031" s="21">
        <v>25</v>
      </c>
      <c r="D2031" s="5">
        <v>637335</v>
      </c>
      <c r="E2031" s="3"/>
      <c r="F2031" s="3">
        <f t="shared" ref="F2031:F2145" si="42">F2030+D2031-E2031</f>
        <v>1168280</v>
      </c>
      <c r="G2031" s="3"/>
      <c r="H2031" s="17"/>
    </row>
    <row r="2032" spans="1:8">
      <c r="A2032" s="19"/>
      <c r="B2032" s="21" t="s">
        <v>2149</v>
      </c>
      <c r="C2032" s="21">
        <v>13</v>
      </c>
      <c r="D2032" s="5">
        <v>339655</v>
      </c>
      <c r="E2032" s="3"/>
      <c r="F2032" s="3">
        <f t="shared" si="42"/>
        <v>1507935</v>
      </c>
      <c r="G2032" s="3"/>
      <c r="H2032" s="17"/>
    </row>
    <row r="2033" spans="1:8">
      <c r="A2033" s="19"/>
      <c r="B2033" s="21" t="s">
        <v>2156</v>
      </c>
      <c r="C2033" s="21">
        <v>4</v>
      </c>
      <c r="D2033" s="5">
        <v>103565</v>
      </c>
      <c r="E2033" s="3"/>
      <c r="F2033" s="3">
        <f t="shared" si="42"/>
        <v>1611500</v>
      </c>
      <c r="G2033" s="3"/>
      <c r="H2033" s="17"/>
    </row>
    <row r="2034" spans="1:8">
      <c r="A2034" s="19"/>
      <c r="B2034" s="21" t="s">
        <v>2166</v>
      </c>
      <c r="C2034" s="21">
        <v>2</v>
      </c>
      <c r="D2034" s="5">
        <v>51155</v>
      </c>
      <c r="E2034" s="3"/>
      <c r="F2034" s="3">
        <f t="shared" si="42"/>
        <v>1662655</v>
      </c>
      <c r="G2034" s="3"/>
      <c r="H2034" s="17"/>
    </row>
    <row r="2035" spans="1:8">
      <c r="A2035" s="19"/>
      <c r="B2035" s="21" t="s">
        <v>2169</v>
      </c>
      <c r="C2035" s="21">
        <v>10</v>
      </c>
      <c r="D2035" s="5">
        <v>266905</v>
      </c>
      <c r="E2035" s="3"/>
      <c r="F2035" s="3">
        <f t="shared" si="42"/>
        <v>1929560</v>
      </c>
      <c r="G2035" s="3"/>
      <c r="H2035" s="17"/>
    </row>
    <row r="2036" spans="1:8">
      <c r="A2036" s="19"/>
      <c r="B2036" s="21" t="s">
        <v>2178</v>
      </c>
      <c r="C2036" s="21">
        <v>25</v>
      </c>
      <c r="D2036" s="3">
        <v>662630</v>
      </c>
      <c r="E2036" s="3"/>
      <c r="F2036" s="3">
        <f t="shared" si="42"/>
        <v>2592190</v>
      </c>
      <c r="G2036" s="3"/>
      <c r="H2036" s="17"/>
    </row>
    <row r="2037" spans="1:8">
      <c r="A2037" s="19"/>
      <c r="B2037" s="21" t="s">
        <v>2179</v>
      </c>
      <c r="C2037" s="21">
        <v>47</v>
      </c>
      <c r="D2037" s="3">
        <v>1217270</v>
      </c>
      <c r="E2037" s="3"/>
      <c r="F2037" s="3">
        <f t="shared" si="42"/>
        <v>3809460</v>
      </c>
      <c r="G2037" s="3"/>
      <c r="H2037" s="17"/>
    </row>
    <row r="2038" spans="1:8">
      <c r="A2038" s="19"/>
      <c r="B2038" s="21" t="s">
        <v>2180</v>
      </c>
      <c r="C2038" s="21">
        <v>44</v>
      </c>
      <c r="D2038" s="3">
        <v>1157955</v>
      </c>
      <c r="E2038" s="3"/>
      <c r="F2038" s="3">
        <f t="shared" si="42"/>
        <v>4967415</v>
      </c>
      <c r="G2038" s="3"/>
      <c r="H2038" s="17"/>
    </row>
    <row r="2039" spans="1:8">
      <c r="A2039" s="19"/>
      <c r="B2039" s="21" t="s">
        <v>2182</v>
      </c>
      <c r="C2039" s="21">
        <v>48</v>
      </c>
      <c r="D2039" s="3">
        <v>1223510</v>
      </c>
      <c r="E2039" s="3"/>
      <c r="F2039" s="3">
        <f t="shared" si="42"/>
        <v>6190925</v>
      </c>
      <c r="G2039" s="3"/>
      <c r="H2039" s="17"/>
    </row>
    <row r="2040" spans="1:8">
      <c r="A2040" s="19"/>
      <c r="B2040" s="21" t="s">
        <v>2183</v>
      </c>
      <c r="C2040" s="21">
        <v>52</v>
      </c>
      <c r="D2040" s="3">
        <v>795935</v>
      </c>
      <c r="E2040" s="3"/>
      <c r="F2040" s="3">
        <f t="shared" si="42"/>
        <v>6986860</v>
      </c>
      <c r="G2040" s="3"/>
      <c r="H2040" s="17"/>
    </row>
    <row r="2041" spans="1:8">
      <c r="A2041" s="19"/>
      <c r="B2041" s="21" t="s">
        <v>2188</v>
      </c>
      <c r="C2041" s="21">
        <v>57</v>
      </c>
      <c r="D2041" s="3">
        <v>1008010</v>
      </c>
      <c r="E2041" s="3"/>
      <c r="F2041" s="3">
        <f t="shared" si="42"/>
        <v>7994870</v>
      </c>
      <c r="G2041" s="3"/>
      <c r="H2041" s="17"/>
    </row>
    <row r="2042" spans="1:8">
      <c r="A2042" s="19"/>
      <c r="B2042" s="21" t="s">
        <v>2189</v>
      </c>
      <c r="C2042" s="21">
        <v>52</v>
      </c>
      <c r="D2042" s="3">
        <v>428320</v>
      </c>
      <c r="E2042" s="3"/>
      <c r="F2042" s="3">
        <f t="shared" si="42"/>
        <v>8423190</v>
      </c>
      <c r="G2042" s="3"/>
      <c r="H2042" s="17"/>
    </row>
    <row r="2043" spans="1:8">
      <c r="A2043" s="19"/>
      <c r="B2043" s="21" t="s">
        <v>2190</v>
      </c>
      <c r="C2043" s="21">
        <v>33</v>
      </c>
      <c r="D2043" s="3">
        <v>644865</v>
      </c>
      <c r="E2043" s="3"/>
      <c r="F2043" s="3">
        <f t="shared" si="42"/>
        <v>9068055</v>
      </c>
      <c r="G2043" s="3"/>
      <c r="H2043" s="17"/>
    </row>
    <row r="2044" spans="1:8">
      <c r="A2044" s="19"/>
      <c r="B2044" s="21" t="s">
        <v>2191</v>
      </c>
      <c r="C2044" s="21">
        <v>52</v>
      </c>
      <c r="D2044" s="3">
        <v>1111065</v>
      </c>
      <c r="E2044" s="3"/>
      <c r="F2044" s="3">
        <f t="shared" si="42"/>
        <v>10179120</v>
      </c>
      <c r="G2044" s="3"/>
      <c r="H2044" s="17"/>
    </row>
    <row r="2045" spans="1:8">
      <c r="A2045" s="19"/>
      <c r="B2045" s="21" t="s">
        <v>2192</v>
      </c>
      <c r="C2045" s="21">
        <v>40</v>
      </c>
      <c r="D2045" s="3">
        <v>887245</v>
      </c>
      <c r="E2045" s="3"/>
      <c r="F2045" s="3">
        <f t="shared" si="42"/>
        <v>11066365</v>
      </c>
      <c r="G2045" s="3"/>
      <c r="H2045" s="17"/>
    </row>
    <row r="2046" spans="1:8">
      <c r="A2046" s="19"/>
      <c r="B2046" s="21" t="s">
        <v>2193</v>
      </c>
      <c r="C2046" s="21">
        <v>26</v>
      </c>
      <c r="D2046" s="3">
        <v>648895</v>
      </c>
      <c r="E2046" s="3"/>
      <c r="F2046" s="3">
        <f t="shared" si="42"/>
        <v>11715260</v>
      </c>
      <c r="G2046" s="3"/>
      <c r="H2046" s="17"/>
    </row>
    <row r="2047" spans="1:8">
      <c r="A2047" s="19"/>
      <c r="B2047" s="21" t="s">
        <v>2194</v>
      </c>
      <c r="C2047" s="21">
        <v>26</v>
      </c>
      <c r="D2047" s="3">
        <v>518835</v>
      </c>
      <c r="E2047" s="3"/>
      <c r="F2047" s="3">
        <f t="shared" si="42"/>
        <v>12234095</v>
      </c>
      <c r="G2047" s="3"/>
      <c r="H2047" s="17"/>
    </row>
    <row r="2048" spans="1:8">
      <c r="A2048" s="19"/>
      <c r="B2048" s="21" t="s">
        <v>2195</v>
      </c>
      <c r="C2048" s="21">
        <v>11</v>
      </c>
      <c r="D2048" s="3">
        <v>274205</v>
      </c>
      <c r="E2048" s="3"/>
      <c r="F2048" s="3">
        <f t="shared" si="42"/>
        <v>12508300</v>
      </c>
      <c r="G2048" s="3"/>
      <c r="H2048" s="17"/>
    </row>
    <row r="2049" spans="1:8">
      <c r="A2049" s="19"/>
      <c r="B2049" s="21" t="s">
        <v>2200</v>
      </c>
      <c r="C2049" s="21">
        <v>2</v>
      </c>
      <c r="D2049" s="3"/>
      <c r="E2049" s="3">
        <v>28700</v>
      </c>
      <c r="F2049" s="3">
        <f t="shared" si="42"/>
        <v>12479600</v>
      </c>
      <c r="G2049" s="3"/>
      <c r="H2049" s="17"/>
    </row>
    <row r="2050" spans="1:8">
      <c r="A2050" s="19"/>
      <c r="B2050" s="21" t="s">
        <v>2201</v>
      </c>
      <c r="C2050" s="21">
        <v>8</v>
      </c>
      <c r="D2050" s="3"/>
      <c r="E2050" s="3">
        <v>107210</v>
      </c>
      <c r="F2050" s="3">
        <f t="shared" si="42"/>
        <v>12372390</v>
      </c>
      <c r="G2050" s="3"/>
      <c r="H2050" s="17"/>
    </row>
    <row r="2051" spans="1:8">
      <c r="A2051" s="19"/>
      <c r="B2051" s="21" t="s">
        <v>2207</v>
      </c>
      <c r="C2051" s="21">
        <v>13</v>
      </c>
      <c r="D2051" s="3"/>
      <c r="E2051" s="3">
        <v>135405</v>
      </c>
      <c r="F2051" s="3">
        <f t="shared" si="42"/>
        <v>12236985</v>
      </c>
      <c r="G2051" s="3"/>
      <c r="H2051" s="17"/>
    </row>
    <row r="2052" spans="1:8">
      <c r="A2052" s="19"/>
      <c r="B2052" s="21" t="s">
        <v>2208</v>
      </c>
      <c r="C2052" s="21">
        <v>9</v>
      </c>
      <c r="D2052" s="3"/>
      <c r="E2052" s="3">
        <v>59655</v>
      </c>
      <c r="F2052" s="3">
        <f t="shared" si="42"/>
        <v>12177330</v>
      </c>
      <c r="G2052" s="3"/>
      <c r="H2052" s="17"/>
    </row>
    <row r="2053" spans="1:8">
      <c r="A2053" s="19"/>
      <c r="B2053" s="21" t="s">
        <v>2209</v>
      </c>
      <c r="C2053" s="21">
        <v>9</v>
      </c>
      <c r="D2053" s="3"/>
      <c r="E2053" s="3">
        <v>42860</v>
      </c>
      <c r="F2053" s="3">
        <f t="shared" si="42"/>
        <v>12134470</v>
      </c>
      <c r="G2053" s="3"/>
      <c r="H2053" s="17"/>
    </row>
    <row r="2054" spans="1:8">
      <c r="A2054" s="19"/>
      <c r="B2054" s="21" t="s">
        <v>2212</v>
      </c>
      <c r="C2054" s="21">
        <v>16</v>
      </c>
      <c r="D2054" s="3"/>
      <c r="E2054" s="3">
        <v>57070</v>
      </c>
      <c r="F2054" s="3">
        <f t="shared" si="42"/>
        <v>12077400</v>
      </c>
      <c r="G2054" s="3"/>
      <c r="H2054" s="17"/>
    </row>
    <row r="2055" spans="1:8">
      <c r="A2055" s="19"/>
      <c r="B2055" s="21" t="s">
        <v>2214</v>
      </c>
      <c r="C2055" s="21">
        <v>10</v>
      </c>
      <c r="D2055" s="3"/>
      <c r="E2055" s="3">
        <v>115805</v>
      </c>
      <c r="F2055" s="3">
        <f t="shared" si="42"/>
        <v>11961595</v>
      </c>
      <c r="G2055" s="3"/>
      <c r="H2055" s="17"/>
    </row>
    <row r="2056" spans="1:8">
      <c r="A2056" s="19"/>
      <c r="B2056" s="21" t="s">
        <v>2215</v>
      </c>
      <c r="C2056" s="21">
        <v>12</v>
      </c>
      <c r="D2056" s="3"/>
      <c r="E2056" s="3">
        <v>83635</v>
      </c>
      <c r="F2056" s="3">
        <f t="shared" si="42"/>
        <v>11877960</v>
      </c>
      <c r="G2056" s="3"/>
      <c r="H2056" s="17"/>
    </row>
    <row r="2057" spans="1:8">
      <c r="A2057" s="19"/>
      <c r="B2057" s="21" t="s">
        <v>2216</v>
      </c>
      <c r="C2057" s="21">
        <v>7</v>
      </c>
      <c r="D2057" s="3"/>
      <c r="E2057" s="3">
        <v>42595</v>
      </c>
      <c r="F2057" s="3">
        <f t="shared" si="42"/>
        <v>11835365</v>
      </c>
      <c r="G2057" s="3"/>
      <c r="H2057" s="17"/>
    </row>
    <row r="2058" spans="1:8">
      <c r="A2058" s="19"/>
      <c r="B2058" s="21" t="s">
        <v>2217</v>
      </c>
      <c r="C2058" s="21">
        <v>10</v>
      </c>
      <c r="D2058" s="3"/>
      <c r="E2058" s="3">
        <v>43080</v>
      </c>
      <c r="F2058" s="3">
        <f t="shared" si="42"/>
        <v>11792285</v>
      </c>
      <c r="G2058" s="3"/>
      <c r="H2058" s="17"/>
    </row>
    <row r="2059" spans="1:8">
      <c r="A2059" s="19"/>
      <c r="B2059" s="21" t="s">
        <v>2218</v>
      </c>
      <c r="C2059" s="21">
        <v>12</v>
      </c>
      <c r="D2059" s="3"/>
      <c r="E2059" s="3">
        <v>86565</v>
      </c>
      <c r="F2059" s="3">
        <f t="shared" si="42"/>
        <v>11705720</v>
      </c>
      <c r="G2059" s="3"/>
      <c r="H2059" s="17"/>
    </row>
    <row r="2060" spans="1:8">
      <c r="A2060" s="19"/>
      <c r="B2060" s="21" t="s">
        <v>2223</v>
      </c>
      <c r="C2060" s="21">
        <v>7</v>
      </c>
      <c r="D2060" s="3">
        <v>177875</v>
      </c>
      <c r="E2060" s="3"/>
      <c r="F2060" s="3">
        <f t="shared" si="42"/>
        <v>11883595</v>
      </c>
      <c r="G2060" s="3"/>
      <c r="H2060" s="17"/>
    </row>
    <row r="2061" spans="1:8">
      <c r="A2061" s="19"/>
      <c r="B2061" s="21" t="s">
        <v>2225</v>
      </c>
      <c r="C2061" s="21">
        <v>19</v>
      </c>
      <c r="D2061" s="3">
        <v>484370</v>
      </c>
      <c r="E2061" s="3"/>
      <c r="F2061" s="3">
        <f t="shared" si="42"/>
        <v>12367965</v>
      </c>
      <c r="G2061" s="3"/>
      <c r="H2061" s="17"/>
    </row>
    <row r="2062" spans="1:8">
      <c r="A2062" s="19"/>
      <c r="B2062" s="21" t="s">
        <v>2225</v>
      </c>
      <c r="C2062" s="21">
        <v>2</v>
      </c>
      <c r="D2062" s="3"/>
      <c r="E2062" s="5">
        <v>28450</v>
      </c>
      <c r="F2062" s="3">
        <f t="shared" si="42"/>
        <v>12339515</v>
      </c>
      <c r="G2062" s="3"/>
      <c r="H2062" s="17"/>
    </row>
    <row r="2063" spans="1:8">
      <c r="A2063" s="19"/>
      <c r="B2063" s="21" t="s">
        <v>2226</v>
      </c>
      <c r="C2063" s="21">
        <v>4</v>
      </c>
      <c r="D2063" s="3">
        <v>97695</v>
      </c>
      <c r="E2063" s="3"/>
      <c r="F2063" s="3">
        <f t="shared" si="42"/>
        <v>12437210</v>
      </c>
      <c r="G2063" s="3"/>
      <c r="H2063" s="17"/>
    </row>
    <row r="2064" spans="1:8">
      <c r="A2064" s="19"/>
      <c r="B2064" s="21" t="s">
        <v>2258</v>
      </c>
      <c r="C2064" s="21">
        <v>4</v>
      </c>
      <c r="D2064" s="3"/>
      <c r="E2064" s="3">
        <v>88830</v>
      </c>
      <c r="F2064" s="3">
        <f t="shared" si="42"/>
        <v>12348380</v>
      </c>
      <c r="G2064" s="3"/>
      <c r="H2064" s="17"/>
    </row>
    <row r="2065" spans="1:8">
      <c r="A2065" s="19"/>
      <c r="B2065" s="21" t="s">
        <v>2361</v>
      </c>
      <c r="C2065" s="21">
        <v>1</v>
      </c>
      <c r="D2065" s="3"/>
      <c r="E2065" s="5">
        <f>26260+460</f>
        <v>26720</v>
      </c>
      <c r="F2065" s="3">
        <f t="shared" si="42"/>
        <v>12321660</v>
      </c>
      <c r="G2065" s="3"/>
      <c r="H2065" s="17"/>
    </row>
    <row r="2066" spans="1:8">
      <c r="A2066" s="19"/>
      <c r="B2066" s="21" t="s">
        <v>2363</v>
      </c>
      <c r="C2066" s="21">
        <v>6</v>
      </c>
      <c r="D2066" s="3"/>
      <c r="E2066" s="5">
        <v>154250</v>
      </c>
      <c r="F2066" s="3">
        <f t="shared" si="42"/>
        <v>12167410</v>
      </c>
      <c r="G2066" s="3"/>
      <c r="H2066" s="17"/>
    </row>
    <row r="2067" spans="1:8">
      <c r="A2067" s="19"/>
      <c r="B2067" s="253" t="s">
        <v>2503</v>
      </c>
      <c r="C2067" s="21">
        <v>5</v>
      </c>
      <c r="D2067" s="3"/>
      <c r="E2067" s="5">
        <v>107755</v>
      </c>
      <c r="F2067" s="3">
        <f t="shared" si="42"/>
        <v>12059655</v>
      </c>
      <c r="G2067" s="3"/>
      <c r="H2067" s="17"/>
    </row>
    <row r="2068" spans="1:8">
      <c r="A2068" s="19"/>
      <c r="B2068" s="21" t="s">
        <v>2505</v>
      </c>
      <c r="C2068" s="21">
        <v>8</v>
      </c>
      <c r="D2068" s="3"/>
      <c r="E2068" s="5">
        <v>201035</v>
      </c>
      <c r="F2068" s="3">
        <f t="shared" si="42"/>
        <v>11858620</v>
      </c>
      <c r="G2068" s="3"/>
      <c r="H2068" s="17"/>
    </row>
    <row r="2069" spans="1:8">
      <c r="A2069" s="19"/>
      <c r="B2069" s="21" t="s">
        <v>2506</v>
      </c>
      <c r="C2069" s="21">
        <v>5</v>
      </c>
      <c r="D2069" s="3"/>
      <c r="E2069" s="3">
        <v>128975</v>
      </c>
      <c r="F2069" s="3">
        <f t="shared" si="42"/>
        <v>11729645</v>
      </c>
      <c r="G2069" s="3"/>
      <c r="H2069" s="17"/>
    </row>
    <row r="2070" spans="1:8">
      <c r="A2070" s="19"/>
      <c r="B2070" s="21" t="s">
        <v>2508</v>
      </c>
      <c r="C2070" s="21">
        <v>2</v>
      </c>
      <c r="D2070" s="3"/>
      <c r="E2070" s="3">
        <v>52860</v>
      </c>
      <c r="F2070" s="3">
        <f t="shared" si="42"/>
        <v>11676785</v>
      </c>
      <c r="G2070" s="3"/>
      <c r="H2070" s="17"/>
    </row>
    <row r="2071" spans="1:8">
      <c r="A2071" s="19"/>
      <c r="B2071" s="317" t="s">
        <v>2609</v>
      </c>
      <c r="C2071" s="21">
        <v>11</v>
      </c>
      <c r="D2071" s="3"/>
      <c r="E2071" s="3">
        <v>201665</v>
      </c>
      <c r="F2071" s="3">
        <f t="shared" si="42"/>
        <v>11475120</v>
      </c>
      <c r="G2071" s="3"/>
      <c r="H2071" s="17"/>
    </row>
    <row r="2072" spans="1:8">
      <c r="A2072" s="19"/>
      <c r="B2072" s="21" t="s">
        <v>2611</v>
      </c>
      <c r="C2072" s="21">
        <v>1</v>
      </c>
      <c r="D2072" s="3"/>
      <c r="E2072" s="3">
        <v>13790</v>
      </c>
      <c r="F2072" s="3">
        <f t="shared" si="42"/>
        <v>11461330</v>
      </c>
      <c r="G2072" s="3"/>
      <c r="H2072" s="17"/>
    </row>
    <row r="2073" spans="1:8">
      <c r="A2073" s="19"/>
      <c r="B2073" s="21" t="s">
        <v>2616</v>
      </c>
      <c r="C2073" s="21">
        <v>14</v>
      </c>
      <c r="D2073" s="3"/>
      <c r="E2073" s="3">
        <v>210070</v>
      </c>
      <c r="F2073" s="3">
        <f t="shared" si="42"/>
        <v>11251260</v>
      </c>
      <c r="G2073" s="3"/>
      <c r="H2073" s="17"/>
    </row>
    <row r="2074" spans="1:8">
      <c r="A2074" s="19"/>
      <c r="B2074" s="21" t="s">
        <v>2675</v>
      </c>
      <c r="C2074" s="21">
        <v>4</v>
      </c>
      <c r="D2074" s="3"/>
      <c r="E2074" s="3">
        <v>106600</v>
      </c>
      <c r="F2074" s="3">
        <f t="shared" si="42"/>
        <v>11144660</v>
      </c>
      <c r="G2074" s="3"/>
      <c r="H2074" s="17"/>
    </row>
    <row r="2075" spans="1:8">
      <c r="A2075" s="19"/>
      <c r="B2075" s="21" t="s">
        <v>2676</v>
      </c>
      <c r="C2075" s="21">
        <v>3</v>
      </c>
      <c r="D2075" s="3"/>
      <c r="E2075" s="3">
        <v>79405</v>
      </c>
      <c r="F2075" s="5">
        <f t="shared" si="42"/>
        <v>11065255</v>
      </c>
      <c r="G2075" s="3"/>
      <c r="H2075" s="17"/>
    </row>
    <row r="2076" spans="1:8">
      <c r="A2076" s="19"/>
      <c r="B2076" s="21" t="s">
        <v>2678</v>
      </c>
      <c r="C2076" s="21">
        <v>2</v>
      </c>
      <c r="D2076" s="3"/>
      <c r="E2076" s="3">
        <v>53400</v>
      </c>
      <c r="F2076" s="3">
        <f t="shared" si="42"/>
        <v>11011855</v>
      </c>
      <c r="G2076" s="3"/>
      <c r="H2076" s="17"/>
    </row>
    <row r="2077" spans="1:8">
      <c r="A2077" s="19"/>
      <c r="B2077" s="21" t="s">
        <v>2680</v>
      </c>
      <c r="C2077" s="21">
        <v>5</v>
      </c>
      <c r="D2077" s="3"/>
      <c r="E2077" s="3">
        <v>133235</v>
      </c>
      <c r="F2077" s="3">
        <f t="shared" si="42"/>
        <v>10878620</v>
      </c>
      <c r="G2077" s="3"/>
      <c r="H2077" s="17"/>
    </row>
    <row r="2078" spans="1:8">
      <c r="A2078" s="19"/>
      <c r="B2078" s="21" t="s">
        <v>2681</v>
      </c>
      <c r="C2078" s="21">
        <v>3</v>
      </c>
      <c r="D2078" s="3"/>
      <c r="E2078" s="3">
        <v>81605</v>
      </c>
      <c r="F2078" s="5">
        <f t="shared" si="42"/>
        <v>10797015</v>
      </c>
      <c r="G2078" s="3"/>
      <c r="H2078" s="17"/>
    </row>
    <row r="2079" spans="1:8">
      <c r="A2079" s="19"/>
      <c r="B2079" s="21" t="s">
        <v>2733</v>
      </c>
      <c r="C2079" s="21">
        <v>5</v>
      </c>
      <c r="D2079" s="3"/>
      <c r="E2079" s="3">
        <v>70140</v>
      </c>
      <c r="F2079" s="3">
        <f t="shared" si="42"/>
        <v>10726875</v>
      </c>
      <c r="G2079" s="3"/>
      <c r="H2079" s="17"/>
    </row>
    <row r="2080" spans="1:8">
      <c r="A2080" s="19"/>
      <c r="B2080" s="21" t="s">
        <v>2734</v>
      </c>
      <c r="C2080" s="21">
        <v>1</v>
      </c>
      <c r="D2080" s="3"/>
      <c r="E2080" s="3">
        <v>14200</v>
      </c>
      <c r="F2080" s="3">
        <f t="shared" si="42"/>
        <v>10712675</v>
      </c>
      <c r="G2080" s="3"/>
      <c r="H2080" s="17"/>
    </row>
    <row r="2081" spans="1:8">
      <c r="A2081" s="19"/>
      <c r="B2081" s="21" t="s">
        <v>2735</v>
      </c>
      <c r="C2081" s="21">
        <v>2</v>
      </c>
      <c r="D2081" s="3"/>
      <c r="E2081" s="3">
        <v>31065</v>
      </c>
      <c r="F2081" s="3">
        <f t="shared" si="42"/>
        <v>10681610</v>
      </c>
      <c r="G2081" s="3"/>
      <c r="H2081" s="17"/>
    </row>
    <row r="2082" spans="1:8">
      <c r="A2082" s="19"/>
      <c r="B2082" s="21" t="s">
        <v>2737</v>
      </c>
      <c r="C2082" s="21">
        <v>1</v>
      </c>
      <c r="D2082" s="3"/>
      <c r="E2082" s="3">
        <v>10000</v>
      </c>
      <c r="F2082" s="3">
        <f t="shared" si="42"/>
        <v>10671610</v>
      </c>
      <c r="G2082" s="3"/>
      <c r="H2082" s="17"/>
    </row>
    <row r="2083" spans="1:8">
      <c r="A2083" s="19"/>
      <c r="B2083" s="21" t="s">
        <v>2738</v>
      </c>
      <c r="C2083" s="21">
        <v>10</v>
      </c>
      <c r="D2083" s="3"/>
      <c r="E2083" s="3">
        <v>146265</v>
      </c>
      <c r="F2083" s="3">
        <f t="shared" si="42"/>
        <v>10525345</v>
      </c>
      <c r="G2083" s="3"/>
      <c r="H2083" s="17"/>
    </row>
    <row r="2084" spans="1:8">
      <c r="A2084" s="19"/>
      <c r="B2084" s="21" t="s">
        <v>2739</v>
      </c>
      <c r="C2084" s="21">
        <v>13</v>
      </c>
      <c r="D2084" s="3"/>
      <c r="E2084" s="3">
        <v>205285</v>
      </c>
      <c r="F2084" s="3">
        <f t="shared" si="42"/>
        <v>10320060</v>
      </c>
      <c r="G2084" s="3"/>
      <c r="H2084" s="17"/>
    </row>
    <row r="2085" spans="1:8">
      <c r="A2085" s="19"/>
      <c r="B2085" s="21" t="s">
        <v>2741</v>
      </c>
      <c r="C2085" s="21">
        <v>30</v>
      </c>
      <c r="D2085" s="3"/>
      <c r="E2085" s="3">
        <v>459825</v>
      </c>
      <c r="F2085" s="5">
        <f t="shared" si="42"/>
        <v>9860235</v>
      </c>
      <c r="G2085" s="3"/>
      <c r="H2085" s="17"/>
    </row>
    <row r="2086" spans="1:8">
      <c r="A2086" s="19"/>
      <c r="B2086" s="21" t="s">
        <v>2742</v>
      </c>
      <c r="C2086" s="21">
        <v>24</v>
      </c>
      <c r="D2086" s="3"/>
      <c r="E2086" s="3">
        <v>400360</v>
      </c>
      <c r="F2086" s="3">
        <f t="shared" si="42"/>
        <v>9459875</v>
      </c>
      <c r="G2086" s="3"/>
      <c r="H2086" s="17"/>
    </row>
    <row r="2087" spans="1:8">
      <c r="A2087" s="19"/>
      <c r="B2087" s="21" t="s">
        <v>2744</v>
      </c>
      <c r="C2087" s="21">
        <v>10</v>
      </c>
      <c r="D2087" s="3"/>
      <c r="E2087" s="3">
        <v>236250</v>
      </c>
      <c r="F2087" s="3">
        <f t="shared" si="42"/>
        <v>9223625</v>
      </c>
      <c r="G2087" s="3"/>
      <c r="H2087" s="17"/>
    </row>
    <row r="2088" spans="1:8">
      <c r="A2088" s="19"/>
      <c r="B2088" s="21" t="s">
        <v>2746</v>
      </c>
      <c r="C2088" s="21">
        <v>18</v>
      </c>
      <c r="D2088" s="3"/>
      <c r="E2088" s="3">
        <v>361920</v>
      </c>
      <c r="F2088" s="3">
        <f t="shared" si="42"/>
        <v>8861705</v>
      </c>
      <c r="G2088" s="3"/>
      <c r="H2088" s="17"/>
    </row>
    <row r="2089" spans="1:8">
      <c r="A2089" s="19"/>
      <c r="B2089" s="21" t="s">
        <v>2748</v>
      </c>
      <c r="C2089" s="21">
        <v>24</v>
      </c>
      <c r="D2089" s="3"/>
      <c r="E2089" s="3">
        <v>433480</v>
      </c>
      <c r="F2089" s="3">
        <f t="shared" si="42"/>
        <v>8428225</v>
      </c>
      <c r="G2089" s="3"/>
      <c r="H2089" s="17"/>
    </row>
    <row r="2090" spans="1:8">
      <c r="A2090" s="19"/>
      <c r="B2090" s="21" t="s">
        <v>2753</v>
      </c>
      <c r="C2090" s="21">
        <v>29</v>
      </c>
      <c r="D2090" s="3"/>
      <c r="E2090" s="3">
        <v>509055</v>
      </c>
      <c r="F2090" s="3">
        <f t="shared" si="42"/>
        <v>7919170</v>
      </c>
      <c r="G2090" s="3"/>
      <c r="H2090" s="17"/>
    </row>
    <row r="2091" spans="1:8">
      <c r="A2091" s="19"/>
      <c r="B2091" s="21" t="s">
        <v>2755</v>
      </c>
      <c r="C2091" s="21">
        <v>29</v>
      </c>
      <c r="D2091" s="3"/>
      <c r="E2091" s="3">
        <v>496445</v>
      </c>
      <c r="F2091" s="3">
        <f t="shared" si="42"/>
        <v>7422725</v>
      </c>
      <c r="G2091" s="3"/>
      <c r="H2091" s="17"/>
    </row>
    <row r="2092" spans="1:8">
      <c r="A2092" s="19"/>
      <c r="B2092" s="21" t="s">
        <v>2757</v>
      </c>
      <c r="C2092" s="21">
        <v>25</v>
      </c>
      <c r="D2092" s="3"/>
      <c r="E2092" s="3">
        <v>424475</v>
      </c>
      <c r="F2092" s="3">
        <f t="shared" si="42"/>
        <v>6998250</v>
      </c>
      <c r="G2092" s="3"/>
      <c r="H2092" s="17"/>
    </row>
    <row r="2093" spans="1:8">
      <c r="A2093" s="19"/>
      <c r="B2093" s="21" t="s">
        <v>2760</v>
      </c>
      <c r="C2093" s="21">
        <v>8</v>
      </c>
      <c r="D2093" s="3"/>
      <c r="E2093" s="3">
        <v>157710</v>
      </c>
      <c r="F2093" s="3">
        <f t="shared" si="42"/>
        <v>6840540</v>
      </c>
      <c r="G2093" s="3"/>
      <c r="H2093" s="17"/>
    </row>
    <row r="2094" spans="1:8">
      <c r="A2094" s="19"/>
      <c r="B2094" s="21" t="s">
        <v>2763</v>
      </c>
      <c r="C2094" s="21">
        <v>1</v>
      </c>
      <c r="D2094" s="3"/>
      <c r="E2094" s="3">
        <v>18490</v>
      </c>
      <c r="F2094" s="3">
        <f t="shared" si="42"/>
        <v>6822050</v>
      </c>
      <c r="G2094" s="3"/>
      <c r="H2094" s="17"/>
    </row>
    <row r="2095" spans="1:8">
      <c r="A2095" s="19"/>
      <c r="B2095" s="21" t="s">
        <v>2768</v>
      </c>
      <c r="C2095" s="21">
        <v>1</v>
      </c>
      <c r="D2095" s="3"/>
      <c r="E2095" s="3">
        <v>63215</v>
      </c>
      <c r="F2095" s="3">
        <f t="shared" si="42"/>
        <v>6758835</v>
      </c>
      <c r="G2095" s="3"/>
      <c r="H2095" s="17"/>
    </row>
    <row r="2096" spans="1:8">
      <c r="A2096" s="19"/>
      <c r="B2096" s="21" t="s">
        <v>2771</v>
      </c>
      <c r="C2096" s="21">
        <v>4</v>
      </c>
      <c r="D2096" s="3"/>
      <c r="E2096" s="3">
        <v>66825</v>
      </c>
      <c r="F2096" s="3">
        <f t="shared" si="42"/>
        <v>6692010</v>
      </c>
      <c r="G2096" s="3"/>
      <c r="H2096" s="17"/>
    </row>
    <row r="2097" spans="1:8">
      <c r="A2097" s="19"/>
      <c r="B2097" s="21" t="s">
        <v>2773</v>
      </c>
      <c r="C2097" s="21">
        <v>3</v>
      </c>
      <c r="D2097" s="3"/>
      <c r="E2097" s="3">
        <v>50695</v>
      </c>
      <c r="F2097" s="3">
        <f t="shared" si="42"/>
        <v>6641315</v>
      </c>
      <c r="G2097" s="3"/>
      <c r="H2097" s="17"/>
    </row>
    <row r="2098" spans="1:8">
      <c r="A2098" s="19"/>
      <c r="B2098" s="21" t="s">
        <v>2774</v>
      </c>
      <c r="C2098" s="21">
        <v>1</v>
      </c>
      <c r="D2098" s="3"/>
      <c r="E2098" s="3">
        <v>14770</v>
      </c>
      <c r="F2098" s="3">
        <f t="shared" si="42"/>
        <v>6626545</v>
      </c>
      <c r="G2098" s="3"/>
      <c r="H2098" s="17"/>
    </row>
    <row r="2099" spans="1:8">
      <c r="A2099" s="19"/>
      <c r="B2099" s="21" t="s">
        <v>2775</v>
      </c>
      <c r="C2099" s="21">
        <v>11</v>
      </c>
      <c r="D2099" s="3"/>
      <c r="E2099" s="3">
        <v>202250</v>
      </c>
      <c r="F2099" s="3">
        <f t="shared" si="42"/>
        <v>6424295</v>
      </c>
      <c r="G2099" s="3"/>
      <c r="H2099" s="17"/>
    </row>
    <row r="2100" spans="1:8">
      <c r="A2100" s="19"/>
      <c r="B2100" s="21" t="s">
        <v>2779</v>
      </c>
      <c r="C2100" s="21">
        <v>8</v>
      </c>
      <c r="D2100" s="3"/>
      <c r="E2100" s="3">
        <v>152010</v>
      </c>
      <c r="F2100" s="3">
        <f t="shared" si="42"/>
        <v>6272285</v>
      </c>
      <c r="G2100" s="3"/>
      <c r="H2100" s="17"/>
    </row>
    <row r="2101" spans="1:8">
      <c r="A2101" s="19"/>
      <c r="B2101" s="499" t="s">
        <v>2781</v>
      </c>
      <c r="C2101" s="21">
        <v>6</v>
      </c>
      <c r="D2101" s="3"/>
      <c r="E2101" s="3">
        <v>89515</v>
      </c>
      <c r="F2101" s="3">
        <f t="shared" si="42"/>
        <v>6182770</v>
      </c>
      <c r="G2101" s="3"/>
      <c r="H2101" s="17"/>
    </row>
    <row r="2102" spans="1:8">
      <c r="A2102" s="19"/>
      <c r="B2102" s="502" t="s">
        <v>2787</v>
      </c>
      <c r="C2102" s="21">
        <v>6</v>
      </c>
      <c r="D2102" s="3"/>
      <c r="E2102" s="3">
        <v>88085</v>
      </c>
      <c r="F2102" s="3">
        <f t="shared" si="42"/>
        <v>6094685</v>
      </c>
      <c r="G2102" s="3"/>
      <c r="H2102" s="17"/>
    </row>
    <row r="2103" spans="1:8">
      <c r="A2103" s="19"/>
      <c r="B2103" s="503" t="s">
        <v>2788</v>
      </c>
      <c r="C2103" s="21">
        <v>8</v>
      </c>
      <c r="D2103" s="3"/>
      <c r="E2103" s="3">
        <v>115215</v>
      </c>
      <c r="F2103" s="3">
        <f t="shared" si="42"/>
        <v>5979470</v>
      </c>
      <c r="G2103" s="3"/>
      <c r="H2103" s="17"/>
    </row>
    <row r="2104" spans="1:8">
      <c r="A2104" s="19"/>
      <c r="B2104" s="504" t="s">
        <v>2791</v>
      </c>
      <c r="C2104" s="21">
        <v>8</v>
      </c>
      <c r="D2104" s="3"/>
      <c r="E2104" s="3">
        <v>118515</v>
      </c>
      <c r="F2104" s="3">
        <f t="shared" si="42"/>
        <v>5860955</v>
      </c>
      <c r="G2104" s="3"/>
      <c r="H2104" s="17"/>
    </row>
    <row r="2105" spans="1:8">
      <c r="A2105" s="19"/>
      <c r="B2105" s="505" t="s">
        <v>2793</v>
      </c>
      <c r="C2105" s="21">
        <v>1</v>
      </c>
      <c r="D2105" s="3"/>
      <c r="E2105" s="3">
        <v>14680</v>
      </c>
      <c r="F2105" s="3">
        <f t="shared" si="42"/>
        <v>5846275</v>
      </c>
      <c r="G2105" s="3"/>
      <c r="H2105" s="17"/>
    </row>
    <row r="2106" spans="1:8">
      <c r="A2106" s="19"/>
      <c r="B2106" s="507" t="s">
        <v>2794</v>
      </c>
      <c r="C2106" s="21">
        <v>3</v>
      </c>
      <c r="D2106" s="3"/>
      <c r="E2106" s="3">
        <v>54965</v>
      </c>
      <c r="F2106" s="3">
        <f t="shared" si="42"/>
        <v>5791310</v>
      </c>
      <c r="G2106" s="3"/>
      <c r="H2106" s="17"/>
    </row>
    <row r="2107" spans="1:8">
      <c r="A2107" s="19"/>
      <c r="B2107" s="508" t="s">
        <v>2796</v>
      </c>
      <c r="C2107" s="21">
        <v>2</v>
      </c>
      <c r="D2107" s="3"/>
      <c r="E2107" s="3">
        <v>49275</v>
      </c>
      <c r="F2107" s="3">
        <f t="shared" si="42"/>
        <v>5742035</v>
      </c>
      <c r="G2107" s="3"/>
      <c r="H2107" s="17"/>
    </row>
    <row r="2108" spans="1:8">
      <c r="A2108" s="19"/>
      <c r="B2108" s="511" t="s">
        <v>2802</v>
      </c>
      <c r="C2108" s="21">
        <v>1</v>
      </c>
      <c r="D2108" s="3"/>
      <c r="E2108" s="3">
        <v>15000</v>
      </c>
      <c r="F2108" s="3">
        <f t="shared" si="42"/>
        <v>5727035</v>
      </c>
      <c r="G2108" s="3"/>
      <c r="H2108" s="17"/>
    </row>
    <row r="2109" spans="1:8">
      <c r="A2109" s="19"/>
      <c r="B2109" s="515" t="s">
        <v>2806</v>
      </c>
      <c r="C2109" s="21">
        <v>1</v>
      </c>
      <c r="D2109" s="3"/>
      <c r="E2109" s="3">
        <v>15000</v>
      </c>
      <c r="F2109" s="3">
        <f t="shared" si="42"/>
        <v>5712035</v>
      </c>
      <c r="G2109" s="3"/>
      <c r="H2109" s="17"/>
    </row>
    <row r="2110" spans="1:8">
      <c r="A2110" s="19"/>
      <c r="B2110" s="519" t="s">
        <v>2816</v>
      </c>
      <c r="C2110" s="21">
        <v>1</v>
      </c>
      <c r="D2110" s="3"/>
      <c r="E2110" s="3">
        <v>15000</v>
      </c>
      <c r="F2110" s="3">
        <f t="shared" si="42"/>
        <v>5697035</v>
      </c>
      <c r="G2110" s="3"/>
      <c r="H2110" s="17"/>
    </row>
    <row r="2111" spans="1:8">
      <c r="A2111" s="19"/>
      <c r="B2111" s="520" t="s">
        <v>2820</v>
      </c>
      <c r="C2111" s="21">
        <v>4</v>
      </c>
      <c r="D2111" s="3"/>
      <c r="E2111" s="3">
        <v>56980</v>
      </c>
      <c r="F2111" s="3">
        <f t="shared" si="42"/>
        <v>5640055</v>
      </c>
      <c r="G2111" s="3"/>
      <c r="H2111" s="17"/>
    </row>
    <row r="2112" spans="1:8">
      <c r="A2112" s="19"/>
      <c r="B2112" s="521" t="s">
        <v>2821</v>
      </c>
      <c r="C2112" s="21">
        <v>9</v>
      </c>
      <c r="D2112" s="3"/>
      <c r="E2112" s="3">
        <v>137690</v>
      </c>
      <c r="F2112" s="3">
        <f t="shared" si="42"/>
        <v>5502365</v>
      </c>
      <c r="G2112" s="3"/>
      <c r="H2112" s="17"/>
    </row>
    <row r="2113" spans="1:8">
      <c r="A2113" s="19"/>
      <c r="B2113" s="530" t="s">
        <v>2825</v>
      </c>
      <c r="C2113" s="21">
        <v>9</v>
      </c>
      <c r="D2113" s="3"/>
      <c r="E2113" s="3">
        <v>150450</v>
      </c>
      <c r="F2113" s="3">
        <f t="shared" si="42"/>
        <v>5351915</v>
      </c>
      <c r="G2113" s="3"/>
      <c r="H2113" s="17"/>
    </row>
    <row r="2114" spans="1:8">
      <c r="A2114" s="19"/>
      <c r="B2114" s="525" t="s">
        <v>2826</v>
      </c>
      <c r="C2114" s="21">
        <v>23</v>
      </c>
      <c r="D2114" s="3"/>
      <c r="E2114" s="3">
        <v>351840</v>
      </c>
      <c r="F2114" s="3">
        <f t="shared" si="42"/>
        <v>5000075</v>
      </c>
      <c r="G2114" s="3"/>
      <c r="H2114" s="17"/>
    </row>
    <row r="2115" spans="1:8">
      <c r="A2115" s="19"/>
      <c r="B2115" s="527" t="s">
        <v>2673</v>
      </c>
      <c r="C2115" s="21">
        <v>7</v>
      </c>
      <c r="D2115" s="3"/>
      <c r="E2115" s="3">
        <v>98955</v>
      </c>
      <c r="F2115" s="3">
        <f t="shared" si="42"/>
        <v>4901120</v>
      </c>
      <c r="G2115" s="3"/>
      <c r="H2115" s="17"/>
    </row>
    <row r="2116" spans="1:8">
      <c r="A2116" s="19"/>
      <c r="B2116" s="528" t="s">
        <v>2827</v>
      </c>
      <c r="C2116" s="21">
        <v>21</v>
      </c>
      <c r="D2116" s="3"/>
      <c r="E2116" s="3">
        <v>305270</v>
      </c>
      <c r="F2116" s="3">
        <f t="shared" si="42"/>
        <v>4595850</v>
      </c>
      <c r="G2116" s="3"/>
      <c r="H2116" s="17"/>
    </row>
    <row r="2117" spans="1:8">
      <c r="A2117" s="19"/>
      <c r="B2117" s="529" t="s">
        <v>2828</v>
      </c>
      <c r="C2117" s="21">
        <v>15</v>
      </c>
      <c r="D2117" s="3"/>
      <c r="E2117" s="3">
        <v>226525</v>
      </c>
      <c r="F2117" s="3">
        <f t="shared" si="42"/>
        <v>4369325</v>
      </c>
      <c r="G2117" s="3"/>
      <c r="H2117" s="17"/>
    </row>
    <row r="2118" spans="1:8">
      <c r="A2118" s="19"/>
      <c r="B2118" s="531" t="s">
        <v>2829</v>
      </c>
      <c r="C2118" s="21">
        <v>18</v>
      </c>
      <c r="D2118" s="3"/>
      <c r="E2118" s="3">
        <v>266370</v>
      </c>
      <c r="F2118" s="3">
        <f t="shared" si="42"/>
        <v>4102955</v>
      </c>
      <c r="G2118" s="3"/>
      <c r="H2118" s="17"/>
    </row>
    <row r="2119" spans="1:8">
      <c r="A2119" s="19"/>
      <c r="B2119" s="532" t="s">
        <v>2830</v>
      </c>
      <c r="C2119" s="21">
        <v>14</v>
      </c>
      <c r="D2119" s="3"/>
      <c r="E2119" s="3">
        <v>245475</v>
      </c>
      <c r="F2119" s="3">
        <f t="shared" si="42"/>
        <v>3857480</v>
      </c>
      <c r="G2119" s="3"/>
      <c r="H2119" s="17"/>
    </row>
    <row r="2120" spans="1:8">
      <c r="A2120" s="19"/>
      <c r="B2120" s="536" t="s">
        <v>2832</v>
      </c>
      <c r="C2120" s="21">
        <v>24</v>
      </c>
      <c r="D2120" s="3"/>
      <c r="E2120" s="3">
        <v>436200</v>
      </c>
      <c r="F2120" s="3">
        <f t="shared" si="42"/>
        <v>3421280</v>
      </c>
      <c r="G2120" s="3"/>
      <c r="H2120" s="17"/>
    </row>
    <row r="2121" spans="1:8">
      <c r="A2121" s="19"/>
      <c r="B2121" s="537" t="s">
        <v>2834</v>
      </c>
      <c r="C2121" s="21">
        <v>22</v>
      </c>
      <c r="D2121" s="3"/>
      <c r="E2121" s="3">
        <v>395675</v>
      </c>
      <c r="F2121" s="3">
        <f t="shared" si="42"/>
        <v>3025605</v>
      </c>
      <c r="G2121" s="3"/>
      <c r="H2121" s="17"/>
    </row>
    <row r="2122" spans="1:8">
      <c r="A2122" s="19"/>
      <c r="B2122" s="538" t="s">
        <v>2835</v>
      </c>
      <c r="C2122" s="21">
        <v>23</v>
      </c>
      <c r="D2122" s="3"/>
      <c r="E2122" s="3">
        <v>347575</v>
      </c>
      <c r="F2122" s="3">
        <f t="shared" si="42"/>
        <v>2678030</v>
      </c>
      <c r="G2122" s="3"/>
      <c r="H2122" s="17"/>
    </row>
    <row r="2123" spans="1:8">
      <c r="A2123" s="19"/>
      <c r="B2123" s="539" t="s">
        <v>2836</v>
      </c>
      <c r="C2123" s="21">
        <v>18</v>
      </c>
      <c r="D2123" s="3"/>
      <c r="E2123" s="3">
        <v>300465</v>
      </c>
      <c r="F2123" s="3">
        <f t="shared" si="42"/>
        <v>2377565</v>
      </c>
      <c r="G2123" s="3"/>
      <c r="H2123" s="17"/>
    </row>
    <row r="2124" spans="1:8">
      <c r="A2124" s="19"/>
      <c r="B2124" s="540" t="s">
        <v>2838</v>
      </c>
      <c r="C2124" s="21">
        <v>7</v>
      </c>
      <c r="D2124" s="3"/>
      <c r="E2124" s="3">
        <v>117065</v>
      </c>
      <c r="F2124" s="3">
        <f t="shared" si="42"/>
        <v>2260500</v>
      </c>
      <c r="G2124" s="3"/>
      <c r="H2124" s="17"/>
    </row>
    <row r="2125" spans="1:8">
      <c r="A2125" s="19"/>
      <c r="B2125" s="546" t="s">
        <v>2849</v>
      </c>
      <c r="C2125" s="21">
        <v>1</v>
      </c>
      <c r="D2125" s="3"/>
      <c r="E2125" s="3">
        <v>25000</v>
      </c>
      <c r="F2125" s="3">
        <f t="shared" si="42"/>
        <v>2235500</v>
      </c>
      <c r="G2125" s="3"/>
      <c r="H2125" s="17"/>
    </row>
    <row r="2126" spans="1:8">
      <c r="A2126" s="19"/>
      <c r="B2126" s="547" t="s">
        <v>2850</v>
      </c>
      <c r="C2126" s="21">
        <v>3</v>
      </c>
      <c r="D2126" s="3"/>
      <c r="E2126" s="3">
        <v>56010</v>
      </c>
      <c r="F2126" s="3">
        <f t="shared" si="42"/>
        <v>2179490</v>
      </c>
      <c r="G2126" s="3"/>
      <c r="H2126" s="17"/>
    </row>
    <row r="2127" spans="1:8">
      <c r="A2127" s="19"/>
      <c r="B2127" s="548" t="s">
        <v>2851</v>
      </c>
      <c r="C2127" s="21">
        <v>1</v>
      </c>
      <c r="D2127" s="3"/>
      <c r="E2127" s="3">
        <v>25000</v>
      </c>
      <c r="F2127" s="3">
        <f t="shared" si="42"/>
        <v>2154490</v>
      </c>
      <c r="G2127" s="3"/>
      <c r="H2127" s="17"/>
    </row>
    <row r="2128" spans="1:8">
      <c r="A2128" s="19"/>
      <c r="B2128" s="547">
        <v>15.102399999999999</v>
      </c>
      <c r="C2128" s="21">
        <v>1</v>
      </c>
      <c r="D2128" s="3"/>
      <c r="E2128" s="3">
        <v>23000</v>
      </c>
      <c r="F2128" s="3">
        <f t="shared" si="42"/>
        <v>2131490</v>
      </c>
      <c r="G2128" s="3"/>
      <c r="H2128" s="17"/>
    </row>
    <row r="2129" spans="1:8">
      <c r="A2129" s="19"/>
      <c r="B2129" s="549" t="s">
        <v>2854</v>
      </c>
      <c r="C2129" s="21">
        <v>2</v>
      </c>
      <c r="D2129" s="3"/>
      <c r="E2129" s="3">
        <v>30420</v>
      </c>
      <c r="F2129" s="3">
        <f t="shared" si="42"/>
        <v>2101070</v>
      </c>
      <c r="G2129" s="3"/>
      <c r="H2129" s="17"/>
    </row>
    <row r="2130" spans="1:8">
      <c r="A2130" s="19"/>
      <c r="B2130" s="552" t="s">
        <v>2855</v>
      </c>
      <c r="C2130" s="21">
        <v>2</v>
      </c>
      <c r="D2130" s="3"/>
      <c r="E2130" s="3">
        <v>48500</v>
      </c>
      <c r="F2130" s="3">
        <f t="shared" si="42"/>
        <v>2052570</v>
      </c>
      <c r="G2130" s="3"/>
      <c r="H2130" s="17"/>
    </row>
    <row r="2131" spans="1:8">
      <c r="A2131" s="19"/>
      <c r="B2131" s="554" t="s">
        <v>2859</v>
      </c>
      <c r="C2131" s="21">
        <v>8</v>
      </c>
      <c r="D2131" s="3"/>
      <c r="E2131" s="3">
        <v>149810</v>
      </c>
      <c r="F2131" s="3">
        <f t="shared" si="42"/>
        <v>1902760</v>
      </c>
      <c r="G2131" s="3"/>
      <c r="H2131" s="17"/>
    </row>
    <row r="2132" spans="1:8">
      <c r="A2132" s="19"/>
      <c r="B2132" s="556" t="s">
        <v>2860</v>
      </c>
      <c r="C2132" s="21">
        <v>20</v>
      </c>
      <c r="D2132" s="3"/>
      <c r="E2132" s="3">
        <v>357415</v>
      </c>
      <c r="F2132" s="3">
        <f t="shared" si="42"/>
        <v>1545345</v>
      </c>
      <c r="G2132" s="3"/>
      <c r="H2132" s="17"/>
    </row>
    <row r="2133" spans="1:8">
      <c r="A2133" s="19"/>
      <c r="B2133" s="557" t="s">
        <v>2861</v>
      </c>
      <c r="C2133" s="21">
        <v>3</v>
      </c>
      <c r="D2133" s="3"/>
      <c r="E2133" s="3">
        <v>55175</v>
      </c>
      <c r="F2133" s="3">
        <f t="shared" si="42"/>
        <v>1490170</v>
      </c>
      <c r="G2133" s="3"/>
      <c r="H2133" s="17"/>
    </row>
    <row r="2134" spans="1:8">
      <c r="A2134" s="19"/>
      <c r="B2134" s="558" t="s">
        <v>2862</v>
      </c>
      <c r="C2134" s="21">
        <v>2</v>
      </c>
      <c r="D2134" s="3"/>
      <c r="E2134" s="3">
        <v>30535</v>
      </c>
      <c r="F2134" s="3">
        <f t="shared" si="42"/>
        <v>1459635</v>
      </c>
      <c r="G2134" s="3"/>
      <c r="H2134" s="17"/>
    </row>
    <row r="2135" spans="1:8">
      <c r="A2135" s="19"/>
      <c r="B2135" s="559" t="s">
        <v>2863</v>
      </c>
      <c r="C2135" s="21">
        <v>3</v>
      </c>
      <c r="D2135" s="3"/>
      <c r="E2135" s="3">
        <v>52550</v>
      </c>
      <c r="F2135" s="3">
        <f t="shared" si="42"/>
        <v>1407085</v>
      </c>
      <c r="G2135" s="3"/>
      <c r="H2135" s="17"/>
    </row>
    <row r="2136" spans="1:8">
      <c r="A2136" s="19"/>
      <c r="B2136" s="560" t="s">
        <v>2864</v>
      </c>
      <c r="C2136" s="21">
        <v>7</v>
      </c>
      <c r="D2136" s="3"/>
      <c r="E2136" s="3">
        <v>137435</v>
      </c>
      <c r="F2136" s="3">
        <f t="shared" si="42"/>
        <v>1269650</v>
      </c>
      <c r="G2136" s="3"/>
      <c r="H2136" s="17"/>
    </row>
    <row r="2137" spans="1:8">
      <c r="A2137" s="19"/>
      <c r="B2137" s="561" t="s">
        <v>2865</v>
      </c>
      <c r="C2137" s="21">
        <v>10</v>
      </c>
      <c r="D2137" s="3"/>
      <c r="E2137" s="3">
        <v>190750</v>
      </c>
      <c r="F2137" s="3">
        <f t="shared" si="42"/>
        <v>1078900</v>
      </c>
      <c r="G2137" s="3"/>
      <c r="H2137" s="17"/>
    </row>
    <row r="2138" spans="1:8">
      <c r="A2138" s="19"/>
      <c r="B2138" s="562" t="s">
        <v>2867</v>
      </c>
      <c r="C2138" s="21">
        <v>15</v>
      </c>
      <c r="D2138" s="3"/>
      <c r="E2138" s="3">
        <v>236355</v>
      </c>
      <c r="F2138" s="3">
        <f t="shared" si="42"/>
        <v>842545</v>
      </c>
      <c r="G2138" s="3"/>
      <c r="H2138" s="17"/>
    </row>
    <row r="2139" spans="1:8">
      <c r="A2139" s="19"/>
      <c r="B2139" s="562" t="s">
        <v>2868</v>
      </c>
      <c r="C2139" s="21">
        <v>16</v>
      </c>
      <c r="D2139" s="3"/>
      <c r="E2139" s="3">
        <v>268860</v>
      </c>
      <c r="F2139" s="3">
        <f t="shared" si="42"/>
        <v>573685</v>
      </c>
      <c r="G2139" s="3"/>
      <c r="H2139" s="17"/>
    </row>
    <row r="2140" spans="1:8">
      <c r="A2140" s="19"/>
      <c r="B2140" s="562" t="s">
        <v>2869</v>
      </c>
      <c r="C2140" s="21">
        <v>20</v>
      </c>
      <c r="D2140" s="3"/>
      <c r="E2140" s="3">
        <v>347905</v>
      </c>
      <c r="F2140" s="3">
        <f t="shared" si="42"/>
        <v>225780</v>
      </c>
      <c r="G2140" s="3"/>
      <c r="H2140" s="17"/>
    </row>
    <row r="2141" spans="1:8">
      <c r="A2141" s="19"/>
      <c r="B2141" s="563" t="s">
        <v>2870</v>
      </c>
      <c r="C2141" s="21">
        <v>10</v>
      </c>
      <c r="D2141" s="3"/>
      <c r="E2141" s="3">
        <v>182120</v>
      </c>
      <c r="F2141" s="3">
        <f t="shared" si="42"/>
        <v>43660</v>
      </c>
      <c r="G2141" s="3"/>
      <c r="H2141" s="17"/>
    </row>
    <row r="2142" spans="1:8">
      <c r="A2142" s="19"/>
      <c r="B2142" s="564" t="s">
        <v>2871</v>
      </c>
      <c r="C2142" s="21">
        <v>1</v>
      </c>
      <c r="D2142" s="3"/>
      <c r="E2142" s="3">
        <v>11040</v>
      </c>
      <c r="F2142" s="3">
        <f t="shared" si="42"/>
        <v>32620</v>
      </c>
      <c r="G2142" s="3"/>
      <c r="H2142" s="17"/>
    </row>
    <row r="2143" spans="1:8">
      <c r="A2143" s="19"/>
      <c r="B2143" s="570" t="s">
        <v>2882</v>
      </c>
      <c r="C2143" s="21">
        <v>1</v>
      </c>
      <c r="D2143" s="3"/>
      <c r="E2143" s="3">
        <v>4115</v>
      </c>
      <c r="F2143" s="3">
        <f t="shared" si="42"/>
        <v>28505</v>
      </c>
      <c r="G2143" s="3"/>
      <c r="H2143" s="17"/>
    </row>
    <row r="2144" spans="1:8">
      <c r="A2144" s="19"/>
      <c r="B2144" s="21"/>
      <c r="C2144" s="21"/>
      <c r="D2144" s="3"/>
      <c r="E2144" s="3"/>
      <c r="F2144" s="3">
        <f t="shared" si="42"/>
        <v>28505</v>
      </c>
      <c r="G2144" s="3"/>
      <c r="H2144" s="17"/>
    </row>
    <row r="2145" spans="1:8">
      <c r="A2145" s="19">
        <v>9</v>
      </c>
      <c r="B2145" s="59"/>
      <c r="C2145" s="59"/>
      <c r="D2145" s="99"/>
      <c r="E2145" s="99"/>
      <c r="F2145" s="3">
        <f t="shared" si="42"/>
        <v>28505</v>
      </c>
      <c r="G2145" s="99"/>
      <c r="H2145" s="17"/>
    </row>
    <row r="2146" spans="1:8" ht="18.75">
      <c r="A2146" s="676" t="s">
        <v>43</v>
      </c>
      <c r="B2146" s="677"/>
      <c r="C2146" s="41">
        <f>SUM(C2029:C2145)</f>
        <v>1436</v>
      </c>
      <c r="D2146" s="42">
        <f>SUM(D2029:D2145)</f>
        <v>13268240</v>
      </c>
      <c r="E2146" s="42">
        <f>SUM(E2029:E2145)</f>
        <v>13239735</v>
      </c>
      <c r="F2146" s="42">
        <f>D2146-E2146</f>
        <v>28505</v>
      </c>
      <c r="G2146" s="42"/>
      <c r="H2146" s="43"/>
    </row>
    <row r="2148" spans="1:8" ht="23.25">
      <c r="A2148" s="666" t="s">
        <v>0</v>
      </c>
      <c r="B2148" s="666"/>
      <c r="C2148" s="666"/>
      <c r="D2148" s="666"/>
      <c r="E2148" s="666"/>
      <c r="F2148" s="666"/>
      <c r="G2148" s="666"/>
      <c r="H2148" s="666"/>
    </row>
    <row r="2149" spans="1:8" ht="15.75">
      <c r="A2149" s="672" t="s">
        <v>1668</v>
      </c>
      <c r="B2149" s="672"/>
      <c r="C2149" s="672"/>
      <c r="D2149" s="672"/>
      <c r="E2149" s="672"/>
      <c r="F2149" s="672"/>
      <c r="G2149" s="672"/>
      <c r="H2149" s="672"/>
    </row>
    <row r="2150" spans="1:8">
      <c r="A2150" s="667" t="s">
        <v>342</v>
      </c>
      <c r="B2150" s="667"/>
      <c r="C2150" s="667"/>
      <c r="D2150" s="667"/>
      <c r="E2150" s="667"/>
      <c r="F2150" s="667"/>
      <c r="G2150" s="667"/>
      <c r="H2150" s="667"/>
    </row>
    <row r="2151" spans="1:8">
      <c r="A2151" s="668" t="s">
        <v>1580</v>
      </c>
      <c r="B2151" s="668"/>
      <c r="C2151" s="668"/>
      <c r="D2151" s="668"/>
      <c r="E2151" s="668"/>
      <c r="F2151" s="668"/>
      <c r="G2151" s="668"/>
      <c r="H2151" s="668"/>
    </row>
    <row r="2152" spans="1:8" ht="15.75">
      <c r="A2152" s="1" t="s">
        <v>3</v>
      </c>
      <c r="B2152" s="1" t="s">
        <v>4</v>
      </c>
      <c r="C2152" s="211" t="s">
        <v>2245</v>
      </c>
      <c r="D2152" s="1" t="s">
        <v>2243</v>
      </c>
      <c r="E2152" s="1" t="s">
        <v>2246</v>
      </c>
      <c r="F2152" s="211" t="s">
        <v>2244</v>
      </c>
      <c r="G2152" s="1" t="s">
        <v>2247</v>
      </c>
      <c r="H2152" s="211" t="s">
        <v>2239</v>
      </c>
    </row>
    <row r="2153" spans="1:8">
      <c r="A2153" s="19">
        <v>9</v>
      </c>
      <c r="B2153" s="59"/>
      <c r="C2153" s="59"/>
      <c r="D2153" s="99">
        <f>D2191+D2146+D2021</f>
        <v>20999030</v>
      </c>
      <c r="E2153" s="99">
        <f>E2191+E2146+E2021</f>
        <v>20970525</v>
      </c>
      <c r="F2153" s="99">
        <f>D2153-E2153</f>
        <v>28505</v>
      </c>
      <c r="G2153" s="99"/>
      <c r="H2153" s="17"/>
    </row>
    <row r="2154" spans="1:8" ht="18.75">
      <c r="A2154" s="676" t="s">
        <v>43</v>
      </c>
      <c r="B2154" s="677"/>
      <c r="C2154" s="41">
        <f>SUM(C2153:C2153)</f>
        <v>0</v>
      </c>
      <c r="D2154" s="42">
        <f>SUM(D2153:D2153)</f>
        <v>20999030</v>
      </c>
      <c r="E2154" s="42">
        <f>SUM(E2153:E2153)</f>
        <v>20970525</v>
      </c>
      <c r="F2154" s="42">
        <f>D2154-E2154</f>
        <v>28505</v>
      </c>
      <c r="G2154" s="42"/>
      <c r="H2154" s="43"/>
    </row>
    <row r="2157" spans="1:8" ht="23.25">
      <c r="A2157" s="666" t="s">
        <v>0</v>
      </c>
      <c r="B2157" s="666"/>
      <c r="C2157" s="666"/>
      <c r="D2157" s="666"/>
      <c r="E2157" s="666"/>
      <c r="F2157" s="666"/>
      <c r="G2157" s="666"/>
      <c r="H2157" s="666"/>
    </row>
    <row r="2158" spans="1:8" ht="15.75">
      <c r="A2158" s="672" t="s">
        <v>1696</v>
      </c>
      <c r="B2158" s="672"/>
      <c r="C2158" s="672"/>
      <c r="D2158" s="672"/>
      <c r="E2158" s="672"/>
      <c r="F2158" s="672"/>
      <c r="G2158" s="672"/>
      <c r="H2158" s="672"/>
    </row>
    <row r="2159" spans="1:8">
      <c r="A2159" s="667" t="s">
        <v>2187</v>
      </c>
      <c r="B2159" s="667"/>
      <c r="C2159" s="667"/>
      <c r="D2159" s="667"/>
      <c r="E2159" s="667"/>
      <c r="F2159" s="667"/>
      <c r="G2159" s="667"/>
      <c r="H2159" s="667"/>
    </row>
    <row r="2160" spans="1:8">
      <c r="A2160" s="668" t="s">
        <v>1580</v>
      </c>
      <c r="B2160" s="668"/>
      <c r="C2160" s="668"/>
      <c r="D2160" s="668"/>
      <c r="E2160" s="668"/>
      <c r="F2160" s="668"/>
      <c r="G2160" s="668"/>
      <c r="H2160" s="668"/>
    </row>
    <row r="2161" spans="1:8" ht="15.75">
      <c r="A2161" s="1" t="s">
        <v>3</v>
      </c>
      <c r="B2161" s="1" t="s">
        <v>4</v>
      </c>
      <c r="C2161" s="211" t="s">
        <v>2245</v>
      </c>
      <c r="D2161" s="1" t="s">
        <v>2243</v>
      </c>
      <c r="E2161" s="1" t="s">
        <v>2246</v>
      </c>
      <c r="F2161" s="211" t="s">
        <v>2244</v>
      </c>
      <c r="G2161" s="1" t="s">
        <v>2247</v>
      </c>
      <c r="H2161" s="211" t="s">
        <v>2239</v>
      </c>
    </row>
    <row r="2162" spans="1:8">
      <c r="A2162" s="19"/>
      <c r="B2162" s="21" t="s">
        <v>2183</v>
      </c>
      <c r="C2162" s="21"/>
      <c r="D2162" s="3">
        <v>558875</v>
      </c>
      <c r="E2162" s="3"/>
      <c r="F2162" s="3">
        <f>D2162-E2162</f>
        <v>558875</v>
      </c>
      <c r="G2162" s="3"/>
      <c r="H2162" s="17"/>
    </row>
    <row r="2163" spans="1:8">
      <c r="A2163" s="19"/>
      <c r="B2163" s="21" t="s">
        <v>2188</v>
      </c>
      <c r="C2163" s="21"/>
      <c r="D2163" s="3">
        <v>476545</v>
      </c>
      <c r="E2163" s="3"/>
      <c r="F2163" s="3">
        <f>F2162+D2163-E2163</f>
        <v>1035420</v>
      </c>
      <c r="G2163" s="3"/>
      <c r="H2163" s="17"/>
    </row>
    <row r="2164" spans="1:8">
      <c r="A2164" s="19"/>
      <c r="B2164" s="21" t="s">
        <v>2189</v>
      </c>
      <c r="C2164" s="21"/>
      <c r="D2164" s="3">
        <v>883180</v>
      </c>
      <c r="E2164" s="3"/>
      <c r="F2164" s="3">
        <f t="shared" ref="F2164:F2190" si="43">F2163+D2164-E2164</f>
        <v>1918600</v>
      </c>
      <c r="G2164" s="3"/>
      <c r="H2164" s="17"/>
    </row>
    <row r="2165" spans="1:8">
      <c r="A2165" s="19"/>
      <c r="B2165" s="21" t="s">
        <v>2190</v>
      </c>
      <c r="C2165" s="21"/>
      <c r="D2165" s="3">
        <v>187235</v>
      </c>
      <c r="E2165" s="3"/>
      <c r="F2165" s="3">
        <f t="shared" si="43"/>
        <v>2105835</v>
      </c>
      <c r="G2165" s="3"/>
      <c r="H2165" s="17"/>
    </row>
    <row r="2166" spans="1:8">
      <c r="A2166" s="19"/>
      <c r="B2166" s="21" t="s">
        <v>2191</v>
      </c>
      <c r="C2166" s="21"/>
      <c r="D2166" s="3">
        <v>186505</v>
      </c>
      <c r="E2166" s="3"/>
      <c r="F2166" s="3">
        <f t="shared" si="43"/>
        <v>2292340</v>
      </c>
      <c r="G2166" s="3"/>
      <c r="H2166" s="17"/>
    </row>
    <row r="2167" spans="1:8">
      <c r="A2167" s="19"/>
      <c r="B2167" s="21" t="s">
        <v>2192</v>
      </c>
      <c r="C2167" s="21"/>
      <c r="D2167" s="3">
        <v>131415</v>
      </c>
      <c r="E2167" s="3"/>
      <c r="F2167" s="3">
        <f t="shared" si="43"/>
        <v>2423755</v>
      </c>
      <c r="G2167" s="3"/>
      <c r="H2167" s="17"/>
    </row>
    <row r="2168" spans="1:8">
      <c r="A2168" s="19"/>
      <c r="B2168" s="21" t="s">
        <v>2193</v>
      </c>
      <c r="C2168" s="21"/>
      <c r="D2168" s="3">
        <v>26255</v>
      </c>
      <c r="E2168" s="3"/>
      <c r="F2168" s="3">
        <f t="shared" si="43"/>
        <v>2450010</v>
      </c>
      <c r="G2168" s="3"/>
      <c r="H2168" s="17"/>
    </row>
    <row r="2169" spans="1:8">
      <c r="A2169" s="19"/>
      <c r="B2169" s="21" t="s">
        <v>2194</v>
      </c>
      <c r="C2169" s="21"/>
      <c r="D2169" s="3">
        <v>139560</v>
      </c>
      <c r="E2169" s="3"/>
      <c r="F2169" s="3">
        <f t="shared" si="43"/>
        <v>2589570</v>
      </c>
      <c r="G2169" s="3"/>
      <c r="H2169" s="17"/>
    </row>
    <row r="2170" spans="1:8">
      <c r="A2170" s="19"/>
      <c r="B2170" s="21" t="s">
        <v>2196</v>
      </c>
      <c r="C2170" s="21"/>
      <c r="D2170" s="3"/>
      <c r="E2170" s="3">
        <v>155660</v>
      </c>
      <c r="F2170" s="3">
        <f t="shared" si="43"/>
        <v>2433910</v>
      </c>
      <c r="G2170" s="3"/>
      <c r="H2170" s="17"/>
    </row>
    <row r="2171" spans="1:8">
      <c r="A2171" s="19"/>
      <c r="B2171" s="21" t="s">
        <v>2197</v>
      </c>
      <c r="C2171" s="21"/>
      <c r="D2171" s="3"/>
      <c r="E2171" s="3">
        <v>132490</v>
      </c>
      <c r="F2171" s="3">
        <f t="shared" si="43"/>
        <v>2301420</v>
      </c>
      <c r="G2171" s="3"/>
      <c r="H2171" s="17">
        <v>188735</v>
      </c>
    </row>
    <row r="2172" spans="1:8">
      <c r="A2172" s="19"/>
      <c r="B2172" s="21" t="s">
        <v>2200</v>
      </c>
      <c r="C2172" s="21"/>
      <c r="D2172" s="3"/>
      <c r="E2172" s="3">
        <v>133795</v>
      </c>
      <c r="F2172" s="3">
        <f t="shared" si="43"/>
        <v>2167625</v>
      </c>
      <c r="G2172" s="3"/>
      <c r="H2172" s="17">
        <v>155695</v>
      </c>
    </row>
    <row r="2173" spans="1:8">
      <c r="A2173" s="19"/>
      <c r="B2173" s="21" t="s">
        <v>2201</v>
      </c>
      <c r="C2173" s="21">
        <v>4</v>
      </c>
      <c r="D2173" s="3"/>
      <c r="E2173" s="3">
        <v>105050</v>
      </c>
      <c r="F2173" s="3">
        <f t="shared" si="43"/>
        <v>2062575</v>
      </c>
      <c r="G2173" s="3"/>
      <c r="H2173" s="17">
        <v>71610</v>
      </c>
    </row>
    <row r="2174" spans="1:8">
      <c r="A2174" s="19"/>
      <c r="B2174" s="21" t="s">
        <v>2207</v>
      </c>
      <c r="C2174" s="21">
        <v>5</v>
      </c>
      <c r="D2174" s="3"/>
      <c r="E2174" s="3">
        <v>77075</v>
      </c>
      <c r="F2174" s="3">
        <f t="shared" si="43"/>
        <v>1985500</v>
      </c>
      <c r="G2174" s="3"/>
      <c r="H2174" s="17"/>
    </row>
    <row r="2175" spans="1:8">
      <c r="A2175" s="19"/>
      <c r="B2175" s="21" t="s">
        <v>2208</v>
      </c>
      <c r="C2175" s="21">
        <v>5</v>
      </c>
      <c r="D2175" s="3"/>
      <c r="E2175" s="3">
        <v>104210</v>
      </c>
      <c r="F2175" s="3">
        <f t="shared" si="43"/>
        <v>1881290</v>
      </c>
      <c r="G2175" s="3"/>
      <c r="H2175" s="17"/>
    </row>
    <row r="2176" spans="1:8">
      <c r="A2176" s="19"/>
      <c r="B2176" s="21" t="s">
        <v>2209</v>
      </c>
      <c r="C2176" s="21"/>
      <c r="D2176" s="3"/>
      <c r="E2176" s="3">
        <v>131850</v>
      </c>
      <c r="F2176" s="3">
        <f t="shared" si="43"/>
        <v>1749440</v>
      </c>
      <c r="G2176" s="3"/>
      <c r="H2176" s="17"/>
    </row>
    <row r="2177" spans="1:8">
      <c r="A2177" s="19"/>
      <c r="B2177" s="21" t="s">
        <v>2212</v>
      </c>
      <c r="C2177" s="21">
        <v>5</v>
      </c>
      <c r="D2177" s="3"/>
      <c r="E2177" s="5">
        <v>276465</v>
      </c>
      <c r="F2177" s="3">
        <f t="shared" si="43"/>
        <v>1472975</v>
      </c>
      <c r="G2177" s="3"/>
      <c r="H2177" s="17"/>
    </row>
    <row r="2178" spans="1:8">
      <c r="A2178" s="19"/>
      <c r="B2178" s="21" t="s">
        <v>2214</v>
      </c>
      <c r="C2178" s="21">
        <v>5</v>
      </c>
      <c r="D2178" s="3"/>
      <c r="E2178" s="5">
        <v>22365</v>
      </c>
      <c r="F2178" s="3">
        <f t="shared" si="43"/>
        <v>1450610</v>
      </c>
      <c r="G2178" s="3"/>
      <c r="H2178" s="17"/>
    </row>
    <row r="2179" spans="1:8">
      <c r="A2179" s="19"/>
      <c r="B2179" s="21" t="s">
        <v>2215</v>
      </c>
      <c r="C2179" s="21">
        <v>4</v>
      </c>
      <c r="D2179" s="3"/>
      <c r="E2179" s="3">
        <v>159305</v>
      </c>
      <c r="F2179" s="3">
        <f t="shared" si="43"/>
        <v>1291305</v>
      </c>
      <c r="G2179" s="3"/>
      <c r="H2179" s="17"/>
    </row>
    <row r="2180" spans="1:8">
      <c r="A2180" s="19"/>
      <c r="B2180" s="21" t="s">
        <v>2216</v>
      </c>
      <c r="C2180" s="21">
        <v>8</v>
      </c>
      <c r="D2180" s="3"/>
      <c r="E2180" s="3">
        <v>129325</v>
      </c>
      <c r="F2180" s="3">
        <f t="shared" si="43"/>
        <v>1161980</v>
      </c>
      <c r="G2180" s="3"/>
      <c r="H2180" s="17"/>
    </row>
    <row r="2181" spans="1:8">
      <c r="A2181" s="19"/>
      <c r="B2181" s="21" t="s">
        <v>2217</v>
      </c>
      <c r="C2181" s="21">
        <v>8</v>
      </c>
      <c r="D2181" s="3"/>
      <c r="E2181" s="3">
        <v>188735</v>
      </c>
      <c r="F2181" s="3">
        <f t="shared" si="43"/>
        <v>973245</v>
      </c>
      <c r="G2181" s="3"/>
      <c r="H2181" s="17"/>
    </row>
    <row r="2182" spans="1:8">
      <c r="A2182" s="19"/>
      <c r="B2182" s="21" t="s">
        <v>2218</v>
      </c>
      <c r="C2182" s="21">
        <v>2</v>
      </c>
      <c r="D2182" s="3"/>
      <c r="E2182" s="3">
        <v>155695</v>
      </c>
      <c r="F2182" s="3">
        <f t="shared" si="43"/>
        <v>817550</v>
      </c>
      <c r="G2182" s="3"/>
      <c r="H2182" s="17"/>
    </row>
    <row r="2183" spans="1:8">
      <c r="A2183" s="19"/>
      <c r="B2183" s="21" t="s">
        <v>2220</v>
      </c>
      <c r="C2183" s="21"/>
      <c r="D2183" s="3"/>
      <c r="E2183" s="3">
        <v>71610</v>
      </c>
      <c r="F2183" s="3">
        <f t="shared" si="43"/>
        <v>745940</v>
      </c>
      <c r="G2183" s="3"/>
      <c r="H2183" s="17"/>
    </row>
    <row r="2184" spans="1:8">
      <c r="A2184" s="19"/>
      <c r="B2184" s="21" t="s">
        <v>2235</v>
      </c>
      <c r="C2184" s="21"/>
      <c r="D2184" s="3"/>
      <c r="E2184" s="3">
        <v>135430</v>
      </c>
      <c r="F2184" s="3">
        <f t="shared" si="43"/>
        <v>610510</v>
      </c>
      <c r="G2184" s="3"/>
      <c r="H2184" s="17"/>
    </row>
    <row r="2185" spans="1:8">
      <c r="A2185" s="19"/>
      <c r="B2185" s="21" t="s">
        <v>2236</v>
      </c>
      <c r="C2185" s="21"/>
      <c r="D2185" s="3"/>
      <c r="E2185" s="3">
        <v>131660</v>
      </c>
      <c r="F2185" s="3">
        <f t="shared" si="43"/>
        <v>478850</v>
      </c>
      <c r="G2185" s="3"/>
      <c r="H2185" s="17"/>
    </row>
    <row r="2186" spans="1:8">
      <c r="A2186" s="19"/>
      <c r="B2186" s="21" t="s">
        <v>2237</v>
      </c>
      <c r="C2186" s="21"/>
      <c r="D2186" s="3"/>
      <c r="E2186" s="3">
        <v>80975</v>
      </c>
      <c r="F2186" s="3">
        <f t="shared" si="43"/>
        <v>397875</v>
      </c>
      <c r="G2186" s="3"/>
      <c r="H2186" s="17"/>
    </row>
    <row r="2187" spans="1:8">
      <c r="A2187" s="19"/>
      <c r="B2187" s="21" t="s">
        <v>2238</v>
      </c>
      <c r="C2187" s="21"/>
      <c r="D2187" s="3"/>
      <c r="E2187" s="3">
        <v>204380</v>
      </c>
      <c r="F2187" s="3">
        <f t="shared" si="43"/>
        <v>193495</v>
      </c>
      <c r="G2187" s="3"/>
      <c r="H2187" s="17"/>
    </row>
    <row r="2188" spans="1:8">
      <c r="A2188" s="19"/>
      <c r="B2188" s="21" t="s">
        <v>2251</v>
      </c>
      <c r="C2188" s="21"/>
      <c r="D2188" s="3"/>
      <c r="E2188" s="3">
        <v>162740</v>
      </c>
      <c r="F2188" s="3">
        <f t="shared" si="43"/>
        <v>30755</v>
      </c>
      <c r="G2188" s="3"/>
      <c r="H2188" s="17"/>
    </row>
    <row r="2189" spans="1:8">
      <c r="A2189" s="19"/>
      <c r="B2189" s="21" t="s">
        <v>2257</v>
      </c>
      <c r="C2189" s="21"/>
      <c r="D2189" s="3"/>
      <c r="E2189" s="3">
        <v>28310</v>
      </c>
      <c r="F2189" s="3">
        <f t="shared" si="43"/>
        <v>2445</v>
      </c>
      <c r="G2189" s="3"/>
      <c r="H2189" s="17"/>
    </row>
    <row r="2190" spans="1:8">
      <c r="A2190" s="19">
        <v>9</v>
      </c>
      <c r="B2190" s="59" t="s">
        <v>2361</v>
      </c>
      <c r="C2190" s="59"/>
      <c r="D2190" s="99"/>
      <c r="E2190" s="99">
        <f>2905-460</f>
        <v>2445</v>
      </c>
      <c r="F2190" s="3">
        <f t="shared" si="43"/>
        <v>0</v>
      </c>
      <c r="G2190" s="99" t="s">
        <v>2211</v>
      </c>
      <c r="H2190" s="17"/>
    </row>
    <row r="2191" spans="1:8" ht="18.75">
      <c r="A2191" s="676" t="s">
        <v>43</v>
      </c>
      <c r="B2191" s="677"/>
      <c r="C2191" s="41">
        <f>SUM(C2162:C2190)</f>
        <v>46</v>
      </c>
      <c r="D2191" s="42">
        <f>SUM(D2162:D2190)</f>
        <v>2589570</v>
      </c>
      <c r="E2191" s="42">
        <f>SUM(E2162:E2190)</f>
        <v>2589570</v>
      </c>
      <c r="F2191" s="42">
        <f>D2191-E2191</f>
        <v>0</v>
      </c>
      <c r="G2191" s="42"/>
      <c r="H2191" s="43"/>
    </row>
    <row r="2194" spans="1:8" ht="23.25">
      <c r="A2194" s="666" t="s">
        <v>0</v>
      </c>
      <c r="B2194" s="666"/>
      <c r="C2194" s="666"/>
      <c r="D2194" s="666"/>
      <c r="E2194" s="666"/>
      <c r="F2194" s="666"/>
      <c r="G2194" s="666"/>
      <c r="H2194" s="666"/>
    </row>
    <row r="2195" spans="1:8" ht="15.75">
      <c r="A2195" s="672" t="s">
        <v>1696</v>
      </c>
      <c r="B2195" s="672"/>
      <c r="C2195" s="672"/>
      <c r="D2195" s="672"/>
      <c r="E2195" s="672"/>
      <c r="F2195" s="672"/>
      <c r="G2195" s="672"/>
      <c r="H2195" s="672"/>
    </row>
    <row r="2196" spans="1:8">
      <c r="A2196" s="667" t="s">
        <v>2219</v>
      </c>
      <c r="B2196" s="667"/>
      <c r="C2196" s="667"/>
      <c r="D2196" s="667"/>
      <c r="E2196" s="667"/>
      <c r="F2196" s="667"/>
      <c r="G2196" s="667"/>
      <c r="H2196" s="667"/>
    </row>
    <row r="2197" spans="1:8">
      <c r="A2197" s="668" t="s">
        <v>1580</v>
      </c>
      <c r="B2197" s="668"/>
      <c r="C2197" s="668"/>
      <c r="D2197" s="668"/>
      <c r="E2197" s="668"/>
      <c r="F2197" s="668"/>
      <c r="G2197" s="668"/>
      <c r="H2197" s="668"/>
    </row>
    <row r="2198" spans="1:8" ht="15.75">
      <c r="A2198" s="1" t="s">
        <v>3</v>
      </c>
      <c r="B2198" s="1" t="s">
        <v>4</v>
      </c>
      <c r="C2198" s="211" t="s">
        <v>2245</v>
      </c>
      <c r="D2198" s="1" t="s">
        <v>2243</v>
      </c>
      <c r="E2198" s="1" t="s">
        <v>2246</v>
      </c>
      <c r="F2198" s="211" t="s">
        <v>2244</v>
      </c>
      <c r="G2198" s="1" t="s">
        <v>2247</v>
      </c>
      <c r="H2198" s="211" t="s">
        <v>2239</v>
      </c>
    </row>
    <row r="2199" spans="1:8">
      <c r="A2199" s="19"/>
      <c r="B2199" s="21" t="s">
        <v>2218</v>
      </c>
      <c r="C2199" s="21">
        <v>20</v>
      </c>
      <c r="D2199" s="3">
        <v>539450</v>
      </c>
      <c r="E2199" s="3"/>
      <c r="F2199" s="3">
        <f>D2199-E2199</f>
        <v>539450</v>
      </c>
      <c r="G2199" s="3"/>
      <c r="H2199" s="17"/>
    </row>
    <row r="2200" spans="1:8">
      <c r="A2200" s="19"/>
      <c r="B2200" s="21" t="s">
        <v>2220</v>
      </c>
      <c r="C2200" s="21">
        <v>34</v>
      </c>
      <c r="D2200" s="3">
        <v>910400</v>
      </c>
      <c r="E2200" s="3"/>
      <c r="F2200" s="3">
        <f>F2199+D2200-E2200</f>
        <v>1449850</v>
      </c>
      <c r="G2200" s="3"/>
      <c r="H2200" s="17"/>
    </row>
    <row r="2201" spans="1:8">
      <c r="A2201" s="19"/>
      <c r="B2201" s="21" t="s">
        <v>2221</v>
      </c>
      <c r="C2201" s="21">
        <v>28</v>
      </c>
      <c r="D2201" s="3">
        <v>733205</v>
      </c>
      <c r="E2201" s="3"/>
      <c r="F2201" s="3">
        <f t="shared" ref="F2201:F2219" si="44">F2200+D2201-E2201</f>
        <v>2183055</v>
      </c>
      <c r="G2201" s="3"/>
      <c r="H2201" s="17"/>
    </row>
    <row r="2202" spans="1:8">
      <c r="A2202" s="19"/>
      <c r="B2202" s="21" t="s">
        <v>2222</v>
      </c>
      <c r="C2202" s="21">
        <v>27</v>
      </c>
      <c r="D2202" s="3">
        <v>734740</v>
      </c>
      <c r="E2202" s="3"/>
      <c r="F2202" s="3">
        <f t="shared" si="44"/>
        <v>2917795</v>
      </c>
      <c r="G2202" s="3"/>
      <c r="H2202" s="17"/>
    </row>
    <row r="2203" spans="1:8">
      <c r="A2203" s="19"/>
      <c r="B2203" s="21" t="s">
        <v>2223</v>
      </c>
      <c r="C2203" s="21">
        <v>21</v>
      </c>
      <c r="D2203" s="3">
        <v>570740</v>
      </c>
      <c r="E2203" s="3"/>
      <c r="F2203" s="3">
        <f t="shared" si="44"/>
        <v>3488535</v>
      </c>
      <c r="G2203" s="3"/>
      <c r="H2203" s="17"/>
    </row>
    <row r="2204" spans="1:8">
      <c r="A2204" s="19"/>
      <c r="B2204" s="21" t="s">
        <v>2225</v>
      </c>
      <c r="C2204" s="21">
        <v>8</v>
      </c>
      <c r="D2204" s="3">
        <v>206520</v>
      </c>
      <c r="E2204" s="3"/>
      <c r="F2204" s="3">
        <f t="shared" si="44"/>
        <v>3695055</v>
      </c>
      <c r="G2204" s="3"/>
      <c r="H2204" s="17"/>
    </row>
    <row r="2205" spans="1:8">
      <c r="A2205" s="19"/>
      <c r="B2205" s="21" t="s">
        <v>2510</v>
      </c>
      <c r="C2205" s="21">
        <v>2</v>
      </c>
      <c r="D2205" s="3">
        <v>54940</v>
      </c>
      <c r="E2205" s="3"/>
      <c r="F2205" s="3">
        <f t="shared" si="44"/>
        <v>3749995</v>
      </c>
      <c r="G2205" s="3" t="s">
        <v>2511</v>
      </c>
      <c r="H2205" s="17"/>
    </row>
    <row r="2206" spans="1:8">
      <c r="A2206" s="19"/>
      <c r="B2206" s="21" t="s">
        <v>2514</v>
      </c>
      <c r="C2206" s="21">
        <v>11</v>
      </c>
      <c r="D2206" s="3">
        <v>287865</v>
      </c>
      <c r="E2206" s="3"/>
      <c r="F2206" s="3">
        <f t="shared" si="44"/>
        <v>4037860</v>
      </c>
      <c r="G2206" s="3" t="s">
        <v>2511</v>
      </c>
      <c r="H2206" s="17"/>
    </row>
    <row r="2207" spans="1:8">
      <c r="A2207" s="19"/>
      <c r="B2207" s="21" t="s">
        <v>2517</v>
      </c>
      <c r="C2207" s="21">
        <v>15</v>
      </c>
      <c r="D2207" s="3">
        <v>393785</v>
      </c>
      <c r="E2207" s="3"/>
      <c r="F2207" s="3">
        <f t="shared" si="44"/>
        <v>4431645</v>
      </c>
      <c r="G2207" s="3" t="s">
        <v>2511</v>
      </c>
      <c r="H2207" s="17"/>
    </row>
    <row r="2208" spans="1:8">
      <c r="A2208" s="19"/>
      <c r="B2208" s="262" t="s">
        <v>2518</v>
      </c>
      <c r="C2208" s="21">
        <v>8</v>
      </c>
      <c r="D2208" s="3">
        <v>214170</v>
      </c>
      <c r="E2208" s="3"/>
      <c r="F2208" s="3">
        <f t="shared" si="44"/>
        <v>4645815</v>
      </c>
      <c r="G2208" s="263" t="s">
        <v>2511</v>
      </c>
      <c r="H2208" s="17"/>
    </row>
    <row r="2209" spans="1:8">
      <c r="A2209" s="19"/>
      <c r="B2209" s="270" t="s">
        <v>2567</v>
      </c>
      <c r="C2209" s="21">
        <v>5</v>
      </c>
      <c r="D2209" s="3">
        <v>133860</v>
      </c>
      <c r="E2209" s="3"/>
      <c r="F2209" s="3">
        <f t="shared" si="44"/>
        <v>4779675</v>
      </c>
      <c r="G2209" s="271" t="s">
        <v>2511</v>
      </c>
      <c r="H2209" s="17"/>
    </row>
    <row r="2210" spans="1:8">
      <c r="A2210" s="19"/>
      <c r="B2210" s="540" t="s">
        <v>2650</v>
      </c>
      <c r="C2210" s="21">
        <v>3</v>
      </c>
      <c r="D2210" s="3">
        <v>67230</v>
      </c>
      <c r="E2210" s="3"/>
      <c r="F2210" s="3">
        <f t="shared" si="44"/>
        <v>4846905</v>
      </c>
      <c r="G2210" s="263"/>
      <c r="H2210" s="17"/>
    </row>
    <row r="2211" spans="1:8">
      <c r="A2211" s="19"/>
      <c r="B2211" s="540" t="s">
        <v>2651</v>
      </c>
      <c r="C2211" s="21">
        <v>6</v>
      </c>
      <c r="D2211" s="3">
        <v>145125</v>
      </c>
      <c r="E2211" s="3"/>
      <c r="F2211" s="3">
        <f t="shared" si="44"/>
        <v>4992030</v>
      </c>
      <c r="G2211" s="263"/>
      <c r="H2211" s="17"/>
    </row>
    <row r="2212" spans="1:8">
      <c r="A2212" s="19"/>
      <c r="B2212" s="617" t="s">
        <v>2907</v>
      </c>
      <c r="C2212" s="21">
        <v>2</v>
      </c>
      <c r="D2212" s="3"/>
      <c r="E2212" s="3">
        <v>28145</v>
      </c>
      <c r="F2212" s="3">
        <f t="shared" si="44"/>
        <v>4963885</v>
      </c>
      <c r="G2212" s="263"/>
      <c r="H2212" s="17"/>
    </row>
    <row r="2213" spans="1:8">
      <c r="A2213" s="19"/>
      <c r="B2213" s="617" t="s">
        <v>2908</v>
      </c>
      <c r="C2213" s="21">
        <v>1</v>
      </c>
      <c r="D2213" s="3">
        <v>23235</v>
      </c>
      <c r="E2213" s="3">
        <v>20000</v>
      </c>
      <c r="F2213" s="3">
        <f t="shared" si="44"/>
        <v>4967120</v>
      </c>
      <c r="G2213" s="618" t="s">
        <v>2936</v>
      </c>
      <c r="H2213" s="17"/>
    </row>
    <row r="2214" spans="1:8">
      <c r="A2214" s="19"/>
      <c r="B2214" s="617" t="s">
        <v>2910</v>
      </c>
      <c r="C2214" s="21">
        <v>1</v>
      </c>
      <c r="D2214" s="3"/>
      <c r="E2214" s="3">
        <v>18000</v>
      </c>
      <c r="F2214" s="3">
        <f t="shared" si="44"/>
        <v>4949120</v>
      </c>
      <c r="G2214" s="263"/>
      <c r="H2214" s="17"/>
    </row>
    <row r="2215" spans="1:8">
      <c r="A2215" s="19"/>
      <c r="B2215" s="621" t="s">
        <v>2928</v>
      </c>
      <c r="C2215" s="21">
        <v>1</v>
      </c>
      <c r="D2215" s="3"/>
      <c r="E2215" s="3">
        <v>20000</v>
      </c>
      <c r="F2215" s="3">
        <f t="shared" si="44"/>
        <v>4929120</v>
      </c>
      <c r="G2215" s="263"/>
      <c r="H2215" s="17"/>
    </row>
    <row r="2216" spans="1:8">
      <c r="A2216" s="19"/>
      <c r="B2216" s="643"/>
      <c r="C2216" s="21"/>
      <c r="D2216" s="3"/>
      <c r="E2216" s="3"/>
      <c r="F2216" s="3">
        <f t="shared" si="44"/>
        <v>4929120</v>
      </c>
      <c r="G2216" s="263"/>
      <c r="H2216" s="17"/>
    </row>
    <row r="2217" spans="1:8">
      <c r="A2217" s="19"/>
      <c r="B2217" s="617"/>
      <c r="C2217" s="21"/>
      <c r="D2217" s="3"/>
      <c r="E2217" s="3"/>
      <c r="F2217" s="3">
        <f t="shared" si="44"/>
        <v>4929120</v>
      </c>
      <c r="G2217" s="263"/>
      <c r="H2217" s="17"/>
    </row>
    <row r="2218" spans="1:8">
      <c r="A2218" s="19"/>
      <c r="B2218" s="21"/>
      <c r="C2218" s="21"/>
      <c r="D2218" s="3"/>
      <c r="E2218" s="3"/>
      <c r="F2218" s="3">
        <f t="shared" si="44"/>
        <v>4929120</v>
      </c>
      <c r="G2218" s="3"/>
      <c r="H2218" s="17"/>
    </row>
    <row r="2219" spans="1:8">
      <c r="A2219" s="19"/>
      <c r="B2219" s="21"/>
      <c r="C2219" s="21"/>
      <c r="D2219" s="3"/>
      <c r="E2219" s="3"/>
      <c r="F2219" s="3">
        <f t="shared" si="44"/>
        <v>4929120</v>
      </c>
      <c r="G2219" s="3"/>
      <c r="H2219" s="17"/>
    </row>
    <row r="2220" spans="1:8" ht="18.75">
      <c r="A2220" s="676" t="s">
        <v>43</v>
      </c>
      <c r="B2220" s="677"/>
      <c r="C2220" s="41">
        <f>SUM(C2199:C2219)</f>
        <v>193</v>
      </c>
      <c r="D2220" s="42">
        <f>SUM(D2199:D2219)</f>
        <v>5015265</v>
      </c>
      <c r="E2220" s="42">
        <f>SUM(E2199:E2219)</f>
        <v>86145</v>
      </c>
      <c r="F2220" s="42">
        <f>D2220-E2220</f>
        <v>4929120</v>
      </c>
      <c r="G2220" s="42"/>
      <c r="H2220" s="43"/>
    </row>
    <row r="2222" spans="1:8" ht="23.25">
      <c r="A2222" s="666" t="s">
        <v>0</v>
      </c>
      <c r="B2222" s="666"/>
      <c r="C2222" s="666"/>
      <c r="D2222" s="666"/>
      <c r="E2222" s="666"/>
      <c r="F2222" s="666"/>
      <c r="G2222" s="666"/>
      <c r="H2222" s="666"/>
    </row>
    <row r="2223" spans="1:8" ht="15.75">
      <c r="A2223" s="672" t="s">
        <v>2177</v>
      </c>
      <c r="B2223" s="672"/>
      <c r="C2223" s="672"/>
      <c r="D2223" s="672"/>
      <c r="E2223" s="672"/>
      <c r="F2223" s="672"/>
      <c r="G2223" s="672"/>
      <c r="H2223" s="672"/>
    </row>
    <row r="2224" spans="1:8">
      <c r="A2224" s="667" t="s">
        <v>2219</v>
      </c>
      <c r="B2224" s="667"/>
      <c r="C2224" s="667"/>
      <c r="D2224" s="667"/>
      <c r="E2224" s="667"/>
      <c r="F2224" s="667"/>
      <c r="G2224" s="667"/>
      <c r="H2224" s="667"/>
    </row>
    <row r="2225" spans="1:8">
      <c r="A2225" s="668" t="s">
        <v>1580</v>
      </c>
      <c r="B2225" s="668"/>
      <c r="C2225" s="668"/>
      <c r="D2225" s="668"/>
      <c r="E2225" s="668"/>
      <c r="F2225" s="668"/>
      <c r="G2225" s="668"/>
      <c r="H2225" s="668"/>
    </row>
    <row r="2226" spans="1:8" ht="15.75">
      <c r="A2226" s="1" t="s">
        <v>3</v>
      </c>
      <c r="B2226" s="1" t="s">
        <v>4</v>
      </c>
      <c r="C2226" s="211" t="s">
        <v>2245</v>
      </c>
      <c r="D2226" s="1" t="s">
        <v>2243</v>
      </c>
      <c r="E2226" s="1" t="s">
        <v>2246</v>
      </c>
      <c r="F2226" s="211" t="s">
        <v>2244</v>
      </c>
      <c r="G2226" s="1" t="s">
        <v>2247</v>
      </c>
      <c r="H2226" s="211" t="s">
        <v>2239</v>
      </c>
    </row>
    <row r="2227" spans="1:8">
      <c r="A2227" s="19"/>
      <c r="B2227" s="21" t="s">
        <v>2235</v>
      </c>
      <c r="C2227" s="21">
        <v>1</v>
      </c>
      <c r="D2227" s="3">
        <v>24755</v>
      </c>
      <c r="E2227" s="3"/>
      <c r="F2227" s="3">
        <f>D2227-E2227</f>
        <v>24755</v>
      </c>
      <c r="G2227" s="3"/>
      <c r="H2227" s="17"/>
    </row>
    <row r="2228" spans="1:8">
      <c r="A2228" s="19"/>
      <c r="B2228" s="21" t="s">
        <v>2236</v>
      </c>
      <c r="C2228" s="21">
        <v>13</v>
      </c>
      <c r="D2228" s="3">
        <v>355090</v>
      </c>
      <c r="E2228" s="3"/>
      <c r="F2228" s="3">
        <f t="shared" ref="F2228:F2346" si="45">F2227+D2228-E2228</f>
        <v>379845</v>
      </c>
      <c r="G2228" s="3"/>
      <c r="H2228" s="17"/>
    </row>
    <row r="2229" spans="1:8">
      <c r="A2229" s="19"/>
      <c r="B2229" s="21" t="s">
        <v>2237</v>
      </c>
      <c r="C2229" s="21">
        <v>19</v>
      </c>
      <c r="D2229" s="3">
        <v>509785</v>
      </c>
      <c r="E2229" s="3"/>
      <c r="F2229" s="3">
        <f t="shared" si="45"/>
        <v>889630</v>
      </c>
      <c r="G2229" s="3"/>
      <c r="H2229" s="17"/>
    </row>
    <row r="2230" spans="1:8">
      <c r="A2230" s="19"/>
      <c r="B2230" s="21" t="s">
        <v>2238</v>
      </c>
      <c r="C2230" s="21">
        <v>18</v>
      </c>
      <c r="D2230" s="3">
        <v>470940</v>
      </c>
      <c r="E2230" s="3"/>
      <c r="F2230" s="3">
        <f t="shared" si="45"/>
        <v>1360570</v>
      </c>
      <c r="G2230" s="3"/>
      <c r="H2230" s="17"/>
    </row>
    <row r="2231" spans="1:8">
      <c r="A2231" s="19"/>
      <c r="B2231" s="266" t="s">
        <v>2517</v>
      </c>
      <c r="C2231" s="21">
        <v>6</v>
      </c>
      <c r="D2231" s="3">
        <v>160075</v>
      </c>
      <c r="E2231" s="3"/>
      <c r="F2231" s="3">
        <f t="shared" si="45"/>
        <v>1520645</v>
      </c>
      <c r="G2231" s="3" t="s">
        <v>2511</v>
      </c>
      <c r="H2231" s="17"/>
    </row>
    <row r="2232" spans="1:8">
      <c r="A2232" s="19"/>
      <c r="B2232" s="266" t="s">
        <v>2518</v>
      </c>
      <c r="C2232" s="21">
        <v>16</v>
      </c>
      <c r="D2232" s="3">
        <v>419970</v>
      </c>
      <c r="E2232" s="3"/>
      <c r="F2232" s="3">
        <f t="shared" si="45"/>
        <v>1940615</v>
      </c>
      <c r="G2232" s="3" t="s">
        <v>2511</v>
      </c>
      <c r="H2232" s="17"/>
    </row>
    <row r="2233" spans="1:8">
      <c r="A2233" s="19"/>
      <c r="B2233" s="270" t="s">
        <v>2567</v>
      </c>
      <c r="C2233" s="21">
        <v>5</v>
      </c>
      <c r="D2233" s="3">
        <v>113410</v>
      </c>
      <c r="E2233" s="3"/>
      <c r="F2233" s="3">
        <f t="shared" si="45"/>
        <v>2054025</v>
      </c>
      <c r="G2233" s="271" t="s">
        <v>2511</v>
      </c>
      <c r="H2233" s="17"/>
    </row>
    <row r="2234" spans="1:8">
      <c r="A2234" s="19"/>
      <c r="B2234" s="21" t="s">
        <v>2649</v>
      </c>
      <c r="C2234" s="21">
        <v>4</v>
      </c>
      <c r="D2234" s="3">
        <v>85585</v>
      </c>
      <c r="E2234" s="3"/>
      <c r="F2234" s="3">
        <f t="shared" si="45"/>
        <v>2139610</v>
      </c>
      <c r="G2234" s="3"/>
      <c r="H2234" s="17"/>
    </row>
    <row r="2235" spans="1:8">
      <c r="A2235" s="19"/>
      <c r="B2235" s="21" t="s">
        <v>2174</v>
      </c>
      <c r="C2235" s="21">
        <v>8</v>
      </c>
      <c r="D2235" s="3">
        <v>188735</v>
      </c>
      <c r="E2235" s="3"/>
      <c r="F2235" s="3">
        <f t="shared" si="45"/>
        <v>2328345</v>
      </c>
      <c r="G2235" s="3"/>
      <c r="H2235" s="17"/>
    </row>
    <row r="2236" spans="1:8">
      <c r="A2236" s="19"/>
      <c r="B2236" s="21" t="s">
        <v>2650</v>
      </c>
      <c r="C2236" s="21">
        <f>17-3</f>
        <v>14</v>
      </c>
      <c r="D2236" s="3">
        <f>350260-67230</f>
        <v>283030</v>
      </c>
      <c r="E2236" s="3"/>
      <c r="F2236" s="3">
        <f t="shared" si="45"/>
        <v>2611375</v>
      </c>
      <c r="G2236" s="3"/>
      <c r="H2236" s="17"/>
    </row>
    <row r="2237" spans="1:8">
      <c r="A2237" s="19"/>
      <c r="B2237" s="21" t="s">
        <v>2651</v>
      </c>
      <c r="C2237" s="21">
        <f>16-6</f>
        <v>10</v>
      </c>
      <c r="D2237" s="3">
        <f>333010-145125</f>
        <v>187885</v>
      </c>
      <c r="E2237" s="3"/>
      <c r="F2237" s="3">
        <f t="shared" si="45"/>
        <v>2799260</v>
      </c>
      <c r="G2237" s="3"/>
      <c r="H2237" s="17"/>
    </row>
    <row r="2238" spans="1:8">
      <c r="A2238" s="19"/>
      <c r="B2238" s="21" t="s">
        <v>2688</v>
      </c>
      <c r="C2238" s="21">
        <v>2</v>
      </c>
      <c r="D2238" s="3"/>
      <c r="E2238" s="3">
        <v>27995</v>
      </c>
      <c r="F2238" s="3">
        <f t="shared" si="45"/>
        <v>2771265</v>
      </c>
      <c r="G2238" s="3"/>
      <c r="H2238" s="17"/>
    </row>
    <row r="2239" spans="1:8">
      <c r="A2239" s="19"/>
      <c r="B2239" s="21" t="s">
        <v>2699</v>
      </c>
      <c r="C2239" s="21">
        <v>2</v>
      </c>
      <c r="D2239" s="3"/>
      <c r="E2239" s="3">
        <v>31485</v>
      </c>
      <c r="F2239" s="3">
        <f t="shared" si="45"/>
        <v>2739780</v>
      </c>
      <c r="G2239" s="3"/>
      <c r="H2239" s="17"/>
    </row>
    <row r="2240" spans="1:8">
      <c r="A2240" s="19"/>
      <c r="B2240" s="21" t="s">
        <v>2702</v>
      </c>
      <c r="C2240" s="21">
        <v>1</v>
      </c>
      <c r="D2240" s="3"/>
      <c r="E2240" s="3">
        <v>15350</v>
      </c>
      <c r="F2240" s="3">
        <f t="shared" si="45"/>
        <v>2724430</v>
      </c>
      <c r="G2240" s="3"/>
      <c r="H2240" s="17"/>
    </row>
    <row r="2241" spans="1:8">
      <c r="A2241" s="19"/>
      <c r="B2241" s="21" t="s">
        <v>2734</v>
      </c>
      <c r="C2241" s="21">
        <v>3</v>
      </c>
      <c r="D2241" s="3"/>
      <c r="E2241" s="3">
        <v>43055</v>
      </c>
      <c r="F2241" s="3">
        <f t="shared" si="45"/>
        <v>2681375</v>
      </c>
      <c r="G2241" s="3"/>
      <c r="H2241" s="17"/>
    </row>
    <row r="2242" spans="1:8">
      <c r="A2242" s="19"/>
      <c r="B2242" s="21" t="s">
        <v>2737</v>
      </c>
      <c r="C2242" s="21">
        <v>1</v>
      </c>
      <c r="D2242" s="3"/>
      <c r="E2242" s="3">
        <v>28170</v>
      </c>
      <c r="F2242" s="3">
        <f t="shared" si="45"/>
        <v>2653205</v>
      </c>
      <c r="G2242" s="3"/>
      <c r="H2242" s="17"/>
    </row>
    <row r="2243" spans="1:8">
      <c r="A2243" s="19"/>
      <c r="B2243" s="21" t="s">
        <v>2744</v>
      </c>
      <c r="C2243" s="21">
        <v>5</v>
      </c>
      <c r="D2243" s="3">
        <v>136790</v>
      </c>
      <c r="E2243" s="3"/>
      <c r="F2243" s="3">
        <f t="shared" si="45"/>
        <v>2789995</v>
      </c>
      <c r="G2243" s="3"/>
      <c r="H2243" s="17"/>
    </row>
    <row r="2244" spans="1:8">
      <c r="A2244" s="19"/>
      <c r="B2244" s="21" t="s">
        <v>2746</v>
      </c>
      <c r="C2244" s="21">
        <v>25</v>
      </c>
      <c r="D2244" s="3">
        <v>644110</v>
      </c>
      <c r="E2244" s="3"/>
      <c r="F2244" s="3">
        <f t="shared" si="45"/>
        <v>3434105</v>
      </c>
      <c r="G2244" s="3"/>
      <c r="H2244" s="17"/>
    </row>
    <row r="2245" spans="1:8">
      <c r="A2245" s="19"/>
      <c r="B2245" s="21" t="s">
        <v>2748</v>
      </c>
      <c r="C2245" s="21">
        <v>18</v>
      </c>
      <c r="D2245" s="3">
        <v>456120</v>
      </c>
      <c r="E2245" s="3"/>
      <c r="F2245" s="3">
        <f t="shared" si="45"/>
        <v>3890225</v>
      </c>
      <c r="G2245" s="3"/>
      <c r="H2245" s="17"/>
    </row>
    <row r="2246" spans="1:8">
      <c r="A2246" s="19"/>
      <c r="B2246" s="21" t="s">
        <v>2753</v>
      </c>
      <c r="C2246" s="21">
        <v>2</v>
      </c>
      <c r="D2246" s="3">
        <v>52620</v>
      </c>
      <c r="E2246" s="3"/>
      <c r="F2246" s="3">
        <f t="shared" si="45"/>
        <v>3942845</v>
      </c>
      <c r="G2246" s="3"/>
      <c r="H2246" s="17"/>
    </row>
    <row r="2247" spans="1:8">
      <c r="A2247" s="19"/>
      <c r="B2247" s="21" t="s">
        <v>2755</v>
      </c>
      <c r="C2247" s="21">
        <v>7</v>
      </c>
      <c r="D2247" s="3">
        <v>187985</v>
      </c>
      <c r="E2247" s="3"/>
      <c r="F2247" s="3">
        <f t="shared" si="45"/>
        <v>4130830</v>
      </c>
      <c r="G2247" s="3"/>
      <c r="H2247" s="17"/>
    </row>
    <row r="2248" spans="1:8">
      <c r="A2248" s="19"/>
      <c r="B2248" s="21" t="s">
        <v>2760</v>
      </c>
      <c r="C2248" s="21">
        <v>15</v>
      </c>
      <c r="D2248" s="3">
        <v>393805</v>
      </c>
      <c r="E2248" s="3"/>
      <c r="F2248" s="3">
        <f t="shared" si="45"/>
        <v>4524635</v>
      </c>
      <c r="G2248" s="3"/>
      <c r="H2248" s="17"/>
    </row>
    <row r="2249" spans="1:8">
      <c r="A2249" s="19"/>
      <c r="B2249" s="21" t="s">
        <v>2763</v>
      </c>
      <c r="C2249" s="21">
        <v>9</v>
      </c>
      <c r="D2249" s="3">
        <v>234385</v>
      </c>
      <c r="E2249" s="3"/>
      <c r="F2249" s="3">
        <f t="shared" si="45"/>
        <v>4759020</v>
      </c>
      <c r="G2249" s="3"/>
      <c r="H2249" s="17"/>
    </row>
    <row r="2250" spans="1:8">
      <c r="A2250" s="19"/>
      <c r="B2250" s="21" t="s">
        <v>2766</v>
      </c>
      <c r="C2250" s="21">
        <v>8</v>
      </c>
      <c r="D2250" s="3">
        <v>212810</v>
      </c>
      <c r="E2250" s="3"/>
      <c r="F2250" s="3">
        <f t="shared" si="45"/>
        <v>4971830</v>
      </c>
      <c r="G2250" s="3"/>
      <c r="H2250" s="17"/>
    </row>
    <row r="2251" spans="1:8">
      <c r="A2251" s="19"/>
      <c r="B2251" s="21" t="s">
        <v>2716</v>
      </c>
      <c r="C2251" s="21">
        <v>11</v>
      </c>
      <c r="D2251" s="3">
        <v>287860</v>
      </c>
      <c r="E2251" s="3"/>
      <c r="F2251" s="3">
        <f t="shared" si="45"/>
        <v>5259690</v>
      </c>
      <c r="G2251" s="3"/>
      <c r="H2251" s="17"/>
    </row>
    <row r="2252" spans="1:8">
      <c r="A2252" s="19"/>
      <c r="B2252" s="21" t="s">
        <v>2771</v>
      </c>
      <c r="C2252" s="21">
        <f>8+4</f>
        <v>12</v>
      </c>
      <c r="D2252" s="3">
        <f>112420+205140</f>
        <v>317560</v>
      </c>
      <c r="E2252" s="3"/>
      <c r="F2252" s="3">
        <f t="shared" si="45"/>
        <v>5577250</v>
      </c>
      <c r="G2252" s="3"/>
      <c r="H2252" s="17"/>
    </row>
    <row r="2253" spans="1:8">
      <c r="A2253" s="19"/>
      <c r="B2253" s="21" t="s">
        <v>2773</v>
      </c>
      <c r="C2253" s="21">
        <v>9</v>
      </c>
      <c r="D2253" s="3">
        <v>238565</v>
      </c>
      <c r="E2253" s="3"/>
      <c r="F2253" s="3">
        <f t="shared" si="45"/>
        <v>5815815</v>
      </c>
      <c r="G2253" s="3"/>
      <c r="H2253" s="17"/>
    </row>
    <row r="2254" spans="1:8">
      <c r="A2254" s="19"/>
      <c r="B2254" s="21" t="s">
        <v>2774</v>
      </c>
      <c r="C2254" s="21">
        <v>12</v>
      </c>
      <c r="D2254" s="3">
        <v>316020</v>
      </c>
      <c r="E2254" s="3"/>
      <c r="F2254" s="3">
        <f t="shared" si="45"/>
        <v>6131835</v>
      </c>
      <c r="G2254" s="3"/>
      <c r="H2254" s="17"/>
    </row>
    <row r="2255" spans="1:8">
      <c r="A2255" s="19"/>
      <c r="B2255" s="21" t="s">
        <v>2775</v>
      </c>
      <c r="C2255" s="21">
        <v>8</v>
      </c>
      <c r="D2255" s="3">
        <v>222655</v>
      </c>
      <c r="E2255" s="3"/>
      <c r="F2255" s="3">
        <f t="shared" si="45"/>
        <v>6354490</v>
      </c>
      <c r="G2255" s="3"/>
      <c r="H2255" s="17"/>
    </row>
    <row r="2256" spans="1:8">
      <c r="A2256" s="19"/>
      <c r="B2256" s="21" t="s">
        <v>2779</v>
      </c>
      <c r="C2256" s="21">
        <v>15</v>
      </c>
      <c r="D2256" s="3">
        <v>400305</v>
      </c>
      <c r="E2256" s="3"/>
      <c r="F2256" s="3">
        <f t="shared" si="45"/>
        <v>6754795</v>
      </c>
      <c r="G2256" s="3"/>
      <c r="H2256" s="17"/>
    </row>
    <row r="2257" spans="1:8">
      <c r="A2257" s="19"/>
      <c r="B2257" s="21" t="s">
        <v>2780</v>
      </c>
      <c r="C2257" s="21">
        <v>18</v>
      </c>
      <c r="D2257" s="3">
        <v>477590</v>
      </c>
      <c r="E2257" s="3"/>
      <c r="F2257" s="3">
        <f t="shared" si="45"/>
        <v>7232385</v>
      </c>
      <c r="G2257" s="3"/>
      <c r="H2257" s="17"/>
    </row>
    <row r="2258" spans="1:8">
      <c r="A2258" s="19"/>
      <c r="B2258" s="21" t="s">
        <v>2781</v>
      </c>
      <c r="C2258" s="21">
        <v>20</v>
      </c>
      <c r="D2258" s="3">
        <v>529255</v>
      </c>
      <c r="E2258" s="3"/>
      <c r="F2258" s="3">
        <f t="shared" si="45"/>
        <v>7761640</v>
      </c>
      <c r="G2258" s="3"/>
      <c r="H2258" s="17"/>
    </row>
    <row r="2259" spans="1:8">
      <c r="A2259" s="19"/>
      <c r="B2259" s="21" t="s">
        <v>2787</v>
      </c>
      <c r="C2259" s="21">
        <v>23</v>
      </c>
      <c r="D2259" s="3">
        <v>600270</v>
      </c>
      <c r="E2259" s="3"/>
      <c r="F2259" s="3">
        <f t="shared" si="45"/>
        <v>8361910</v>
      </c>
      <c r="G2259" s="3"/>
      <c r="H2259" s="17"/>
    </row>
    <row r="2260" spans="1:8">
      <c r="A2260" s="19"/>
      <c r="B2260" s="21" t="s">
        <v>2788</v>
      </c>
      <c r="C2260" s="21">
        <v>20</v>
      </c>
      <c r="D2260" s="3">
        <v>524755</v>
      </c>
      <c r="E2260" s="3"/>
      <c r="F2260" s="3">
        <f t="shared" si="45"/>
        <v>8886665</v>
      </c>
      <c r="G2260" s="3"/>
      <c r="H2260" s="17"/>
    </row>
    <row r="2261" spans="1:8">
      <c r="A2261" s="19"/>
      <c r="B2261" s="21" t="s">
        <v>2791</v>
      </c>
      <c r="C2261" s="21">
        <v>16</v>
      </c>
      <c r="D2261" s="3">
        <v>418645</v>
      </c>
      <c r="E2261" s="3"/>
      <c r="F2261" s="3">
        <f t="shared" si="45"/>
        <v>9305310</v>
      </c>
      <c r="G2261" s="3"/>
      <c r="H2261" s="17"/>
    </row>
    <row r="2262" spans="1:8">
      <c r="A2262" s="19"/>
      <c r="B2262" s="21" t="s">
        <v>2793</v>
      </c>
      <c r="C2262" s="21">
        <v>23</v>
      </c>
      <c r="D2262" s="3">
        <v>606945</v>
      </c>
      <c r="E2262" s="3"/>
      <c r="F2262" s="3">
        <f t="shared" si="45"/>
        <v>9912255</v>
      </c>
      <c r="G2262" s="3"/>
      <c r="H2262" s="17"/>
    </row>
    <row r="2263" spans="1:8">
      <c r="A2263" s="19"/>
      <c r="B2263" s="21" t="s">
        <v>2794</v>
      </c>
      <c r="C2263" s="21">
        <v>27</v>
      </c>
      <c r="D2263" s="3">
        <v>709205</v>
      </c>
      <c r="E2263" s="3"/>
      <c r="F2263" s="3">
        <f t="shared" si="45"/>
        <v>10621460</v>
      </c>
      <c r="G2263" s="3"/>
      <c r="H2263" s="17"/>
    </row>
    <row r="2264" spans="1:8">
      <c r="A2264" s="19"/>
      <c r="B2264" s="21" t="s">
        <v>2796</v>
      </c>
      <c r="C2264" s="21">
        <v>8</v>
      </c>
      <c r="D2264" s="5">
        <v>212680</v>
      </c>
      <c r="E2264" s="3"/>
      <c r="F2264" s="3">
        <f t="shared" si="45"/>
        <v>10834140</v>
      </c>
      <c r="G2264" s="3"/>
      <c r="H2264" s="17"/>
    </row>
    <row r="2265" spans="1:8">
      <c r="A2265" s="19"/>
      <c r="B2265" s="21" t="s">
        <v>2798</v>
      </c>
      <c r="C2265" s="21">
        <v>3</v>
      </c>
      <c r="D2265" s="3">
        <v>70670</v>
      </c>
      <c r="E2265" s="3"/>
      <c r="F2265" s="3">
        <f t="shared" si="45"/>
        <v>10904810</v>
      </c>
      <c r="G2265" s="3"/>
      <c r="H2265" s="17"/>
    </row>
    <row r="2266" spans="1:8">
      <c r="A2266" s="19"/>
      <c r="B2266" s="21" t="s">
        <v>2820</v>
      </c>
      <c r="C2266" s="21">
        <v>5</v>
      </c>
      <c r="D2266" s="3">
        <v>128750</v>
      </c>
      <c r="E2266" s="3"/>
      <c r="F2266" s="3">
        <f t="shared" si="45"/>
        <v>11033560</v>
      </c>
      <c r="G2266" s="3"/>
      <c r="H2266" s="17"/>
    </row>
    <row r="2267" spans="1:8">
      <c r="A2267" s="19"/>
      <c r="B2267" s="21" t="s">
        <v>2826</v>
      </c>
      <c r="C2267" s="21">
        <v>8</v>
      </c>
      <c r="D2267" s="3">
        <v>210185</v>
      </c>
      <c r="E2267" s="3"/>
      <c r="F2267" s="3">
        <f t="shared" si="45"/>
        <v>11243745</v>
      </c>
      <c r="G2267" s="3"/>
      <c r="H2267" s="17"/>
    </row>
    <row r="2268" spans="1:8">
      <c r="A2268" s="19"/>
      <c r="B2268" s="21" t="s">
        <v>2826</v>
      </c>
      <c r="C2268" s="21">
        <v>9</v>
      </c>
      <c r="D2268" s="3"/>
      <c r="E2268" s="3">
        <v>169340</v>
      </c>
      <c r="F2268" s="3">
        <f t="shared" si="45"/>
        <v>11074405</v>
      </c>
      <c r="G2268" s="3"/>
      <c r="H2268" s="17"/>
    </row>
    <row r="2269" spans="1:8">
      <c r="A2269" s="19"/>
      <c r="B2269" s="21" t="s">
        <v>2673</v>
      </c>
      <c r="C2269" s="21">
        <v>13</v>
      </c>
      <c r="D2269" s="3">
        <v>348385</v>
      </c>
      <c r="E2269" s="3"/>
      <c r="F2269" s="3">
        <f t="shared" si="45"/>
        <v>11422790</v>
      </c>
      <c r="G2269" s="3"/>
      <c r="H2269" s="17"/>
    </row>
    <row r="2270" spans="1:8">
      <c r="A2270" s="19"/>
      <c r="B2270" s="21" t="s">
        <v>2673</v>
      </c>
      <c r="C2270" s="21">
        <v>7</v>
      </c>
      <c r="D2270" s="3"/>
      <c r="E2270" s="3">
        <v>113180</v>
      </c>
      <c r="F2270" s="3">
        <f t="shared" si="45"/>
        <v>11309610</v>
      </c>
      <c r="G2270" s="3"/>
      <c r="H2270" s="17"/>
    </row>
    <row r="2271" spans="1:8">
      <c r="A2271" s="19"/>
      <c r="B2271" s="21" t="s">
        <v>2827</v>
      </c>
      <c r="C2271" s="21">
        <v>9</v>
      </c>
      <c r="D2271" s="3">
        <v>230770</v>
      </c>
      <c r="E2271" s="3"/>
      <c r="F2271" s="3">
        <f t="shared" si="45"/>
        <v>11540380</v>
      </c>
      <c r="G2271" s="3"/>
      <c r="H2271" s="17"/>
    </row>
    <row r="2272" spans="1:8">
      <c r="A2272" s="19"/>
      <c r="B2272" s="21" t="s">
        <v>2827</v>
      </c>
      <c r="C2272" s="21">
        <v>5</v>
      </c>
      <c r="D2272" s="3"/>
      <c r="E2272" s="3">
        <v>84340</v>
      </c>
      <c r="F2272" s="3">
        <f t="shared" si="45"/>
        <v>11456040</v>
      </c>
      <c r="G2272" s="3"/>
      <c r="H2272" s="17"/>
    </row>
    <row r="2273" spans="1:8">
      <c r="A2273" s="19"/>
      <c r="B2273" s="21" t="s">
        <v>2828</v>
      </c>
      <c r="C2273" s="21">
        <v>2</v>
      </c>
      <c r="D2273" s="3">
        <v>53560</v>
      </c>
      <c r="E2273" s="3"/>
      <c r="F2273" s="3">
        <f t="shared" si="45"/>
        <v>11509600</v>
      </c>
      <c r="G2273" s="3"/>
      <c r="H2273" s="17"/>
    </row>
    <row r="2274" spans="1:8">
      <c r="A2274" s="19"/>
      <c r="B2274" s="21" t="s">
        <v>2828</v>
      </c>
      <c r="C2274" s="21">
        <v>1</v>
      </c>
      <c r="D2274" s="3"/>
      <c r="E2274" s="3">
        <v>20000</v>
      </c>
      <c r="F2274" s="3">
        <f t="shared" si="45"/>
        <v>11489600</v>
      </c>
      <c r="G2274" s="3"/>
      <c r="H2274" s="17"/>
    </row>
    <row r="2275" spans="1:8">
      <c r="A2275" s="19"/>
      <c r="B2275" s="21" t="s">
        <v>2829</v>
      </c>
      <c r="C2275" s="21">
        <v>1</v>
      </c>
      <c r="D2275" s="3">
        <v>26430</v>
      </c>
      <c r="E2275" s="3"/>
      <c r="F2275" s="3">
        <f t="shared" si="45"/>
        <v>11516030</v>
      </c>
      <c r="G2275" s="3"/>
      <c r="H2275" s="17"/>
    </row>
    <row r="2276" spans="1:8">
      <c r="A2276" s="19"/>
      <c r="B2276" s="19" t="s">
        <v>2832</v>
      </c>
      <c r="C2276" s="19">
        <v>7</v>
      </c>
      <c r="D2276" s="19"/>
      <c r="E2276" s="3">
        <v>112655</v>
      </c>
      <c r="F2276" s="3">
        <f t="shared" si="45"/>
        <v>11403375</v>
      </c>
      <c r="G2276" s="3"/>
      <c r="H2276" s="17"/>
    </row>
    <row r="2277" spans="1:8">
      <c r="A2277" s="19"/>
      <c r="B2277" s="19" t="s">
        <v>2834</v>
      </c>
      <c r="C2277" s="19">
        <v>1</v>
      </c>
      <c r="D2277" s="2">
        <v>28285</v>
      </c>
      <c r="E2277" s="3"/>
      <c r="F2277" s="3">
        <f t="shared" si="45"/>
        <v>11431660</v>
      </c>
      <c r="G2277" s="3"/>
      <c r="H2277" s="17"/>
    </row>
    <row r="2278" spans="1:8">
      <c r="A2278" s="19"/>
      <c r="B2278" s="19" t="s">
        <v>2834</v>
      </c>
      <c r="C2278" s="19">
        <v>12</v>
      </c>
      <c r="D2278" s="19"/>
      <c r="E2278" s="3">
        <v>276530</v>
      </c>
      <c r="F2278" s="3">
        <f t="shared" si="45"/>
        <v>11155130</v>
      </c>
      <c r="G2278" s="3"/>
      <c r="H2278" s="17"/>
    </row>
    <row r="2279" spans="1:8">
      <c r="A2279" s="19"/>
      <c r="B2279" s="19" t="s">
        <v>2835</v>
      </c>
      <c r="C2279" s="19">
        <v>2</v>
      </c>
      <c r="D2279" s="19"/>
      <c r="E2279" s="3">
        <v>52785</v>
      </c>
      <c r="F2279" s="3">
        <f t="shared" si="45"/>
        <v>11102345</v>
      </c>
      <c r="G2279" s="3"/>
      <c r="H2279" s="17"/>
    </row>
    <row r="2280" spans="1:8">
      <c r="A2280" s="19"/>
      <c r="B2280" s="19" t="s">
        <v>2836</v>
      </c>
      <c r="C2280" s="19">
        <v>4</v>
      </c>
      <c r="D2280" s="19"/>
      <c r="E2280" s="3">
        <v>91810</v>
      </c>
      <c r="F2280" s="3">
        <f t="shared" si="45"/>
        <v>11010535</v>
      </c>
      <c r="G2280" s="3"/>
      <c r="H2280" s="17"/>
    </row>
    <row r="2281" spans="1:8">
      <c r="A2281" s="19"/>
      <c r="B2281" s="21" t="s">
        <v>2838</v>
      </c>
      <c r="C2281" s="21">
        <v>5</v>
      </c>
      <c r="D2281" s="3"/>
      <c r="E2281" s="3">
        <v>80815</v>
      </c>
      <c r="F2281" s="3">
        <f t="shared" si="45"/>
        <v>10929720</v>
      </c>
      <c r="G2281" s="3"/>
      <c r="H2281" s="17"/>
    </row>
    <row r="2282" spans="1:8">
      <c r="A2282" s="19"/>
      <c r="B2282" s="21" t="s">
        <v>2839</v>
      </c>
      <c r="C2282" s="21">
        <v>4</v>
      </c>
      <c r="D2282" s="3"/>
      <c r="E2282" s="3">
        <v>87920</v>
      </c>
      <c r="F2282" s="3">
        <f t="shared" si="45"/>
        <v>10841800</v>
      </c>
      <c r="G2282" s="3"/>
      <c r="H2282" s="17"/>
    </row>
    <row r="2283" spans="1:8">
      <c r="A2283" s="19"/>
      <c r="B2283" s="21" t="s">
        <v>2841</v>
      </c>
      <c r="C2283" s="21">
        <v>5</v>
      </c>
      <c r="D2283" s="3"/>
      <c r="E2283" s="3">
        <v>83350</v>
      </c>
      <c r="F2283" s="3">
        <f t="shared" si="45"/>
        <v>10758450</v>
      </c>
      <c r="G2283" s="3"/>
      <c r="H2283" s="17"/>
    </row>
    <row r="2284" spans="1:8">
      <c r="A2284" s="19"/>
      <c r="B2284" s="21" t="s">
        <v>2844</v>
      </c>
      <c r="C2284" s="21">
        <v>5</v>
      </c>
      <c r="D2284" s="3"/>
      <c r="E2284" s="3">
        <v>81465</v>
      </c>
      <c r="F2284" s="3">
        <f t="shared" si="45"/>
        <v>10676985</v>
      </c>
      <c r="G2284" s="3"/>
      <c r="H2284" s="17"/>
    </row>
    <row r="2285" spans="1:8">
      <c r="A2285" s="19"/>
      <c r="B2285" s="21" t="s">
        <v>2853</v>
      </c>
      <c r="C2285" s="21">
        <v>4</v>
      </c>
      <c r="D2285" s="3"/>
      <c r="E2285" s="3">
        <v>83510</v>
      </c>
      <c r="F2285" s="3">
        <f t="shared" si="45"/>
        <v>10593475</v>
      </c>
      <c r="G2285" s="3"/>
      <c r="H2285" s="17"/>
    </row>
    <row r="2286" spans="1:8">
      <c r="A2286" s="19"/>
      <c r="B2286" s="21" t="s">
        <v>2854</v>
      </c>
      <c r="C2286" s="21">
        <v>5</v>
      </c>
      <c r="D2286" s="3"/>
      <c r="E2286" s="3">
        <v>75055</v>
      </c>
      <c r="F2286" s="3">
        <f t="shared" si="45"/>
        <v>10518420</v>
      </c>
      <c r="G2286" s="3"/>
      <c r="H2286" s="17"/>
    </row>
    <row r="2287" spans="1:8">
      <c r="A2287" s="19"/>
      <c r="B2287" s="21" t="s">
        <v>2855</v>
      </c>
      <c r="C2287" s="21">
        <v>1</v>
      </c>
      <c r="D2287" s="3"/>
      <c r="E2287" s="3">
        <v>26930</v>
      </c>
      <c r="F2287" s="3">
        <f t="shared" si="45"/>
        <v>10491490</v>
      </c>
      <c r="G2287" s="3"/>
      <c r="H2287" s="17"/>
    </row>
    <row r="2288" spans="1:8">
      <c r="A2288" s="19"/>
      <c r="B2288" s="21" t="s">
        <v>2857</v>
      </c>
      <c r="C2288" s="21">
        <v>11</v>
      </c>
      <c r="D2288" s="3"/>
      <c r="E2288" s="3">
        <v>205005</v>
      </c>
      <c r="F2288" s="3">
        <f t="shared" si="45"/>
        <v>10286485</v>
      </c>
      <c r="G2288" s="3"/>
      <c r="H2288" s="17"/>
    </row>
    <row r="2289" spans="1:8">
      <c r="A2289" s="19"/>
      <c r="B2289" s="21" t="s">
        <v>2859</v>
      </c>
      <c r="C2289" s="21">
        <v>3</v>
      </c>
      <c r="D2289" s="3"/>
      <c r="E2289" s="3">
        <v>60335</v>
      </c>
      <c r="F2289" s="3">
        <f t="shared" si="45"/>
        <v>10226150</v>
      </c>
      <c r="G2289" s="3"/>
      <c r="H2289" s="17"/>
    </row>
    <row r="2290" spans="1:8">
      <c r="A2290" s="19"/>
      <c r="B2290" s="21" t="s">
        <v>2860</v>
      </c>
      <c r="C2290" s="21">
        <v>4</v>
      </c>
      <c r="D2290" s="3"/>
      <c r="E2290" s="3">
        <v>83255</v>
      </c>
      <c r="F2290" s="3">
        <f t="shared" si="45"/>
        <v>10142895</v>
      </c>
      <c r="G2290" s="3"/>
      <c r="H2290" s="17"/>
    </row>
    <row r="2291" spans="1:8">
      <c r="A2291" s="19"/>
      <c r="B2291" s="21" t="s">
        <v>2861</v>
      </c>
      <c r="C2291" s="21">
        <v>13</v>
      </c>
      <c r="D2291" s="3"/>
      <c r="E2291" s="3">
        <v>294300</v>
      </c>
      <c r="F2291" s="3">
        <f t="shared" si="45"/>
        <v>9848595</v>
      </c>
      <c r="G2291" s="3"/>
      <c r="H2291" s="17"/>
    </row>
    <row r="2292" spans="1:8">
      <c r="A2292" s="19"/>
      <c r="B2292" s="21" t="s">
        <v>2862</v>
      </c>
      <c r="C2292" s="21">
        <v>9</v>
      </c>
      <c r="D2292" s="3"/>
      <c r="E2292" s="3">
        <v>149590</v>
      </c>
      <c r="F2292" s="3">
        <f t="shared" si="45"/>
        <v>9699005</v>
      </c>
      <c r="G2292" s="3"/>
      <c r="H2292" s="17"/>
    </row>
    <row r="2293" spans="1:8">
      <c r="A2293" s="19"/>
      <c r="B2293" s="21" t="s">
        <v>2863</v>
      </c>
      <c r="C2293" s="21">
        <v>6</v>
      </c>
      <c r="D2293" s="3"/>
      <c r="E2293" s="3">
        <v>105665</v>
      </c>
      <c r="F2293" s="3">
        <f t="shared" si="45"/>
        <v>9593340</v>
      </c>
      <c r="G2293" s="3"/>
      <c r="H2293" s="17"/>
    </row>
    <row r="2294" spans="1:8">
      <c r="A2294" s="19"/>
      <c r="B2294" s="21" t="s">
        <v>2864</v>
      </c>
      <c r="C2294" s="21">
        <v>8</v>
      </c>
      <c r="D2294" s="3"/>
      <c r="E2294" s="3">
        <v>172450</v>
      </c>
      <c r="F2294" s="3">
        <f t="shared" si="45"/>
        <v>9420890</v>
      </c>
      <c r="G2294" s="3"/>
      <c r="H2294" s="17"/>
    </row>
    <row r="2295" spans="1:8">
      <c r="A2295" s="19"/>
      <c r="B2295" s="21" t="s">
        <v>2865</v>
      </c>
      <c r="C2295" s="21">
        <v>1</v>
      </c>
      <c r="D2295" s="3"/>
      <c r="E2295" s="3">
        <v>14915</v>
      </c>
      <c r="F2295" s="3">
        <f t="shared" si="45"/>
        <v>9405975</v>
      </c>
      <c r="G2295" s="3"/>
      <c r="H2295" s="17"/>
    </row>
    <row r="2296" spans="1:8">
      <c r="A2296" s="19"/>
      <c r="B2296" s="21" t="s">
        <v>2866</v>
      </c>
      <c r="C2296" s="21">
        <v>2</v>
      </c>
      <c r="D2296" s="3"/>
      <c r="E2296" s="3">
        <v>32205</v>
      </c>
      <c r="F2296" s="3">
        <f t="shared" si="45"/>
        <v>9373770</v>
      </c>
      <c r="G2296" s="3"/>
      <c r="H2296" s="17"/>
    </row>
    <row r="2297" spans="1:8">
      <c r="A2297" s="19"/>
      <c r="B2297" s="21" t="s">
        <v>2868</v>
      </c>
      <c r="C2297" s="21">
        <v>7</v>
      </c>
      <c r="D2297" s="3"/>
      <c r="E2297" s="3">
        <v>139300</v>
      </c>
      <c r="F2297" s="3">
        <f t="shared" si="45"/>
        <v>9234470</v>
      </c>
      <c r="G2297" s="3"/>
      <c r="H2297" s="17"/>
    </row>
    <row r="2298" spans="1:8">
      <c r="A2298" s="19"/>
      <c r="B2298" s="21" t="s">
        <v>2869</v>
      </c>
      <c r="C2298" s="21">
        <v>8</v>
      </c>
      <c r="D2298" s="3"/>
      <c r="E2298" s="3">
        <v>202895</v>
      </c>
      <c r="F2298" s="3">
        <f t="shared" si="45"/>
        <v>9031575</v>
      </c>
      <c r="G2298" s="3"/>
      <c r="H2298" s="17"/>
    </row>
    <row r="2299" spans="1:8">
      <c r="A2299" s="19"/>
      <c r="B2299" s="21" t="s">
        <v>2870</v>
      </c>
      <c r="C2299" s="21">
        <v>4</v>
      </c>
      <c r="D2299" s="3"/>
      <c r="E2299" s="3">
        <v>81690</v>
      </c>
      <c r="F2299" s="3">
        <f t="shared" si="45"/>
        <v>8949885</v>
      </c>
      <c r="G2299" s="3"/>
      <c r="H2299" s="17"/>
    </row>
    <row r="2300" spans="1:8">
      <c r="A2300" s="19"/>
      <c r="B2300" s="21" t="s">
        <v>2871</v>
      </c>
      <c r="C2300" s="21">
        <v>3</v>
      </c>
      <c r="D2300" s="3"/>
      <c r="E2300" s="3">
        <v>62520</v>
      </c>
      <c r="F2300" s="3">
        <f t="shared" si="45"/>
        <v>8887365</v>
      </c>
      <c r="G2300" s="3"/>
      <c r="H2300" s="17"/>
    </row>
    <row r="2301" spans="1:8">
      <c r="A2301" s="19"/>
      <c r="B2301" s="21" t="s">
        <v>2872</v>
      </c>
      <c r="C2301" s="21">
        <v>4</v>
      </c>
      <c r="D2301" s="3"/>
      <c r="E2301" s="3">
        <v>76355</v>
      </c>
      <c r="F2301" s="3">
        <f t="shared" si="45"/>
        <v>8811010</v>
      </c>
      <c r="G2301" s="3"/>
      <c r="H2301" s="17"/>
    </row>
    <row r="2302" spans="1:8">
      <c r="A2302" s="19"/>
      <c r="B2302" s="21" t="s">
        <v>2878</v>
      </c>
      <c r="C2302" s="21">
        <v>4</v>
      </c>
      <c r="D2302" s="3"/>
      <c r="E2302" s="3">
        <v>95850</v>
      </c>
      <c r="F2302" s="3">
        <f t="shared" si="45"/>
        <v>8715160</v>
      </c>
      <c r="G2302" s="3"/>
      <c r="H2302" s="17"/>
    </row>
    <row r="2303" spans="1:8">
      <c r="A2303" s="19"/>
      <c r="B2303" s="21" t="s">
        <v>2879</v>
      </c>
      <c r="C2303" s="21">
        <v>5</v>
      </c>
      <c r="D2303" s="3"/>
      <c r="E2303" s="3">
        <v>119600</v>
      </c>
      <c r="F2303" s="3">
        <f t="shared" si="45"/>
        <v>8595560</v>
      </c>
      <c r="G2303" s="3"/>
      <c r="H2303" s="17"/>
    </row>
    <row r="2304" spans="1:8">
      <c r="A2304" s="19"/>
      <c r="B2304" s="21" t="s">
        <v>2880</v>
      </c>
      <c r="C2304" s="21">
        <v>7</v>
      </c>
      <c r="D2304" s="3"/>
      <c r="E2304" s="3">
        <v>150605</v>
      </c>
      <c r="F2304" s="3">
        <f t="shared" si="45"/>
        <v>8444955</v>
      </c>
      <c r="G2304" s="3"/>
      <c r="H2304" s="17"/>
    </row>
    <row r="2305" spans="1:8">
      <c r="A2305" s="19"/>
      <c r="B2305" s="21" t="s">
        <v>2881</v>
      </c>
      <c r="C2305" s="21">
        <v>4</v>
      </c>
      <c r="D2305" s="3"/>
      <c r="E2305" s="3">
        <v>108285</v>
      </c>
      <c r="F2305" s="3">
        <f t="shared" si="45"/>
        <v>8336670</v>
      </c>
      <c r="G2305" s="3"/>
      <c r="H2305" s="17"/>
    </row>
    <row r="2306" spans="1:8">
      <c r="A2306" s="19"/>
      <c r="B2306" s="21" t="s">
        <v>2882</v>
      </c>
      <c r="C2306" s="21">
        <v>5</v>
      </c>
      <c r="D2306" s="3"/>
      <c r="E2306" s="3">
        <v>98240</v>
      </c>
      <c r="F2306" s="3">
        <f t="shared" si="45"/>
        <v>8238430</v>
      </c>
      <c r="G2306" s="3"/>
      <c r="H2306" s="17"/>
    </row>
    <row r="2307" spans="1:8">
      <c r="A2307" s="19"/>
      <c r="B2307" s="21" t="s">
        <v>2883</v>
      </c>
      <c r="C2307" s="21">
        <v>12</v>
      </c>
      <c r="D2307" s="3"/>
      <c r="E2307" s="3">
        <v>260865</v>
      </c>
      <c r="F2307" s="3">
        <f t="shared" si="45"/>
        <v>7977565</v>
      </c>
      <c r="G2307" s="3"/>
      <c r="H2307" s="17"/>
    </row>
    <row r="2308" spans="1:8">
      <c r="A2308" s="19"/>
      <c r="B2308" s="21" t="s">
        <v>2884</v>
      </c>
      <c r="C2308" s="21">
        <v>12</v>
      </c>
      <c r="D2308" s="3"/>
      <c r="E2308" s="3">
        <v>267580</v>
      </c>
      <c r="F2308" s="3">
        <f t="shared" si="45"/>
        <v>7709985</v>
      </c>
      <c r="G2308" s="3"/>
      <c r="H2308" s="17"/>
    </row>
    <row r="2309" spans="1:8">
      <c r="A2309" s="19"/>
      <c r="B2309" s="21" t="s">
        <v>2888</v>
      </c>
      <c r="C2309" s="21">
        <v>4</v>
      </c>
      <c r="D2309" s="3"/>
      <c r="E2309" s="3">
        <v>81685</v>
      </c>
      <c r="F2309" s="3">
        <f t="shared" si="45"/>
        <v>7628300</v>
      </c>
      <c r="G2309" s="3"/>
      <c r="H2309" s="17"/>
    </row>
    <row r="2310" spans="1:8">
      <c r="A2310" s="19"/>
      <c r="B2310" s="21" t="s">
        <v>2891</v>
      </c>
      <c r="C2310" s="21">
        <v>13</v>
      </c>
      <c r="D2310" s="3"/>
      <c r="E2310" s="3">
        <v>288530</v>
      </c>
      <c r="F2310" s="3">
        <f t="shared" si="45"/>
        <v>7339770</v>
      </c>
      <c r="G2310" s="3"/>
      <c r="H2310" s="17"/>
    </row>
    <row r="2311" spans="1:8">
      <c r="A2311" s="19"/>
      <c r="B2311" s="21" t="s">
        <v>2895</v>
      </c>
      <c r="C2311" s="21">
        <v>9</v>
      </c>
      <c r="D2311" s="3"/>
      <c r="E2311" s="3">
        <v>206145</v>
      </c>
      <c r="F2311" s="3">
        <f t="shared" si="45"/>
        <v>7133625</v>
      </c>
      <c r="G2311" s="3"/>
      <c r="H2311" s="17"/>
    </row>
    <row r="2312" spans="1:8">
      <c r="A2312" s="19"/>
      <c r="B2312" s="21" t="s">
        <v>2896</v>
      </c>
      <c r="C2312" s="21">
        <v>4</v>
      </c>
      <c r="D2312" s="3"/>
      <c r="E2312" s="3">
        <v>79250</v>
      </c>
      <c r="F2312" s="3">
        <f t="shared" si="45"/>
        <v>7054375</v>
      </c>
      <c r="G2312" s="3"/>
      <c r="H2312" s="17"/>
    </row>
    <row r="2313" spans="1:8">
      <c r="A2313" s="19"/>
      <c r="B2313" s="21" t="s">
        <v>2898</v>
      </c>
      <c r="C2313" s="21">
        <v>12</v>
      </c>
      <c r="D2313" s="3"/>
      <c r="E2313" s="3">
        <v>267000</v>
      </c>
      <c r="F2313" s="3">
        <f t="shared" si="45"/>
        <v>6787375</v>
      </c>
      <c r="G2313" s="3"/>
      <c r="H2313" s="17"/>
    </row>
    <row r="2314" spans="1:8">
      <c r="A2314" s="19"/>
      <c r="B2314" s="21" t="s">
        <v>2899</v>
      </c>
      <c r="C2314" s="21">
        <v>6</v>
      </c>
      <c r="D2314" s="3"/>
      <c r="E2314" s="3">
        <v>160570</v>
      </c>
      <c r="F2314" s="3">
        <f t="shared" si="45"/>
        <v>6626805</v>
      </c>
      <c r="G2314" s="3"/>
      <c r="H2314" s="17"/>
    </row>
    <row r="2315" spans="1:8">
      <c r="A2315" s="19"/>
      <c r="B2315" s="21" t="s">
        <v>2900</v>
      </c>
      <c r="C2315" s="21">
        <v>8</v>
      </c>
      <c r="D2315" s="3"/>
      <c r="E2315" s="3">
        <v>188890</v>
      </c>
      <c r="F2315" s="3">
        <f t="shared" si="45"/>
        <v>6437915</v>
      </c>
      <c r="G2315" s="3"/>
      <c r="H2315" s="17"/>
    </row>
    <row r="2316" spans="1:8">
      <c r="A2316" s="19"/>
      <c r="B2316" s="21" t="s">
        <v>2901</v>
      </c>
      <c r="C2316" s="21">
        <v>7</v>
      </c>
      <c r="D2316" s="3"/>
      <c r="E2316" s="3">
        <v>138480</v>
      </c>
      <c r="F2316" s="3">
        <f t="shared" si="45"/>
        <v>6299435</v>
      </c>
      <c r="G2316" s="3"/>
      <c r="H2316" s="17"/>
    </row>
    <row r="2317" spans="1:8">
      <c r="A2317" s="19"/>
      <c r="B2317" s="21" t="s">
        <v>2902</v>
      </c>
      <c r="C2317" s="21">
        <v>13</v>
      </c>
      <c r="D2317" s="3"/>
      <c r="E2317" s="3">
        <v>315735</v>
      </c>
      <c r="F2317" s="3">
        <f t="shared" si="45"/>
        <v>5983700</v>
      </c>
      <c r="G2317" s="3"/>
      <c r="H2317" s="17"/>
    </row>
    <row r="2318" spans="1:8">
      <c r="A2318" s="19"/>
      <c r="B2318" s="21" t="s">
        <v>2903</v>
      </c>
      <c r="C2318" s="21">
        <v>7</v>
      </c>
      <c r="D2318" s="3"/>
      <c r="E2318" s="3">
        <v>151655</v>
      </c>
      <c r="F2318" s="3">
        <f t="shared" si="45"/>
        <v>5832045</v>
      </c>
      <c r="G2318" s="3"/>
      <c r="H2318" s="17"/>
    </row>
    <row r="2319" spans="1:8">
      <c r="A2319" s="19"/>
      <c r="B2319" s="21" t="s">
        <v>2904</v>
      </c>
      <c r="C2319" s="21">
        <v>4</v>
      </c>
      <c r="D2319" s="3"/>
      <c r="E2319" s="3">
        <v>74775</v>
      </c>
      <c r="F2319" s="3">
        <f t="shared" si="45"/>
        <v>5757270</v>
      </c>
      <c r="G2319" s="3"/>
      <c r="H2319" s="17"/>
    </row>
    <row r="2320" spans="1:8">
      <c r="A2320" s="19"/>
      <c r="B2320" s="21" t="s">
        <v>2906</v>
      </c>
      <c r="C2320" s="21">
        <v>7</v>
      </c>
      <c r="D2320" s="3"/>
      <c r="E2320" s="3">
        <v>149845</v>
      </c>
      <c r="F2320" s="3">
        <f t="shared" si="45"/>
        <v>5607425</v>
      </c>
      <c r="G2320" s="3"/>
      <c r="H2320" s="17"/>
    </row>
    <row r="2321" spans="1:8">
      <c r="A2321" s="19"/>
      <c r="B2321" s="21" t="s">
        <v>2930</v>
      </c>
      <c r="C2321" s="21">
        <v>8</v>
      </c>
      <c r="D2321" s="3"/>
      <c r="E2321" s="3">
        <v>171535</v>
      </c>
      <c r="F2321" s="3">
        <f t="shared" si="45"/>
        <v>5435890</v>
      </c>
      <c r="G2321" s="3"/>
      <c r="H2321" s="17"/>
    </row>
    <row r="2322" spans="1:8">
      <c r="A2322" s="19"/>
      <c r="B2322" s="21" t="s">
        <v>2933</v>
      </c>
      <c r="C2322" s="21">
        <v>4</v>
      </c>
      <c r="D2322" s="3"/>
      <c r="E2322" s="3">
        <v>77280</v>
      </c>
      <c r="F2322" s="3">
        <f t="shared" si="45"/>
        <v>5358610</v>
      </c>
      <c r="G2322" s="3"/>
      <c r="H2322" s="17"/>
    </row>
    <row r="2323" spans="1:8">
      <c r="A2323" s="19"/>
      <c r="B2323" s="21" t="s">
        <v>2155</v>
      </c>
      <c r="C2323" s="21">
        <v>6</v>
      </c>
      <c r="D2323" s="3"/>
      <c r="E2323" s="3">
        <v>126135</v>
      </c>
      <c r="F2323" s="3">
        <f t="shared" si="45"/>
        <v>5232475</v>
      </c>
      <c r="G2323" s="3"/>
      <c r="H2323" s="17"/>
    </row>
    <row r="2324" spans="1:8">
      <c r="A2324" s="19"/>
      <c r="B2324" s="616" t="s">
        <v>2935</v>
      </c>
      <c r="C2324" s="21">
        <v>15</v>
      </c>
      <c r="D2324" s="3"/>
      <c r="E2324" s="3">
        <v>332600</v>
      </c>
      <c r="F2324" s="3">
        <f t="shared" si="45"/>
        <v>4899875</v>
      </c>
      <c r="G2324" s="3"/>
      <c r="H2324" s="17"/>
    </row>
    <row r="2325" spans="1:8">
      <c r="A2325" s="19"/>
      <c r="B2325" s="21" t="s">
        <v>2938</v>
      </c>
      <c r="C2325" s="21">
        <v>15</v>
      </c>
      <c r="D2325" s="3"/>
      <c r="E2325" s="3">
        <v>361335</v>
      </c>
      <c r="F2325" s="3">
        <f t="shared" si="45"/>
        <v>4538540</v>
      </c>
      <c r="G2325" s="3"/>
      <c r="H2325" s="17"/>
    </row>
    <row r="2326" spans="1:8">
      <c r="A2326" s="19"/>
      <c r="B2326" s="21" t="s">
        <v>2943</v>
      </c>
      <c r="C2326" s="21">
        <v>25</v>
      </c>
      <c r="D2326" s="3"/>
      <c r="E2326" s="5">
        <v>601610</v>
      </c>
      <c r="F2326" s="3">
        <f t="shared" si="45"/>
        <v>3936930</v>
      </c>
      <c r="G2326" s="3"/>
      <c r="H2326" s="17"/>
    </row>
    <row r="2327" spans="1:8">
      <c r="A2327" s="19"/>
      <c r="B2327" s="21" t="s">
        <v>2944</v>
      </c>
      <c r="C2327" s="21">
        <v>26</v>
      </c>
      <c r="D2327" s="3"/>
      <c r="E2327" s="5">
        <v>622525</v>
      </c>
      <c r="F2327" s="3">
        <f t="shared" si="45"/>
        <v>3314405</v>
      </c>
      <c r="G2327" s="3"/>
      <c r="H2327" s="17"/>
    </row>
    <row r="2328" spans="1:8">
      <c r="A2328" s="19"/>
      <c r="B2328" s="21" t="s">
        <v>2945</v>
      </c>
      <c r="C2328" s="21">
        <v>19</v>
      </c>
      <c r="D2328" s="3"/>
      <c r="E2328" s="5">
        <v>471335</v>
      </c>
      <c r="F2328" s="3">
        <f t="shared" si="45"/>
        <v>2843070</v>
      </c>
      <c r="G2328" s="3"/>
      <c r="H2328" s="17"/>
    </row>
    <row r="2329" spans="1:8">
      <c r="A2329" s="19"/>
      <c r="B2329" s="21" t="s">
        <v>2947</v>
      </c>
      <c r="C2329" s="21">
        <v>9</v>
      </c>
      <c r="D2329" s="3"/>
      <c r="E2329" s="5">
        <v>219960</v>
      </c>
      <c r="F2329" s="3">
        <f t="shared" si="45"/>
        <v>2623110</v>
      </c>
      <c r="G2329" s="3"/>
      <c r="H2329" s="17"/>
    </row>
    <row r="2330" spans="1:8">
      <c r="A2330" s="19"/>
      <c r="B2330" s="639" t="s">
        <v>2954</v>
      </c>
      <c r="C2330" s="21">
        <v>4</v>
      </c>
      <c r="D2330" s="3"/>
      <c r="E2330" s="3">
        <v>80375</v>
      </c>
      <c r="F2330" s="3">
        <f t="shared" si="45"/>
        <v>2542735</v>
      </c>
      <c r="G2330" s="3"/>
      <c r="H2330" s="17"/>
    </row>
    <row r="2331" spans="1:8">
      <c r="A2331" s="19"/>
      <c r="B2331" s="21" t="s">
        <v>2955</v>
      </c>
      <c r="C2331" s="21">
        <v>2</v>
      </c>
      <c r="D2331" s="3"/>
      <c r="E2331" s="3">
        <v>33235</v>
      </c>
      <c r="F2331" s="3">
        <f t="shared" si="45"/>
        <v>2509500</v>
      </c>
      <c r="G2331" s="3"/>
      <c r="H2331" s="17"/>
    </row>
    <row r="2332" spans="1:8">
      <c r="A2332" s="19"/>
      <c r="B2332" s="21" t="s">
        <v>2956</v>
      </c>
      <c r="C2332" s="21">
        <v>2</v>
      </c>
      <c r="D2332" s="3"/>
      <c r="E2332" s="3">
        <v>34510</v>
      </c>
      <c r="F2332" s="3">
        <f t="shared" si="45"/>
        <v>2474990</v>
      </c>
      <c r="G2332" s="3"/>
      <c r="H2332" s="17"/>
    </row>
    <row r="2333" spans="1:8">
      <c r="A2333" s="19"/>
      <c r="B2333" s="21" t="s">
        <v>2958</v>
      </c>
      <c r="C2333" s="21">
        <v>3</v>
      </c>
      <c r="D2333" s="3"/>
      <c r="E2333" s="3">
        <v>43450</v>
      </c>
      <c r="F2333" s="3">
        <f t="shared" si="45"/>
        <v>2431540</v>
      </c>
      <c r="G2333" s="3"/>
      <c r="H2333" s="17"/>
    </row>
    <row r="2334" spans="1:8">
      <c r="A2334" s="19"/>
      <c r="B2334" s="21" t="s">
        <v>2960</v>
      </c>
      <c r="C2334" s="21">
        <v>1</v>
      </c>
      <c r="D2334" s="3"/>
      <c r="E2334" s="3">
        <v>25585</v>
      </c>
      <c r="F2334" s="3">
        <f t="shared" si="45"/>
        <v>2405955</v>
      </c>
      <c r="G2334" s="3"/>
      <c r="H2334" s="17"/>
    </row>
    <row r="2335" spans="1:8">
      <c r="A2335" s="19"/>
      <c r="B2335" s="21" t="s">
        <v>2963</v>
      </c>
      <c r="C2335" s="21">
        <v>1</v>
      </c>
      <c r="D2335" s="3"/>
      <c r="E2335" s="3">
        <v>26160</v>
      </c>
      <c r="F2335" s="3">
        <f t="shared" si="45"/>
        <v>2379795</v>
      </c>
      <c r="G2335" s="3"/>
      <c r="H2335" s="17"/>
    </row>
    <row r="2336" spans="1:8">
      <c r="A2336" s="19"/>
      <c r="B2336" s="21" t="s">
        <v>2964</v>
      </c>
      <c r="C2336" s="21">
        <v>2</v>
      </c>
      <c r="D2336" s="3"/>
      <c r="E2336" s="3">
        <v>50255</v>
      </c>
      <c r="F2336" s="3">
        <f t="shared" si="45"/>
        <v>2329540</v>
      </c>
      <c r="G2336" s="3"/>
      <c r="H2336" s="17"/>
    </row>
    <row r="2337" spans="1:8">
      <c r="A2337" s="19"/>
      <c r="B2337" s="21" t="s">
        <v>2966</v>
      </c>
      <c r="C2337" s="21">
        <v>3</v>
      </c>
      <c r="D2337" s="3">
        <v>530</v>
      </c>
      <c r="E2337" s="3">
        <v>60000</v>
      </c>
      <c r="F2337" s="3">
        <f t="shared" si="45"/>
        <v>2270070</v>
      </c>
      <c r="G2337" s="3"/>
      <c r="H2337" s="17"/>
    </row>
    <row r="2338" spans="1:8">
      <c r="A2338" s="19"/>
      <c r="B2338" s="21" t="s">
        <v>2967</v>
      </c>
      <c r="C2338" s="21">
        <v>6</v>
      </c>
      <c r="D2338" s="3"/>
      <c r="E2338" s="3">
        <v>106995</v>
      </c>
      <c r="F2338" s="3">
        <f t="shared" si="45"/>
        <v>2163075</v>
      </c>
      <c r="G2338" s="3"/>
      <c r="H2338" s="17"/>
    </row>
    <row r="2339" spans="1:8">
      <c r="A2339" s="19"/>
      <c r="B2339" s="21" t="s">
        <v>2968</v>
      </c>
      <c r="C2339" s="21">
        <v>1</v>
      </c>
      <c r="D2339" s="3"/>
      <c r="E2339" s="3">
        <v>26590</v>
      </c>
      <c r="F2339" s="3">
        <f t="shared" si="45"/>
        <v>2136485</v>
      </c>
      <c r="G2339" s="3"/>
      <c r="H2339" s="17"/>
    </row>
    <row r="2340" spans="1:8">
      <c r="A2340" s="19"/>
      <c r="B2340" s="21" t="s">
        <v>2970</v>
      </c>
      <c r="C2340" s="21">
        <v>3</v>
      </c>
      <c r="D2340" s="3"/>
      <c r="E2340" s="3">
        <v>66730</v>
      </c>
      <c r="F2340" s="3">
        <f t="shared" si="45"/>
        <v>2069755</v>
      </c>
      <c r="G2340" s="3"/>
      <c r="H2340" s="17"/>
    </row>
    <row r="2341" spans="1:8">
      <c r="A2341" s="19"/>
      <c r="B2341" s="21" t="s">
        <v>2971</v>
      </c>
      <c r="C2341" s="21">
        <v>5</v>
      </c>
      <c r="D2341" s="3">
        <v>100000</v>
      </c>
      <c r="E2341" s="3"/>
      <c r="F2341" s="3">
        <f t="shared" si="45"/>
        <v>2169755</v>
      </c>
      <c r="G2341" s="3"/>
      <c r="H2341" s="17"/>
    </row>
    <row r="2342" spans="1:8">
      <c r="A2342" s="19"/>
      <c r="B2342" s="21" t="s">
        <v>2974</v>
      </c>
      <c r="C2342" s="21">
        <v>1</v>
      </c>
      <c r="D2342" s="3"/>
      <c r="E2342" s="3">
        <v>20000</v>
      </c>
      <c r="F2342" s="3">
        <f t="shared" si="45"/>
        <v>2149755</v>
      </c>
      <c r="G2342" s="3"/>
      <c r="H2342" s="17"/>
    </row>
    <row r="2343" spans="1:8">
      <c r="A2343" s="19"/>
      <c r="B2343" s="21" t="s">
        <v>2980</v>
      </c>
      <c r="C2343" s="21">
        <v>1</v>
      </c>
      <c r="D2343" s="3"/>
      <c r="E2343" s="3">
        <v>20000</v>
      </c>
      <c r="F2343" s="3">
        <f t="shared" si="45"/>
        <v>2129755</v>
      </c>
      <c r="G2343" s="3"/>
      <c r="H2343" s="17"/>
    </row>
    <row r="2344" spans="1:8">
      <c r="A2344" s="19"/>
      <c r="B2344" s="21"/>
      <c r="C2344" s="21"/>
      <c r="D2344" s="3"/>
      <c r="E2344" s="3"/>
      <c r="F2344" s="3">
        <f t="shared" si="45"/>
        <v>2129755</v>
      </c>
      <c r="G2344" s="3"/>
      <c r="H2344" s="17"/>
    </row>
    <row r="2345" spans="1:8">
      <c r="A2345" s="19"/>
      <c r="B2345" s="21"/>
      <c r="C2345" s="21"/>
      <c r="D2345" s="3"/>
      <c r="E2345" s="3"/>
      <c r="F2345" s="3">
        <f t="shared" si="45"/>
        <v>2129755</v>
      </c>
      <c r="G2345" s="3"/>
      <c r="H2345" s="17"/>
    </row>
    <row r="2346" spans="1:8">
      <c r="A2346" s="19"/>
      <c r="B2346" s="21"/>
      <c r="C2346" s="21"/>
      <c r="D2346" s="3"/>
      <c r="E2346" s="3"/>
      <c r="F2346" s="3">
        <f t="shared" si="45"/>
        <v>2129755</v>
      </c>
      <c r="G2346" s="3"/>
      <c r="H2346" s="17"/>
    </row>
    <row r="2347" spans="1:8" ht="18.75">
      <c r="A2347" s="676" t="s">
        <v>43</v>
      </c>
      <c r="B2347" s="677"/>
      <c r="C2347" s="41">
        <f>SUM(C2227:C2346)</f>
        <v>940</v>
      </c>
      <c r="D2347" s="42">
        <f>SUM(D2227:D2346)</f>
        <v>12177760</v>
      </c>
      <c r="E2347" s="42">
        <f>SUM(E2227:E2346)</f>
        <v>10048005</v>
      </c>
      <c r="F2347" s="42">
        <f>D2347-E2347</f>
        <v>2129755</v>
      </c>
      <c r="G2347" s="42"/>
      <c r="H2347" s="43"/>
    </row>
    <row r="2350" spans="1:8" ht="23.25">
      <c r="A2350" s="666" t="s">
        <v>0</v>
      </c>
      <c r="B2350" s="666"/>
      <c r="C2350" s="666"/>
      <c r="D2350" s="666"/>
      <c r="E2350" s="666"/>
      <c r="F2350" s="666"/>
      <c r="G2350" s="666"/>
      <c r="H2350" s="666"/>
    </row>
    <row r="2351" spans="1:8" ht="15.75">
      <c r="A2351" s="672" t="s">
        <v>1696</v>
      </c>
      <c r="B2351" s="672"/>
      <c r="C2351" s="672"/>
      <c r="D2351" s="672"/>
      <c r="E2351" s="672"/>
      <c r="F2351" s="672"/>
      <c r="G2351" s="672"/>
      <c r="H2351" s="672"/>
    </row>
    <row r="2352" spans="1:8">
      <c r="A2352" s="667" t="s">
        <v>2219</v>
      </c>
      <c r="B2352" s="667"/>
      <c r="C2352" s="667"/>
      <c r="D2352" s="667"/>
      <c r="E2352" s="667"/>
      <c r="F2352" s="667"/>
      <c r="G2352" s="667"/>
      <c r="H2352" s="667"/>
    </row>
    <row r="2353" spans="1:8">
      <c r="A2353" s="668" t="s">
        <v>1580</v>
      </c>
      <c r="B2353" s="668"/>
      <c r="C2353" s="668"/>
      <c r="D2353" s="668"/>
      <c r="E2353" s="668"/>
      <c r="F2353" s="668"/>
      <c r="G2353" s="668"/>
      <c r="H2353" s="668"/>
    </row>
    <row r="2354" spans="1:8" ht="15.75">
      <c r="A2354" s="1" t="s">
        <v>3</v>
      </c>
      <c r="B2354" s="1" t="s">
        <v>4</v>
      </c>
      <c r="C2354" s="211" t="s">
        <v>2245</v>
      </c>
      <c r="D2354" s="1" t="s">
        <v>2243</v>
      </c>
      <c r="E2354" s="1" t="s">
        <v>2246</v>
      </c>
      <c r="F2354" s="211" t="s">
        <v>2244</v>
      </c>
      <c r="G2354" s="1" t="s">
        <v>2247</v>
      </c>
      <c r="H2354" s="211" t="s">
        <v>2239</v>
      </c>
    </row>
    <row r="2355" spans="1:8">
      <c r="A2355" s="19"/>
      <c r="B2355" s="21"/>
      <c r="C2355" s="229">
        <f>C2220+C2347</f>
        <v>1133</v>
      </c>
      <c r="D2355" s="3">
        <f>D2220+D2347</f>
        <v>17193025</v>
      </c>
      <c r="E2355" s="3">
        <f>E2220+E2347</f>
        <v>10134150</v>
      </c>
      <c r="F2355" s="3">
        <f>D2355-E2355</f>
        <v>7058875</v>
      </c>
      <c r="G2355" s="3"/>
      <c r="H2355" s="17"/>
    </row>
    <row r="2356" spans="1:8" ht="18.75">
      <c r="A2356" s="676" t="s">
        <v>43</v>
      </c>
      <c r="B2356" s="677"/>
      <c r="C2356" s="41">
        <f>SUM(C2355:C2355)</f>
        <v>1133</v>
      </c>
      <c r="D2356" s="42">
        <f>SUM(D2355:D2355)</f>
        <v>17193025</v>
      </c>
      <c r="E2356" s="42">
        <f>SUM(E2355:E2355)</f>
        <v>10134150</v>
      </c>
      <c r="F2356" s="42">
        <f>D2356-E2356</f>
        <v>7058875</v>
      </c>
      <c r="G2356" s="42"/>
      <c r="H2356" s="43"/>
    </row>
    <row r="2362" spans="1:8" ht="23.25">
      <c r="A2362" s="666" t="s">
        <v>0</v>
      </c>
      <c r="B2362" s="666"/>
      <c r="C2362" s="666"/>
      <c r="D2362" s="666"/>
      <c r="E2362" s="666"/>
      <c r="F2362" s="666"/>
      <c r="G2362" s="666"/>
      <c r="H2362" s="666"/>
    </row>
    <row r="2363" spans="1:8" ht="15.75">
      <c r="A2363" s="672" t="s">
        <v>2177</v>
      </c>
      <c r="B2363" s="672"/>
      <c r="C2363" s="672"/>
      <c r="D2363" s="672"/>
      <c r="E2363" s="672"/>
      <c r="F2363" s="672"/>
      <c r="G2363" s="672"/>
      <c r="H2363" s="672"/>
    </row>
    <row r="2364" spans="1:8">
      <c r="A2364" s="667" t="s">
        <v>2253</v>
      </c>
      <c r="B2364" s="667"/>
      <c r="C2364" s="667"/>
      <c r="D2364" s="667"/>
      <c r="E2364" s="667"/>
      <c r="F2364" s="667"/>
      <c r="G2364" s="667"/>
      <c r="H2364" s="667"/>
    </row>
    <row r="2365" spans="1:8">
      <c r="A2365" s="668" t="s">
        <v>1580</v>
      </c>
      <c r="B2365" s="668"/>
      <c r="C2365" s="668"/>
      <c r="D2365" s="668"/>
      <c r="E2365" s="668"/>
      <c r="F2365" s="668"/>
      <c r="G2365" s="668"/>
      <c r="H2365" s="668"/>
    </row>
    <row r="2366" spans="1:8" ht="15.75">
      <c r="A2366" s="1" t="s">
        <v>3</v>
      </c>
      <c r="B2366" s="1" t="s">
        <v>4</v>
      </c>
      <c r="C2366" s="211" t="s">
        <v>2245</v>
      </c>
      <c r="D2366" s="1" t="s">
        <v>2243</v>
      </c>
      <c r="E2366" s="1" t="s">
        <v>2246</v>
      </c>
      <c r="F2366" s="211" t="s">
        <v>2244</v>
      </c>
      <c r="G2366" s="1" t="s">
        <v>2247</v>
      </c>
      <c r="H2366" s="211" t="s">
        <v>2239</v>
      </c>
    </row>
    <row r="2367" spans="1:8">
      <c r="A2367" s="19"/>
      <c r="B2367" s="21" t="s">
        <v>2251</v>
      </c>
      <c r="C2367" s="21">
        <v>24</v>
      </c>
      <c r="D2367" s="3">
        <v>622845</v>
      </c>
      <c r="E2367" s="3"/>
      <c r="F2367" s="3">
        <f>D2367-E2367</f>
        <v>622845</v>
      </c>
      <c r="G2367" s="3" t="s">
        <v>2042</v>
      </c>
      <c r="H2367" s="17"/>
    </row>
    <row r="2368" spans="1:8">
      <c r="A2368" s="19"/>
      <c r="B2368" s="21" t="s">
        <v>2257</v>
      </c>
      <c r="C2368" s="21">
        <v>16</v>
      </c>
      <c r="D2368" s="3">
        <v>421855</v>
      </c>
      <c r="E2368" s="3"/>
      <c r="F2368" s="3">
        <f>F2367+D2368-E2368</f>
        <v>1044700</v>
      </c>
      <c r="G2368" s="3" t="s">
        <v>2042</v>
      </c>
      <c r="H2368" s="17"/>
    </row>
    <row r="2369" spans="1:8">
      <c r="A2369" s="19"/>
      <c r="B2369" s="21" t="s">
        <v>2258</v>
      </c>
      <c r="C2369" s="21">
        <v>22</v>
      </c>
      <c r="D2369" s="3">
        <v>551920</v>
      </c>
      <c r="E2369" s="3"/>
      <c r="F2369" s="3">
        <f t="shared" ref="F2369:F2542" si="46">F2368+D2369-E2369</f>
        <v>1596620</v>
      </c>
      <c r="G2369" s="3" t="s">
        <v>2259</v>
      </c>
      <c r="H2369" s="17"/>
    </row>
    <row r="2370" spans="1:8">
      <c r="A2370" s="19"/>
      <c r="B2370" s="21" t="s">
        <v>2361</v>
      </c>
      <c r="C2370" s="21">
        <v>19</v>
      </c>
      <c r="D2370" s="3">
        <v>477500</v>
      </c>
      <c r="E2370" s="3"/>
      <c r="F2370" s="3">
        <f t="shared" si="46"/>
        <v>2074120</v>
      </c>
      <c r="G2370" s="3" t="s">
        <v>2362</v>
      </c>
      <c r="H2370" s="17"/>
    </row>
    <row r="2371" spans="1:8">
      <c r="A2371" s="19"/>
      <c r="B2371" s="21" t="s">
        <v>2363</v>
      </c>
      <c r="C2371" s="21">
        <v>19</v>
      </c>
      <c r="D2371" s="3">
        <v>510705</v>
      </c>
      <c r="E2371" s="3"/>
      <c r="F2371" s="3">
        <f t="shared" si="46"/>
        <v>2584825</v>
      </c>
      <c r="G2371" s="3" t="s">
        <v>2365</v>
      </c>
      <c r="H2371" s="17"/>
    </row>
    <row r="2372" spans="1:8">
      <c r="A2372" s="19"/>
      <c r="B2372" s="21" t="s">
        <v>2503</v>
      </c>
      <c r="C2372" s="21">
        <v>21</v>
      </c>
      <c r="D2372" s="3">
        <v>555345</v>
      </c>
      <c r="E2372" s="3"/>
      <c r="F2372" s="3">
        <f t="shared" si="46"/>
        <v>3140170</v>
      </c>
      <c r="G2372" s="3" t="s">
        <v>2365</v>
      </c>
      <c r="H2372" s="17"/>
    </row>
    <row r="2373" spans="1:8">
      <c r="A2373" s="19"/>
      <c r="B2373" s="21" t="s">
        <v>2505</v>
      </c>
      <c r="C2373" s="21">
        <v>4</v>
      </c>
      <c r="D2373" s="3">
        <v>101025</v>
      </c>
      <c r="E2373" s="3"/>
      <c r="F2373" s="3">
        <f t="shared" si="46"/>
        <v>3241195</v>
      </c>
      <c r="G2373" s="3" t="s">
        <v>2365</v>
      </c>
      <c r="H2373" s="17"/>
    </row>
    <row r="2374" spans="1:8">
      <c r="A2374" s="19"/>
      <c r="B2374" s="21" t="s">
        <v>2506</v>
      </c>
      <c r="C2374" s="21">
        <v>10</v>
      </c>
      <c r="D2374" s="3">
        <v>264765</v>
      </c>
      <c r="E2374" s="3"/>
      <c r="F2374" s="3">
        <f t="shared" si="46"/>
        <v>3505960</v>
      </c>
      <c r="G2374" s="3" t="s">
        <v>2365</v>
      </c>
      <c r="H2374" s="17"/>
    </row>
    <row r="2375" spans="1:8">
      <c r="A2375" s="19"/>
      <c r="B2375" s="21" t="s">
        <v>2508</v>
      </c>
      <c r="C2375" s="21">
        <v>12</v>
      </c>
      <c r="D2375" s="3">
        <v>318805</v>
      </c>
      <c r="E2375" s="3"/>
      <c r="F2375" s="3">
        <f t="shared" si="46"/>
        <v>3824765</v>
      </c>
      <c r="G2375" s="3" t="s">
        <v>2365</v>
      </c>
      <c r="H2375" s="17"/>
    </row>
    <row r="2376" spans="1:8">
      <c r="A2376" s="19"/>
      <c r="B2376" s="21" t="s">
        <v>2510</v>
      </c>
      <c r="C2376" s="21">
        <v>10</v>
      </c>
      <c r="D2376" s="3">
        <v>265725</v>
      </c>
      <c r="E2376" s="3"/>
      <c r="F2376" s="3">
        <f t="shared" si="46"/>
        <v>4090490</v>
      </c>
      <c r="G2376" s="3" t="s">
        <v>2365</v>
      </c>
      <c r="H2376" s="17"/>
    </row>
    <row r="2377" spans="1:8">
      <c r="A2377" s="19"/>
      <c r="B2377" s="21" t="s">
        <v>2514</v>
      </c>
      <c r="C2377" s="21">
        <v>4</v>
      </c>
      <c r="D2377" s="3">
        <v>82140</v>
      </c>
      <c r="E2377" s="3"/>
      <c r="F2377" s="3">
        <f t="shared" si="46"/>
        <v>4172630</v>
      </c>
      <c r="G2377" s="3" t="s">
        <v>2515</v>
      </c>
      <c r="H2377" s="17"/>
    </row>
    <row r="2378" spans="1:8">
      <c r="A2378" s="19"/>
      <c r="B2378" s="21" t="s">
        <v>2572</v>
      </c>
      <c r="C2378" s="21">
        <v>26</v>
      </c>
      <c r="D2378" s="3">
        <v>691550</v>
      </c>
      <c r="E2378" s="3"/>
      <c r="F2378" s="3">
        <f t="shared" si="46"/>
        <v>4864180</v>
      </c>
      <c r="G2378" s="3" t="s">
        <v>2213</v>
      </c>
      <c r="H2378" s="17"/>
    </row>
    <row r="2379" spans="1:8">
      <c r="A2379" s="19"/>
      <c r="B2379" s="21" t="s">
        <v>2575</v>
      </c>
      <c r="C2379" s="21">
        <v>9</v>
      </c>
      <c r="D2379" s="3">
        <v>230735</v>
      </c>
      <c r="E2379" s="3"/>
      <c r="F2379" s="3">
        <f t="shared" si="46"/>
        <v>5094915</v>
      </c>
      <c r="G2379" s="3" t="s">
        <v>2213</v>
      </c>
      <c r="H2379" s="17"/>
    </row>
    <row r="2380" spans="1:8">
      <c r="A2380" s="19"/>
      <c r="B2380" s="21" t="s">
        <v>2577</v>
      </c>
      <c r="C2380" s="21">
        <v>24</v>
      </c>
      <c r="D2380" s="3">
        <v>621180</v>
      </c>
      <c r="E2380" s="3"/>
      <c r="F2380" s="3">
        <f t="shared" si="46"/>
        <v>5716095</v>
      </c>
      <c r="G2380" s="3" t="s">
        <v>2213</v>
      </c>
      <c r="H2380" s="17"/>
    </row>
    <row r="2381" spans="1:8">
      <c r="A2381" s="19"/>
      <c r="B2381" s="21" t="s">
        <v>2580</v>
      </c>
      <c r="C2381" s="21">
        <v>17</v>
      </c>
      <c r="D2381" s="3">
        <v>441765</v>
      </c>
      <c r="E2381" s="3"/>
      <c r="F2381" s="3">
        <f t="shared" si="46"/>
        <v>6157860</v>
      </c>
      <c r="G2381" s="3" t="s">
        <v>2581</v>
      </c>
      <c r="H2381" s="17"/>
    </row>
    <row r="2382" spans="1:8">
      <c r="A2382" s="19"/>
      <c r="B2382" s="21" t="s">
        <v>2601</v>
      </c>
      <c r="C2382" s="21">
        <v>1</v>
      </c>
      <c r="D2382" s="3"/>
      <c r="E2382" s="3">
        <v>29120</v>
      </c>
      <c r="F2382" s="3">
        <f t="shared" si="46"/>
        <v>6128740</v>
      </c>
      <c r="G2382" s="3"/>
      <c r="H2382" s="17"/>
    </row>
    <row r="2383" spans="1:8">
      <c r="A2383" s="19"/>
      <c r="B2383" s="21" t="s">
        <v>2051</v>
      </c>
      <c r="C2383" s="21">
        <v>2</v>
      </c>
      <c r="D2383" s="3"/>
      <c r="E2383" s="3">
        <v>59530</v>
      </c>
      <c r="F2383" s="3">
        <f t="shared" si="46"/>
        <v>6069210</v>
      </c>
      <c r="G2383" s="3"/>
      <c r="H2383" s="17"/>
    </row>
    <row r="2384" spans="1:8">
      <c r="A2384" s="19"/>
      <c r="B2384" s="21" t="s">
        <v>2605</v>
      </c>
      <c r="C2384" s="21">
        <v>2</v>
      </c>
      <c r="D2384" s="3"/>
      <c r="E2384" s="3">
        <v>56955</v>
      </c>
      <c r="F2384" s="3">
        <f t="shared" si="46"/>
        <v>6012255</v>
      </c>
      <c r="G2384" s="3"/>
      <c r="H2384" s="17"/>
    </row>
    <row r="2385" spans="1:8">
      <c r="A2385" s="19"/>
      <c r="B2385" s="21" t="s">
        <v>2607</v>
      </c>
      <c r="C2385" s="21">
        <v>2</v>
      </c>
      <c r="D2385" s="3"/>
      <c r="E2385" s="3">
        <v>57910</v>
      </c>
      <c r="F2385" s="3">
        <f t="shared" si="46"/>
        <v>5954345</v>
      </c>
      <c r="G2385" s="3"/>
      <c r="H2385" s="17"/>
    </row>
    <row r="2386" spans="1:8">
      <c r="A2386" s="19"/>
      <c r="B2386" s="21" t="s">
        <v>2609</v>
      </c>
      <c r="C2386" s="21">
        <v>2</v>
      </c>
      <c r="D2386" s="3"/>
      <c r="E2386" s="3">
        <v>56825</v>
      </c>
      <c r="F2386" s="3">
        <f t="shared" si="46"/>
        <v>5897520</v>
      </c>
      <c r="G2386" s="3"/>
      <c r="H2386" s="17"/>
    </row>
    <row r="2387" spans="1:8">
      <c r="A2387" s="19"/>
      <c r="B2387" s="21" t="s">
        <v>2611</v>
      </c>
      <c r="C2387" s="21">
        <v>9</v>
      </c>
      <c r="D2387" s="3"/>
      <c r="E2387" s="3">
        <v>172405</v>
      </c>
      <c r="F2387" s="3">
        <f t="shared" si="46"/>
        <v>5725115</v>
      </c>
      <c r="G2387" s="3"/>
      <c r="H2387" s="17"/>
    </row>
    <row r="2388" spans="1:8">
      <c r="A2388" s="19"/>
      <c r="B2388" s="21" t="s">
        <v>2616</v>
      </c>
      <c r="C2388" s="21">
        <v>6</v>
      </c>
      <c r="D2388" s="3"/>
      <c r="E2388" s="3">
        <v>113935</v>
      </c>
      <c r="F2388" s="3">
        <f t="shared" si="46"/>
        <v>5611180</v>
      </c>
      <c r="G2388" s="3"/>
      <c r="H2388" s="17"/>
    </row>
    <row r="2389" spans="1:8">
      <c r="A2389" s="19"/>
      <c r="B2389" s="21" t="s">
        <v>2619</v>
      </c>
      <c r="C2389" s="21">
        <v>5</v>
      </c>
      <c r="D2389" s="3"/>
      <c r="E2389" s="3">
        <v>116050</v>
      </c>
      <c r="F2389" s="3">
        <f t="shared" si="46"/>
        <v>5495130</v>
      </c>
      <c r="G2389" s="3"/>
      <c r="H2389" s="17"/>
    </row>
    <row r="2390" spans="1:8">
      <c r="A2390" s="19"/>
      <c r="B2390" s="21" t="s">
        <v>2624</v>
      </c>
      <c r="C2390" s="21">
        <v>7</v>
      </c>
      <c r="D2390" s="3"/>
      <c r="E2390" s="3">
        <v>127610</v>
      </c>
      <c r="F2390" s="3">
        <f t="shared" si="46"/>
        <v>5367520</v>
      </c>
      <c r="G2390" s="3"/>
      <c r="H2390" s="17"/>
    </row>
    <row r="2391" spans="1:8">
      <c r="A2391" s="19"/>
      <c r="B2391" s="21" t="s">
        <v>2627</v>
      </c>
      <c r="C2391" s="21">
        <v>4</v>
      </c>
      <c r="D2391" s="3"/>
      <c r="E2391" s="3">
        <v>60655</v>
      </c>
      <c r="F2391" s="3">
        <f t="shared" si="46"/>
        <v>5306865</v>
      </c>
      <c r="G2391" s="3"/>
      <c r="H2391" s="17"/>
    </row>
    <row r="2392" spans="1:8">
      <c r="A2392" s="19"/>
      <c r="B2392" s="21" t="s">
        <v>2630</v>
      </c>
      <c r="C2392" s="21">
        <v>2</v>
      </c>
      <c r="D2392" s="3"/>
      <c r="E2392" s="3">
        <v>30125</v>
      </c>
      <c r="F2392" s="3">
        <f t="shared" si="46"/>
        <v>5276740</v>
      </c>
      <c r="G2392" s="3"/>
      <c r="H2392" s="17"/>
    </row>
    <row r="2393" spans="1:8">
      <c r="A2393" s="19"/>
      <c r="B2393" s="21" t="s">
        <v>2633</v>
      </c>
      <c r="C2393" s="21">
        <v>12</v>
      </c>
      <c r="D2393" s="3"/>
      <c r="E2393" s="3">
        <v>189880</v>
      </c>
      <c r="F2393" s="3">
        <f t="shared" si="46"/>
        <v>5086860</v>
      </c>
      <c r="G2393" s="3"/>
      <c r="H2393" s="17"/>
    </row>
    <row r="2394" spans="1:8">
      <c r="A2394" s="19"/>
      <c r="B2394" s="21" t="s">
        <v>2636</v>
      </c>
      <c r="C2394" s="21">
        <v>7</v>
      </c>
      <c r="D2394" s="3"/>
      <c r="E2394" s="3">
        <v>101340</v>
      </c>
      <c r="F2394" s="3">
        <f t="shared" si="46"/>
        <v>4985520</v>
      </c>
      <c r="G2394" s="3"/>
      <c r="H2394" s="17"/>
    </row>
    <row r="2395" spans="1:8">
      <c r="A2395" s="19"/>
      <c r="B2395" s="21" t="s">
        <v>2635</v>
      </c>
      <c r="C2395" s="21">
        <v>14</v>
      </c>
      <c r="D2395" s="3"/>
      <c r="E2395" s="3">
        <v>203485</v>
      </c>
      <c r="F2395" s="3">
        <f t="shared" si="46"/>
        <v>4782035</v>
      </c>
      <c r="G2395" s="3"/>
      <c r="H2395" s="17"/>
    </row>
    <row r="2396" spans="1:8">
      <c r="A2396" s="19"/>
      <c r="B2396" s="21" t="s">
        <v>2637</v>
      </c>
      <c r="C2396" s="21">
        <v>5</v>
      </c>
      <c r="D2396" s="3"/>
      <c r="E2396" s="3">
        <v>89000</v>
      </c>
      <c r="F2396" s="3">
        <f t="shared" si="46"/>
        <v>4693035</v>
      </c>
      <c r="G2396" s="3"/>
      <c r="H2396" s="17"/>
    </row>
    <row r="2397" spans="1:8">
      <c r="A2397" s="19"/>
      <c r="B2397" s="21" t="s">
        <v>2638</v>
      </c>
      <c r="C2397" s="21">
        <v>7</v>
      </c>
      <c r="D2397" s="3"/>
      <c r="E2397" s="3">
        <v>115630</v>
      </c>
      <c r="F2397" s="3">
        <f t="shared" si="46"/>
        <v>4577405</v>
      </c>
      <c r="G2397" s="3"/>
      <c r="H2397" s="17"/>
    </row>
    <row r="2398" spans="1:8">
      <c r="A2398" s="19"/>
      <c r="B2398" s="21" t="s">
        <v>2639</v>
      </c>
      <c r="C2398" s="21">
        <v>5</v>
      </c>
      <c r="D2398" s="3"/>
      <c r="E2398" s="3">
        <v>64935</v>
      </c>
      <c r="F2398" s="3">
        <f t="shared" si="46"/>
        <v>4512470</v>
      </c>
      <c r="G2398" s="3"/>
      <c r="H2398" s="17"/>
    </row>
    <row r="2399" spans="1:8">
      <c r="A2399" s="19"/>
      <c r="B2399" s="21" t="s">
        <v>2644</v>
      </c>
      <c r="C2399" s="21">
        <v>1</v>
      </c>
      <c r="D2399" s="3"/>
      <c r="E2399" s="3">
        <v>29270</v>
      </c>
      <c r="F2399" s="3">
        <f t="shared" si="46"/>
        <v>4483200</v>
      </c>
      <c r="G2399" s="3"/>
      <c r="H2399" s="17"/>
    </row>
    <row r="2400" spans="1:8">
      <c r="A2400" s="19"/>
      <c r="B2400" s="21" t="s">
        <v>2645</v>
      </c>
      <c r="C2400" s="21">
        <v>7</v>
      </c>
      <c r="D2400" s="3"/>
      <c r="E2400" s="3">
        <v>118200</v>
      </c>
      <c r="F2400" s="3">
        <f t="shared" si="46"/>
        <v>4365000</v>
      </c>
      <c r="G2400" s="3"/>
      <c r="H2400" s="17"/>
    </row>
    <row r="2401" spans="1:8">
      <c r="A2401" s="19"/>
      <c r="B2401" s="21" t="s">
        <v>2647</v>
      </c>
      <c r="C2401" s="21">
        <v>5</v>
      </c>
      <c r="D2401" s="3"/>
      <c r="E2401" s="3">
        <v>78050</v>
      </c>
      <c r="F2401" s="3">
        <f t="shared" si="46"/>
        <v>4286950</v>
      </c>
      <c r="G2401" s="3"/>
      <c r="H2401" s="17"/>
    </row>
    <row r="2402" spans="1:8">
      <c r="A2402" s="19"/>
      <c r="B2402" s="21" t="s">
        <v>2648</v>
      </c>
      <c r="C2402" s="21">
        <v>3</v>
      </c>
      <c r="D2402" s="3"/>
      <c r="E2402" s="3">
        <v>87750</v>
      </c>
      <c r="F2402" s="3">
        <f t="shared" si="46"/>
        <v>4199200</v>
      </c>
      <c r="G2402" s="3"/>
      <c r="H2402" s="17"/>
    </row>
    <row r="2403" spans="1:8">
      <c r="A2403" s="19"/>
      <c r="B2403" s="21" t="s">
        <v>2649</v>
      </c>
      <c r="C2403" s="21">
        <v>4</v>
      </c>
      <c r="D2403" s="3"/>
      <c r="E2403" s="3">
        <v>148590</v>
      </c>
      <c r="F2403" s="3">
        <f t="shared" si="46"/>
        <v>4050610</v>
      </c>
      <c r="G2403" s="3"/>
      <c r="H2403" s="17"/>
    </row>
    <row r="2404" spans="1:8">
      <c r="A2404" s="19"/>
      <c r="B2404" s="21" t="s">
        <v>2174</v>
      </c>
      <c r="C2404" s="21">
        <v>8</v>
      </c>
      <c r="D2404" s="3"/>
      <c r="E2404" s="3">
        <v>143190</v>
      </c>
      <c r="F2404" s="3">
        <f t="shared" si="46"/>
        <v>3907420</v>
      </c>
      <c r="G2404" s="3"/>
      <c r="H2404" s="17"/>
    </row>
    <row r="2405" spans="1:8">
      <c r="A2405" s="19"/>
      <c r="B2405" s="21" t="s">
        <v>2650</v>
      </c>
      <c r="C2405" s="21">
        <v>5</v>
      </c>
      <c r="D2405" s="3"/>
      <c r="E2405" s="3">
        <v>112940</v>
      </c>
      <c r="F2405" s="3">
        <f t="shared" si="46"/>
        <v>3794480</v>
      </c>
      <c r="G2405" s="3"/>
      <c r="H2405" s="17"/>
    </row>
    <row r="2406" spans="1:8">
      <c r="A2406" s="19"/>
      <c r="B2406" s="21" t="s">
        <v>2651</v>
      </c>
      <c r="C2406" s="21">
        <v>4</v>
      </c>
      <c r="D2406" s="3"/>
      <c r="E2406" s="3">
        <v>109405</v>
      </c>
      <c r="F2406" s="3">
        <f t="shared" si="46"/>
        <v>3685075</v>
      </c>
      <c r="G2406" s="3"/>
      <c r="H2406" s="17"/>
    </row>
    <row r="2407" spans="1:8">
      <c r="A2407" s="19"/>
      <c r="B2407" s="21" t="s">
        <v>2653</v>
      </c>
      <c r="C2407" s="21">
        <v>2</v>
      </c>
      <c r="D2407" s="3"/>
      <c r="E2407" s="3">
        <v>56485</v>
      </c>
      <c r="F2407" s="3">
        <f t="shared" si="46"/>
        <v>3628590</v>
      </c>
      <c r="G2407" s="3"/>
      <c r="H2407" s="17"/>
    </row>
    <row r="2408" spans="1:8">
      <c r="A2408" s="19"/>
      <c r="B2408" s="21" t="s">
        <v>2654</v>
      </c>
      <c r="C2408" s="21">
        <v>1</v>
      </c>
      <c r="D2408" s="3"/>
      <c r="E2408" s="3">
        <v>28090</v>
      </c>
      <c r="F2408" s="3">
        <f t="shared" si="46"/>
        <v>3600500</v>
      </c>
      <c r="G2408" s="3"/>
      <c r="H2408" s="17"/>
    </row>
    <row r="2409" spans="1:8">
      <c r="A2409" s="19"/>
      <c r="B2409" s="21" t="s">
        <v>2655</v>
      </c>
      <c r="C2409" s="21">
        <v>2</v>
      </c>
      <c r="D2409" s="3"/>
      <c r="E2409" s="3">
        <v>58965</v>
      </c>
      <c r="F2409" s="3">
        <f t="shared" si="46"/>
        <v>3541535</v>
      </c>
      <c r="G2409" s="3"/>
      <c r="H2409" s="17"/>
    </row>
    <row r="2410" spans="1:8">
      <c r="A2410" s="19"/>
      <c r="B2410" s="21" t="s">
        <v>2596</v>
      </c>
      <c r="C2410" s="21">
        <v>1</v>
      </c>
      <c r="D2410" s="3"/>
      <c r="E2410" s="3">
        <v>29225</v>
      </c>
      <c r="F2410" s="3">
        <f t="shared" si="46"/>
        <v>3512310</v>
      </c>
      <c r="G2410" s="3"/>
      <c r="H2410" s="17"/>
    </row>
    <row r="2411" spans="1:8">
      <c r="A2411" s="19"/>
      <c r="B2411" s="21" t="s">
        <v>2657</v>
      </c>
      <c r="C2411" s="21">
        <v>3</v>
      </c>
      <c r="D2411" s="3"/>
      <c r="E2411" s="3">
        <v>79780</v>
      </c>
      <c r="F2411" s="3">
        <f t="shared" si="46"/>
        <v>3432530</v>
      </c>
      <c r="G2411" s="3"/>
      <c r="H2411" s="17"/>
    </row>
    <row r="2412" spans="1:8">
      <c r="A2412" s="19"/>
      <c r="B2412" s="21" t="s">
        <v>2658</v>
      </c>
      <c r="C2412" s="21">
        <v>2</v>
      </c>
      <c r="D2412" s="3"/>
      <c r="E2412" s="3">
        <v>54260</v>
      </c>
      <c r="F2412" s="3">
        <f t="shared" si="46"/>
        <v>3378270</v>
      </c>
      <c r="G2412" s="3"/>
      <c r="H2412" s="17"/>
    </row>
    <row r="2413" spans="1:8">
      <c r="A2413" s="19"/>
      <c r="B2413" s="21" t="s">
        <v>2660</v>
      </c>
      <c r="C2413" s="21">
        <v>3</v>
      </c>
      <c r="D2413" s="3"/>
      <c r="E2413" s="3">
        <v>81275</v>
      </c>
      <c r="F2413" s="3">
        <f t="shared" si="46"/>
        <v>3296995</v>
      </c>
      <c r="G2413" s="3"/>
      <c r="H2413" s="17"/>
    </row>
    <row r="2414" spans="1:8">
      <c r="A2414" s="19"/>
      <c r="B2414" s="21" t="s">
        <v>2661</v>
      </c>
      <c r="C2414" s="21">
        <v>2</v>
      </c>
      <c r="D2414" s="3"/>
      <c r="E2414" s="3">
        <v>54610</v>
      </c>
      <c r="F2414" s="3">
        <f t="shared" si="46"/>
        <v>3242385</v>
      </c>
      <c r="G2414" s="3"/>
      <c r="H2414" s="17"/>
    </row>
    <row r="2415" spans="1:8">
      <c r="A2415" s="19"/>
      <c r="B2415" s="21" t="s">
        <v>2662</v>
      </c>
      <c r="C2415" s="21">
        <v>1</v>
      </c>
      <c r="D2415" s="3"/>
      <c r="E2415" s="3">
        <v>28380</v>
      </c>
      <c r="F2415" s="3">
        <f t="shared" si="46"/>
        <v>3214005</v>
      </c>
      <c r="G2415" s="3"/>
      <c r="H2415" s="17"/>
    </row>
    <row r="2416" spans="1:8">
      <c r="A2416" s="19"/>
      <c r="B2416" s="21" t="s">
        <v>2663</v>
      </c>
      <c r="C2416" s="21">
        <v>1</v>
      </c>
      <c r="D2416" s="3"/>
      <c r="E2416" s="3">
        <v>27730</v>
      </c>
      <c r="F2416" s="3">
        <f t="shared" si="46"/>
        <v>3186275</v>
      </c>
      <c r="G2416" s="3"/>
      <c r="H2416" s="17"/>
    </row>
    <row r="2417" spans="1:8">
      <c r="A2417" s="19"/>
      <c r="B2417" s="21" t="s">
        <v>2665</v>
      </c>
      <c r="C2417" s="21">
        <v>2</v>
      </c>
      <c r="D2417" s="3"/>
      <c r="E2417" s="3">
        <v>59240</v>
      </c>
      <c r="F2417" s="3">
        <f t="shared" si="46"/>
        <v>3127035</v>
      </c>
      <c r="G2417" s="3"/>
      <c r="H2417" s="17"/>
    </row>
    <row r="2418" spans="1:8">
      <c r="A2418" s="19"/>
      <c r="B2418" s="21" t="s">
        <v>2667</v>
      </c>
      <c r="C2418" s="21">
        <v>3</v>
      </c>
      <c r="D2418" s="3"/>
      <c r="E2418" s="3">
        <v>84650</v>
      </c>
      <c r="F2418" s="3">
        <f t="shared" si="46"/>
        <v>3042385</v>
      </c>
      <c r="G2418" s="3"/>
      <c r="H2418" s="17"/>
    </row>
    <row r="2419" spans="1:8">
      <c r="A2419" s="19"/>
      <c r="B2419" s="21" t="s">
        <v>2669</v>
      </c>
      <c r="C2419" s="21">
        <v>3</v>
      </c>
      <c r="D2419" s="3"/>
      <c r="E2419" s="3">
        <v>86440</v>
      </c>
      <c r="F2419" s="3">
        <f t="shared" si="46"/>
        <v>2955945</v>
      </c>
      <c r="G2419" s="3"/>
      <c r="H2419" s="17"/>
    </row>
    <row r="2420" spans="1:8">
      <c r="A2420" s="19"/>
      <c r="B2420" s="21" t="s">
        <v>2671</v>
      </c>
      <c r="C2420" s="21">
        <v>4</v>
      </c>
      <c r="D2420" s="3"/>
      <c r="E2420" s="3">
        <v>114410</v>
      </c>
      <c r="F2420" s="3">
        <f t="shared" si="46"/>
        <v>2841535</v>
      </c>
      <c r="G2420" s="3"/>
      <c r="H2420" s="17"/>
    </row>
    <row r="2421" spans="1:8">
      <c r="A2421" s="19"/>
      <c r="B2421" s="21" t="s">
        <v>2672</v>
      </c>
      <c r="C2421" s="21">
        <v>2</v>
      </c>
      <c r="D2421" s="3"/>
      <c r="E2421" s="3">
        <v>57070</v>
      </c>
      <c r="F2421" s="3">
        <f t="shared" si="46"/>
        <v>2784465</v>
      </c>
      <c r="G2421" s="3"/>
      <c r="H2421" s="17"/>
    </row>
    <row r="2422" spans="1:8">
      <c r="A2422" s="19"/>
      <c r="B2422" s="21" t="s">
        <v>2674</v>
      </c>
      <c r="C2422" s="21">
        <v>3</v>
      </c>
      <c r="D2422" s="3"/>
      <c r="E2422" s="3">
        <v>86555</v>
      </c>
      <c r="F2422" s="3">
        <f t="shared" si="46"/>
        <v>2697910</v>
      </c>
      <c r="G2422" s="3"/>
      <c r="H2422" s="17"/>
    </row>
    <row r="2423" spans="1:8">
      <c r="A2423" s="19"/>
      <c r="B2423" s="21" t="s">
        <v>2675</v>
      </c>
      <c r="C2423" s="21">
        <v>4</v>
      </c>
      <c r="D2423" s="3"/>
      <c r="E2423" s="3">
        <v>115250</v>
      </c>
      <c r="F2423" s="3">
        <f t="shared" si="46"/>
        <v>2582660</v>
      </c>
      <c r="G2423" s="3"/>
      <c r="H2423" s="17"/>
    </row>
    <row r="2424" spans="1:8">
      <c r="A2424" s="19"/>
      <c r="B2424" s="21" t="s">
        <v>2676</v>
      </c>
      <c r="C2424" s="21">
        <v>1</v>
      </c>
      <c r="D2424" s="3"/>
      <c r="E2424" s="3">
        <v>29705</v>
      </c>
      <c r="F2424" s="3">
        <f t="shared" si="46"/>
        <v>2552955</v>
      </c>
      <c r="G2424" s="3"/>
      <c r="H2424" s="17"/>
    </row>
    <row r="2425" spans="1:8">
      <c r="A2425" s="19"/>
      <c r="B2425" s="21" t="s">
        <v>2678</v>
      </c>
      <c r="C2425" s="21">
        <v>4</v>
      </c>
      <c r="D2425" s="3"/>
      <c r="E2425" s="3">
        <v>114100</v>
      </c>
      <c r="F2425" s="3">
        <f t="shared" si="46"/>
        <v>2438855</v>
      </c>
      <c r="G2425" s="3"/>
      <c r="H2425" s="17"/>
    </row>
    <row r="2426" spans="1:8">
      <c r="A2426" s="19"/>
      <c r="B2426" s="21" t="s">
        <v>2680</v>
      </c>
      <c r="C2426" s="21">
        <v>2</v>
      </c>
      <c r="D2426" s="3"/>
      <c r="E2426" s="3">
        <v>56770</v>
      </c>
      <c r="F2426" s="3">
        <f t="shared" si="46"/>
        <v>2382085</v>
      </c>
      <c r="G2426" s="3"/>
      <c r="H2426" s="17"/>
    </row>
    <row r="2427" spans="1:8">
      <c r="A2427" s="19"/>
      <c r="B2427" s="21" t="s">
        <v>2681</v>
      </c>
      <c r="C2427" s="21">
        <v>3</v>
      </c>
      <c r="D2427" s="3"/>
      <c r="E2427" s="3">
        <v>87060</v>
      </c>
      <c r="F2427" s="3">
        <f t="shared" si="46"/>
        <v>2295025</v>
      </c>
      <c r="G2427" s="3"/>
      <c r="H2427" s="17"/>
    </row>
    <row r="2428" spans="1:8">
      <c r="A2428" s="19"/>
      <c r="B2428" s="21" t="s">
        <v>2682</v>
      </c>
      <c r="C2428" s="21">
        <v>3</v>
      </c>
      <c r="D2428" s="3"/>
      <c r="E2428" s="3">
        <v>85120</v>
      </c>
      <c r="F2428" s="3">
        <f t="shared" si="46"/>
        <v>2209905</v>
      </c>
      <c r="G2428" s="3"/>
      <c r="H2428" s="17"/>
    </row>
    <row r="2429" spans="1:8">
      <c r="A2429" s="19"/>
      <c r="B2429" s="21" t="s">
        <v>2683</v>
      </c>
      <c r="C2429" s="21">
        <v>3</v>
      </c>
      <c r="D2429" s="3">
        <v>79115</v>
      </c>
      <c r="E2429" s="3"/>
      <c r="F2429" s="3">
        <f t="shared" si="46"/>
        <v>2289020</v>
      </c>
      <c r="G2429" s="3"/>
      <c r="H2429" s="17"/>
    </row>
    <row r="2430" spans="1:8">
      <c r="A2430" s="19"/>
      <c r="B2430" s="21" t="s">
        <v>2683</v>
      </c>
      <c r="C2430" s="21">
        <v>3</v>
      </c>
      <c r="D2430" s="3"/>
      <c r="E2430" s="3">
        <v>85980</v>
      </c>
      <c r="F2430" s="3">
        <f t="shared" si="46"/>
        <v>2203040</v>
      </c>
      <c r="G2430" s="3"/>
      <c r="H2430" s="17"/>
    </row>
    <row r="2431" spans="1:8">
      <c r="A2431" s="19"/>
      <c r="B2431" s="21" t="s">
        <v>2684</v>
      </c>
      <c r="C2431" s="21">
        <v>12</v>
      </c>
      <c r="D2431" s="3">
        <v>323685</v>
      </c>
      <c r="E2431" s="3"/>
      <c r="F2431" s="3">
        <f t="shared" si="46"/>
        <v>2526725</v>
      </c>
      <c r="G2431" s="3"/>
      <c r="H2431" s="17"/>
    </row>
    <row r="2432" spans="1:8">
      <c r="A2432" s="19"/>
      <c r="B2432" s="21" t="s">
        <v>2684</v>
      </c>
      <c r="C2432" s="21">
        <v>2</v>
      </c>
      <c r="D2432" s="3"/>
      <c r="E2432" s="3">
        <v>56020</v>
      </c>
      <c r="F2432" s="3">
        <f t="shared" si="46"/>
        <v>2470705</v>
      </c>
      <c r="G2432" s="3"/>
      <c r="H2432" s="17"/>
    </row>
    <row r="2433" spans="1:8">
      <c r="A2433" s="19"/>
      <c r="B2433" s="21" t="s">
        <v>2685</v>
      </c>
      <c r="C2433" s="21">
        <v>18</v>
      </c>
      <c r="D2433" s="3">
        <v>485310</v>
      </c>
      <c r="E2433" s="3"/>
      <c r="F2433" s="3">
        <f t="shared" si="46"/>
        <v>2956015</v>
      </c>
      <c r="G2433" s="3"/>
      <c r="H2433" s="17"/>
    </row>
    <row r="2434" spans="1:8">
      <c r="A2434" s="19"/>
      <c r="B2434" s="21" t="s">
        <v>2685</v>
      </c>
      <c r="C2434" s="21">
        <v>1</v>
      </c>
      <c r="D2434" s="3"/>
      <c r="E2434" s="3">
        <v>27850</v>
      </c>
      <c r="F2434" s="3">
        <f t="shared" si="46"/>
        <v>2928165</v>
      </c>
      <c r="G2434" s="3"/>
      <c r="H2434" s="17"/>
    </row>
    <row r="2435" spans="1:8">
      <c r="A2435" s="19"/>
      <c r="B2435" s="21" t="s">
        <v>2687</v>
      </c>
      <c r="C2435" s="21">
        <v>11</v>
      </c>
      <c r="D2435" s="3">
        <v>293480</v>
      </c>
      <c r="E2435" s="3"/>
      <c r="F2435" s="3">
        <f t="shared" si="46"/>
        <v>3221645</v>
      </c>
      <c r="G2435" s="3"/>
      <c r="H2435" s="17"/>
    </row>
    <row r="2436" spans="1:8">
      <c r="A2436" s="19"/>
      <c r="B2436" s="21" t="s">
        <v>2687</v>
      </c>
      <c r="C2436" s="21">
        <v>1</v>
      </c>
      <c r="D2436" s="3"/>
      <c r="E2436" s="3">
        <v>27840</v>
      </c>
      <c r="F2436" s="3">
        <f t="shared" si="46"/>
        <v>3193805</v>
      </c>
      <c r="G2436" s="3"/>
      <c r="H2436" s="17"/>
    </row>
    <row r="2437" spans="1:8">
      <c r="A2437" s="19"/>
      <c r="B2437" s="21" t="s">
        <v>2688</v>
      </c>
      <c r="C2437" s="21">
        <v>6</v>
      </c>
      <c r="D2437" s="3">
        <v>137725</v>
      </c>
      <c r="E2437" s="3"/>
      <c r="F2437" s="3">
        <f t="shared" si="46"/>
        <v>3331530</v>
      </c>
      <c r="G2437" s="3"/>
      <c r="H2437" s="17"/>
    </row>
    <row r="2438" spans="1:8">
      <c r="A2438" s="19"/>
      <c r="B2438" s="21" t="s">
        <v>2688</v>
      </c>
      <c r="C2438" s="21">
        <v>1</v>
      </c>
      <c r="D2438" s="3"/>
      <c r="E2438" s="3">
        <v>26490</v>
      </c>
      <c r="F2438" s="3">
        <f t="shared" si="46"/>
        <v>3305040</v>
      </c>
      <c r="G2438" s="3"/>
      <c r="H2438" s="17"/>
    </row>
    <row r="2439" spans="1:8">
      <c r="A2439" s="19"/>
      <c r="B2439" s="21" t="s">
        <v>2692</v>
      </c>
      <c r="C2439" s="21">
        <v>2</v>
      </c>
      <c r="D2439" s="3"/>
      <c r="E2439" s="3">
        <v>53270</v>
      </c>
      <c r="F2439" s="3">
        <f t="shared" si="46"/>
        <v>3251770</v>
      </c>
      <c r="G2439" s="3"/>
      <c r="H2439" s="17"/>
    </row>
    <row r="2440" spans="1:8">
      <c r="A2440" s="19"/>
      <c r="B2440" s="21" t="s">
        <v>2694</v>
      </c>
      <c r="C2440" s="21">
        <v>1</v>
      </c>
      <c r="D2440" s="3"/>
      <c r="E2440" s="3">
        <v>29155</v>
      </c>
      <c r="F2440" s="3">
        <f t="shared" si="46"/>
        <v>3222615</v>
      </c>
      <c r="G2440" s="3"/>
      <c r="H2440" s="17"/>
    </row>
    <row r="2441" spans="1:8">
      <c r="A2441" s="19"/>
      <c r="B2441" s="21" t="s">
        <v>2696</v>
      </c>
      <c r="C2441" s="21">
        <v>1</v>
      </c>
      <c r="D2441" s="3"/>
      <c r="E2441" s="3">
        <v>25000</v>
      </c>
      <c r="F2441" s="3">
        <f t="shared" si="46"/>
        <v>3197615</v>
      </c>
      <c r="G2441" s="3"/>
      <c r="H2441" s="17"/>
    </row>
    <row r="2442" spans="1:8">
      <c r="A2442" s="19"/>
      <c r="B2442" s="21" t="s">
        <v>2698</v>
      </c>
      <c r="C2442" s="21">
        <v>2</v>
      </c>
      <c r="D2442" s="3"/>
      <c r="E2442" s="3">
        <v>54345</v>
      </c>
      <c r="F2442" s="3">
        <f t="shared" si="46"/>
        <v>3143270</v>
      </c>
      <c r="G2442" s="3"/>
      <c r="H2442" s="17"/>
    </row>
    <row r="2443" spans="1:8">
      <c r="A2443" s="19"/>
      <c r="B2443" s="21" t="s">
        <v>2699</v>
      </c>
      <c r="C2443" s="21">
        <v>1</v>
      </c>
      <c r="D2443" s="3"/>
      <c r="E2443" s="3">
        <v>27695</v>
      </c>
      <c r="F2443" s="3">
        <f t="shared" si="46"/>
        <v>3115575</v>
      </c>
      <c r="G2443" s="3"/>
      <c r="H2443" s="17"/>
    </row>
    <row r="2444" spans="1:8">
      <c r="A2444" s="19"/>
      <c r="B2444" s="21" t="s">
        <v>2704</v>
      </c>
      <c r="C2444" s="21">
        <v>4</v>
      </c>
      <c r="D2444" s="3"/>
      <c r="E2444" s="3">
        <v>113785</v>
      </c>
      <c r="F2444" s="3">
        <f t="shared" si="46"/>
        <v>3001790</v>
      </c>
      <c r="G2444" s="3"/>
      <c r="H2444" s="17"/>
    </row>
    <row r="2445" spans="1:8">
      <c r="A2445" s="19"/>
      <c r="B2445" s="21" t="s">
        <v>2706</v>
      </c>
      <c r="C2445" s="21">
        <v>2</v>
      </c>
      <c r="D2445" s="3"/>
      <c r="E2445" s="3">
        <v>54945</v>
      </c>
      <c r="F2445" s="3">
        <f t="shared" si="46"/>
        <v>2946845</v>
      </c>
      <c r="G2445" s="3"/>
      <c r="H2445" s="17"/>
    </row>
    <row r="2446" spans="1:8">
      <c r="A2446" s="19"/>
      <c r="B2446" s="21" t="s">
        <v>2708</v>
      </c>
      <c r="C2446" s="21">
        <v>2</v>
      </c>
      <c r="D2446" s="3"/>
      <c r="E2446" s="3">
        <v>56940</v>
      </c>
      <c r="F2446" s="3">
        <f t="shared" si="46"/>
        <v>2889905</v>
      </c>
      <c r="G2446" s="3"/>
      <c r="H2446" s="17"/>
    </row>
    <row r="2447" spans="1:8">
      <c r="A2447" s="19"/>
      <c r="B2447" s="21" t="s">
        <v>2709</v>
      </c>
      <c r="C2447" s="21">
        <v>2</v>
      </c>
      <c r="D2447" s="3"/>
      <c r="E2447" s="3">
        <v>56915</v>
      </c>
      <c r="F2447" s="3">
        <f t="shared" si="46"/>
        <v>2832990</v>
      </c>
      <c r="G2447" s="3"/>
      <c r="H2447" s="17"/>
    </row>
    <row r="2448" spans="1:8">
      <c r="A2448" s="19"/>
      <c r="B2448" s="21" t="s">
        <v>2710</v>
      </c>
      <c r="C2448" s="21">
        <v>3</v>
      </c>
      <c r="D2448" s="3"/>
      <c r="E2448" s="3">
        <v>85180</v>
      </c>
      <c r="F2448" s="3">
        <f t="shared" si="46"/>
        <v>2747810</v>
      </c>
      <c r="G2448" s="3"/>
      <c r="H2448" s="17"/>
    </row>
    <row r="2449" spans="1:8">
      <c r="A2449" s="19"/>
      <c r="B2449" s="21" t="s">
        <v>2711</v>
      </c>
      <c r="C2449" s="21">
        <v>3</v>
      </c>
      <c r="D2449" s="3"/>
      <c r="E2449" s="3">
        <v>85915</v>
      </c>
      <c r="F2449" s="3">
        <f t="shared" si="46"/>
        <v>2661895</v>
      </c>
      <c r="G2449" s="3"/>
      <c r="H2449" s="17"/>
    </row>
    <row r="2450" spans="1:8">
      <c r="A2450" s="19"/>
      <c r="B2450" s="21" t="s">
        <v>2712</v>
      </c>
      <c r="C2450" s="21">
        <v>5</v>
      </c>
      <c r="D2450" s="3"/>
      <c r="E2450" s="3">
        <v>139230</v>
      </c>
      <c r="F2450" s="3">
        <f t="shared" si="46"/>
        <v>2522665</v>
      </c>
      <c r="G2450" s="3"/>
      <c r="H2450" s="17"/>
    </row>
    <row r="2451" spans="1:8">
      <c r="A2451" s="19"/>
      <c r="B2451" s="21" t="s">
        <v>2713</v>
      </c>
      <c r="C2451" s="21">
        <v>1</v>
      </c>
      <c r="D2451" s="3"/>
      <c r="E2451" s="3">
        <v>27990</v>
      </c>
      <c r="F2451" s="3">
        <f t="shared" si="46"/>
        <v>2494675</v>
      </c>
      <c r="G2451" s="3"/>
      <c r="H2451" s="17"/>
    </row>
    <row r="2452" spans="1:8">
      <c r="A2452" s="19"/>
      <c r="B2452" s="409" t="s">
        <v>2714</v>
      </c>
      <c r="C2452" s="21">
        <v>3</v>
      </c>
      <c r="D2452" s="3"/>
      <c r="E2452" s="3">
        <v>79685</v>
      </c>
      <c r="F2452" s="3">
        <f t="shared" si="46"/>
        <v>2414990</v>
      </c>
      <c r="G2452" s="3"/>
      <c r="H2452" s="17"/>
    </row>
    <row r="2453" spans="1:8">
      <c r="A2453" s="19"/>
      <c r="B2453" s="21" t="s">
        <v>2715</v>
      </c>
      <c r="C2453" s="21">
        <v>3</v>
      </c>
      <c r="D2453" s="3"/>
      <c r="E2453" s="3">
        <v>77070</v>
      </c>
      <c r="F2453" s="3">
        <f t="shared" si="46"/>
        <v>2337920</v>
      </c>
      <c r="G2453" s="3"/>
      <c r="H2453" s="17"/>
    </row>
    <row r="2454" spans="1:8">
      <c r="A2454" s="19"/>
      <c r="B2454" s="21" t="s">
        <v>2716</v>
      </c>
      <c r="C2454" s="21">
        <v>2</v>
      </c>
      <c r="D2454" s="3"/>
      <c r="E2454" s="3">
        <v>56730</v>
      </c>
      <c r="F2454" s="3">
        <f t="shared" si="46"/>
        <v>2281190</v>
      </c>
      <c r="G2454" s="3"/>
      <c r="H2454" s="17"/>
    </row>
    <row r="2455" spans="1:8">
      <c r="A2455" s="19"/>
      <c r="B2455" s="21" t="s">
        <v>2718</v>
      </c>
      <c r="C2455" s="21">
        <v>2</v>
      </c>
      <c r="D2455" s="3"/>
      <c r="E2455" s="3">
        <v>53110</v>
      </c>
      <c r="F2455" s="3">
        <f t="shared" si="46"/>
        <v>2228080</v>
      </c>
      <c r="G2455" s="3"/>
      <c r="H2455" s="17"/>
    </row>
    <row r="2456" spans="1:8">
      <c r="A2456" s="19"/>
      <c r="B2456" s="21" t="s">
        <v>2719</v>
      </c>
      <c r="C2456" s="21">
        <v>2</v>
      </c>
      <c r="D2456" s="3"/>
      <c r="E2456" s="3">
        <v>57785</v>
      </c>
      <c r="F2456" s="3">
        <f t="shared" si="46"/>
        <v>2170295</v>
      </c>
      <c r="G2456" s="3"/>
      <c r="H2456" s="17"/>
    </row>
    <row r="2457" spans="1:8">
      <c r="A2457" s="19"/>
      <c r="B2457" s="21" t="s">
        <v>2721</v>
      </c>
      <c r="C2457" s="21">
        <v>3</v>
      </c>
      <c r="D2457" s="3"/>
      <c r="E2457" s="3">
        <v>82025</v>
      </c>
      <c r="F2457" s="3">
        <f t="shared" si="46"/>
        <v>2088270</v>
      </c>
      <c r="G2457" s="3"/>
      <c r="H2457" s="17"/>
    </row>
    <row r="2458" spans="1:8">
      <c r="A2458" s="19"/>
      <c r="B2458" s="21" t="s">
        <v>2722</v>
      </c>
      <c r="C2458" s="21">
        <v>2</v>
      </c>
      <c r="D2458" s="3"/>
      <c r="E2458" s="3">
        <v>58030</v>
      </c>
      <c r="F2458" s="3">
        <f t="shared" si="46"/>
        <v>2030240</v>
      </c>
      <c r="G2458" s="3"/>
      <c r="H2458" s="17"/>
    </row>
    <row r="2459" spans="1:8">
      <c r="A2459" s="19"/>
      <c r="B2459" s="21" t="s">
        <v>2723</v>
      </c>
      <c r="C2459" s="21">
        <v>4</v>
      </c>
      <c r="D2459" s="3"/>
      <c r="E2459" s="3">
        <v>109265</v>
      </c>
      <c r="F2459" s="3">
        <f t="shared" si="46"/>
        <v>1920975</v>
      </c>
      <c r="G2459" s="3"/>
      <c r="H2459" s="17"/>
    </row>
    <row r="2460" spans="1:8">
      <c r="A2460" s="19"/>
      <c r="B2460" s="21" t="s">
        <v>2724</v>
      </c>
      <c r="C2460" s="21">
        <v>3</v>
      </c>
      <c r="D2460" s="3"/>
      <c r="E2460" s="3">
        <v>83090</v>
      </c>
      <c r="F2460" s="3">
        <f t="shared" si="46"/>
        <v>1837885</v>
      </c>
      <c r="G2460" s="3"/>
      <c r="H2460" s="17"/>
    </row>
    <row r="2461" spans="1:8">
      <c r="A2461" s="19"/>
      <c r="B2461" s="21" t="s">
        <v>2732</v>
      </c>
      <c r="C2461" s="21">
        <v>3</v>
      </c>
      <c r="D2461" s="3"/>
      <c r="E2461" s="3">
        <v>67430</v>
      </c>
      <c r="F2461" s="3">
        <f t="shared" si="46"/>
        <v>1770455</v>
      </c>
      <c r="G2461" s="3"/>
      <c r="H2461" s="17"/>
    </row>
    <row r="2462" spans="1:8">
      <c r="A2462" s="19"/>
      <c r="B2462" s="21" t="s">
        <v>2733</v>
      </c>
      <c r="C2462" s="21">
        <v>3</v>
      </c>
      <c r="D2462" s="3"/>
      <c r="E2462" s="3">
        <v>68090</v>
      </c>
      <c r="F2462" s="3">
        <f t="shared" si="46"/>
        <v>1702365</v>
      </c>
      <c r="G2462" s="3"/>
      <c r="H2462" s="17"/>
    </row>
    <row r="2463" spans="1:8">
      <c r="A2463" s="19"/>
      <c r="B2463" s="21" t="s">
        <v>2734</v>
      </c>
      <c r="C2463" s="21">
        <v>4</v>
      </c>
      <c r="D2463" s="3"/>
      <c r="E2463" s="3">
        <v>97295</v>
      </c>
      <c r="F2463" s="3">
        <f t="shared" si="46"/>
        <v>1605070</v>
      </c>
      <c r="G2463" s="3"/>
      <c r="H2463" s="17"/>
    </row>
    <row r="2464" spans="1:8">
      <c r="A2464" s="19"/>
      <c r="B2464" s="21" t="s">
        <v>2735</v>
      </c>
      <c r="C2464" s="21">
        <v>1</v>
      </c>
      <c r="D2464" s="3"/>
      <c r="E2464" s="3">
        <v>27405</v>
      </c>
      <c r="F2464" s="3">
        <f t="shared" si="46"/>
        <v>1577665</v>
      </c>
      <c r="G2464" s="3"/>
      <c r="H2464" s="17"/>
    </row>
    <row r="2465" spans="1:8">
      <c r="A2465" s="19"/>
      <c r="B2465" s="21" t="s">
        <v>2736</v>
      </c>
      <c r="C2465" s="21">
        <v>1</v>
      </c>
      <c r="D2465" s="3"/>
      <c r="E2465" s="3">
        <v>28995</v>
      </c>
      <c r="F2465" s="3">
        <f t="shared" si="46"/>
        <v>1548670</v>
      </c>
      <c r="G2465" s="3"/>
      <c r="H2465" s="17"/>
    </row>
    <row r="2466" spans="1:8">
      <c r="A2466" s="19"/>
      <c r="B2466" s="21" t="s">
        <v>2737</v>
      </c>
      <c r="C2466" s="21">
        <v>2</v>
      </c>
      <c r="D2466" s="3"/>
      <c r="E2466" s="3">
        <v>55295</v>
      </c>
      <c r="F2466" s="3">
        <f t="shared" si="46"/>
        <v>1493375</v>
      </c>
      <c r="G2466" s="3"/>
      <c r="H2466" s="17"/>
    </row>
    <row r="2467" spans="1:8">
      <c r="A2467" s="19"/>
      <c r="B2467" s="21" t="s">
        <v>2738</v>
      </c>
      <c r="C2467" s="21">
        <v>3</v>
      </c>
      <c r="D2467" s="3"/>
      <c r="E2467" s="3">
        <v>78795</v>
      </c>
      <c r="F2467" s="3">
        <f t="shared" si="46"/>
        <v>1414580</v>
      </c>
      <c r="G2467" s="3"/>
      <c r="H2467" s="17"/>
    </row>
    <row r="2468" spans="1:8">
      <c r="A2468" s="19"/>
      <c r="B2468" s="21" t="s">
        <v>2739</v>
      </c>
      <c r="C2468" s="21">
        <v>3</v>
      </c>
      <c r="D2468" s="3"/>
      <c r="E2468" s="3">
        <v>78390</v>
      </c>
      <c r="F2468" s="3">
        <f t="shared" si="46"/>
        <v>1336190</v>
      </c>
      <c r="G2468" s="3"/>
      <c r="H2468" s="17"/>
    </row>
    <row r="2469" spans="1:8">
      <c r="A2469" s="19"/>
      <c r="B2469" s="21" t="s">
        <v>2741</v>
      </c>
      <c r="C2469" s="21">
        <v>1</v>
      </c>
      <c r="D2469" s="3"/>
      <c r="E2469" s="3">
        <v>27130</v>
      </c>
      <c r="F2469" s="3">
        <f t="shared" si="46"/>
        <v>1309060</v>
      </c>
      <c r="G2469" s="3"/>
      <c r="H2469" s="17"/>
    </row>
    <row r="2470" spans="1:8">
      <c r="A2470" s="19"/>
      <c r="B2470" s="21" t="s">
        <v>2742</v>
      </c>
      <c r="C2470" s="21">
        <v>1</v>
      </c>
      <c r="D2470" s="3"/>
      <c r="E2470" s="3">
        <v>27595</v>
      </c>
      <c r="F2470" s="3">
        <f t="shared" si="46"/>
        <v>1281465</v>
      </c>
      <c r="G2470" s="3"/>
      <c r="H2470" s="17"/>
    </row>
    <row r="2471" spans="1:8">
      <c r="A2471" s="19"/>
      <c r="B2471" s="21" t="s">
        <v>2744</v>
      </c>
      <c r="C2471" s="21">
        <v>1</v>
      </c>
      <c r="D2471" s="3"/>
      <c r="E2471" s="3">
        <v>27535</v>
      </c>
      <c r="F2471" s="3">
        <f t="shared" si="46"/>
        <v>1253930</v>
      </c>
      <c r="G2471" s="3"/>
      <c r="H2471" s="17"/>
    </row>
    <row r="2472" spans="1:8">
      <c r="A2472" s="19"/>
      <c r="B2472" s="21" t="s">
        <v>2748</v>
      </c>
      <c r="C2472" s="21">
        <v>1</v>
      </c>
      <c r="D2472" s="3"/>
      <c r="E2472" s="3">
        <v>27300</v>
      </c>
      <c r="F2472" s="3">
        <f t="shared" si="46"/>
        <v>1226630</v>
      </c>
      <c r="G2472" s="3"/>
      <c r="H2472" s="17"/>
    </row>
    <row r="2473" spans="1:8">
      <c r="A2473" s="19"/>
      <c r="B2473" s="21" t="s">
        <v>2753</v>
      </c>
      <c r="C2473" s="21">
        <v>1</v>
      </c>
      <c r="D2473" s="3"/>
      <c r="E2473" s="3">
        <v>27695</v>
      </c>
      <c r="F2473" s="3">
        <f t="shared" si="46"/>
        <v>1198935</v>
      </c>
      <c r="G2473" s="3"/>
      <c r="H2473" s="17"/>
    </row>
    <row r="2474" spans="1:8">
      <c r="A2474" s="19"/>
      <c r="B2474" s="21" t="s">
        <v>2755</v>
      </c>
      <c r="C2474" s="21">
        <v>1</v>
      </c>
      <c r="D2474" s="3"/>
      <c r="E2474" s="3">
        <v>27925</v>
      </c>
      <c r="F2474" s="3">
        <f t="shared" si="46"/>
        <v>1171010</v>
      </c>
      <c r="G2474" s="3"/>
      <c r="H2474" s="17"/>
    </row>
    <row r="2475" spans="1:8">
      <c r="A2475" s="19"/>
      <c r="B2475" s="21" t="s">
        <v>2757</v>
      </c>
      <c r="C2475" s="21">
        <v>1</v>
      </c>
      <c r="D2475" s="3"/>
      <c r="E2475" s="3">
        <v>26560</v>
      </c>
      <c r="F2475" s="3">
        <f t="shared" si="46"/>
        <v>1144450</v>
      </c>
      <c r="G2475" s="3"/>
      <c r="H2475" s="17"/>
    </row>
    <row r="2476" spans="1:8">
      <c r="A2476" s="19"/>
      <c r="B2476" s="21" t="s">
        <v>2760</v>
      </c>
      <c r="C2476" s="21">
        <v>2</v>
      </c>
      <c r="D2476" s="3"/>
      <c r="E2476" s="3">
        <v>53780</v>
      </c>
      <c r="F2476" s="3">
        <f t="shared" si="46"/>
        <v>1090670</v>
      </c>
      <c r="G2476" s="3"/>
      <c r="H2476" s="17"/>
    </row>
    <row r="2477" spans="1:8">
      <c r="A2477" s="19"/>
      <c r="B2477" s="21" t="s">
        <v>2761</v>
      </c>
      <c r="C2477" s="21">
        <v>2</v>
      </c>
      <c r="D2477" s="3"/>
      <c r="E2477" s="3">
        <v>56515</v>
      </c>
      <c r="F2477" s="3">
        <f t="shared" si="46"/>
        <v>1034155</v>
      </c>
      <c r="G2477" s="3"/>
      <c r="H2477" s="17"/>
    </row>
    <row r="2478" spans="1:8">
      <c r="A2478" s="19"/>
      <c r="B2478" s="21" t="s">
        <v>2763</v>
      </c>
      <c r="C2478" s="21">
        <v>1</v>
      </c>
      <c r="D2478" s="3"/>
      <c r="E2478" s="3">
        <v>28130</v>
      </c>
      <c r="F2478" s="3">
        <f t="shared" si="46"/>
        <v>1006025</v>
      </c>
      <c r="G2478" s="3"/>
      <c r="H2478" s="17"/>
    </row>
    <row r="2479" spans="1:8">
      <c r="A2479" s="19"/>
      <c r="B2479" s="21" t="s">
        <v>2766</v>
      </c>
      <c r="C2479" s="21">
        <v>1</v>
      </c>
      <c r="D2479" s="3"/>
      <c r="E2479" s="3">
        <v>27355</v>
      </c>
      <c r="F2479" s="3">
        <f t="shared" si="46"/>
        <v>978670</v>
      </c>
      <c r="G2479" s="3"/>
      <c r="H2479" s="17"/>
    </row>
    <row r="2480" spans="1:8">
      <c r="A2480" s="19"/>
      <c r="B2480" s="21" t="s">
        <v>2768</v>
      </c>
      <c r="C2480" s="21">
        <v>3</v>
      </c>
      <c r="D2480" s="3"/>
      <c r="E2480" s="3">
        <v>83835</v>
      </c>
      <c r="F2480" s="3">
        <f t="shared" si="46"/>
        <v>894835</v>
      </c>
      <c r="G2480" s="3"/>
      <c r="H2480" s="17"/>
    </row>
    <row r="2481" spans="1:8">
      <c r="A2481" s="19"/>
      <c r="B2481" s="21" t="s">
        <v>2771</v>
      </c>
      <c r="C2481" s="21">
        <v>2</v>
      </c>
      <c r="D2481" s="3"/>
      <c r="E2481" s="3">
        <v>53365</v>
      </c>
      <c r="F2481" s="3">
        <f t="shared" si="46"/>
        <v>841470</v>
      </c>
      <c r="G2481" s="3"/>
      <c r="H2481" s="17"/>
    </row>
    <row r="2482" spans="1:8">
      <c r="A2482" s="19"/>
      <c r="B2482" s="21" t="s">
        <v>2773</v>
      </c>
      <c r="C2482" s="21">
        <v>2</v>
      </c>
      <c r="D2482" s="3"/>
      <c r="E2482" s="3">
        <v>54955</v>
      </c>
      <c r="F2482" s="3">
        <f t="shared" si="46"/>
        <v>786515</v>
      </c>
      <c r="G2482" s="3"/>
      <c r="H2482" s="17"/>
    </row>
    <row r="2483" spans="1:8">
      <c r="A2483" s="19"/>
      <c r="B2483" s="21" t="s">
        <v>2774</v>
      </c>
      <c r="C2483" s="21">
        <v>4</v>
      </c>
      <c r="D2483" s="3"/>
      <c r="E2483" s="3">
        <v>109930</v>
      </c>
      <c r="F2483" s="3">
        <f t="shared" si="46"/>
        <v>676585</v>
      </c>
      <c r="G2483" s="3"/>
      <c r="H2483" s="17"/>
    </row>
    <row r="2484" spans="1:8">
      <c r="A2484" s="19"/>
      <c r="B2484" s="21" t="s">
        <v>2775</v>
      </c>
      <c r="C2484" s="21">
        <v>2</v>
      </c>
      <c r="D2484" s="3"/>
      <c r="E2484" s="3">
        <v>53120</v>
      </c>
      <c r="F2484" s="3">
        <f t="shared" si="46"/>
        <v>623465</v>
      </c>
      <c r="G2484" s="3"/>
      <c r="H2484" s="17"/>
    </row>
    <row r="2485" spans="1:8">
      <c r="A2485" s="19"/>
      <c r="B2485" s="21" t="s">
        <v>2779</v>
      </c>
      <c r="C2485" s="21">
        <v>2</v>
      </c>
      <c r="D2485" s="3"/>
      <c r="E2485" s="3">
        <v>54485</v>
      </c>
      <c r="F2485" s="3">
        <f t="shared" si="46"/>
        <v>568980</v>
      </c>
      <c r="G2485" s="3"/>
      <c r="H2485" s="17"/>
    </row>
    <row r="2486" spans="1:8">
      <c r="A2486" s="19"/>
      <c r="B2486" s="21" t="s">
        <v>2780</v>
      </c>
      <c r="C2486" s="21">
        <v>1</v>
      </c>
      <c r="D2486" s="3"/>
      <c r="E2486" s="3">
        <v>27485</v>
      </c>
      <c r="F2486" s="3">
        <f t="shared" si="46"/>
        <v>541495</v>
      </c>
      <c r="G2486" s="3"/>
      <c r="H2486" s="17"/>
    </row>
    <row r="2487" spans="1:8">
      <c r="A2487" s="19"/>
      <c r="B2487" s="499" t="s">
        <v>2781</v>
      </c>
      <c r="C2487" s="21">
        <v>3</v>
      </c>
      <c r="D2487" s="3"/>
      <c r="E2487" s="3">
        <v>79295</v>
      </c>
      <c r="F2487" s="3">
        <f t="shared" si="46"/>
        <v>462200</v>
      </c>
      <c r="G2487" s="3"/>
      <c r="H2487" s="17"/>
    </row>
    <row r="2488" spans="1:8">
      <c r="A2488" s="19"/>
      <c r="B2488" s="21" t="s">
        <v>2787</v>
      </c>
      <c r="C2488" s="21">
        <v>3</v>
      </c>
      <c r="D2488" s="3"/>
      <c r="E2488" s="3">
        <v>78110</v>
      </c>
      <c r="F2488" s="3">
        <f t="shared" si="46"/>
        <v>384090</v>
      </c>
      <c r="G2488" s="3"/>
      <c r="H2488" s="17"/>
    </row>
    <row r="2489" spans="1:8">
      <c r="A2489" s="19"/>
      <c r="B2489" s="21" t="s">
        <v>2788</v>
      </c>
      <c r="C2489" s="21">
        <v>2</v>
      </c>
      <c r="D2489" s="3"/>
      <c r="E2489" s="3">
        <v>51320</v>
      </c>
      <c r="F2489" s="3">
        <f t="shared" si="46"/>
        <v>332770</v>
      </c>
      <c r="G2489" s="3"/>
      <c r="H2489" s="17"/>
    </row>
    <row r="2490" spans="1:8">
      <c r="A2490" s="19"/>
      <c r="B2490" s="21" t="s">
        <v>2791</v>
      </c>
      <c r="C2490" s="21">
        <v>3</v>
      </c>
      <c r="D2490" s="3"/>
      <c r="E2490" s="3">
        <v>78195</v>
      </c>
      <c r="F2490" s="3">
        <f t="shared" si="46"/>
        <v>254575</v>
      </c>
      <c r="G2490" s="3"/>
      <c r="H2490" s="17"/>
    </row>
    <row r="2491" spans="1:8">
      <c r="A2491" s="19"/>
      <c r="B2491" s="21" t="s">
        <v>2793</v>
      </c>
      <c r="C2491" s="21">
        <v>1</v>
      </c>
      <c r="D2491" s="3"/>
      <c r="E2491" s="3">
        <v>26185</v>
      </c>
      <c r="F2491" s="3">
        <f t="shared" si="46"/>
        <v>228390</v>
      </c>
      <c r="G2491" s="3"/>
      <c r="H2491" s="17"/>
    </row>
    <row r="2492" spans="1:8">
      <c r="A2492" s="19"/>
      <c r="B2492" s="21" t="s">
        <v>2794</v>
      </c>
      <c r="C2492" s="21">
        <v>3</v>
      </c>
      <c r="D2492" s="3"/>
      <c r="E2492" s="3">
        <v>80495</v>
      </c>
      <c r="F2492" s="3">
        <f t="shared" si="46"/>
        <v>147895</v>
      </c>
      <c r="G2492" s="3"/>
      <c r="H2492" s="17"/>
    </row>
    <row r="2493" spans="1:8">
      <c r="A2493" s="19"/>
      <c r="B2493" s="21" t="s">
        <v>2796</v>
      </c>
      <c r="C2493" s="21">
        <v>3</v>
      </c>
      <c r="D2493" s="3"/>
      <c r="E2493" s="3">
        <v>78855</v>
      </c>
      <c r="F2493" s="3">
        <f t="shared" si="46"/>
        <v>69040</v>
      </c>
      <c r="G2493" s="3"/>
      <c r="H2493" s="17"/>
    </row>
    <row r="2494" spans="1:8">
      <c r="A2494" s="19"/>
      <c r="B2494" s="21" t="s">
        <v>2798</v>
      </c>
      <c r="C2494" s="21">
        <v>2</v>
      </c>
      <c r="D2494" s="3"/>
      <c r="E2494" s="3">
        <v>53425</v>
      </c>
      <c r="F2494" s="3">
        <f t="shared" si="46"/>
        <v>15615</v>
      </c>
      <c r="G2494" s="3"/>
      <c r="H2494" s="17"/>
    </row>
    <row r="2495" spans="1:8">
      <c r="A2495" s="19"/>
      <c r="B2495" s="21" t="s">
        <v>2809</v>
      </c>
      <c r="C2495" s="21">
        <v>1</v>
      </c>
      <c r="D2495" s="3"/>
      <c r="E2495" s="3">
        <v>9220</v>
      </c>
      <c r="F2495" s="3">
        <f t="shared" si="46"/>
        <v>6395</v>
      </c>
      <c r="G2495" s="3"/>
      <c r="H2495" s="17"/>
    </row>
    <row r="2496" spans="1:8">
      <c r="A2496" s="19"/>
      <c r="B2496" s="21" t="s">
        <v>2828</v>
      </c>
      <c r="C2496" s="21">
        <v>1</v>
      </c>
      <c r="D2496" s="3">
        <v>27175</v>
      </c>
      <c r="E2496" s="3"/>
      <c r="F2496" s="3">
        <f t="shared" si="46"/>
        <v>33570</v>
      </c>
      <c r="G2496" s="3"/>
      <c r="H2496" s="17"/>
    </row>
    <row r="2497" spans="1:8">
      <c r="A2497" s="19"/>
      <c r="B2497" s="21" t="s">
        <v>2838</v>
      </c>
      <c r="C2497" s="21">
        <v>1</v>
      </c>
      <c r="D2497" s="3">
        <v>26945</v>
      </c>
      <c r="E2497" s="3"/>
      <c r="F2497" s="3">
        <f t="shared" si="46"/>
        <v>60515</v>
      </c>
      <c r="G2497" s="3"/>
      <c r="H2497" s="17"/>
    </row>
    <row r="2498" spans="1:8">
      <c r="A2498" s="19"/>
      <c r="B2498" s="21" t="s">
        <v>2841</v>
      </c>
      <c r="C2498" s="21">
        <v>5</v>
      </c>
      <c r="D2498" s="3">
        <v>132135</v>
      </c>
      <c r="E2498" s="3"/>
      <c r="F2498" s="3">
        <f t="shared" si="46"/>
        <v>192650</v>
      </c>
      <c r="G2498" s="3"/>
      <c r="H2498" s="17"/>
    </row>
    <row r="2499" spans="1:8">
      <c r="A2499" s="19"/>
      <c r="B2499" s="21" t="s">
        <v>2844</v>
      </c>
      <c r="C2499" s="21">
        <v>17</v>
      </c>
      <c r="D2499" s="3">
        <v>448220</v>
      </c>
      <c r="E2499" s="3"/>
      <c r="F2499" s="3">
        <f t="shared" si="46"/>
        <v>640870</v>
      </c>
      <c r="G2499" s="3"/>
      <c r="H2499" s="17"/>
    </row>
    <row r="2500" spans="1:8">
      <c r="A2500" s="19"/>
      <c r="B2500" s="21" t="s">
        <v>2846</v>
      </c>
      <c r="C2500" s="21">
        <v>13</v>
      </c>
      <c r="D2500" s="3">
        <v>340055</v>
      </c>
      <c r="E2500" s="3"/>
      <c r="F2500" s="3">
        <f t="shared" si="46"/>
        <v>980925</v>
      </c>
      <c r="G2500" s="3"/>
      <c r="H2500" s="17"/>
    </row>
    <row r="2501" spans="1:8">
      <c r="A2501" s="19"/>
      <c r="B2501" s="21" t="s">
        <v>2849</v>
      </c>
      <c r="C2501" s="21">
        <v>14</v>
      </c>
      <c r="D2501" s="3">
        <v>364825</v>
      </c>
      <c r="E2501" s="3"/>
      <c r="F2501" s="3">
        <f t="shared" si="46"/>
        <v>1345750</v>
      </c>
      <c r="G2501" s="3"/>
      <c r="H2501" s="17"/>
    </row>
    <row r="2502" spans="1:8">
      <c r="A2502" s="19"/>
      <c r="B2502" s="21" t="s">
        <v>2850</v>
      </c>
      <c r="C2502" s="21">
        <v>6</v>
      </c>
      <c r="D2502" s="3">
        <v>160190</v>
      </c>
      <c r="E2502" s="3"/>
      <c r="F2502" s="3">
        <f t="shared" si="46"/>
        <v>1505940</v>
      </c>
      <c r="G2502" s="3"/>
      <c r="H2502" s="17"/>
    </row>
    <row r="2503" spans="1:8">
      <c r="A2503" s="19"/>
      <c r="B2503" s="21" t="s">
        <v>2851</v>
      </c>
      <c r="C2503" s="21">
        <v>9</v>
      </c>
      <c r="D2503" s="3">
        <v>233485</v>
      </c>
      <c r="E2503" s="3"/>
      <c r="F2503" s="3">
        <f t="shared" si="46"/>
        <v>1739425</v>
      </c>
      <c r="G2503" s="3"/>
      <c r="H2503" s="17"/>
    </row>
    <row r="2504" spans="1:8">
      <c r="A2504" s="19"/>
      <c r="B2504" s="21" t="s">
        <v>2853</v>
      </c>
      <c r="C2504" s="21">
        <v>2</v>
      </c>
      <c r="D2504" s="3"/>
      <c r="E2504" s="3">
        <v>18680</v>
      </c>
      <c r="F2504" s="3">
        <f t="shared" si="46"/>
        <v>1720745</v>
      </c>
      <c r="G2504" s="3"/>
      <c r="H2504" s="17"/>
    </row>
    <row r="2505" spans="1:8">
      <c r="A2505" s="19"/>
      <c r="B2505" s="21" t="s">
        <v>2853</v>
      </c>
      <c r="C2505" s="21">
        <v>17</v>
      </c>
      <c r="D2505" s="3">
        <v>444225</v>
      </c>
      <c r="E2505" s="3"/>
      <c r="F2505" s="3">
        <f t="shared" si="46"/>
        <v>2164970</v>
      </c>
      <c r="G2505" s="3"/>
      <c r="H2505" s="17"/>
    </row>
    <row r="2506" spans="1:8">
      <c r="A2506" s="19"/>
      <c r="B2506" s="21" t="s">
        <v>2854</v>
      </c>
      <c r="C2506" s="21">
        <v>10</v>
      </c>
      <c r="D2506" s="3">
        <v>249620</v>
      </c>
      <c r="E2506" s="3"/>
      <c r="F2506" s="3">
        <f t="shared" si="46"/>
        <v>2414590</v>
      </c>
      <c r="G2506" s="3"/>
      <c r="H2506" s="17"/>
    </row>
    <row r="2507" spans="1:8">
      <c r="A2507" s="19"/>
      <c r="B2507" s="21" t="s">
        <v>2857</v>
      </c>
      <c r="C2507" s="21">
        <v>3</v>
      </c>
      <c r="D2507" s="3">
        <v>82810</v>
      </c>
      <c r="E2507" s="3"/>
      <c r="F2507" s="3">
        <f t="shared" si="46"/>
        <v>2497400</v>
      </c>
      <c r="G2507" s="3"/>
      <c r="H2507" s="17"/>
    </row>
    <row r="2508" spans="1:8">
      <c r="A2508" s="19"/>
      <c r="B2508" s="21" t="s">
        <v>2859</v>
      </c>
      <c r="C2508" s="21">
        <v>6</v>
      </c>
      <c r="D2508" s="3">
        <v>139395</v>
      </c>
      <c r="E2508" s="3"/>
      <c r="F2508" s="3">
        <f t="shared" si="46"/>
        <v>2636795</v>
      </c>
      <c r="G2508" s="3"/>
      <c r="H2508" s="17"/>
    </row>
    <row r="2509" spans="1:8">
      <c r="A2509" s="19"/>
      <c r="B2509" s="21" t="s">
        <v>2862</v>
      </c>
      <c r="C2509" s="21">
        <v>3</v>
      </c>
      <c r="D2509" s="3"/>
      <c r="E2509" s="3">
        <v>80505</v>
      </c>
      <c r="F2509" s="3">
        <f t="shared" si="46"/>
        <v>2556290</v>
      </c>
      <c r="G2509" s="3"/>
      <c r="H2509" s="17"/>
    </row>
    <row r="2510" spans="1:8">
      <c r="A2510" s="19"/>
      <c r="B2510" s="21" t="s">
        <v>2863</v>
      </c>
      <c r="C2510" s="21">
        <v>3</v>
      </c>
      <c r="D2510" s="3"/>
      <c r="E2510" s="3">
        <v>79020</v>
      </c>
      <c r="F2510" s="3">
        <f t="shared" si="46"/>
        <v>2477270</v>
      </c>
      <c r="G2510" s="3"/>
      <c r="H2510" s="17"/>
    </row>
    <row r="2511" spans="1:8">
      <c r="A2511" s="19"/>
      <c r="B2511" s="21" t="s">
        <v>2884</v>
      </c>
      <c r="C2511" s="21">
        <v>2</v>
      </c>
      <c r="D2511" s="3"/>
      <c r="E2511" s="3">
        <v>57240</v>
      </c>
      <c r="F2511" s="3">
        <f t="shared" si="46"/>
        <v>2420030</v>
      </c>
      <c r="G2511" s="3"/>
      <c r="H2511" s="17"/>
    </row>
    <row r="2512" spans="1:8">
      <c r="A2512" s="19"/>
      <c r="B2512" s="21" t="s">
        <v>2888</v>
      </c>
      <c r="C2512" s="21">
        <v>5</v>
      </c>
      <c r="D2512" s="3"/>
      <c r="E2512" s="3">
        <v>135215</v>
      </c>
      <c r="F2512" s="3">
        <f t="shared" si="46"/>
        <v>2284815</v>
      </c>
      <c r="G2512" s="3"/>
      <c r="H2512" s="17"/>
    </row>
    <row r="2513" spans="1:8">
      <c r="A2513" s="19"/>
      <c r="B2513" s="21" t="s">
        <v>2891</v>
      </c>
      <c r="C2513" s="21">
        <v>3</v>
      </c>
      <c r="D2513" s="3"/>
      <c r="E2513" s="3">
        <v>83120</v>
      </c>
      <c r="F2513" s="3">
        <f t="shared" si="46"/>
        <v>2201695</v>
      </c>
      <c r="G2513" s="3"/>
      <c r="H2513" s="17"/>
    </row>
    <row r="2514" spans="1:8">
      <c r="A2514" s="19"/>
      <c r="B2514" s="21" t="s">
        <v>2895</v>
      </c>
      <c r="C2514" s="21">
        <v>3</v>
      </c>
      <c r="D2514" s="3"/>
      <c r="E2514" s="3">
        <v>81035</v>
      </c>
      <c r="F2514" s="3">
        <f t="shared" si="46"/>
        <v>2120660</v>
      </c>
      <c r="G2514" s="3"/>
      <c r="H2514" s="17"/>
    </row>
    <row r="2515" spans="1:8">
      <c r="A2515" s="19"/>
      <c r="B2515" s="21" t="s">
        <v>2896</v>
      </c>
      <c r="C2515" s="21">
        <v>3</v>
      </c>
      <c r="D2515" s="3"/>
      <c r="E2515" s="3">
        <v>77695</v>
      </c>
      <c r="F2515" s="3">
        <f t="shared" si="46"/>
        <v>2042965</v>
      </c>
      <c r="G2515" s="3"/>
      <c r="H2515" s="17"/>
    </row>
    <row r="2516" spans="1:8">
      <c r="A2516" s="19"/>
      <c r="B2516" s="21" t="s">
        <v>2898</v>
      </c>
      <c r="C2516" s="21">
        <v>1</v>
      </c>
      <c r="D2516" s="3"/>
      <c r="E2516" s="3">
        <v>26500</v>
      </c>
      <c r="F2516" s="3">
        <f t="shared" si="46"/>
        <v>2016465</v>
      </c>
      <c r="G2516" s="3"/>
      <c r="H2516" s="17"/>
    </row>
    <row r="2517" spans="1:8">
      <c r="A2517" s="19"/>
      <c r="B2517" s="21" t="s">
        <v>2899</v>
      </c>
      <c r="C2517" s="21">
        <v>1</v>
      </c>
      <c r="D2517" s="3"/>
      <c r="E2517" s="3">
        <v>28860</v>
      </c>
      <c r="F2517" s="3">
        <f t="shared" si="46"/>
        <v>1987605</v>
      </c>
      <c r="G2517" s="3"/>
      <c r="H2517" s="17"/>
    </row>
    <row r="2518" spans="1:8">
      <c r="A2518" s="19"/>
      <c r="B2518" s="21" t="s">
        <v>2900</v>
      </c>
      <c r="C2518" s="21">
        <v>3</v>
      </c>
      <c r="D2518" s="3"/>
      <c r="E2518" s="3">
        <v>83655</v>
      </c>
      <c r="F2518" s="3">
        <f t="shared" si="46"/>
        <v>1903950</v>
      </c>
      <c r="G2518" s="3"/>
      <c r="H2518" s="17"/>
    </row>
    <row r="2519" spans="1:8">
      <c r="A2519" s="19"/>
      <c r="B2519" s="21" t="s">
        <v>2901</v>
      </c>
      <c r="C2519" s="21">
        <v>3</v>
      </c>
      <c r="D2519" s="3"/>
      <c r="E2519" s="3">
        <v>83580</v>
      </c>
      <c r="F2519" s="3">
        <f t="shared" si="46"/>
        <v>1820370</v>
      </c>
      <c r="G2519" s="3"/>
      <c r="H2519" s="17"/>
    </row>
    <row r="2520" spans="1:8">
      <c r="A2520" s="19"/>
      <c r="B2520" s="21" t="s">
        <v>2902</v>
      </c>
      <c r="C2520" s="21">
        <v>2</v>
      </c>
      <c r="D2520" s="3"/>
      <c r="E2520" s="3">
        <v>53690</v>
      </c>
      <c r="F2520" s="3">
        <f t="shared" si="46"/>
        <v>1766680</v>
      </c>
      <c r="G2520" s="3"/>
      <c r="H2520" s="17"/>
    </row>
    <row r="2521" spans="1:8">
      <c r="A2521" s="19"/>
      <c r="B2521" s="21" t="s">
        <v>2903</v>
      </c>
      <c r="C2521" s="21">
        <v>2</v>
      </c>
      <c r="D2521" s="3"/>
      <c r="E2521" s="3">
        <v>55530</v>
      </c>
      <c r="F2521" s="3">
        <f t="shared" si="46"/>
        <v>1711150</v>
      </c>
      <c r="G2521" s="3"/>
      <c r="H2521" s="17"/>
    </row>
    <row r="2522" spans="1:8">
      <c r="A2522" s="19"/>
      <c r="B2522" s="21" t="s">
        <v>2904</v>
      </c>
      <c r="C2522" s="21">
        <v>3</v>
      </c>
      <c r="D2522" s="3"/>
      <c r="E2522" s="3">
        <v>81180</v>
      </c>
      <c r="F2522" s="3">
        <f t="shared" si="46"/>
        <v>1629970</v>
      </c>
      <c r="G2522" s="3"/>
      <c r="H2522" s="17"/>
    </row>
    <row r="2523" spans="1:8">
      <c r="A2523" s="19"/>
      <c r="B2523" s="21" t="s">
        <v>2906</v>
      </c>
      <c r="C2523" s="21">
        <v>2</v>
      </c>
      <c r="D2523" s="3"/>
      <c r="E2523" s="3">
        <v>55560</v>
      </c>
      <c r="F2523" s="3">
        <f t="shared" si="46"/>
        <v>1574410</v>
      </c>
      <c r="G2523" s="3"/>
      <c r="H2523" s="17"/>
    </row>
    <row r="2524" spans="1:8">
      <c r="A2524" s="19"/>
      <c r="B2524" s="21" t="s">
        <v>2910</v>
      </c>
      <c r="C2524" s="21">
        <v>1</v>
      </c>
      <c r="D2524" s="3"/>
      <c r="E2524" s="3">
        <v>27025</v>
      </c>
      <c r="F2524" s="3">
        <f t="shared" si="46"/>
        <v>1547385</v>
      </c>
      <c r="G2524" s="3"/>
      <c r="H2524" s="17"/>
    </row>
    <row r="2525" spans="1:8">
      <c r="A2525" s="19"/>
      <c r="B2525" s="21" t="s">
        <v>2927</v>
      </c>
      <c r="C2525" s="21">
        <v>2</v>
      </c>
      <c r="D2525" s="3"/>
      <c r="E2525" s="3">
        <v>55375</v>
      </c>
      <c r="F2525" s="3">
        <f t="shared" si="46"/>
        <v>1492010</v>
      </c>
      <c r="G2525" s="3"/>
      <c r="H2525" s="17"/>
    </row>
    <row r="2526" spans="1:8">
      <c r="A2526" s="19"/>
      <c r="B2526" s="21" t="s">
        <v>2929</v>
      </c>
      <c r="C2526" s="21">
        <v>2</v>
      </c>
      <c r="D2526" s="3"/>
      <c r="E2526" s="3">
        <v>54695</v>
      </c>
      <c r="F2526" s="3">
        <f t="shared" si="46"/>
        <v>1437315</v>
      </c>
      <c r="G2526" s="3"/>
      <c r="H2526" s="17"/>
    </row>
    <row r="2527" spans="1:8">
      <c r="A2527" s="19"/>
      <c r="B2527" s="616" t="s">
        <v>2935</v>
      </c>
      <c r="C2527" s="21">
        <v>1</v>
      </c>
      <c r="D2527" s="3"/>
      <c r="E2527" s="3">
        <v>26930</v>
      </c>
      <c r="F2527" s="3">
        <f t="shared" si="46"/>
        <v>1410385</v>
      </c>
      <c r="G2527" s="3"/>
      <c r="H2527" s="17"/>
    </row>
    <row r="2528" spans="1:8">
      <c r="A2528" s="19"/>
      <c r="B2528" s="21" t="s">
        <v>2938</v>
      </c>
      <c r="C2528" s="21">
        <v>1</v>
      </c>
      <c r="D2528" s="3"/>
      <c r="E2528" s="3">
        <v>27655</v>
      </c>
      <c r="F2528" s="3">
        <f t="shared" si="46"/>
        <v>1382730</v>
      </c>
      <c r="G2528" s="3"/>
      <c r="H2528" s="17"/>
    </row>
    <row r="2529" spans="1:8">
      <c r="A2529" s="19"/>
      <c r="B2529" s="21" t="s">
        <v>2943</v>
      </c>
      <c r="C2529" s="21">
        <v>2</v>
      </c>
      <c r="D2529" s="3"/>
      <c r="E2529" s="3">
        <v>56340</v>
      </c>
      <c r="F2529" s="3">
        <f t="shared" si="46"/>
        <v>1326390</v>
      </c>
      <c r="G2529" s="3"/>
      <c r="H2529" s="17"/>
    </row>
    <row r="2530" spans="1:8">
      <c r="A2530" s="19"/>
      <c r="B2530" s="21" t="s">
        <v>2944</v>
      </c>
      <c r="C2530" s="21">
        <v>1</v>
      </c>
      <c r="D2530" s="3"/>
      <c r="E2530" s="3">
        <v>27395</v>
      </c>
      <c r="F2530" s="3">
        <f t="shared" si="46"/>
        <v>1298995</v>
      </c>
      <c r="G2530" s="3"/>
      <c r="H2530" s="17"/>
    </row>
    <row r="2531" spans="1:8">
      <c r="A2531" s="19"/>
      <c r="B2531" s="21" t="s">
        <v>2945</v>
      </c>
      <c r="C2531" s="21">
        <v>4</v>
      </c>
      <c r="D2531" s="3"/>
      <c r="E2531" s="3">
        <v>112745</v>
      </c>
      <c r="F2531" s="3">
        <f t="shared" si="46"/>
        <v>1186250</v>
      </c>
      <c r="G2531" s="3"/>
      <c r="H2531" s="17"/>
    </row>
    <row r="2532" spans="1:8">
      <c r="A2532" s="19"/>
      <c r="B2532" s="21" t="s">
        <v>2947</v>
      </c>
      <c r="C2532" s="21">
        <v>3</v>
      </c>
      <c r="D2532" s="3"/>
      <c r="E2532" s="3">
        <v>84275</v>
      </c>
      <c r="F2532" s="3">
        <f t="shared" si="46"/>
        <v>1101975</v>
      </c>
      <c r="G2532" s="3"/>
      <c r="H2532" s="17"/>
    </row>
    <row r="2533" spans="1:8">
      <c r="A2533" s="19"/>
      <c r="B2533" s="21" t="s">
        <v>2949</v>
      </c>
      <c r="C2533" s="21">
        <v>4</v>
      </c>
      <c r="D2533" s="3"/>
      <c r="E2533" s="3">
        <v>110720</v>
      </c>
      <c r="F2533" s="3">
        <f t="shared" si="46"/>
        <v>991255</v>
      </c>
      <c r="G2533" s="3"/>
      <c r="H2533" s="17"/>
    </row>
    <row r="2534" spans="1:8">
      <c r="A2534" s="19"/>
      <c r="B2534" s="21" t="s">
        <v>2950</v>
      </c>
      <c r="C2534" s="21">
        <v>3</v>
      </c>
      <c r="D2534" s="3"/>
      <c r="E2534" s="3">
        <v>83010</v>
      </c>
      <c r="F2534" s="3">
        <f t="shared" si="46"/>
        <v>908245</v>
      </c>
      <c r="G2534" s="3"/>
      <c r="H2534" s="17"/>
    </row>
    <row r="2535" spans="1:8">
      <c r="A2535" s="19"/>
      <c r="B2535" s="21" t="s">
        <v>2951</v>
      </c>
      <c r="C2535" s="21">
        <v>3</v>
      </c>
      <c r="D2535" s="3"/>
      <c r="E2535" s="3">
        <v>82105</v>
      </c>
      <c r="F2535" s="3">
        <f t="shared" si="46"/>
        <v>826140</v>
      </c>
      <c r="G2535" s="3"/>
      <c r="H2535" s="17"/>
    </row>
    <row r="2536" spans="1:8">
      <c r="A2536" s="19"/>
      <c r="B2536" s="21" t="s">
        <v>2953</v>
      </c>
      <c r="C2536" s="21">
        <v>3</v>
      </c>
      <c r="D2536" s="3"/>
      <c r="E2536" s="3">
        <v>82875</v>
      </c>
      <c r="F2536" s="3">
        <f t="shared" si="46"/>
        <v>743265</v>
      </c>
      <c r="G2536" s="3"/>
      <c r="H2536" s="17"/>
    </row>
    <row r="2537" spans="1:8">
      <c r="A2537" s="19"/>
      <c r="B2537" s="639" t="s">
        <v>2954</v>
      </c>
      <c r="C2537" s="21">
        <v>3</v>
      </c>
      <c r="D2537" s="3"/>
      <c r="E2537" s="3">
        <v>82995</v>
      </c>
      <c r="F2537" s="3">
        <f t="shared" si="46"/>
        <v>660270</v>
      </c>
      <c r="G2537" s="3"/>
      <c r="H2537" s="17"/>
    </row>
    <row r="2538" spans="1:8">
      <c r="A2538" s="19"/>
      <c r="B2538" s="21" t="s">
        <v>2955</v>
      </c>
      <c r="C2538" s="21">
        <v>4</v>
      </c>
      <c r="D2538" s="3"/>
      <c r="E2538" s="3">
        <v>107210</v>
      </c>
      <c r="F2538" s="3">
        <f t="shared" si="46"/>
        <v>553060</v>
      </c>
      <c r="G2538" s="3"/>
      <c r="H2538" s="17"/>
    </row>
    <row r="2539" spans="1:8">
      <c r="A2539" s="19"/>
      <c r="B2539" s="21" t="s">
        <v>2956</v>
      </c>
      <c r="C2539" s="21">
        <v>3</v>
      </c>
      <c r="D2539" s="3"/>
      <c r="E2539" s="3">
        <v>79690</v>
      </c>
      <c r="F2539" s="3">
        <f t="shared" si="46"/>
        <v>473370</v>
      </c>
      <c r="G2539" s="3"/>
      <c r="H2539" s="17"/>
    </row>
    <row r="2540" spans="1:8">
      <c r="A2540" s="19"/>
      <c r="B2540" s="21" t="s">
        <v>2957</v>
      </c>
      <c r="C2540" s="21">
        <v>3</v>
      </c>
      <c r="D2540" s="3"/>
      <c r="E2540" s="3">
        <v>85125</v>
      </c>
      <c r="F2540" s="3">
        <f t="shared" si="46"/>
        <v>388245</v>
      </c>
      <c r="G2540" s="3"/>
      <c r="H2540" s="17"/>
    </row>
    <row r="2541" spans="1:8">
      <c r="A2541" s="19"/>
      <c r="B2541" s="21" t="s">
        <v>2958</v>
      </c>
      <c r="C2541" s="21">
        <v>4</v>
      </c>
      <c r="D2541" s="3"/>
      <c r="E2541" s="3">
        <v>112630</v>
      </c>
      <c r="F2541" s="3">
        <f t="shared" si="46"/>
        <v>275615</v>
      </c>
      <c r="G2541" s="3"/>
      <c r="H2541" s="17"/>
    </row>
    <row r="2542" spans="1:8">
      <c r="A2542" s="19"/>
      <c r="B2542" s="21" t="s">
        <v>2960</v>
      </c>
      <c r="C2542" s="21">
        <v>3</v>
      </c>
      <c r="D2542" s="3"/>
      <c r="E2542" s="3">
        <v>84370</v>
      </c>
      <c r="F2542" s="3">
        <f t="shared" si="46"/>
        <v>191245</v>
      </c>
      <c r="G2542" s="3"/>
      <c r="H2542" s="17"/>
    </row>
    <row r="2543" spans="1:8">
      <c r="A2543" s="19"/>
      <c r="B2543" s="21" t="s">
        <v>2963</v>
      </c>
      <c r="C2543" s="21">
        <v>2</v>
      </c>
      <c r="D2543" s="3"/>
      <c r="E2543" s="3">
        <v>56435</v>
      </c>
      <c r="F2543" s="3">
        <f t="shared" ref="F2543:F2548" si="47">F2542+D2543-E2543</f>
        <v>134810</v>
      </c>
      <c r="G2543" s="3"/>
      <c r="H2543" s="17"/>
    </row>
    <row r="2544" spans="1:8">
      <c r="A2544" s="19"/>
      <c r="B2544" s="21" t="s">
        <v>2964</v>
      </c>
      <c r="C2544" s="21">
        <v>4</v>
      </c>
      <c r="D2544" s="3"/>
      <c r="E2544" s="3">
        <v>111290</v>
      </c>
      <c r="F2544" s="3">
        <f t="shared" si="47"/>
        <v>23520</v>
      </c>
      <c r="G2544" s="3"/>
      <c r="H2544" s="17"/>
    </row>
    <row r="2545" spans="1:8">
      <c r="A2545" s="19"/>
      <c r="B2545" s="21" t="s">
        <v>2966</v>
      </c>
      <c r="C2545" s="21">
        <v>1</v>
      </c>
      <c r="D2545" s="3"/>
      <c r="E2545" s="3">
        <v>18510</v>
      </c>
      <c r="F2545" s="5">
        <f t="shared" si="47"/>
        <v>5010</v>
      </c>
      <c r="G2545" s="3"/>
      <c r="H2545" s="17"/>
    </row>
    <row r="2546" spans="1:8">
      <c r="A2546" s="19"/>
      <c r="B2546" s="21"/>
      <c r="C2546" s="21"/>
      <c r="D2546" s="3"/>
      <c r="E2546" s="3"/>
      <c r="F2546" s="3">
        <f t="shared" si="47"/>
        <v>5010</v>
      </c>
      <c r="G2546" s="3"/>
      <c r="H2546" s="17"/>
    </row>
    <row r="2547" spans="1:8">
      <c r="A2547" s="19"/>
      <c r="B2547" s="21"/>
      <c r="C2547" s="21"/>
      <c r="D2547" s="3"/>
      <c r="E2547" s="3"/>
      <c r="F2547" s="3">
        <f t="shared" si="47"/>
        <v>5010</v>
      </c>
      <c r="G2547" s="3"/>
      <c r="H2547" s="17"/>
    </row>
    <row r="2548" spans="1:8">
      <c r="A2548" s="19"/>
      <c r="B2548" s="21"/>
      <c r="C2548" s="21"/>
      <c r="D2548" s="3"/>
      <c r="E2548" s="3"/>
      <c r="F2548" s="3">
        <f t="shared" si="47"/>
        <v>5010</v>
      </c>
      <c r="G2548" s="3"/>
      <c r="H2548" s="17"/>
    </row>
    <row r="2549" spans="1:8" ht="18.75">
      <c r="A2549" s="676" t="s">
        <v>43</v>
      </c>
      <c r="B2549" s="677"/>
      <c r="C2549" s="41">
        <f>SUM(C2367:C2548)</f>
        <v>799</v>
      </c>
      <c r="D2549" s="42">
        <f>SUM(D2367:D2548)</f>
        <v>10126255</v>
      </c>
      <c r="E2549" s="42">
        <f>SUM(E2367:E2548)</f>
        <v>10121245</v>
      </c>
      <c r="F2549" s="42">
        <f>D2549-E2549</f>
        <v>5010</v>
      </c>
      <c r="G2549" s="42"/>
      <c r="H2549" s="43"/>
    </row>
    <row r="2552" spans="1:8" ht="23.25">
      <c r="A2552" s="666" t="s">
        <v>0</v>
      </c>
      <c r="B2552" s="666"/>
      <c r="C2552" s="666"/>
      <c r="D2552" s="666"/>
      <c r="E2552" s="666"/>
      <c r="F2552" s="666"/>
      <c r="G2552" s="666"/>
      <c r="H2552" s="666"/>
    </row>
    <row r="2553" spans="1:8" ht="15.75">
      <c r="A2553" s="672" t="s">
        <v>2937</v>
      </c>
      <c r="B2553" s="672"/>
      <c r="C2553" s="672"/>
      <c r="D2553" s="672"/>
      <c r="E2553" s="672"/>
      <c r="F2553" s="672"/>
      <c r="G2553" s="672"/>
      <c r="H2553" s="672"/>
    </row>
    <row r="2554" spans="1:8">
      <c r="A2554" s="667" t="s">
        <v>2686</v>
      </c>
      <c r="B2554" s="667"/>
      <c r="C2554" s="667"/>
      <c r="D2554" s="667"/>
      <c r="E2554" s="667"/>
      <c r="F2554" s="667"/>
      <c r="G2554" s="667"/>
      <c r="H2554" s="667"/>
    </row>
    <row r="2555" spans="1:8">
      <c r="A2555" s="668" t="s">
        <v>1580</v>
      </c>
      <c r="B2555" s="668"/>
      <c r="C2555" s="668"/>
      <c r="D2555" s="668"/>
      <c r="E2555" s="668"/>
      <c r="F2555" s="668"/>
      <c r="G2555" s="668"/>
      <c r="H2555" s="668"/>
    </row>
    <row r="2556" spans="1:8" ht="15.75">
      <c r="A2556" s="1" t="s">
        <v>3</v>
      </c>
      <c r="B2556" s="1" t="s">
        <v>4</v>
      </c>
      <c r="C2556" s="211" t="s">
        <v>2245</v>
      </c>
      <c r="D2556" s="1" t="s">
        <v>2243</v>
      </c>
      <c r="E2556" s="1" t="s">
        <v>2246</v>
      </c>
      <c r="F2556" s="211" t="s">
        <v>2244</v>
      </c>
      <c r="G2556" s="1" t="s">
        <v>2247</v>
      </c>
      <c r="H2556" s="211" t="s">
        <v>2239</v>
      </c>
    </row>
    <row r="2557" spans="1:8">
      <c r="A2557" s="19"/>
      <c r="B2557" s="21" t="s">
        <v>2770</v>
      </c>
      <c r="C2557" s="21">
        <v>1</v>
      </c>
      <c r="D2557" s="5">
        <v>33850</v>
      </c>
      <c r="E2557" s="3"/>
      <c r="F2557" s="3">
        <f>D2557-E2557</f>
        <v>33850</v>
      </c>
      <c r="G2557" s="3"/>
      <c r="H2557" s="17"/>
    </row>
    <row r="2558" spans="1:8">
      <c r="A2558" s="19"/>
      <c r="B2558" s="21" t="s">
        <v>2768</v>
      </c>
      <c r="C2558" s="21">
        <v>13</v>
      </c>
      <c r="D2558" s="5">
        <v>371050</v>
      </c>
      <c r="E2558" s="3"/>
      <c r="F2558" s="3">
        <f>F2557+D2558-E2558</f>
        <v>404900</v>
      </c>
      <c r="G2558" s="3"/>
      <c r="H2558" s="17"/>
    </row>
    <row r="2559" spans="1:8">
      <c r="A2559" s="19"/>
      <c r="B2559" s="21" t="s">
        <v>2771</v>
      </c>
      <c r="C2559" s="21">
        <v>10</v>
      </c>
      <c r="D2559" s="3">
        <f>397700-112420</f>
        <v>285280</v>
      </c>
      <c r="E2559" s="3"/>
      <c r="F2559" s="3">
        <f t="shared" ref="F2559:F2585" si="48">F2558+D2559-E2559</f>
        <v>690180</v>
      </c>
      <c r="G2559" s="3"/>
      <c r="H2559" s="17"/>
    </row>
    <row r="2560" spans="1:8">
      <c r="A2560" s="19"/>
      <c r="B2560" s="21" t="s">
        <v>2773</v>
      </c>
      <c r="C2560" s="21">
        <v>12</v>
      </c>
      <c r="D2560" s="3">
        <v>334610</v>
      </c>
      <c r="E2560" s="3"/>
      <c r="F2560" s="3">
        <f t="shared" si="48"/>
        <v>1024790</v>
      </c>
      <c r="G2560" s="3"/>
      <c r="H2560" s="17"/>
    </row>
    <row r="2561" spans="1:8">
      <c r="A2561" s="19"/>
      <c r="B2561" s="21" t="s">
        <v>2774</v>
      </c>
      <c r="C2561" s="21">
        <v>10</v>
      </c>
      <c r="D2561" s="3">
        <v>264530</v>
      </c>
      <c r="E2561" s="3"/>
      <c r="F2561" s="3">
        <f t="shared" si="48"/>
        <v>1289320</v>
      </c>
      <c r="G2561" s="3"/>
      <c r="H2561" s="17"/>
    </row>
    <row r="2562" spans="1:8">
      <c r="A2562" s="19"/>
      <c r="B2562" s="21" t="s">
        <v>2775</v>
      </c>
      <c r="C2562" s="21">
        <v>6</v>
      </c>
      <c r="D2562" s="3">
        <v>165090</v>
      </c>
      <c r="E2562" s="3"/>
      <c r="F2562" s="3">
        <f t="shared" si="48"/>
        <v>1454410</v>
      </c>
      <c r="G2562" s="3"/>
      <c r="H2562" s="17"/>
    </row>
    <row r="2563" spans="1:8">
      <c r="A2563" s="19"/>
      <c r="B2563" s="21" t="s">
        <v>2779</v>
      </c>
      <c r="C2563" s="21">
        <v>6</v>
      </c>
      <c r="D2563" s="3">
        <v>170030</v>
      </c>
      <c r="E2563" s="3"/>
      <c r="F2563" s="3">
        <f t="shared" si="48"/>
        <v>1624440</v>
      </c>
      <c r="G2563" s="3"/>
      <c r="H2563" s="17"/>
    </row>
    <row r="2564" spans="1:8">
      <c r="A2564" s="19"/>
      <c r="B2564" s="21" t="s">
        <v>2821</v>
      </c>
      <c r="C2564" s="21">
        <v>12</v>
      </c>
      <c r="D2564" s="3">
        <v>299285</v>
      </c>
      <c r="E2564" s="3"/>
      <c r="F2564" s="3">
        <f t="shared" si="48"/>
        <v>1923725</v>
      </c>
      <c r="G2564" s="3"/>
      <c r="H2564" s="17"/>
    </row>
    <row r="2565" spans="1:8">
      <c r="A2565" s="19"/>
      <c r="B2565" s="21" t="s">
        <v>2822</v>
      </c>
      <c r="C2565" s="21">
        <v>8</v>
      </c>
      <c r="D2565" s="3">
        <v>206770</v>
      </c>
      <c r="E2565" s="3"/>
      <c r="F2565" s="3">
        <f t="shared" si="48"/>
        <v>2130495</v>
      </c>
      <c r="G2565" s="3"/>
      <c r="H2565" s="17"/>
    </row>
    <row r="2566" spans="1:8">
      <c r="A2566" s="19"/>
      <c r="B2566" s="21" t="s">
        <v>2826</v>
      </c>
      <c r="C2566" s="21">
        <v>28</v>
      </c>
      <c r="D2566" s="3">
        <v>723930</v>
      </c>
      <c r="E2566" s="3"/>
      <c r="F2566" s="3">
        <f t="shared" si="48"/>
        <v>2854425</v>
      </c>
      <c r="G2566" s="3"/>
      <c r="H2566" s="17"/>
    </row>
    <row r="2567" spans="1:8">
      <c r="A2567" s="19"/>
      <c r="B2567" s="21" t="s">
        <v>2673</v>
      </c>
      <c r="C2567" s="21">
        <v>21</v>
      </c>
      <c r="D2567" s="3">
        <v>553800</v>
      </c>
      <c r="E2567" s="3"/>
      <c r="F2567" s="3">
        <f t="shared" si="48"/>
        <v>3408225</v>
      </c>
      <c r="G2567" s="3"/>
      <c r="H2567" s="17"/>
    </row>
    <row r="2568" spans="1:8">
      <c r="A2568" s="19"/>
      <c r="B2568" s="21" t="s">
        <v>2827</v>
      </c>
      <c r="C2568" s="21">
        <v>36</v>
      </c>
      <c r="D2568" s="3">
        <v>906940</v>
      </c>
      <c r="E2568" s="3"/>
      <c r="F2568" s="3">
        <f t="shared" si="48"/>
        <v>4315165</v>
      </c>
      <c r="G2568" s="3"/>
      <c r="H2568" s="17"/>
    </row>
    <row r="2569" spans="1:8">
      <c r="A2569" s="19"/>
      <c r="B2569" s="21" t="s">
        <v>2828</v>
      </c>
      <c r="C2569" s="21">
        <v>19</v>
      </c>
      <c r="D2569" s="3">
        <v>485860</v>
      </c>
      <c r="E2569" s="3"/>
      <c r="F2569" s="3">
        <f t="shared" si="48"/>
        <v>4801025</v>
      </c>
      <c r="G2569" s="3"/>
      <c r="H2569" s="17"/>
    </row>
    <row r="2570" spans="1:8">
      <c r="A2570" s="19"/>
      <c r="B2570" s="21" t="s">
        <v>2830</v>
      </c>
      <c r="C2570" s="21">
        <v>5</v>
      </c>
      <c r="D2570" s="3">
        <v>124555</v>
      </c>
      <c r="E2570" s="3"/>
      <c r="F2570" s="3">
        <f t="shared" si="48"/>
        <v>4925580</v>
      </c>
      <c r="G2570" s="3"/>
      <c r="H2570" s="17"/>
    </row>
    <row r="2571" spans="1:8">
      <c r="A2571" s="19"/>
      <c r="B2571" s="21" t="s">
        <v>2854</v>
      </c>
      <c r="C2571" s="21">
        <v>1</v>
      </c>
      <c r="D2571" s="3">
        <v>26055</v>
      </c>
      <c r="E2571" s="3"/>
      <c r="F2571" s="3">
        <f t="shared" si="48"/>
        <v>4951635</v>
      </c>
      <c r="G2571" s="3"/>
      <c r="H2571" s="17"/>
    </row>
    <row r="2572" spans="1:8">
      <c r="A2572" s="19"/>
      <c r="B2572" s="21" t="s">
        <v>2861</v>
      </c>
      <c r="C2572" s="21">
        <v>8</v>
      </c>
      <c r="D2572" s="3">
        <v>200335</v>
      </c>
      <c r="E2572" s="3"/>
      <c r="F2572" s="3">
        <f t="shared" si="48"/>
        <v>5151970</v>
      </c>
      <c r="G2572" s="3"/>
      <c r="H2572" s="17"/>
    </row>
    <row r="2573" spans="1:8">
      <c r="A2573" s="19"/>
      <c r="B2573" s="21" t="s">
        <v>2862</v>
      </c>
      <c r="C2573" s="21">
        <v>9</v>
      </c>
      <c r="D2573" s="3">
        <v>240305</v>
      </c>
      <c r="E2573" s="3"/>
      <c r="F2573" s="3">
        <f t="shared" si="48"/>
        <v>5392275</v>
      </c>
      <c r="G2573" s="3"/>
      <c r="H2573" s="17"/>
    </row>
    <row r="2574" spans="1:8">
      <c r="A2574" s="19"/>
      <c r="B2574" s="21" t="s">
        <v>2863</v>
      </c>
      <c r="C2574" s="21">
        <v>10</v>
      </c>
      <c r="D2574" s="3">
        <v>244845</v>
      </c>
      <c r="E2574" s="3"/>
      <c r="F2574" s="3">
        <f t="shared" si="48"/>
        <v>5637120</v>
      </c>
      <c r="G2574" s="3"/>
      <c r="H2574" s="17"/>
    </row>
    <row r="2575" spans="1:8">
      <c r="A2575" s="19"/>
      <c r="B2575" s="21" t="s">
        <v>2864</v>
      </c>
      <c r="C2575" s="21">
        <v>1</v>
      </c>
      <c r="D2575" s="3">
        <v>26310</v>
      </c>
      <c r="E2575" s="3"/>
      <c r="F2575" s="3">
        <f t="shared" si="48"/>
        <v>5663430</v>
      </c>
      <c r="G2575" s="3"/>
      <c r="H2575" s="17"/>
    </row>
    <row r="2576" spans="1:8">
      <c r="A2576" s="19"/>
      <c r="B2576" s="21" t="s">
        <v>2865</v>
      </c>
      <c r="C2576" s="21">
        <v>7</v>
      </c>
      <c r="D2576" s="3">
        <v>189540</v>
      </c>
      <c r="E2576" s="3"/>
      <c r="F2576" s="3">
        <f t="shared" si="48"/>
        <v>5852970</v>
      </c>
      <c r="G2576" s="3"/>
      <c r="H2576" s="17"/>
    </row>
    <row r="2577" spans="1:8">
      <c r="A2577" s="19"/>
      <c r="B2577" s="21" t="s">
        <v>2866</v>
      </c>
      <c r="C2577" s="21">
        <v>4</v>
      </c>
      <c r="D2577" s="3">
        <v>100975</v>
      </c>
      <c r="E2577" s="3"/>
      <c r="F2577" s="3">
        <f t="shared" si="48"/>
        <v>5953945</v>
      </c>
      <c r="G2577" s="3"/>
      <c r="H2577" s="17"/>
    </row>
    <row r="2578" spans="1:8">
      <c r="A2578" s="19"/>
      <c r="B2578" s="21" t="s">
        <v>2906</v>
      </c>
      <c r="C2578" s="21">
        <v>8</v>
      </c>
      <c r="D2578" s="3"/>
      <c r="E2578" s="3">
        <v>164045</v>
      </c>
      <c r="F2578" s="3">
        <f t="shared" si="48"/>
        <v>5789900</v>
      </c>
      <c r="G2578" s="3"/>
      <c r="H2578" s="17"/>
    </row>
    <row r="2579" spans="1:8">
      <c r="A2579" s="19"/>
      <c r="B2579" s="21" t="s">
        <v>2907</v>
      </c>
      <c r="C2579" s="21">
        <v>15</v>
      </c>
      <c r="D2579" s="3"/>
      <c r="E2579" s="3">
        <v>262855</v>
      </c>
      <c r="F2579" s="3">
        <f t="shared" si="48"/>
        <v>5527045</v>
      </c>
      <c r="G2579" s="3"/>
      <c r="H2579" s="17"/>
    </row>
    <row r="2580" spans="1:8">
      <c r="A2580" s="19"/>
      <c r="B2580" s="21" t="s">
        <v>2908</v>
      </c>
      <c r="C2580" s="21">
        <v>12</v>
      </c>
      <c r="D2580" s="3"/>
      <c r="E2580" s="3">
        <v>186150</v>
      </c>
      <c r="F2580" s="3">
        <f t="shared" si="48"/>
        <v>5340895</v>
      </c>
      <c r="G2580" s="3"/>
      <c r="H2580" s="17"/>
    </row>
    <row r="2581" spans="1:8">
      <c r="A2581" s="19"/>
      <c r="B2581" s="21"/>
      <c r="C2581" s="21"/>
      <c r="D2581" s="3"/>
      <c r="E2581" s="3"/>
      <c r="F2581" s="3">
        <f t="shared" si="48"/>
        <v>5340895</v>
      </c>
      <c r="G2581" s="3"/>
      <c r="H2581" s="17"/>
    </row>
    <row r="2582" spans="1:8">
      <c r="A2582" s="19"/>
      <c r="B2582" s="21"/>
      <c r="C2582" s="21"/>
      <c r="D2582" s="3"/>
      <c r="E2582" s="3"/>
      <c r="F2582" s="3">
        <f t="shared" si="48"/>
        <v>5340895</v>
      </c>
      <c r="G2582" s="3"/>
      <c r="H2582" s="17"/>
    </row>
    <row r="2583" spans="1:8">
      <c r="A2583" s="19"/>
      <c r="B2583" s="21"/>
      <c r="C2583" s="21"/>
      <c r="D2583" s="3"/>
      <c r="E2583" s="3"/>
      <c r="F2583" s="3">
        <f t="shared" si="48"/>
        <v>5340895</v>
      </c>
      <c r="G2583" s="3"/>
      <c r="H2583" s="17"/>
    </row>
    <row r="2584" spans="1:8">
      <c r="A2584" s="19"/>
      <c r="B2584" s="21"/>
      <c r="C2584" s="21"/>
      <c r="D2584" s="3"/>
      <c r="E2584" s="3"/>
      <c r="F2584" s="3">
        <f t="shared" si="48"/>
        <v>5340895</v>
      </c>
      <c r="G2584" s="3"/>
      <c r="H2584" s="17"/>
    </row>
    <row r="2585" spans="1:8">
      <c r="A2585" s="19"/>
      <c r="B2585" s="21"/>
      <c r="C2585" s="21"/>
      <c r="D2585" s="3"/>
      <c r="E2585" s="3"/>
      <c r="F2585" s="3">
        <f t="shared" si="48"/>
        <v>5340895</v>
      </c>
      <c r="G2585" s="3"/>
      <c r="H2585" s="17"/>
    </row>
    <row r="2586" spans="1:8" ht="18.75">
      <c r="A2586" s="676" t="s">
        <v>43</v>
      </c>
      <c r="B2586" s="677"/>
      <c r="C2586" s="41">
        <f>SUM(C2557:C2585)</f>
        <v>262</v>
      </c>
      <c r="D2586" s="42">
        <f>SUM(D2557:D2585)</f>
        <v>5953945</v>
      </c>
      <c r="E2586" s="42">
        <f>SUM(E2557:E2585)</f>
        <v>613050</v>
      </c>
      <c r="F2586" s="42">
        <f>D2586-E2586</f>
        <v>5340895</v>
      </c>
      <c r="G2586" s="42"/>
      <c r="H2586" s="43"/>
    </row>
    <row r="2589" spans="1:8" ht="23.25">
      <c r="A2589" s="666" t="s">
        <v>0</v>
      </c>
      <c r="B2589" s="666"/>
      <c r="C2589" s="666"/>
      <c r="D2589" s="666"/>
      <c r="E2589" s="666"/>
      <c r="F2589" s="666"/>
      <c r="G2589" s="666"/>
      <c r="H2589" s="666"/>
    </row>
    <row r="2590" spans="1:8" ht="15.75">
      <c r="A2590" s="672" t="s">
        <v>2795</v>
      </c>
      <c r="B2590" s="672"/>
      <c r="C2590" s="672"/>
      <c r="D2590" s="672"/>
      <c r="E2590" s="672"/>
      <c r="F2590" s="672"/>
      <c r="G2590" s="672"/>
      <c r="H2590" s="672"/>
    </row>
    <row r="2591" spans="1:8">
      <c r="A2591" s="667" t="s">
        <v>1893</v>
      </c>
      <c r="B2591" s="667"/>
      <c r="C2591" s="667"/>
      <c r="D2591" s="667"/>
      <c r="E2591" s="667"/>
      <c r="F2591" s="667"/>
      <c r="G2591" s="667"/>
      <c r="H2591" s="667"/>
    </row>
    <row r="2592" spans="1:8">
      <c r="A2592" s="668" t="s">
        <v>1580</v>
      </c>
      <c r="B2592" s="668"/>
      <c r="C2592" s="668"/>
      <c r="D2592" s="668"/>
      <c r="E2592" s="668"/>
      <c r="F2592" s="668"/>
      <c r="G2592" s="668"/>
      <c r="H2592" s="668"/>
    </row>
    <row r="2593" spans="1:8" ht="15.75">
      <c r="A2593" s="1" t="s">
        <v>3</v>
      </c>
      <c r="B2593" s="1" t="s">
        <v>4</v>
      </c>
      <c r="C2593" s="211" t="s">
        <v>2245</v>
      </c>
      <c r="D2593" s="1" t="s">
        <v>2243</v>
      </c>
      <c r="E2593" s="1" t="s">
        <v>2246</v>
      </c>
      <c r="F2593" s="211" t="s">
        <v>2244</v>
      </c>
      <c r="G2593" s="1" t="s">
        <v>2247</v>
      </c>
      <c r="H2593" s="211" t="s">
        <v>2239</v>
      </c>
    </row>
    <row r="2594" spans="1:8">
      <c r="A2594" s="19"/>
      <c r="B2594" s="21" t="s">
        <v>2775</v>
      </c>
      <c r="C2594" s="21">
        <v>36</v>
      </c>
      <c r="D2594" s="3">
        <v>777220</v>
      </c>
      <c r="E2594" s="3"/>
      <c r="F2594" s="3">
        <f>D2594-E2594</f>
        <v>777220</v>
      </c>
      <c r="G2594" s="3"/>
      <c r="H2594" s="17"/>
    </row>
    <row r="2595" spans="1:8">
      <c r="A2595" s="19"/>
      <c r="B2595" s="21" t="s">
        <v>2779</v>
      </c>
      <c r="C2595" s="21">
        <v>35</v>
      </c>
      <c r="D2595" s="3">
        <v>770470</v>
      </c>
      <c r="E2595" s="3"/>
      <c r="F2595" s="3">
        <f>F2594+D2595-E2595</f>
        <v>1547690</v>
      </c>
      <c r="G2595" s="3"/>
      <c r="H2595" s="17"/>
    </row>
    <row r="2596" spans="1:8">
      <c r="A2596" s="19"/>
      <c r="B2596" s="21" t="s">
        <v>2780</v>
      </c>
      <c r="C2596" s="21">
        <v>21</v>
      </c>
      <c r="D2596" s="3">
        <v>455145</v>
      </c>
      <c r="E2596" s="3"/>
      <c r="F2596" s="3">
        <f t="shared" ref="F2596:F2628" si="49">F2595+D2596-E2596</f>
        <v>2002835</v>
      </c>
      <c r="G2596" s="3"/>
      <c r="H2596" s="17"/>
    </row>
    <row r="2597" spans="1:8">
      <c r="A2597" s="19"/>
      <c r="B2597" s="21" t="s">
        <v>2781</v>
      </c>
      <c r="C2597" s="21">
        <v>59</v>
      </c>
      <c r="D2597" s="3">
        <v>1242210</v>
      </c>
      <c r="E2597" s="3"/>
      <c r="F2597" s="3">
        <f t="shared" si="49"/>
        <v>3245045</v>
      </c>
      <c r="G2597" s="3"/>
      <c r="H2597" s="17"/>
    </row>
    <row r="2598" spans="1:8">
      <c r="A2598" s="19"/>
      <c r="B2598" s="21" t="s">
        <v>2787</v>
      </c>
      <c r="C2598" s="21">
        <v>66</v>
      </c>
      <c r="D2598" s="3">
        <v>1400070</v>
      </c>
      <c r="E2598" s="3"/>
      <c r="F2598" s="3">
        <f t="shared" si="49"/>
        <v>4645115</v>
      </c>
      <c r="G2598" s="3"/>
      <c r="H2598" s="17"/>
    </row>
    <row r="2599" spans="1:8">
      <c r="A2599" s="19"/>
      <c r="B2599" s="21" t="s">
        <v>2788</v>
      </c>
      <c r="C2599" s="21">
        <v>77</v>
      </c>
      <c r="D2599" s="3">
        <v>1619130</v>
      </c>
      <c r="E2599" s="3"/>
      <c r="F2599" s="3">
        <f t="shared" si="49"/>
        <v>6264245</v>
      </c>
      <c r="G2599" s="3"/>
      <c r="H2599" s="17"/>
    </row>
    <row r="2600" spans="1:8">
      <c r="A2600" s="19"/>
      <c r="B2600" s="21" t="s">
        <v>2791</v>
      </c>
      <c r="C2600" s="21">
        <v>67</v>
      </c>
      <c r="D2600" s="3">
        <v>1456290</v>
      </c>
      <c r="E2600" s="3"/>
      <c r="F2600" s="3">
        <f t="shared" si="49"/>
        <v>7720535</v>
      </c>
      <c r="G2600" s="3"/>
      <c r="H2600" s="17"/>
    </row>
    <row r="2601" spans="1:8">
      <c r="A2601" s="19"/>
      <c r="B2601" s="21" t="s">
        <v>2791</v>
      </c>
      <c r="C2601" s="21">
        <v>5</v>
      </c>
      <c r="D2601" s="3"/>
      <c r="E2601" s="3">
        <v>78000</v>
      </c>
      <c r="F2601" s="3">
        <f t="shared" si="49"/>
        <v>7642535</v>
      </c>
      <c r="G2601" s="3"/>
      <c r="H2601" s="17"/>
    </row>
    <row r="2602" spans="1:8">
      <c r="A2602" s="19"/>
      <c r="B2602" s="21" t="s">
        <v>2793</v>
      </c>
      <c r="C2602" s="21">
        <v>66</v>
      </c>
      <c r="D2602" s="3">
        <v>1407175</v>
      </c>
      <c r="E2602" s="3"/>
      <c r="F2602" s="3">
        <f t="shared" si="49"/>
        <v>9049710</v>
      </c>
      <c r="G2602" s="3"/>
      <c r="H2602" s="17"/>
    </row>
    <row r="2603" spans="1:8">
      <c r="A2603" s="19"/>
      <c r="B2603" s="21" t="s">
        <v>2794</v>
      </c>
      <c r="C2603" s="21">
        <v>69</v>
      </c>
      <c r="D2603" s="3">
        <v>1477150</v>
      </c>
      <c r="E2603" s="3"/>
      <c r="F2603" s="3">
        <f t="shared" si="49"/>
        <v>10526860</v>
      </c>
      <c r="G2603" s="3"/>
      <c r="H2603" s="17"/>
    </row>
    <row r="2604" spans="1:8">
      <c r="A2604" s="19"/>
      <c r="B2604" s="21" t="s">
        <v>2796</v>
      </c>
      <c r="C2604" s="21">
        <v>73</v>
      </c>
      <c r="D2604" s="3">
        <v>1552560</v>
      </c>
      <c r="E2604" s="3"/>
      <c r="F2604" s="3">
        <f t="shared" si="49"/>
        <v>12079420</v>
      </c>
      <c r="G2604" s="3"/>
      <c r="H2604" s="17"/>
    </row>
    <row r="2605" spans="1:8">
      <c r="A2605" s="19"/>
      <c r="B2605" s="21" t="s">
        <v>2796</v>
      </c>
      <c r="C2605" s="21">
        <v>6</v>
      </c>
      <c r="D2605" s="3"/>
      <c r="E2605" s="3">
        <v>93330</v>
      </c>
      <c r="F2605" s="3">
        <f t="shared" si="49"/>
        <v>11986090</v>
      </c>
      <c r="G2605" s="3"/>
      <c r="H2605" s="17"/>
    </row>
    <row r="2606" spans="1:8">
      <c r="A2606" s="19"/>
      <c r="B2606" s="21" t="s">
        <v>2798</v>
      </c>
      <c r="C2606" s="21">
        <v>41</v>
      </c>
      <c r="D2606" s="3">
        <v>862960</v>
      </c>
      <c r="E2606" s="3"/>
      <c r="F2606" s="3">
        <f t="shared" si="49"/>
        <v>12849050</v>
      </c>
      <c r="G2606" s="3"/>
      <c r="H2606" s="17"/>
    </row>
    <row r="2607" spans="1:8">
      <c r="A2607" s="19"/>
      <c r="B2607" s="21" t="s">
        <v>2800</v>
      </c>
      <c r="C2607" s="21">
        <v>48</v>
      </c>
      <c r="D2607" s="3">
        <v>1033270</v>
      </c>
      <c r="E2607" s="3"/>
      <c r="F2607" s="3">
        <f t="shared" si="49"/>
        <v>13882320</v>
      </c>
      <c r="G2607" s="3"/>
      <c r="H2607" s="17"/>
    </row>
    <row r="2608" spans="1:8">
      <c r="A2608" s="19"/>
      <c r="B2608" s="21" t="s">
        <v>2801</v>
      </c>
      <c r="C2608" s="21">
        <v>41</v>
      </c>
      <c r="D2608" s="3">
        <v>877520</v>
      </c>
      <c r="E2608" s="3"/>
      <c r="F2608" s="3">
        <f t="shared" si="49"/>
        <v>14759840</v>
      </c>
      <c r="G2608" s="3"/>
      <c r="H2608" s="17"/>
    </row>
    <row r="2609" spans="1:8">
      <c r="A2609" s="19"/>
      <c r="B2609" s="21" t="s">
        <v>2805</v>
      </c>
      <c r="C2609" s="21">
        <v>18</v>
      </c>
      <c r="D2609" s="3">
        <v>388765</v>
      </c>
      <c r="E2609" s="3"/>
      <c r="F2609" s="3">
        <f t="shared" si="49"/>
        <v>15148605</v>
      </c>
      <c r="G2609" s="3"/>
      <c r="H2609" s="17"/>
    </row>
    <row r="2610" spans="1:8">
      <c r="A2610" s="19"/>
      <c r="B2610" s="21" t="s">
        <v>2900</v>
      </c>
      <c r="C2610" s="21">
        <v>1</v>
      </c>
      <c r="D2610" s="3"/>
      <c r="E2610" s="3">
        <v>15050</v>
      </c>
      <c r="F2610" s="3">
        <f t="shared" si="49"/>
        <v>15133555</v>
      </c>
      <c r="G2610" s="3"/>
      <c r="H2610" s="17"/>
    </row>
    <row r="2611" spans="1:8">
      <c r="A2611" s="19"/>
      <c r="B2611" s="21" t="s">
        <v>2910</v>
      </c>
      <c r="C2611" s="21">
        <v>4</v>
      </c>
      <c r="D2611" s="3"/>
      <c r="E2611" s="3">
        <v>81515</v>
      </c>
      <c r="F2611" s="3">
        <f t="shared" si="49"/>
        <v>15052040</v>
      </c>
      <c r="G2611" s="3"/>
      <c r="H2611" s="17"/>
    </row>
    <row r="2612" spans="1:8">
      <c r="A2612" s="19"/>
      <c r="B2612" s="21" t="s">
        <v>2928</v>
      </c>
      <c r="C2612" s="21">
        <v>5</v>
      </c>
      <c r="D2612" s="3"/>
      <c r="E2612" s="3">
        <v>69475</v>
      </c>
      <c r="F2612" s="3">
        <f t="shared" si="49"/>
        <v>14982565</v>
      </c>
      <c r="G2612" s="3"/>
      <c r="H2612" s="17"/>
    </row>
    <row r="2613" spans="1:8">
      <c r="A2613" s="19"/>
      <c r="B2613" s="21" t="s">
        <v>2938</v>
      </c>
      <c r="C2613" s="21">
        <v>4</v>
      </c>
      <c r="D2613" s="3"/>
      <c r="E2613" s="3">
        <v>62895</v>
      </c>
      <c r="F2613" s="3">
        <f t="shared" si="49"/>
        <v>14919670</v>
      </c>
      <c r="G2613" s="3"/>
      <c r="H2613" s="17"/>
    </row>
    <row r="2614" spans="1:8">
      <c r="A2614" s="19"/>
      <c r="B2614" s="21" t="s">
        <v>2950</v>
      </c>
      <c r="C2614" s="21">
        <v>1</v>
      </c>
      <c r="D2614" s="3"/>
      <c r="E2614" s="3">
        <v>14150</v>
      </c>
      <c r="F2614" s="3">
        <f t="shared" si="49"/>
        <v>14905520</v>
      </c>
      <c r="G2614" s="3"/>
      <c r="H2614" s="17"/>
    </row>
    <row r="2615" spans="1:8">
      <c r="A2615" s="19"/>
      <c r="B2615" s="21" t="s">
        <v>2951</v>
      </c>
      <c r="C2615" s="21">
        <v>24</v>
      </c>
      <c r="D2615" s="3">
        <v>54475</v>
      </c>
      <c r="E2615" s="3">
        <v>411145</v>
      </c>
      <c r="F2615" s="3">
        <f t="shared" si="49"/>
        <v>14548850</v>
      </c>
      <c r="G2615" s="3" t="s">
        <v>2961</v>
      </c>
      <c r="H2615" s="17"/>
    </row>
    <row r="2616" spans="1:8">
      <c r="A2616" s="19"/>
      <c r="B2616" s="21" t="s">
        <v>2953</v>
      </c>
      <c r="C2616" s="21">
        <v>23</v>
      </c>
      <c r="D2616" s="3">
        <v>104275</v>
      </c>
      <c r="E2616" s="3">
        <v>364485</v>
      </c>
      <c r="F2616" s="3">
        <f t="shared" si="49"/>
        <v>14288640</v>
      </c>
      <c r="G2616" s="3" t="s">
        <v>2961</v>
      </c>
      <c r="H2616" s="17"/>
    </row>
    <row r="2617" spans="1:8">
      <c r="A2617" s="19"/>
      <c r="B2617" s="639" t="s">
        <v>2954</v>
      </c>
      <c r="C2617" s="21">
        <v>23</v>
      </c>
      <c r="D2617" s="3">
        <v>64270</v>
      </c>
      <c r="E2617" s="3">
        <v>355040</v>
      </c>
      <c r="F2617" s="3">
        <f t="shared" si="49"/>
        <v>13997870</v>
      </c>
      <c r="G2617" s="3" t="s">
        <v>2961</v>
      </c>
      <c r="H2617" s="17"/>
    </row>
    <row r="2618" spans="1:8">
      <c r="A2618" s="19"/>
      <c r="B2618" s="643" t="s">
        <v>2955</v>
      </c>
      <c r="C2618" s="21">
        <v>4</v>
      </c>
      <c r="D2618" s="3"/>
      <c r="E2618" s="3">
        <v>61285</v>
      </c>
      <c r="F2618" s="3">
        <f t="shared" si="49"/>
        <v>13936585</v>
      </c>
      <c r="G2618" s="3"/>
      <c r="H2618" s="17"/>
    </row>
    <row r="2619" spans="1:8">
      <c r="A2619" s="19"/>
      <c r="B2619" s="643" t="s">
        <v>2956</v>
      </c>
      <c r="C2619" s="21">
        <v>8</v>
      </c>
      <c r="D2619" s="3"/>
      <c r="E2619" s="3">
        <v>120000</v>
      </c>
      <c r="F2619" s="3">
        <f t="shared" si="49"/>
        <v>13816585</v>
      </c>
      <c r="G2619" s="3"/>
      <c r="H2619" s="17"/>
    </row>
    <row r="2620" spans="1:8">
      <c r="A2620" s="19"/>
      <c r="B2620" s="646" t="s">
        <v>2957</v>
      </c>
      <c r="C2620" s="21">
        <v>1</v>
      </c>
      <c r="D2620" s="3">
        <v>16555</v>
      </c>
      <c r="E2620" s="3">
        <v>16555</v>
      </c>
      <c r="F2620" s="3">
        <f t="shared" si="49"/>
        <v>13816585</v>
      </c>
      <c r="G2620" s="3" t="s">
        <v>2961</v>
      </c>
      <c r="H2620" s="17"/>
    </row>
    <row r="2621" spans="1:8">
      <c r="A2621" s="19"/>
      <c r="B2621" s="648" t="s">
        <v>2958</v>
      </c>
      <c r="C2621" s="21">
        <v>1</v>
      </c>
      <c r="D2621" s="3"/>
      <c r="E2621" s="3">
        <v>20320</v>
      </c>
      <c r="F2621" s="3">
        <f t="shared" si="49"/>
        <v>13796265</v>
      </c>
      <c r="G2621" s="3"/>
      <c r="H2621" s="17"/>
    </row>
    <row r="2622" spans="1:8">
      <c r="A2622" s="19"/>
      <c r="B2622" s="650" t="s">
        <v>2960</v>
      </c>
      <c r="C2622" s="21">
        <v>4</v>
      </c>
      <c r="D2622" s="3"/>
      <c r="E2622" s="3">
        <v>60620</v>
      </c>
      <c r="F2622" s="3">
        <f t="shared" si="49"/>
        <v>13735645</v>
      </c>
      <c r="G2622" s="3"/>
      <c r="H2622" s="17"/>
    </row>
    <row r="2623" spans="1:8">
      <c r="A2623" s="19"/>
      <c r="B2623" s="21" t="s">
        <v>2967</v>
      </c>
      <c r="C2623" s="21">
        <v>1</v>
      </c>
      <c r="D2623" s="3"/>
      <c r="E2623" s="3">
        <v>12970</v>
      </c>
      <c r="F2623" s="3">
        <f t="shared" si="49"/>
        <v>13722675</v>
      </c>
      <c r="G2623" s="3"/>
      <c r="H2623" s="17"/>
    </row>
    <row r="2624" spans="1:8">
      <c r="A2624" s="19"/>
      <c r="B2624" s="21" t="s">
        <v>2968</v>
      </c>
      <c r="C2624" s="21">
        <v>1</v>
      </c>
      <c r="D2624" s="3"/>
      <c r="E2624" s="3">
        <v>15000</v>
      </c>
      <c r="F2624" s="3">
        <f t="shared" si="49"/>
        <v>13707675</v>
      </c>
      <c r="G2624" s="3"/>
      <c r="H2624" s="17"/>
    </row>
    <row r="2625" spans="1:8">
      <c r="A2625" s="19"/>
      <c r="B2625" s="21" t="s">
        <v>2973</v>
      </c>
      <c r="C2625" s="21">
        <v>2</v>
      </c>
      <c r="D2625" s="3"/>
      <c r="E2625" s="3">
        <v>30475</v>
      </c>
      <c r="F2625" s="3">
        <f t="shared" si="49"/>
        <v>13677200</v>
      </c>
      <c r="G2625" s="3"/>
      <c r="H2625" s="17"/>
    </row>
    <row r="2626" spans="1:8">
      <c r="A2626" s="19"/>
      <c r="B2626" s="21"/>
      <c r="C2626" s="21"/>
      <c r="D2626" s="3"/>
      <c r="E2626" s="3"/>
      <c r="F2626" s="3">
        <f t="shared" si="49"/>
        <v>13677200</v>
      </c>
      <c r="G2626" s="3"/>
      <c r="H2626" s="17"/>
    </row>
    <row r="2627" spans="1:8">
      <c r="A2627" s="19"/>
      <c r="B2627" s="21"/>
      <c r="C2627" s="21"/>
      <c r="D2627" s="3"/>
      <c r="E2627" s="3"/>
      <c r="F2627" s="3">
        <f t="shared" si="49"/>
        <v>13677200</v>
      </c>
      <c r="G2627" s="3"/>
      <c r="H2627" s="17"/>
    </row>
    <row r="2628" spans="1:8">
      <c r="A2628" s="19"/>
      <c r="B2628" s="21"/>
      <c r="C2628" s="21"/>
      <c r="D2628" s="3"/>
      <c r="E2628" s="3"/>
      <c r="F2628" s="3">
        <f t="shared" si="49"/>
        <v>13677200</v>
      </c>
      <c r="G2628" s="3"/>
      <c r="H2628" s="17"/>
    </row>
    <row r="2629" spans="1:8" ht="18.75">
      <c r="A2629" s="676" t="s">
        <v>43</v>
      </c>
      <c r="B2629" s="677"/>
      <c r="C2629" s="41">
        <f>SUM(C2594:C2628)</f>
        <v>835</v>
      </c>
      <c r="D2629" s="42">
        <f>SUM(D2594:D2628)</f>
        <v>15559510</v>
      </c>
      <c r="E2629" s="42">
        <f>SUM(E2594:E2628)</f>
        <v>1882310</v>
      </c>
      <c r="F2629" s="42">
        <f>D2629-E2629</f>
        <v>13677200</v>
      </c>
      <c r="G2629" s="42"/>
      <c r="H2629" s="43"/>
    </row>
    <row r="2632" spans="1:8" ht="23.25">
      <c r="A2632" s="666" t="s">
        <v>0</v>
      </c>
      <c r="B2632" s="666"/>
      <c r="C2632" s="666"/>
      <c r="D2632" s="666"/>
      <c r="E2632" s="666"/>
      <c r="F2632" s="666"/>
      <c r="G2632" s="666"/>
      <c r="H2632" s="666"/>
    </row>
    <row r="2633" spans="1:8" ht="15.75">
      <c r="A2633" s="672" t="s">
        <v>2887</v>
      </c>
      <c r="B2633" s="672"/>
      <c r="C2633" s="672"/>
      <c r="D2633" s="672"/>
      <c r="E2633" s="672"/>
      <c r="F2633" s="672"/>
      <c r="G2633" s="672"/>
      <c r="H2633" s="672"/>
    </row>
    <row r="2634" spans="1:8">
      <c r="A2634" s="667" t="s">
        <v>2008</v>
      </c>
      <c r="B2634" s="667"/>
      <c r="C2634" s="667"/>
      <c r="D2634" s="667"/>
      <c r="E2634" s="667"/>
      <c r="F2634" s="667"/>
      <c r="G2634" s="667"/>
      <c r="H2634" s="667"/>
    </row>
    <row r="2635" spans="1:8">
      <c r="A2635" s="668" t="s">
        <v>1580</v>
      </c>
      <c r="B2635" s="668"/>
      <c r="C2635" s="668"/>
      <c r="D2635" s="668"/>
      <c r="E2635" s="668"/>
      <c r="F2635" s="668"/>
      <c r="G2635" s="668"/>
      <c r="H2635" s="668"/>
    </row>
    <row r="2636" spans="1:8" ht="15.75">
      <c r="A2636" s="1" t="s">
        <v>3</v>
      </c>
      <c r="B2636" s="1" t="s">
        <v>4</v>
      </c>
      <c r="C2636" s="211" t="s">
        <v>2245</v>
      </c>
      <c r="D2636" s="1" t="s">
        <v>2243</v>
      </c>
      <c r="E2636" s="1" t="s">
        <v>2246</v>
      </c>
      <c r="F2636" s="211" t="s">
        <v>2244</v>
      </c>
      <c r="G2636" s="1" t="s">
        <v>2247</v>
      </c>
      <c r="H2636" s="211" t="s">
        <v>2239</v>
      </c>
    </row>
    <row r="2637" spans="1:8">
      <c r="A2637" s="19"/>
      <c r="B2637" s="21" t="s">
        <v>2888</v>
      </c>
      <c r="C2637" s="21">
        <v>1</v>
      </c>
      <c r="D2637" s="3">
        <v>25370</v>
      </c>
      <c r="E2637" s="3"/>
      <c r="F2637" s="3">
        <f>D2637-E2637</f>
        <v>25370</v>
      </c>
      <c r="G2637" s="3"/>
      <c r="H2637" s="17"/>
    </row>
    <row r="2638" spans="1:8">
      <c r="A2638" s="19"/>
      <c r="B2638" s="21" t="s">
        <v>2891</v>
      </c>
      <c r="C2638" s="21">
        <v>15</v>
      </c>
      <c r="D2638" s="3">
        <f>328320+26080</f>
        <v>354400</v>
      </c>
      <c r="E2638" s="3"/>
      <c r="F2638" s="3">
        <f>F2637+D2638-E2638</f>
        <v>379770</v>
      </c>
      <c r="G2638" s="3"/>
      <c r="H2638" s="17"/>
    </row>
    <row r="2639" spans="1:8">
      <c r="A2639" s="19"/>
      <c r="B2639" s="21" t="s">
        <v>2895</v>
      </c>
      <c r="C2639" s="21">
        <v>12</v>
      </c>
      <c r="D2639" s="3">
        <v>303530</v>
      </c>
      <c r="E2639" s="3"/>
      <c r="F2639" s="3">
        <f t="shared" ref="F2639:F2679" si="50">F2638+D2639-E2639</f>
        <v>683300</v>
      </c>
      <c r="G2639" s="3"/>
      <c r="H2639" s="17"/>
    </row>
    <row r="2640" spans="1:8">
      <c r="A2640" s="19"/>
      <c r="B2640" s="21" t="s">
        <v>2896</v>
      </c>
      <c r="C2640" s="21">
        <v>13</v>
      </c>
      <c r="D2640" s="3">
        <v>329005</v>
      </c>
      <c r="E2640" s="3"/>
      <c r="F2640" s="3">
        <f t="shared" si="50"/>
        <v>1012305</v>
      </c>
      <c r="G2640" s="3"/>
      <c r="H2640" s="17"/>
    </row>
    <row r="2641" spans="1:8">
      <c r="A2641" s="19"/>
      <c r="B2641" s="21" t="s">
        <v>2898</v>
      </c>
      <c r="C2641" s="21">
        <v>9</v>
      </c>
      <c r="D2641" s="3">
        <v>216290</v>
      </c>
      <c r="E2641" s="3"/>
      <c r="F2641" s="3">
        <f t="shared" si="50"/>
        <v>1228595</v>
      </c>
      <c r="G2641" s="3"/>
      <c r="H2641" s="17"/>
    </row>
    <row r="2642" spans="1:8">
      <c r="A2642" s="19"/>
      <c r="B2642" s="21" t="s">
        <v>2899</v>
      </c>
      <c r="C2642" s="21">
        <v>10</v>
      </c>
      <c r="D2642" s="3">
        <v>247180</v>
      </c>
      <c r="E2642" s="3"/>
      <c r="F2642" s="3">
        <f t="shared" si="50"/>
        <v>1475775</v>
      </c>
      <c r="G2642" s="3"/>
      <c r="H2642" s="17"/>
    </row>
    <row r="2643" spans="1:8">
      <c r="A2643" s="19"/>
      <c r="B2643" s="21" t="s">
        <v>2900</v>
      </c>
      <c r="C2643" s="21">
        <v>11</v>
      </c>
      <c r="D2643" s="3">
        <v>270135</v>
      </c>
      <c r="E2643" s="3"/>
      <c r="F2643" s="3">
        <f t="shared" si="50"/>
        <v>1745910</v>
      </c>
      <c r="G2643" s="3"/>
      <c r="H2643" s="17"/>
    </row>
    <row r="2644" spans="1:8">
      <c r="A2644" s="19"/>
      <c r="B2644" s="21" t="s">
        <v>2901</v>
      </c>
      <c r="C2644" s="21">
        <v>12</v>
      </c>
      <c r="D2644" s="3">
        <v>298710</v>
      </c>
      <c r="E2644" s="3"/>
      <c r="F2644" s="3">
        <f t="shared" si="50"/>
        <v>2044620</v>
      </c>
      <c r="G2644" s="3"/>
      <c r="H2644" s="17"/>
    </row>
    <row r="2645" spans="1:8">
      <c r="A2645" s="19"/>
      <c r="B2645" s="21" t="s">
        <v>2902</v>
      </c>
      <c r="C2645" s="21">
        <v>12</v>
      </c>
      <c r="D2645" s="3">
        <v>296495</v>
      </c>
      <c r="E2645" s="3"/>
      <c r="F2645" s="3">
        <f t="shared" si="50"/>
        <v>2341115</v>
      </c>
      <c r="G2645" s="3"/>
      <c r="H2645" s="17"/>
    </row>
    <row r="2646" spans="1:8">
      <c r="A2646" s="19"/>
      <c r="B2646" s="21" t="s">
        <v>2902</v>
      </c>
      <c r="C2646" s="21">
        <v>1</v>
      </c>
      <c r="D2646" s="3"/>
      <c r="E2646" s="3">
        <v>26960</v>
      </c>
      <c r="F2646" s="3">
        <f t="shared" si="50"/>
        <v>2314155</v>
      </c>
      <c r="G2646" s="3"/>
      <c r="H2646" s="17"/>
    </row>
    <row r="2647" spans="1:8">
      <c r="A2647" s="19"/>
      <c r="B2647" s="21" t="s">
        <v>2903</v>
      </c>
      <c r="C2647" s="21">
        <v>13</v>
      </c>
      <c r="D2647" s="3">
        <v>329070</v>
      </c>
      <c r="E2647" s="3"/>
      <c r="F2647" s="3">
        <f t="shared" si="50"/>
        <v>2643225</v>
      </c>
      <c r="G2647" s="3"/>
      <c r="H2647" s="17"/>
    </row>
    <row r="2648" spans="1:8">
      <c r="A2648" s="19"/>
      <c r="B2648" s="21" t="s">
        <v>2904</v>
      </c>
      <c r="C2648" s="21">
        <v>1</v>
      </c>
      <c r="D2648" s="3">
        <v>24955</v>
      </c>
      <c r="E2648" s="3"/>
      <c r="F2648" s="3">
        <f t="shared" si="50"/>
        <v>2668180</v>
      </c>
      <c r="G2648" s="3"/>
      <c r="H2648" s="17"/>
    </row>
    <row r="2649" spans="1:8">
      <c r="A2649" s="19"/>
      <c r="B2649" s="21" t="s">
        <v>2907</v>
      </c>
      <c r="C2649" s="21">
        <v>13</v>
      </c>
      <c r="D2649" s="3">
        <v>330075</v>
      </c>
      <c r="E2649" s="3"/>
      <c r="F2649" s="3">
        <f t="shared" si="50"/>
        <v>2998255</v>
      </c>
      <c r="G2649" s="3"/>
      <c r="H2649" s="17"/>
    </row>
    <row r="2650" spans="1:8">
      <c r="A2650" s="19"/>
      <c r="B2650" s="21" t="s">
        <v>2908</v>
      </c>
      <c r="C2650" s="21">
        <v>20</v>
      </c>
      <c r="D2650" s="3">
        <v>509045</v>
      </c>
      <c r="E2650" s="3"/>
      <c r="F2650" s="3">
        <f t="shared" si="50"/>
        <v>3507300</v>
      </c>
      <c r="G2650" s="3"/>
      <c r="H2650" s="17"/>
    </row>
    <row r="2651" spans="1:8">
      <c r="A2651" s="19"/>
      <c r="B2651" s="21" t="s">
        <v>2910</v>
      </c>
      <c r="C2651" s="21">
        <v>22</v>
      </c>
      <c r="D2651" s="3">
        <v>559965</v>
      </c>
      <c r="E2651" s="3"/>
      <c r="F2651" s="3">
        <f t="shared" si="50"/>
        <v>4067265</v>
      </c>
      <c r="G2651" s="3"/>
      <c r="H2651" s="17"/>
    </row>
    <row r="2652" spans="1:8">
      <c r="A2652" s="19"/>
      <c r="B2652" s="21" t="s">
        <v>2927</v>
      </c>
      <c r="C2652" s="21">
        <v>21</v>
      </c>
      <c r="D2652" s="3">
        <v>516630</v>
      </c>
      <c r="E2652" s="3"/>
      <c r="F2652" s="3">
        <f t="shared" si="50"/>
        <v>4583895</v>
      </c>
      <c r="G2652" s="3"/>
      <c r="H2652" s="17"/>
    </row>
    <row r="2653" spans="1:8">
      <c r="A2653" s="19"/>
      <c r="B2653" s="21" t="s">
        <v>2928</v>
      </c>
      <c r="C2653" s="21">
        <v>24</v>
      </c>
      <c r="D2653" s="3">
        <v>611355</v>
      </c>
      <c r="E2653" s="3"/>
      <c r="F2653" s="3">
        <f t="shared" si="50"/>
        <v>5195250</v>
      </c>
      <c r="G2653" s="3"/>
      <c r="H2653" s="17"/>
    </row>
    <row r="2654" spans="1:8">
      <c r="A2654" s="19"/>
      <c r="B2654" s="21" t="s">
        <v>2929</v>
      </c>
      <c r="C2654" s="21">
        <v>31</v>
      </c>
      <c r="D2654" s="3">
        <v>791435</v>
      </c>
      <c r="E2654" s="3"/>
      <c r="F2654" s="3">
        <f t="shared" si="50"/>
        <v>5986685</v>
      </c>
      <c r="G2654" s="3"/>
      <c r="H2654" s="17"/>
    </row>
    <row r="2655" spans="1:8">
      <c r="A2655" s="19"/>
      <c r="B2655" s="21" t="s">
        <v>2930</v>
      </c>
      <c r="C2655" s="21">
        <v>31</v>
      </c>
      <c r="D2655" s="3">
        <v>809320</v>
      </c>
      <c r="E2655" s="3"/>
      <c r="F2655" s="3">
        <f t="shared" si="50"/>
        <v>6796005</v>
      </c>
      <c r="G2655" s="3"/>
      <c r="H2655" s="17"/>
    </row>
    <row r="2656" spans="1:8">
      <c r="A2656" s="19"/>
      <c r="B2656" s="21" t="s">
        <v>2933</v>
      </c>
      <c r="C2656" s="21">
        <v>29</v>
      </c>
      <c r="D2656" s="5">
        <v>755600</v>
      </c>
      <c r="E2656" s="3"/>
      <c r="F2656" s="3">
        <f t="shared" si="50"/>
        <v>7551605</v>
      </c>
      <c r="G2656" s="3"/>
      <c r="H2656" s="17"/>
    </row>
    <row r="2657" spans="1:8">
      <c r="A2657" s="19"/>
      <c r="B2657" s="21" t="s">
        <v>2155</v>
      </c>
      <c r="C2657" s="21">
        <v>29</v>
      </c>
      <c r="D2657" s="5">
        <v>761645</v>
      </c>
      <c r="E2657" s="3"/>
      <c r="F2657" s="3">
        <f t="shared" si="50"/>
        <v>8313250</v>
      </c>
      <c r="G2657" s="3"/>
      <c r="H2657" s="17"/>
    </row>
    <row r="2658" spans="1:8">
      <c r="A2658" s="19"/>
      <c r="B2658" s="616" t="s">
        <v>2935</v>
      </c>
      <c r="C2658" s="21">
        <v>8</v>
      </c>
      <c r="D2658" s="3">
        <v>210150</v>
      </c>
      <c r="E2658" s="3"/>
      <c r="F2658" s="3">
        <f t="shared" si="50"/>
        <v>8523400</v>
      </c>
      <c r="G2658" s="3"/>
      <c r="H2658" s="17"/>
    </row>
    <row r="2659" spans="1:8">
      <c r="A2659" s="19"/>
      <c r="B2659" s="21" t="s">
        <v>2938</v>
      </c>
      <c r="C2659" s="21">
        <v>9</v>
      </c>
      <c r="D2659" s="3">
        <v>233305</v>
      </c>
      <c r="E2659" s="3"/>
      <c r="F2659" s="3">
        <f t="shared" si="50"/>
        <v>8756705</v>
      </c>
      <c r="G2659" s="3"/>
      <c r="H2659" s="17"/>
    </row>
    <row r="2660" spans="1:8">
      <c r="A2660" s="19"/>
      <c r="B2660" s="21" t="s">
        <v>2943</v>
      </c>
      <c r="C2660" s="21">
        <v>5</v>
      </c>
      <c r="D2660" s="5">
        <v>126730</v>
      </c>
      <c r="E2660" s="3"/>
      <c r="F2660" s="3">
        <f t="shared" si="50"/>
        <v>8883435</v>
      </c>
      <c r="G2660" s="3"/>
      <c r="H2660" s="17"/>
    </row>
    <row r="2661" spans="1:8">
      <c r="A2661" s="19"/>
      <c r="B2661" s="21" t="s">
        <v>2944</v>
      </c>
      <c r="C2661" s="21">
        <v>8</v>
      </c>
      <c r="D2661" s="5">
        <v>207010</v>
      </c>
      <c r="E2661" s="3"/>
      <c r="F2661" s="3">
        <f t="shared" si="50"/>
        <v>9090445</v>
      </c>
      <c r="G2661" s="3"/>
      <c r="H2661" s="17"/>
    </row>
    <row r="2662" spans="1:8">
      <c r="A2662" s="19"/>
      <c r="B2662" s="21" t="s">
        <v>2945</v>
      </c>
      <c r="C2662" s="21">
        <v>14</v>
      </c>
      <c r="D2662" s="5">
        <v>362570</v>
      </c>
      <c r="E2662" s="3"/>
      <c r="F2662" s="3">
        <f t="shared" si="50"/>
        <v>9453015</v>
      </c>
      <c r="G2662" s="3"/>
      <c r="H2662" s="17"/>
    </row>
    <row r="2663" spans="1:8">
      <c r="A2663" s="19"/>
      <c r="B2663" s="21" t="s">
        <v>2947</v>
      </c>
      <c r="C2663" s="21">
        <v>6</v>
      </c>
      <c r="D2663" s="5">
        <f>141465+24745</f>
        <v>166210</v>
      </c>
      <c r="E2663" s="3"/>
      <c r="F2663" s="3">
        <f t="shared" si="50"/>
        <v>9619225</v>
      </c>
      <c r="G2663" s="3"/>
      <c r="H2663" s="17"/>
    </row>
    <row r="2664" spans="1:8">
      <c r="A2664" s="19"/>
      <c r="B2664" s="21" t="s">
        <v>2949</v>
      </c>
      <c r="C2664" s="21">
        <v>6</v>
      </c>
      <c r="D2664" s="5">
        <v>141980</v>
      </c>
      <c r="E2664" s="3"/>
      <c r="F2664" s="3">
        <f t="shared" si="50"/>
        <v>9761205</v>
      </c>
      <c r="G2664" s="3"/>
      <c r="H2664" s="17"/>
    </row>
    <row r="2665" spans="1:8">
      <c r="A2665" s="19"/>
      <c r="B2665" s="21" t="s">
        <v>2951</v>
      </c>
      <c r="C2665" s="21">
        <v>2</v>
      </c>
      <c r="D2665" s="3"/>
      <c r="E2665" s="5">
        <v>33545</v>
      </c>
      <c r="F2665" s="3">
        <f t="shared" si="50"/>
        <v>9727660</v>
      </c>
      <c r="G2665" s="3"/>
      <c r="H2665" s="17"/>
    </row>
    <row r="2666" spans="1:8">
      <c r="A2666" s="19"/>
      <c r="B2666" s="21" t="s">
        <v>2953</v>
      </c>
      <c r="C2666" s="21">
        <v>1</v>
      </c>
      <c r="D2666" s="3"/>
      <c r="E2666" s="3">
        <v>23085</v>
      </c>
      <c r="F2666" s="3">
        <f t="shared" si="50"/>
        <v>9704575</v>
      </c>
      <c r="G2666" s="3"/>
      <c r="H2666" s="17"/>
    </row>
    <row r="2667" spans="1:8">
      <c r="A2667" s="19"/>
      <c r="B2667" s="639" t="s">
        <v>2954</v>
      </c>
      <c r="C2667" s="21">
        <v>10</v>
      </c>
      <c r="D2667" s="3">
        <v>7140</v>
      </c>
      <c r="E2667" s="3">
        <v>230050</v>
      </c>
      <c r="F2667" s="3">
        <f t="shared" si="50"/>
        <v>9481665</v>
      </c>
      <c r="G2667" s="252" t="s">
        <v>2962</v>
      </c>
      <c r="H2667" s="17"/>
    </row>
    <row r="2668" spans="1:8">
      <c r="A2668" s="19"/>
      <c r="B2668" s="21" t="s">
        <v>2955</v>
      </c>
      <c r="C2668" s="21">
        <v>12</v>
      </c>
      <c r="D2668" s="3">
        <v>725</v>
      </c>
      <c r="E2668" s="3">
        <v>286155</v>
      </c>
      <c r="F2668" s="3">
        <f t="shared" si="50"/>
        <v>9196235</v>
      </c>
      <c r="G2668" s="252" t="s">
        <v>2962</v>
      </c>
      <c r="H2668" s="17"/>
    </row>
    <row r="2669" spans="1:8">
      <c r="A2669" s="19"/>
      <c r="B2669" s="21" t="s">
        <v>2956</v>
      </c>
      <c r="C2669" s="21">
        <v>7</v>
      </c>
      <c r="D2669" s="3"/>
      <c r="E2669" s="3">
        <v>172835</v>
      </c>
      <c r="F2669" s="3">
        <f t="shared" si="50"/>
        <v>9023400</v>
      </c>
      <c r="G2669" s="3"/>
      <c r="H2669" s="17"/>
    </row>
    <row r="2670" spans="1:8">
      <c r="A2670" s="19"/>
      <c r="B2670" s="21" t="s">
        <v>2957</v>
      </c>
      <c r="C2670" s="21">
        <v>1</v>
      </c>
      <c r="D2670" s="3"/>
      <c r="E2670" s="3">
        <v>16000</v>
      </c>
      <c r="F2670" s="3">
        <f t="shared" si="50"/>
        <v>9007400</v>
      </c>
      <c r="G2670" s="3"/>
      <c r="H2670" s="17"/>
    </row>
    <row r="2671" spans="1:8">
      <c r="A2671" s="19"/>
      <c r="B2671" s="21" t="s">
        <v>2971</v>
      </c>
      <c r="C2671" s="21">
        <v>3</v>
      </c>
      <c r="D2671" s="3"/>
      <c r="E2671" s="3">
        <v>45625</v>
      </c>
      <c r="F2671" s="3">
        <f t="shared" si="50"/>
        <v>8961775</v>
      </c>
      <c r="G2671" s="3"/>
      <c r="H2671" s="17"/>
    </row>
    <row r="2672" spans="1:8">
      <c r="A2672" s="19"/>
      <c r="B2672" s="21" t="s">
        <v>2972</v>
      </c>
      <c r="C2672" s="21">
        <v>1</v>
      </c>
      <c r="D2672" s="3"/>
      <c r="E2672" s="3">
        <v>13000</v>
      </c>
      <c r="F2672" s="3">
        <f t="shared" si="50"/>
        <v>8948775</v>
      </c>
      <c r="G2672" s="3"/>
      <c r="H2672" s="17"/>
    </row>
    <row r="2673" spans="1:8">
      <c r="A2673" s="19"/>
      <c r="B2673" s="21"/>
      <c r="C2673" s="21"/>
      <c r="D2673" s="3"/>
      <c r="E2673" s="3"/>
      <c r="F2673" s="3">
        <f t="shared" si="50"/>
        <v>8948775</v>
      </c>
      <c r="G2673" s="3"/>
      <c r="H2673" s="17"/>
    </row>
    <row r="2674" spans="1:8">
      <c r="A2674" s="19"/>
      <c r="B2674" s="21"/>
      <c r="C2674" s="21"/>
      <c r="D2674" s="3"/>
      <c r="E2674" s="3"/>
      <c r="F2674" s="3">
        <f t="shared" si="50"/>
        <v>8948775</v>
      </c>
      <c r="G2674" s="3"/>
      <c r="H2674" s="17"/>
    </row>
    <row r="2675" spans="1:8">
      <c r="A2675" s="19"/>
      <c r="B2675" s="21"/>
      <c r="C2675" s="21"/>
      <c r="D2675" s="3"/>
      <c r="E2675" s="3"/>
      <c r="F2675" s="3">
        <f t="shared" si="50"/>
        <v>8948775</v>
      </c>
      <c r="G2675" s="3"/>
      <c r="H2675" s="17"/>
    </row>
    <row r="2676" spans="1:8">
      <c r="A2676" s="19"/>
      <c r="B2676" s="21"/>
      <c r="C2676" s="21"/>
      <c r="D2676" s="3"/>
      <c r="E2676" s="3"/>
      <c r="F2676" s="3">
        <f t="shared" si="50"/>
        <v>8948775</v>
      </c>
      <c r="G2676" s="3"/>
      <c r="H2676" s="17"/>
    </row>
    <row r="2677" spans="1:8">
      <c r="A2677" s="19"/>
      <c r="B2677" s="21"/>
      <c r="C2677" s="21"/>
      <c r="D2677" s="3"/>
      <c r="E2677" s="3"/>
      <c r="F2677" s="3">
        <f t="shared" si="50"/>
        <v>8948775</v>
      </c>
      <c r="G2677" s="3"/>
      <c r="H2677" s="17"/>
    </row>
    <row r="2678" spans="1:8">
      <c r="A2678" s="19"/>
      <c r="B2678" s="21"/>
      <c r="C2678" s="21"/>
      <c r="D2678" s="3"/>
      <c r="E2678" s="3"/>
      <c r="F2678" s="3">
        <f t="shared" si="50"/>
        <v>8948775</v>
      </c>
      <c r="G2678" s="3"/>
      <c r="H2678" s="17"/>
    </row>
    <row r="2679" spans="1:8">
      <c r="A2679" s="19"/>
      <c r="B2679" s="21"/>
      <c r="C2679" s="21"/>
      <c r="D2679" s="3"/>
      <c r="E2679" s="3"/>
      <c r="F2679" s="3">
        <f t="shared" si="50"/>
        <v>8948775</v>
      </c>
      <c r="G2679" s="3"/>
      <c r="H2679" s="17"/>
    </row>
    <row r="2680" spans="1:8" ht="18.75">
      <c r="A2680" s="676" t="s">
        <v>43</v>
      </c>
      <c r="B2680" s="677"/>
      <c r="C2680" s="41">
        <f>SUM(C2637:C2679)</f>
        <v>423</v>
      </c>
      <c r="D2680" s="42">
        <f>SUM(D2637:D2679)</f>
        <v>9796030</v>
      </c>
      <c r="E2680" s="42">
        <f>SUM(E2637:E2679)</f>
        <v>847255</v>
      </c>
      <c r="F2680" s="42">
        <f>D2680-E2680</f>
        <v>8948775</v>
      </c>
      <c r="G2680" s="42"/>
      <c r="H2680" s="43"/>
    </row>
    <row r="2683" spans="1:8" ht="23.25">
      <c r="A2683" s="666" t="s">
        <v>0</v>
      </c>
      <c r="B2683" s="666"/>
      <c r="C2683" s="666"/>
      <c r="D2683" s="666"/>
      <c r="E2683" s="666"/>
      <c r="F2683" s="666"/>
      <c r="G2683" s="666"/>
      <c r="H2683" s="666"/>
    </row>
    <row r="2684" spans="1:8" ht="15.75">
      <c r="A2684" s="672" t="s">
        <v>2887</v>
      </c>
      <c r="B2684" s="672"/>
      <c r="C2684" s="672"/>
      <c r="D2684" s="672"/>
      <c r="E2684" s="672"/>
      <c r="F2684" s="672"/>
      <c r="G2684" s="672"/>
      <c r="H2684" s="672"/>
    </row>
    <row r="2685" spans="1:8">
      <c r="A2685" s="667" t="s">
        <v>1890</v>
      </c>
      <c r="B2685" s="667"/>
      <c r="C2685" s="667"/>
      <c r="D2685" s="667"/>
      <c r="E2685" s="667"/>
      <c r="F2685" s="667"/>
      <c r="G2685" s="667"/>
      <c r="H2685" s="667"/>
    </row>
    <row r="2686" spans="1:8">
      <c r="A2686" s="668" t="s">
        <v>1580</v>
      </c>
      <c r="B2686" s="668"/>
      <c r="C2686" s="668"/>
      <c r="D2686" s="668"/>
      <c r="E2686" s="668"/>
      <c r="F2686" s="668"/>
      <c r="G2686" s="668"/>
      <c r="H2686" s="668"/>
    </row>
    <row r="2687" spans="1:8" ht="15.75">
      <c r="A2687" s="1" t="s">
        <v>3</v>
      </c>
      <c r="B2687" s="1" t="s">
        <v>4</v>
      </c>
      <c r="C2687" s="211" t="s">
        <v>2245</v>
      </c>
      <c r="D2687" s="1" t="s">
        <v>2243</v>
      </c>
      <c r="E2687" s="1" t="s">
        <v>2246</v>
      </c>
      <c r="F2687" s="211" t="s">
        <v>2244</v>
      </c>
      <c r="G2687" s="1" t="s">
        <v>2247</v>
      </c>
      <c r="H2687" s="211" t="s">
        <v>2239</v>
      </c>
    </row>
    <row r="2688" spans="1:8">
      <c r="A2688" s="19"/>
      <c r="B2688" s="21" t="s">
        <v>2900</v>
      </c>
      <c r="C2688" s="21">
        <v>3</v>
      </c>
      <c r="D2688" s="3">
        <v>73770</v>
      </c>
      <c r="E2688" s="3"/>
      <c r="F2688" s="3">
        <f>D2688-E2688</f>
        <v>73770</v>
      </c>
      <c r="G2688" s="3"/>
      <c r="H2688" s="17"/>
    </row>
    <row r="2689" spans="1:8">
      <c r="A2689" s="19"/>
      <c r="B2689" s="21" t="s">
        <v>2903</v>
      </c>
      <c r="C2689" s="21">
        <v>4</v>
      </c>
      <c r="D2689" s="3">
        <v>99390</v>
      </c>
      <c r="E2689" s="3"/>
      <c r="F2689" s="3">
        <f>F2688+D2689-E2689</f>
        <v>173160</v>
      </c>
      <c r="G2689" s="3"/>
      <c r="H2689" s="17"/>
    </row>
    <row r="2690" spans="1:8">
      <c r="A2690" s="19"/>
      <c r="B2690" s="21" t="s">
        <v>2904</v>
      </c>
      <c r="C2690" s="21">
        <v>4</v>
      </c>
      <c r="D2690" s="3">
        <v>98210</v>
      </c>
      <c r="E2690" s="3"/>
      <c r="F2690" s="3">
        <f t="shared" ref="F2690:F2706" si="51">F2689+D2690-E2690</f>
        <v>271370</v>
      </c>
      <c r="G2690" s="3"/>
      <c r="H2690" s="17"/>
    </row>
    <row r="2691" spans="1:8">
      <c r="A2691" s="19"/>
      <c r="B2691" s="21" t="s">
        <v>2906</v>
      </c>
      <c r="C2691" s="21">
        <v>3</v>
      </c>
      <c r="D2691" s="3">
        <v>71900</v>
      </c>
      <c r="E2691" s="3"/>
      <c r="F2691" s="3">
        <f t="shared" si="51"/>
        <v>343270</v>
      </c>
      <c r="G2691" s="3"/>
      <c r="H2691" s="17"/>
    </row>
    <row r="2692" spans="1:8">
      <c r="A2692" s="19"/>
      <c r="B2692" s="21"/>
      <c r="C2692" s="21"/>
      <c r="D2692" s="3"/>
      <c r="E2692" s="3"/>
      <c r="F2692" s="3">
        <f t="shared" si="51"/>
        <v>343270</v>
      </c>
      <c r="G2692" s="3"/>
      <c r="H2692" s="17"/>
    </row>
    <row r="2693" spans="1:8">
      <c r="A2693" s="19"/>
      <c r="B2693" s="21"/>
      <c r="C2693" s="21"/>
      <c r="D2693" s="3"/>
      <c r="E2693" s="3"/>
      <c r="F2693" s="3">
        <f t="shared" si="51"/>
        <v>343270</v>
      </c>
      <c r="G2693" s="3"/>
      <c r="H2693" s="17"/>
    </row>
    <row r="2694" spans="1:8">
      <c r="A2694" s="19"/>
      <c r="B2694" s="21"/>
      <c r="C2694" s="21"/>
      <c r="D2694" s="3"/>
      <c r="E2694" s="3"/>
      <c r="F2694" s="3">
        <f t="shared" si="51"/>
        <v>343270</v>
      </c>
      <c r="G2694" s="3"/>
      <c r="H2694" s="17"/>
    </row>
    <row r="2695" spans="1:8">
      <c r="A2695" s="19"/>
      <c r="B2695" s="21"/>
      <c r="C2695" s="21"/>
      <c r="D2695" s="3"/>
      <c r="E2695" s="3"/>
      <c r="F2695" s="3">
        <f t="shared" si="51"/>
        <v>343270</v>
      </c>
      <c r="G2695" s="3"/>
      <c r="H2695" s="17"/>
    </row>
    <row r="2696" spans="1:8">
      <c r="A2696" s="19"/>
      <c r="B2696" s="21"/>
      <c r="C2696" s="21"/>
      <c r="D2696" s="3"/>
      <c r="E2696" s="3"/>
      <c r="F2696" s="3">
        <f t="shared" si="51"/>
        <v>343270</v>
      </c>
      <c r="G2696" s="3"/>
      <c r="H2696" s="17"/>
    </row>
    <row r="2697" spans="1:8">
      <c r="A2697" s="19"/>
      <c r="B2697" s="21"/>
      <c r="C2697" s="21"/>
      <c r="D2697" s="3"/>
      <c r="E2697" s="3"/>
      <c r="F2697" s="3">
        <f t="shared" si="51"/>
        <v>343270</v>
      </c>
      <c r="G2697" s="3"/>
      <c r="H2697" s="17"/>
    </row>
    <row r="2698" spans="1:8">
      <c r="A2698" s="19"/>
      <c r="B2698" s="21"/>
      <c r="C2698" s="21"/>
      <c r="D2698" s="3"/>
      <c r="E2698" s="3"/>
      <c r="F2698" s="3">
        <f t="shared" si="51"/>
        <v>343270</v>
      </c>
      <c r="G2698" s="3"/>
      <c r="H2698" s="17"/>
    </row>
    <row r="2699" spans="1:8">
      <c r="A2699" s="19"/>
      <c r="B2699" s="21"/>
      <c r="C2699" s="21"/>
      <c r="D2699" s="3"/>
      <c r="E2699" s="3"/>
      <c r="F2699" s="3">
        <f t="shared" si="51"/>
        <v>343270</v>
      </c>
      <c r="G2699" s="3"/>
      <c r="H2699" s="17"/>
    </row>
    <row r="2700" spans="1:8">
      <c r="A2700" s="19"/>
      <c r="B2700" s="21"/>
      <c r="C2700" s="21"/>
      <c r="D2700" s="3"/>
      <c r="E2700" s="3"/>
      <c r="F2700" s="3">
        <f t="shared" si="51"/>
        <v>343270</v>
      </c>
      <c r="G2700" s="3"/>
      <c r="H2700" s="17"/>
    </row>
    <row r="2701" spans="1:8">
      <c r="A2701" s="19"/>
      <c r="B2701" s="21"/>
      <c r="C2701" s="21"/>
      <c r="D2701" s="3"/>
      <c r="E2701" s="3"/>
      <c r="F2701" s="3">
        <f t="shared" si="51"/>
        <v>343270</v>
      </c>
      <c r="G2701" s="3"/>
      <c r="H2701" s="17"/>
    </row>
    <row r="2702" spans="1:8">
      <c r="A2702" s="19"/>
      <c r="B2702" s="21"/>
      <c r="C2702" s="21"/>
      <c r="D2702" s="3"/>
      <c r="E2702" s="3"/>
      <c r="F2702" s="3">
        <f t="shared" si="51"/>
        <v>343270</v>
      </c>
      <c r="G2702" s="3"/>
      <c r="H2702" s="17"/>
    </row>
    <row r="2703" spans="1:8">
      <c r="A2703" s="19"/>
      <c r="B2703" s="21"/>
      <c r="C2703" s="21"/>
      <c r="D2703" s="3"/>
      <c r="E2703" s="3"/>
      <c r="F2703" s="3">
        <f t="shared" si="51"/>
        <v>343270</v>
      </c>
      <c r="G2703" s="3"/>
      <c r="H2703" s="17"/>
    </row>
    <row r="2704" spans="1:8">
      <c r="A2704" s="19"/>
      <c r="B2704" s="21"/>
      <c r="C2704" s="21"/>
      <c r="D2704" s="3"/>
      <c r="E2704" s="3"/>
      <c r="F2704" s="3">
        <f t="shared" si="51"/>
        <v>343270</v>
      </c>
      <c r="G2704" s="3"/>
      <c r="H2704" s="17"/>
    </row>
    <row r="2705" spans="1:8">
      <c r="A2705" s="19"/>
      <c r="B2705" s="21"/>
      <c r="C2705" s="21"/>
      <c r="D2705" s="3"/>
      <c r="E2705" s="3"/>
      <c r="F2705" s="3">
        <f t="shared" si="51"/>
        <v>343270</v>
      </c>
      <c r="G2705" s="3"/>
      <c r="H2705" s="17"/>
    </row>
    <row r="2706" spans="1:8">
      <c r="A2706" s="19"/>
      <c r="B2706" s="21"/>
      <c r="C2706" s="21"/>
      <c r="D2706" s="3"/>
      <c r="E2706" s="3"/>
      <c r="F2706" s="3">
        <f t="shared" si="51"/>
        <v>343270</v>
      </c>
      <c r="G2706" s="3"/>
      <c r="H2706" s="17"/>
    </row>
    <row r="2707" spans="1:8" ht="18.75">
      <c r="A2707" s="676" t="s">
        <v>43</v>
      </c>
      <c r="B2707" s="677"/>
      <c r="C2707" s="41">
        <f>SUM(C2688:C2706)</f>
        <v>14</v>
      </c>
      <c r="D2707" s="42">
        <f>SUM(D2688:D2706)</f>
        <v>343270</v>
      </c>
      <c r="E2707" s="42">
        <f>SUM(E2688:E2706)</f>
        <v>0</v>
      </c>
      <c r="F2707" s="42">
        <f>D2707-E2707</f>
        <v>343270</v>
      </c>
      <c r="G2707" s="42"/>
      <c r="H2707" s="43"/>
    </row>
    <row r="2710" spans="1:8" ht="23.25">
      <c r="A2710" s="666" t="s">
        <v>0</v>
      </c>
      <c r="B2710" s="666"/>
      <c r="C2710" s="666"/>
      <c r="D2710" s="666"/>
      <c r="E2710" s="666"/>
      <c r="F2710" s="666"/>
      <c r="G2710" s="666"/>
      <c r="H2710" s="666"/>
    </row>
    <row r="2711" spans="1:8" ht="15.75">
      <c r="A2711" s="672" t="s">
        <v>2887</v>
      </c>
      <c r="B2711" s="672"/>
      <c r="C2711" s="672"/>
      <c r="D2711" s="672"/>
      <c r="E2711" s="672"/>
      <c r="F2711" s="672"/>
      <c r="G2711" s="672"/>
      <c r="H2711" s="672"/>
    </row>
    <row r="2712" spans="1:8">
      <c r="A2712" s="667" t="s">
        <v>2905</v>
      </c>
      <c r="B2712" s="667"/>
      <c r="C2712" s="667"/>
      <c r="D2712" s="667"/>
      <c r="E2712" s="667"/>
      <c r="F2712" s="667"/>
      <c r="G2712" s="667"/>
      <c r="H2712" s="667"/>
    </row>
    <row r="2713" spans="1:8">
      <c r="A2713" s="668" t="s">
        <v>1580</v>
      </c>
      <c r="B2713" s="668"/>
      <c r="C2713" s="668"/>
      <c r="D2713" s="668"/>
      <c r="E2713" s="668"/>
      <c r="F2713" s="668"/>
      <c r="G2713" s="668"/>
      <c r="H2713" s="668"/>
    </row>
    <row r="2714" spans="1:8" ht="15.75">
      <c r="A2714" s="1" t="s">
        <v>3</v>
      </c>
      <c r="B2714" s="1" t="s">
        <v>4</v>
      </c>
      <c r="C2714" s="211" t="s">
        <v>2245</v>
      </c>
      <c r="D2714" s="1" t="s">
        <v>2243</v>
      </c>
      <c r="E2714" s="1" t="s">
        <v>2246</v>
      </c>
      <c r="F2714" s="211" t="s">
        <v>2244</v>
      </c>
      <c r="G2714" s="1" t="s">
        <v>2247</v>
      </c>
      <c r="H2714" s="211" t="s">
        <v>2239</v>
      </c>
    </row>
    <row r="2715" spans="1:8">
      <c r="A2715" s="19"/>
      <c r="B2715" s="21" t="s">
        <v>2930</v>
      </c>
      <c r="C2715" s="21">
        <v>9</v>
      </c>
      <c r="D2715" s="3">
        <v>204410</v>
      </c>
      <c r="E2715" s="3"/>
      <c r="F2715" s="3">
        <f>D2715-E2715</f>
        <v>204410</v>
      </c>
      <c r="G2715" s="3"/>
      <c r="H2715" s="17"/>
    </row>
    <row r="2716" spans="1:8">
      <c r="A2716" s="19"/>
      <c r="B2716" s="21" t="s">
        <v>2155</v>
      </c>
      <c r="C2716" s="21">
        <v>10</v>
      </c>
      <c r="D2716" s="638">
        <v>220465</v>
      </c>
      <c r="E2716" s="3"/>
      <c r="F2716" s="3">
        <f>F2715+D2716-E2716</f>
        <v>424875</v>
      </c>
      <c r="G2716" s="3"/>
      <c r="H2716" s="17"/>
    </row>
    <row r="2717" spans="1:8">
      <c r="A2717" s="19"/>
      <c r="B2717" s="21" t="s">
        <v>2944</v>
      </c>
      <c r="C2717" s="21">
        <v>19</v>
      </c>
      <c r="D2717" s="5">
        <v>429990</v>
      </c>
      <c r="E2717" s="3"/>
      <c r="F2717" s="3">
        <f t="shared" ref="F2717:F2737" si="52">F2716+D2717-E2717</f>
        <v>854865</v>
      </c>
      <c r="G2717" s="3"/>
      <c r="H2717" s="17"/>
    </row>
    <row r="2718" spans="1:8">
      <c r="A2718" s="19"/>
      <c r="B2718" s="21" t="s">
        <v>2945</v>
      </c>
      <c r="C2718" s="21">
        <v>20</v>
      </c>
      <c r="D2718" s="5">
        <v>453645</v>
      </c>
      <c r="E2718" s="3"/>
      <c r="F2718" s="3">
        <f t="shared" si="52"/>
        <v>1308510</v>
      </c>
      <c r="G2718" s="3"/>
      <c r="H2718" s="17"/>
    </row>
    <row r="2719" spans="1:8">
      <c r="A2719" s="19"/>
      <c r="B2719" s="21" t="s">
        <v>2947</v>
      </c>
      <c r="C2719" s="21">
        <v>23</v>
      </c>
      <c r="D2719" s="5">
        <v>519110</v>
      </c>
      <c r="E2719" s="3"/>
      <c r="F2719" s="3">
        <f t="shared" si="52"/>
        <v>1827620</v>
      </c>
      <c r="G2719" s="3"/>
      <c r="H2719" s="17"/>
    </row>
    <row r="2720" spans="1:8">
      <c r="A2720" s="19"/>
      <c r="B2720" s="21" t="s">
        <v>2949</v>
      </c>
      <c r="C2720" s="21">
        <v>17</v>
      </c>
      <c r="D2720" s="5">
        <v>364740</v>
      </c>
      <c r="E2720" s="3"/>
      <c r="F2720" s="3">
        <f t="shared" si="52"/>
        <v>2192360</v>
      </c>
      <c r="G2720" s="3"/>
      <c r="H2720" s="17"/>
    </row>
    <row r="2721" spans="1:8">
      <c r="A2721" s="19"/>
      <c r="B2721" s="21" t="s">
        <v>2950</v>
      </c>
      <c r="C2721" s="21">
        <v>27</v>
      </c>
      <c r="D2721" s="5">
        <v>610815</v>
      </c>
      <c r="E2721" s="3"/>
      <c r="F2721" s="3">
        <f t="shared" si="52"/>
        <v>2803175</v>
      </c>
      <c r="G2721" s="3"/>
      <c r="H2721" s="17"/>
    </row>
    <row r="2722" spans="1:8">
      <c r="A2722" s="19"/>
      <c r="B2722" s="21" t="s">
        <v>2951</v>
      </c>
      <c r="C2722" s="21">
        <v>11</v>
      </c>
      <c r="D2722" s="5">
        <v>244390</v>
      </c>
      <c r="E2722" s="3"/>
      <c r="F2722" s="3">
        <f t="shared" si="52"/>
        <v>3047565</v>
      </c>
      <c r="G2722" s="3"/>
      <c r="H2722" s="17"/>
    </row>
    <row r="2723" spans="1:8">
      <c r="A2723" s="19"/>
      <c r="B2723" s="21" t="s">
        <v>2953</v>
      </c>
      <c r="C2723" s="21">
        <v>21</v>
      </c>
      <c r="D2723" s="3">
        <v>463860</v>
      </c>
      <c r="E2723" s="3"/>
      <c r="F2723" s="3">
        <f t="shared" si="52"/>
        <v>3511425</v>
      </c>
      <c r="G2723" s="3"/>
      <c r="H2723" s="17"/>
    </row>
    <row r="2724" spans="1:8">
      <c r="A2724" s="19"/>
      <c r="B2724" s="639" t="s">
        <v>2954</v>
      </c>
      <c r="C2724" s="21">
        <v>24</v>
      </c>
      <c r="D2724" s="3">
        <v>504280</v>
      </c>
      <c r="E2724" s="3"/>
      <c r="F2724" s="3">
        <f t="shared" si="52"/>
        <v>4015705</v>
      </c>
      <c r="G2724" s="3"/>
      <c r="H2724" s="17"/>
    </row>
    <row r="2725" spans="1:8">
      <c r="A2725" s="19"/>
      <c r="B2725" s="21" t="s">
        <v>2955</v>
      </c>
      <c r="C2725" s="21">
        <v>25</v>
      </c>
      <c r="D2725" s="3">
        <v>562230</v>
      </c>
      <c r="E2725" s="3"/>
      <c r="F2725" s="3">
        <f t="shared" si="52"/>
        <v>4577935</v>
      </c>
      <c r="G2725" s="3"/>
      <c r="H2725" s="17"/>
    </row>
    <row r="2726" spans="1:8">
      <c r="A2726" s="19"/>
      <c r="B2726" s="21" t="s">
        <v>2956</v>
      </c>
      <c r="C2726" s="21">
        <v>20</v>
      </c>
      <c r="D2726" s="3">
        <v>419945</v>
      </c>
      <c r="E2726" s="3"/>
      <c r="F2726" s="3">
        <f t="shared" si="52"/>
        <v>4997880</v>
      </c>
      <c r="G2726" s="3"/>
      <c r="H2726" s="17"/>
    </row>
    <row r="2727" spans="1:8">
      <c r="A2727" s="19"/>
      <c r="B2727" s="21" t="s">
        <v>2957</v>
      </c>
      <c r="C2727" s="21">
        <v>11</v>
      </c>
      <c r="D2727" s="3">
        <v>213495</v>
      </c>
      <c r="E2727" s="3"/>
      <c r="F2727" s="3">
        <f t="shared" si="52"/>
        <v>5211375</v>
      </c>
      <c r="G2727" s="3"/>
      <c r="H2727" s="17"/>
    </row>
    <row r="2728" spans="1:8">
      <c r="A2728" s="19"/>
      <c r="B2728" s="21" t="s">
        <v>2964</v>
      </c>
      <c r="C2728" s="21">
        <v>9</v>
      </c>
      <c r="D2728" s="3">
        <v>200320</v>
      </c>
      <c r="E2728" s="3"/>
      <c r="F2728" s="3">
        <f t="shared" si="52"/>
        <v>5411695</v>
      </c>
      <c r="G2728" s="3"/>
      <c r="H2728" s="17"/>
    </row>
    <row r="2729" spans="1:8">
      <c r="A2729" s="19"/>
      <c r="B2729" s="21" t="s">
        <v>2966</v>
      </c>
      <c r="C2729" s="21">
        <v>8</v>
      </c>
      <c r="D2729" s="3">
        <v>183220</v>
      </c>
      <c r="E2729" s="3"/>
      <c r="F2729" s="3">
        <f t="shared" si="52"/>
        <v>5594915</v>
      </c>
      <c r="G2729" s="3"/>
      <c r="H2729" s="17"/>
    </row>
    <row r="2730" spans="1:8">
      <c r="A2730" s="19"/>
      <c r="B2730" s="21" t="s">
        <v>2967</v>
      </c>
      <c r="C2730" s="21">
        <v>12</v>
      </c>
      <c r="D2730" s="3">
        <v>267295</v>
      </c>
      <c r="E2730" s="3"/>
      <c r="F2730" s="3">
        <f t="shared" si="52"/>
        <v>5862210</v>
      </c>
      <c r="G2730" s="3"/>
      <c r="H2730" s="17"/>
    </row>
    <row r="2731" spans="1:8">
      <c r="A2731" s="19"/>
      <c r="B2731" s="21" t="s">
        <v>2968</v>
      </c>
      <c r="C2731" s="21">
        <v>7</v>
      </c>
      <c r="D2731" s="3">
        <v>156570</v>
      </c>
      <c r="E2731" s="3"/>
      <c r="F2731" s="3">
        <f t="shared" si="52"/>
        <v>6018780</v>
      </c>
      <c r="G2731" s="3"/>
      <c r="H2731" s="17"/>
    </row>
    <row r="2732" spans="1:8">
      <c r="A2732" s="19"/>
      <c r="B2732" s="21" t="s">
        <v>2970</v>
      </c>
      <c r="C2732" s="21">
        <v>14</v>
      </c>
      <c r="D2732" s="3">
        <v>288205</v>
      </c>
      <c r="E2732" s="3"/>
      <c r="F2732" s="3">
        <f t="shared" si="52"/>
        <v>6306985</v>
      </c>
      <c r="G2732" s="3"/>
      <c r="H2732" s="17"/>
    </row>
    <row r="2733" spans="1:8">
      <c r="A2733" s="19"/>
      <c r="B2733" s="21" t="s">
        <v>2971</v>
      </c>
      <c r="C2733" s="21">
        <v>1</v>
      </c>
      <c r="D2733" s="3">
        <v>17030</v>
      </c>
      <c r="E2733" s="3"/>
      <c r="F2733" s="3">
        <f t="shared" si="52"/>
        <v>6324015</v>
      </c>
      <c r="G2733" s="3"/>
      <c r="H2733" s="17"/>
    </row>
    <row r="2734" spans="1:8">
      <c r="A2734" s="19"/>
      <c r="B2734" s="21"/>
      <c r="C2734" s="21"/>
      <c r="D2734" s="3"/>
      <c r="E2734" s="3"/>
      <c r="F2734" s="3">
        <f t="shared" si="52"/>
        <v>6324015</v>
      </c>
      <c r="G2734" s="3"/>
      <c r="H2734" s="17"/>
    </row>
    <row r="2735" spans="1:8">
      <c r="A2735" s="19"/>
      <c r="B2735" s="21"/>
      <c r="C2735" s="21"/>
      <c r="D2735" s="3"/>
      <c r="E2735" s="3"/>
      <c r="F2735" s="3">
        <f t="shared" si="52"/>
        <v>6324015</v>
      </c>
      <c r="G2735" s="3"/>
      <c r="H2735" s="17"/>
    </row>
    <row r="2736" spans="1:8">
      <c r="A2736" s="19"/>
      <c r="B2736" s="21"/>
      <c r="C2736" s="21"/>
      <c r="D2736" s="3"/>
      <c r="E2736" s="3"/>
      <c r="F2736" s="3">
        <f t="shared" si="52"/>
        <v>6324015</v>
      </c>
      <c r="G2736" s="3"/>
      <c r="H2736" s="17"/>
    </row>
    <row r="2737" spans="1:8">
      <c r="A2737" s="19"/>
      <c r="B2737" s="21"/>
      <c r="C2737" s="21"/>
      <c r="D2737" s="3"/>
      <c r="E2737" s="3"/>
      <c r="F2737" s="3">
        <f t="shared" si="52"/>
        <v>6324015</v>
      </c>
      <c r="G2737" s="3"/>
      <c r="H2737" s="17"/>
    </row>
    <row r="2738" spans="1:8" ht="18.75">
      <c r="A2738" s="676" t="s">
        <v>43</v>
      </c>
      <c r="B2738" s="677"/>
      <c r="C2738" s="41">
        <f>SUM(C2715:C2737)</f>
        <v>288</v>
      </c>
      <c r="D2738" s="42">
        <f>SUM(D2715:D2737)</f>
        <v>6324015</v>
      </c>
      <c r="E2738" s="42">
        <f>SUM(E2715:E2737)</f>
        <v>0</v>
      </c>
      <c r="F2738" s="42">
        <f>D2738-E2738</f>
        <v>6324015</v>
      </c>
      <c r="G2738" s="42"/>
      <c r="H2738" s="43"/>
    </row>
  </sheetData>
  <mergeCells count="215">
    <mergeCell ref="A2157:H2157"/>
    <mergeCell ref="A1992:H1992"/>
    <mergeCell ref="A1993:H1993"/>
    <mergeCell ref="A2021:B2021"/>
    <mergeCell ref="A2683:H2683"/>
    <mergeCell ref="A2684:H2684"/>
    <mergeCell ref="A2685:H2685"/>
    <mergeCell ref="A2686:H2686"/>
    <mergeCell ref="A2707:B2707"/>
    <mergeCell ref="A2632:H2632"/>
    <mergeCell ref="A2633:H2633"/>
    <mergeCell ref="A2634:H2634"/>
    <mergeCell ref="A2635:H2635"/>
    <mergeCell ref="A2680:B2680"/>
    <mergeCell ref="A2552:H2552"/>
    <mergeCell ref="A2553:H2553"/>
    <mergeCell ref="A2554:H2554"/>
    <mergeCell ref="A2555:H2555"/>
    <mergeCell ref="A2586:B2586"/>
    <mergeCell ref="A2589:H2589"/>
    <mergeCell ref="A2590:H2590"/>
    <mergeCell ref="A2591:H2591"/>
    <mergeCell ref="A2592:H2592"/>
    <mergeCell ref="A2629:B2629"/>
    <mergeCell ref="A1911:B1911"/>
    <mergeCell ref="A1780:H1780"/>
    <mergeCell ref="A1781:H1781"/>
    <mergeCell ref="A1735:H1735"/>
    <mergeCell ref="A1736:H1736"/>
    <mergeCell ref="A1737:H1737"/>
    <mergeCell ref="A1738:H1738"/>
    <mergeCell ref="A1775:B1775"/>
    <mergeCell ref="A1782:H1782"/>
    <mergeCell ref="A1783:H1783"/>
    <mergeCell ref="A1815:H1815"/>
    <mergeCell ref="A1813:B1813"/>
    <mergeCell ref="A1856:H1856"/>
    <mergeCell ref="A1857:H1857"/>
    <mergeCell ref="A1851:B1851"/>
    <mergeCell ref="A591:H591"/>
    <mergeCell ref="A592:H592"/>
    <mergeCell ref="A641:B641"/>
    <mergeCell ref="A646:H646"/>
    <mergeCell ref="A647:H647"/>
    <mergeCell ref="A648:H648"/>
    <mergeCell ref="A649:H649"/>
    <mergeCell ref="A682:B682"/>
    <mergeCell ref="A685:H685"/>
    <mergeCell ref="A702:H702"/>
    <mergeCell ref="A703:H703"/>
    <mergeCell ref="A704:H704"/>
    <mergeCell ref="A737:B737"/>
    <mergeCell ref="A741:H741"/>
    <mergeCell ref="A742:H742"/>
    <mergeCell ref="A743:H743"/>
    <mergeCell ref="A744:H744"/>
    <mergeCell ref="A782:B782"/>
    <mergeCell ref="A686:H686"/>
    <mergeCell ref="A687:H687"/>
    <mergeCell ref="A688:H688"/>
    <mergeCell ref="A697:B697"/>
    <mergeCell ref="A701:H701"/>
    <mergeCell ref="A303:B303"/>
    <mergeCell ref="A307:H307"/>
    <mergeCell ref="A308:H308"/>
    <mergeCell ref="A309:H309"/>
    <mergeCell ref="A310:H310"/>
    <mergeCell ref="A461:B461"/>
    <mergeCell ref="A467:H467"/>
    <mergeCell ref="A468:H468"/>
    <mergeCell ref="A469:H469"/>
    <mergeCell ref="A470:H470"/>
    <mergeCell ref="A502:B502"/>
    <mergeCell ref="A508:H508"/>
    <mergeCell ref="A509:H509"/>
    <mergeCell ref="A510:H510"/>
    <mergeCell ref="A511:H511"/>
    <mergeCell ref="A569:B569"/>
    <mergeCell ref="A589:H589"/>
    <mergeCell ref="A590:H590"/>
    <mergeCell ref="A574:H574"/>
    <mergeCell ref="A575:H575"/>
    <mergeCell ref="A576:H576"/>
    <mergeCell ref="A577:H577"/>
    <mergeCell ref="A586:B586"/>
    <mergeCell ref="A1:H1"/>
    <mergeCell ref="A2:H2"/>
    <mergeCell ref="A3:H3"/>
    <mergeCell ref="A4:H4"/>
    <mergeCell ref="A187:B187"/>
    <mergeCell ref="A193:H193"/>
    <mergeCell ref="A194:H194"/>
    <mergeCell ref="A195:H195"/>
    <mergeCell ref="A196:H196"/>
    <mergeCell ref="A786:H786"/>
    <mergeCell ref="A787:H787"/>
    <mergeCell ref="A788:H788"/>
    <mergeCell ref="A789:H789"/>
    <mergeCell ref="A949:B949"/>
    <mergeCell ref="A953:H953"/>
    <mergeCell ref="A954:H954"/>
    <mergeCell ref="A955:H955"/>
    <mergeCell ref="A956:H956"/>
    <mergeCell ref="A1057:B1057"/>
    <mergeCell ref="A1064:H1064"/>
    <mergeCell ref="A1065:H1065"/>
    <mergeCell ref="A1066:H1066"/>
    <mergeCell ref="A1067:H1067"/>
    <mergeCell ref="A1145:B1145"/>
    <mergeCell ref="A1151:H1151"/>
    <mergeCell ref="A1152:H1152"/>
    <mergeCell ref="A1153:H1153"/>
    <mergeCell ref="A1154:H1154"/>
    <mergeCell ref="A1218:B1218"/>
    <mergeCell ref="A1222:H1222"/>
    <mergeCell ref="A1223:H1223"/>
    <mergeCell ref="A1224:H1224"/>
    <mergeCell ref="A1225:H1225"/>
    <mergeCell ref="A1346:B1346"/>
    <mergeCell ref="A1350:H1350"/>
    <mergeCell ref="A1351:H1351"/>
    <mergeCell ref="A1352:H1352"/>
    <mergeCell ref="A1353:H1353"/>
    <mergeCell ref="A1371:B1371"/>
    <mergeCell ref="A1375:H1375"/>
    <mergeCell ref="A1376:H1376"/>
    <mergeCell ref="A1377:H1377"/>
    <mergeCell ref="A1378:H1378"/>
    <mergeCell ref="A1448:B1448"/>
    <mergeCell ref="A1451:H1451"/>
    <mergeCell ref="A1452:H1452"/>
    <mergeCell ref="A1453:H1453"/>
    <mergeCell ref="A1454:H1454"/>
    <mergeCell ref="A1462:B1462"/>
    <mergeCell ref="A1465:H1465"/>
    <mergeCell ref="A1466:H1466"/>
    <mergeCell ref="A1467:H1467"/>
    <mergeCell ref="A1468:H1468"/>
    <mergeCell ref="A1583:H1583"/>
    <mergeCell ref="A1489:B1489"/>
    <mergeCell ref="A1494:H1494"/>
    <mergeCell ref="A1495:H1495"/>
    <mergeCell ref="A1496:H1496"/>
    <mergeCell ref="A1497:H1497"/>
    <mergeCell ref="A1577:B1577"/>
    <mergeCell ref="A1580:H1580"/>
    <mergeCell ref="A1581:H1581"/>
    <mergeCell ref="A1582:H1582"/>
    <mergeCell ref="A1603:B1603"/>
    <mergeCell ref="A1607:H1607"/>
    <mergeCell ref="A1608:H1608"/>
    <mergeCell ref="A1609:H1609"/>
    <mergeCell ref="A1610:H1610"/>
    <mergeCell ref="A1718:B1718"/>
    <mergeCell ref="A2154:B2154"/>
    <mergeCell ref="A1720:H1720"/>
    <mergeCell ref="A1721:H1721"/>
    <mergeCell ref="A1722:H1722"/>
    <mergeCell ref="A1723:H1723"/>
    <mergeCell ref="A1731:B1731"/>
    <mergeCell ref="A1991:H1991"/>
    <mergeCell ref="A1854:H1854"/>
    <mergeCell ref="A1855:H1855"/>
    <mergeCell ref="A1816:H1816"/>
    <mergeCell ref="A1817:H1817"/>
    <mergeCell ref="A1818:H1818"/>
    <mergeCell ref="A2027:H2027"/>
    <mergeCell ref="A1914:H1914"/>
    <mergeCell ref="A1915:H1915"/>
    <mergeCell ref="A1916:H1916"/>
    <mergeCell ref="A1917:H1917"/>
    <mergeCell ref="A1941:B1941"/>
    <mergeCell ref="A2347:B2347"/>
    <mergeCell ref="A2350:H2350"/>
    <mergeCell ref="A2351:H2351"/>
    <mergeCell ref="A2352:H2352"/>
    <mergeCell ref="A2353:H2353"/>
    <mergeCell ref="A2356:B2356"/>
    <mergeCell ref="A1944:H1944"/>
    <mergeCell ref="A1945:H1945"/>
    <mergeCell ref="A1946:H1946"/>
    <mergeCell ref="A1947:H1947"/>
    <mergeCell ref="A1987:B1987"/>
    <mergeCell ref="A2024:H2024"/>
    <mergeCell ref="A2025:H2025"/>
    <mergeCell ref="A2026:H2026"/>
    <mergeCell ref="A1990:H1990"/>
    <mergeCell ref="A2158:H2158"/>
    <mergeCell ref="A2159:H2159"/>
    <mergeCell ref="A2160:H2160"/>
    <mergeCell ref="A2191:B2191"/>
    <mergeCell ref="A2146:B2146"/>
    <mergeCell ref="A2148:H2148"/>
    <mergeCell ref="A2149:H2149"/>
    <mergeCell ref="A2150:H2150"/>
    <mergeCell ref="A2151:H2151"/>
    <mergeCell ref="A2194:H2194"/>
    <mergeCell ref="A2195:H2195"/>
    <mergeCell ref="A2196:H2196"/>
    <mergeCell ref="A2197:H2197"/>
    <mergeCell ref="A2220:B2220"/>
    <mergeCell ref="A2225:H2225"/>
    <mergeCell ref="A2222:H2222"/>
    <mergeCell ref="A2223:H2223"/>
    <mergeCell ref="A2224:H2224"/>
    <mergeCell ref="A2710:H2710"/>
    <mergeCell ref="A2711:H2711"/>
    <mergeCell ref="A2712:H2712"/>
    <mergeCell ref="A2713:H2713"/>
    <mergeCell ref="A2738:B2738"/>
    <mergeCell ref="A2362:H2362"/>
    <mergeCell ref="A2363:H2363"/>
    <mergeCell ref="A2364:H2364"/>
    <mergeCell ref="A2365:H2365"/>
    <mergeCell ref="A2549:B2549"/>
  </mergeCells>
  <pageMargins left="0.7" right="0.7" top="0.75" bottom="0.75" header="0.3" footer="0.3"/>
  <pageSetup paperSize="9" scale="75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2389"/>
  <sheetViews>
    <sheetView topLeftCell="A2297" workbookViewId="0">
      <selection activeCell="E2310" sqref="E2310"/>
    </sheetView>
  </sheetViews>
  <sheetFormatPr defaultColWidth="9" defaultRowHeight="15"/>
  <cols>
    <col min="2" max="2" width="16" customWidth="1"/>
    <col min="3" max="3" width="14.85546875" customWidth="1"/>
    <col min="4" max="4" width="22.28515625" customWidth="1"/>
    <col min="5" max="5" width="24.5703125" customWidth="1"/>
    <col min="6" max="6" width="20.28515625" customWidth="1"/>
    <col min="7" max="7" width="22.7109375" customWidth="1"/>
    <col min="8" max="8" width="17.5703125" customWidth="1"/>
    <col min="9" max="9" width="14.28515625" customWidth="1"/>
  </cols>
  <sheetData>
    <row r="1" spans="1:8" ht="23.25">
      <c r="A1" s="666" t="s">
        <v>0</v>
      </c>
      <c r="B1" s="666"/>
      <c r="C1" s="666"/>
      <c r="D1" s="666"/>
      <c r="E1" s="666"/>
      <c r="F1" s="666"/>
      <c r="G1" s="666"/>
      <c r="H1" s="666"/>
    </row>
    <row r="2" spans="1:8" ht="15.75">
      <c r="A2" s="672" t="s">
        <v>1579</v>
      </c>
      <c r="B2" s="672"/>
      <c r="C2" s="672"/>
      <c r="D2" s="672"/>
      <c r="E2" s="672"/>
      <c r="F2" s="672"/>
      <c r="G2" s="672"/>
      <c r="H2" s="672"/>
    </row>
    <row r="3" spans="1:8">
      <c r="A3" s="667" t="s">
        <v>269</v>
      </c>
      <c r="B3" s="667"/>
      <c r="C3" s="667"/>
      <c r="D3" s="667"/>
      <c r="E3" s="667"/>
      <c r="F3" s="667"/>
      <c r="G3" s="667"/>
      <c r="H3" s="667"/>
    </row>
    <row r="4" spans="1:8">
      <c r="A4" s="668" t="s">
        <v>1580</v>
      </c>
      <c r="B4" s="668"/>
      <c r="C4" s="668"/>
      <c r="D4" s="668"/>
      <c r="E4" s="668"/>
      <c r="F4" s="668"/>
      <c r="G4" s="668"/>
      <c r="H4" s="668"/>
    </row>
    <row r="5" spans="1:8" ht="15.75">
      <c r="A5" s="1" t="s">
        <v>3</v>
      </c>
      <c r="B5" s="1" t="s">
        <v>4</v>
      </c>
      <c r="C5" s="211" t="s">
        <v>2245</v>
      </c>
      <c r="D5" s="1" t="s">
        <v>2243</v>
      </c>
      <c r="E5" s="1" t="s">
        <v>2246</v>
      </c>
      <c r="F5" s="211" t="s">
        <v>2244</v>
      </c>
      <c r="G5" s="1" t="s">
        <v>2247</v>
      </c>
      <c r="H5" s="211" t="s">
        <v>2239</v>
      </c>
    </row>
    <row r="6" spans="1:8">
      <c r="A6" s="19">
        <v>1</v>
      </c>
      <c r="B6" s="21" t="s">
        <v>1581</v>
      </c>
      <c r="C6" s="21">
        <v>10</v>
      </c>
      <c r="D6" s="3">
        <v>254005</v>
      </c>
      <c r="E6" s="3"/>
      <c r="F6" s="3">
        <f>D6-E6</f>
        <v>254005</v>
      </c>
      <c r="G6" s="3"/>
      <c r="H6" s="21"/>
    </row>
    <row r="7" spans="1:8">
      <c r="A7" s="19">
        <v>2</v>
      </c>
      <c r="B7" s="21" t="s">
        <v>1582</v>
      </c>
      <c r="C7" s="21">
        <v>17</v>
      </c>
      <c r="D7" s="3">
        <v>425595</v>
      </c>
      <c r="E7" s="3"/>
      <c r="F7" s="3">
        <f>F6+D7-E7</f>
        <v>679600</v>
      </c>
      <c r="G7" s="3"/>
      <c r="H7" s="21"/>
    </row>
    <row r="8" spans="1:8">
      <c r="A8" s="19">
        <v>3</v>
      </c>
      <c r="B8" s="21" t="s">
        <v>1583</v>
      </c>
      <c r="C8" s="21">
        <v>17</v>
      </c>
      <c r="D8" s="3">
        <v>417525</v>
      </c>
      <c r="E8" s="3"/>
      <c r="F8" s="3">
        <f t="shared" ref="F8:F71" si="0">F7+D8-E8</f>
        <v>1097125</v>
      </c>
      <c r="G8" s="3"/>
      <c r="H8" s="21"/>
    </row>
    <row r="9" spans="1:8">
      <c r="A9" s="19">
        <v>4</v>
      </c>
      <c r="B9" s="21" t="s">
        <v>1584</v>
      </c>
      <c r="C9" s="21">
        <v>16</v>
      </c>
      <c r="D9" s="3">
        <v>385295</v>
      </c>
      <c r="E9" s="3"/>
      <c r="F9" s="3">
        <f t="shared" si="0"/>
        <v>1482420</v>
      </c>
      <c r="G9" s="3"/>
      <c r="H9" s="21"/>
    </row>
    <row r="10" spans="1:8">
      <c r="A10" s="19">
        <v>5</v>
      </c>
      <c r="B10" s="21" t="s">
        <v>1531</v>
      </c>
      <c r="C10" s="21">
        <v>6</v>
      </c>
      <c r="D10" s="3">
        <v>147510</v>
      </c>
      <c r="E10" s="3"/>
      <c r="F10" s="3">
        <f t="shared" si="0"/>
        <v>1629930</v>
      </c>
      <c r="G10" s="3"/>
      <c r="H10" s="21"/>
    </row>
    <row r="11" spans="1:8">
      <c r="A11" s="19">
        <v>6</v>
      </c>
      <c r="B11" s="21" t="s">
        <v>1546</v>
      </c>
      <c r="C11" s="21">
        <v>5</v>
      </c>
      <c r="D11" s="3">
        <v>123200</v>
      </c>
      <c r="E11" s="3"/>
      <c r="F11" s="3">
        <f t="shared" si="0"/>
        <v>1753130</v>
      </c>
      <c r="G11" s="3"/>
      <c r="H11" s="21"/>
    </row>
    <row r="12" spans="1:8">
      <c r="A12" s="19">
        <v>7</v>
      </c>
      <c r="B12" s="21" t="s">
        <v>1547</v>
      </c>
      <c r="C12" s="21">
        <v>5</v>
      </c>
      <c r="D12" s="3">
        <v>119905</v>
      </c>
      <c r="E12" s="3"/>
      <c r="F12" s="3">
        <f t="shared" si="0"/>
        <v>1873035</v>
      </c>
      <c r="G12" s="3"/>
      <c r="H12" s="21"/>
    </row>
    <row r="13" spans="1:8">
      <c r="A13" s="19">
        <v>8</v>
      </c>
      <c r="B13" s="21" t="s">
        <v>1548</v>
      </c>
      <c r="C13" s="21">
        <v>4</v>
      </c>
      <c r="D13" s="3">
        <v>96010</v>
      </c>
      <c r="E13" s="3"/>
      <c r="F13" s="3">
        <f t="shared" si="0"/>
        <v>1969045</v>
      </c>
      <c r="G13" s="3"/>
      <c r="H13" s="21"/>
    </row>
    <row r="14" spans="1:8">
      <c r="A14" s="19">
        <v>9</v>
      </c>
      <c r="B14" s="21" t="s">
        <v>1549</v>
      </c>
      <c r="C14" s="21">
        <v>1</v>
      </c>
      <c r="D14" s="3">
        <v>24265</v>
      </c>
      <c r="E14" s="3"/>
      <c r="F14" s="3">
        <f t="shared" si="0"/>
        <v>1993310</v>
      </c>
      <c r="G14" s="3"/>
      <c r="H14" s="21"/>
    </row>
    <row r="15" spans="1:8">
      <c r="A15" s="19">
        <v>10</v>
      </c>
      <c r="B15" s="21" t="s">
        <v>1550</v>
      </c>
      <c r="C15" s="21">
        <v>2</v>
      </c>
      <c r="D15" s="3">
        <v>50175</v>
      </c>
      <c r="E15" s="3"/>
      <c r="F15" s="3">
        <f t="shared" si="0"/>
        <v>2043485</v>
      </c>
      <c r="G15" s="3"/>
      <c r="H15" s="21"/>
    </row>
    <row r="16" spans="1:8">
      <c r="A16" s="19">
        <v>11</v>
      </c>
      <c r="B16" s="21" t="s">
        <v>1585</v>
      </c>
      <c r="C16" s="21">
        <v>2</v>
      </c>
      <c r="D16" s="3">
        <v>46415</v>
      </c>
      <c r="E16" s="3"/>
      <c r="F16" s="3">
        <f t="shared" si="0"/>
        <v>2089900</v>
      </c>
      <c r="G16" s="3"/>
      <c r="H16" s="21"/>
    </row>
    <row r="17" spans="1:8">
      <c r="A17" s="19">
        <v>12</v>
      </c>
      <c r="B17" s="21" t="s">
        <v>1586</v>
      </c>
      <c r="C17" s="21">
        <v>4</v>
      </c>
      <c r="D17" s="3">
        <v>97060</v>
      </c>
      <c r="E17" s="3"/>
      <c r="F17" s="3">
        <f t="shared" si="0"/>
        <v>2186960</v>
      </c>
      <c r="G17" s="3"/>
      <c r="H17" s="21"/>
    </row>
    <row r="18" spans="1:8">
      <c r="A18" s="19">
        <v>13</v>
      </c>
      <c r="B18" s="21" t="s">
        <v>1587</v>
      </c>
      <c r="C18" s="21">
        <v>11</v>
      </c>
      <c r="D18" s="3">
        <v>269975</v>
      </c>
      <c r="E18" s="3"/>
      <c r="F18" s="3">
        <f t="shared" si="0"/>
        <v>2456935</v>
      </c>
      <c r="G18" s="3"/>
      <c r="H18" s="21"/>
    </row>
    <row r="19" spans="1:8">
      <c r="A19" s="19">
        <v>14</v>
      </c>
      <c r="B19" s="21" t="s">
        <v>1588</v>
      </c>
      <c r="C19" s="21">
        <v>3</v>
      </c>
      <c r="D19" s="3">
        <v>72950</v>
      </c>
      <c r="E19" s="3"/>
      <c r="F19" s="3">
        <f t="shared" si="0"/>
        <v>2529885</v>
      </c>
      <c r="G19" s="3"/>
      <c r="H19" s="21"/>
    </row>
    <row r="20" spans="1:8">
      <c r="A20" s="19">
        <v>15</v>
      </c>
      <c r="B20" s="21" t="s">
        <v>1589</v>
      </c>
      <c r="C20" s="21">
        <v>18</v>
      </c>
      <c r="D20" s="3">
        <v>436545</v>
      </c>
      <c r="E20" s="3"/>
      <c r="F20" s="3">
        <f t="shared" si="0"/>
        <v>2966430</v>
      </c>
      <c r="G20" s="3"/>
      <c r="H20" s="21"/>
    </row>
    <row r="21" spans="1:8">
      <c r="A21" s="19"/>
      <c r="B21" s="21" t="s">
        <v>1590</v>
      </c>
      <c r="C21" s="21">
        <v>13</v>
      </c>
      <c r="D21" s="3">
        <v>326720</v>
      </c>
      <c r="E21" s="3"/>
      <c r="F21" s="3">
        <f t="shared" si="0"/>
        <v>3293150</v>
      </c>
      <c r="G21" s="3"/>
      <c r="H21" s="21"/>
    </row>
    <row r="22" spans="1:8">
      <c r="A22" s="19"/>
      <c r="B22" s="21" t="s">
        <v>1591</v>
      </c>
      <c r="C22" s="21">
        <v>10</v>
      </c>
      <c r="D22" s="3">
        <v>364795</v>
      </c>
      <c r="E22" s="3"/>
      <c r="F22" s="3">
        <f t="shared" si="0"/>
        <v>3657945</v>
      </c>
      <c r="G22" s="3"/>
      <c r="H22" s="21"/>
    </row>
    <row r="23" spans="1:8">
      <c r="A23" s="19"/>
      <c r="B23" s="21" t="s">
        <v>1592</v>
      </c>
      <c r="C23" s="21">
        <v>5</v>
      </c>
      <c r="D23" s="3">
        <v>388040</v>
      </c>
      <c r="E23" s="3"/>
      <c r="F23" s="3">
        <f t="shared" si="0"/>
        <v>4045985</v>
      </c>
      <c r="G23" s="3"/>
      <c r="H23" s="21"/>
    </row>
    <row r="24" spans="1:8">
      <c r="A24" s="19"/>
      <c r="B24" s="21" t="s">
        <v>1593</v>
      </c>
      <c r="C24" s="21">
        <v>18</v>
      </c>
      <c r="D24" s="3">
        <v>443455</v>
      </c>
      <c r="E24" s="3"/>
      <c r="F24" s="3">
        <f t="shared" si="0"/>
        <v>4489440</v>
      </c>
      <c r="G24" s="3"/>
      <c r="H24" s="21"/>
    </row>
    <row r="25" spans="1:8">
      <c r="A25" s="19"/>
      <c r="B25" s="21" t="s">
        <v>1594</v>
      </c>
      <c r="C25" s="21">
        <v>20</v>
      </c>
      <c r="D25" s="3">
        <v>449600</v>
      </c>
      <c r="E25" s="3"/>
      <c r="F25" s="3">
        <f t="shared" si="0"/>
        <v>4939040</v>
      </c>
      <c r="G25" s="3"/>
      <c r="H25" s="21"/>
    </row>
    <row r="26" spans="1:8">
      <c r="A26" s="19"/>
      <c r="B26" s="21" t="s">
        <v>1595</v>
      </c>
      <c r="C26" s="21">
        <v>1</v>
      </c>
      <c r="D26" s="3">
        <v>11175</v>
      </c>
      <c r="E26" s="3"/>
      <c r="F26" s="3">
        <f t="shared" si="0"/>
        <v>4950215</v>
      </c>
      <c r="G26" s="3"/>
      <c r="H26" s="21"/>
    </row>
    <row r="27" spans="1:8">
      <c r="A27" s="19"/>
      <c r="B27" s="21" t="s">
        <v>1596</v>
      </c>
      <c r="C27" s="21">
        <v>17</v>
      </c>
      <c r="D27" s="3"/>
      <c r="E27" s="3">
        <v>280385</v>
      </c>
      <c r="F27" s="3">
        <f t="shared" si="0"/>
        <v>4669830</v>
      </c>
      <c r="G27" s="3"/>
      <c r="H27" s="21"/>
    </row>
    <row r="28" spans="1:8">
      <c r="A28" s="19"/>
      <c r="B28" s="21" t="s">
        <v>1597</v>
      </c>
      <c r="C28" s="21">
        <v>7</v>
      </c>
      <c r="D28" s="3"/>
      <c r="E28" s="3">
        <v>113960</v>
      </c>
      <c r="F28" s="3">
        <f t="shared" si="0"/>
        <v>4555870</v>
      </c>
      <c r="G28" s="3"/>
      <c r="H28" s="21"/>
    </row>
    <row r="29" spans="1:8">
      <c r="A29" s="19"/>
      <c r="B29" s="21" t="s">
        <v>1255</v>
      </c>
      <c r="C29" s="21">
        <v>13</v>
      </c>
      <c r="D29" s="3"/>
      <c r="E29" s="3">
        <v>261195</v>
      </c>
      <c r="F29" s="3">
        <f t="shared" si="0"/>
        <v>4294675</v>
      </c>
      <c r="G29" s="3"/>
      <c r="H29" s="21"/>
    </row>
    <row r="30" spans="1:8">
      <c r="A30" s="19"/>
      <c r="B30" s="21" t="s">
        <v>1256</v>
      </c>
      <c r="C30" s="21">
        <v>12</v>
      </c>
      <c r="D30" s="3"/>
      <c r="E30" s="3">
        <v>182105</v>
      </c>
      <c r="F30" s="3">
        <f t="shared" si="0"/>
        <v>4112570</v>
      </c>
      <c r="G30" s="3"/>
      <c r="H30" s="21"/>
    </row>
    <row r="31" spans="1:8">
      <c r="A31" s="19">
        <v>16</v>
      </c>
      <c r="B31" s="21" t="s">
        <v>1258</v>
      </c>
      <c r="C31" s="21">
        <v>3</v>
      </c>
      <c r="D31" s="3"/>
      <c r="E31" s="3">
        <v>78405</v>
      </c>
      <c r="F31" s="3">
        <f t="shared" si="0"/>
        <v>4034165</v>
      </c>
      <c r="G31" s="3"/>
      <c r="H31" s="21"/>
    </row>
    <row r="32" spans="1:8">
      <c r="A32" s="19"/>
      <c r="B32" s="21" t="s">
        <v>987</v>
      </c>
      <c r="C32" s="21">
        <v>1</v>
      </c>
      <c r="D32" s="3"/>
      <c r="E32" s="3">
        <v>16590</v>
      </c>
      <c r="F32" s="3">
        <f t="shared" si="0"/>
        <v>4017575</v>
      </c>
      <c r="G32" s="3"/>
      <c r="H32" s="21"/>
    </row>
    <row r="33" spans="1:8">
      <c r="A33" s="19"/>
      <c r="B33" s="21" t="s">
        <v>989</v>
      </c>
      <c r="C33" s="21">
        <v>8</v>
      </c>
      <c r="D33" s="3"/>
      <c r="E33" s="3">
        <v>157170</v>
      </c>
      <c r="F33" s="3">
        <f t="shared" si="0"/>
        <v>3860405</v>
      </c>
      <c r="G33" s="3"/>
      <c r="H33" s="21"/>
    </row>
    <row r="34" spans="1:8">
      <c r="A34" s="19"/>
      <c r="B34" s="21" t="s">
        <v>991</v>
      </c>
      <c r="C34" s="21">
        <v>4</v>
      </c>
      <c r="D34" s="3"/>
      <c r="E34" s="3">
        <v>69545</v>
      </c>
      <c r="F34" s="3">
        <f t="shared" si="0"/>
        <v>3790860</v>
      </c>
      <c r="G34" s="3"/>
      <c r="H34" s="21"/>
    </row>
    <row r="35" spans="1:8">
      <c r="A35" s="19"/>
      <c r="B35" s="21" t="s">
        <v>1012</v>
      </c>
      <c r="C35" s="21">
        <v>2</v>
      </c>
      <c r="D35" s="3"/>
      <c r="E35" s="3">
        <v>29315</v>
      </c>
      <c r="F35" s="3">
        <f t="shared" si="0"/>
        <v>3761545</v>
      </c>
      <c r="G35" s="3"/>
      <c r="H35" s="21"/>
    </row>
    <row r="36" spans="1:8">
      <c r="A36" s="19"/>
      <c r="B36" s="21" t="s">
        <v>1014</v>
      </c>
      <c r="C36" s="21">
        <v>6</v>
      </c>
      <c r="D36" s="3"/>
      <c r="E36" s="3">
        <v>79140</v>
      </c>
      <c r="F36" s="3">
        <f t="shared" si="0"/>
        <v>3682405</v>
      </c>
      <c r="G36" s="3"/>
      <c r="H36" s="21"/>
    </row>
    <row r="37" spans="1:8">
      <c r="A37" s="19"/>
      <c r="B37" s="21" t="s">
        <v>1024</v>
      </c>
      <c r="C37" s="21">
        <v>8</v>
      </c>
      <c r="D37" s="3"/>
      <c r="E37" s="3">
        <v>123600</v>
      </c>
      <c r="F37" s="3">
        <f t="shared" si="0"/>
        <v>3558805</v>
      </c>
      <c r="G37" s="3"/>
      <c r="H37" s="21"/>
    </row>
    <row r="38" spans="1:8">
      <c r="A38" s="19"/>
      <c r="B38" s="21" t="s">
        <v>1598</v>
      </c>
      <c r="C38" s="21">
        <v>2</v>
      </c>
      <c r="D38" s="3"/>
      <c r="E38" s="3">
        <v>41145</v>
      </c>
      <c r="F38" s="3">
        <f t="shared" si="0"/>
        <v>3517660</v>
      </c>
      <c r="G38" s="3"/>
      <c r="H38" s="21"/>
    </row>
    <row r="39" spans="1:8">
      <c r="A39" s="19"/>
      <c r="B39" s="21" t="s">
        <v>1599</v>
      </c>
      <c r="C39" s="21">
        <v>5</v>
      </c>
      <c r="D39" s="3"/>
      <c r="E39" s="3">
        <v>79650</v>
      </c>
      <c r="F39" s="3">
        <f t="shared" si="0"/>
        <v>3438010</v>
      </c>
      <c r="G39" s="3"/>
      <c r="H39" s="21"/>
    </row>
    <row r="40" spans="1:8">
      <c r="A40" s="19"/>
      <c r="B40" s="21" t="s">
        <v>1026</v>
      </c>
      <c r="C40" s="21">
        <v>10</v>
      </c>
      <c r="D40" s="3"/>
      <c r="E40" s="3">
        <v>190655</v>
      </c>
      <c r="F40" s="3">
        <f t="shared" si="0"/>
        <v>3247355</v>
      </c>
      <c r="G40" s="3"/>
      <c r="H40" s="21"/>
    </row>
    <row r="41" spans="1:8">
      <c r="A41" s="19"/>
      <c r="B41" s="21" t="s">
        <v>1600</v>
      </c>
      <c r="C41" s="21">
        <v>3</v>
      </c>
      <c r="D41" s="3"/>
      <c r="E41" s="3">
        <v>40490</v>
      </c>
      <c r="F41" s="3">
        <f t="shared" si="0"/>
        <v>3206865</v>
      </c>
      <c r="G41" s="3"/>
      <c r="H41" s="21"/>
    </row>
    <row r="42" spans="1:8">
      <c r="A42" s="19"/>
      <c r="B42" s="21" t="s">
        <v>1028</v>
      </c>
      <c r="C42" s="21">
        <v>1</v>
      </c>
      <c r="D42" s="3"/>
      <c r="E42" s="3">
        <v>12980</v>
      </c>
      <c r="F42" s="3">
        <f t="shared" si="0"/>
        <v>3193885</v>
      </c>
      <c r="G42" s="3"/>
      <c r="H42" s="21"/>
    </row>
    <row r="43" spans="1:8">
      <c r="A43" s="19"/>
      <c r="B43" s="21" t="s">
        <v>1034</v>
      </c>
      <c r="C43" s="21">
        <v>1</v>
      </c>
      <c r="D43" s="3"/>
      <c r="E43" s="3">
        <v>15125</v>
      </c>
      <c r="F43" s="3">
        <f t="shared" si="0"/>
        <v>3178760</v>
      </c>
      <c r="G43" s="3"/>
      <c r="H43" s="21"/>
    </row>
    <row r="44" spans="1:8">
      <c r="A44" s="19"/>
      <c r="B44" s="21" t="s">
        <v>1601</v>
      </c>
      <c r="C44" s="21">
        <v>3</v>
      </c>
      <c r="D44" s="3">
        <v>0</v>
      </c>
      <c r="E44" s="3">
        <v>38385</v>
      </c>
      <c r="F44" s="3">
        <f t="shared" si="0"/>
        <v>3140375</v>
      </c>
      <c r="G44" s="3"/>
      <c r="H44" s="21"/>
    </row>
    <row r="45" spans="1:8">
      <c r="A45" s="19"/>
      <c r="B45" s="21" t="s">
        <v>1045</v>
      </c>
      <c r="C45" s="21">
        <v>5</v>
      </c>
      <c r="D45" s="3">
        <v>0</v>
      </c>
      <c r="E45" s="3">
        <v>94825</v>
      </c>
      <c r="F45" s="3">
        <f t="shared" si="0"/>
        <v>3045550</v>
      </c>
      <c r="G45" s="3"/>
      <c r="H45" s="21"/>
    </row>
    <row r="46" spans="1:8">
      <c r="A46" s="19"/>
      <c r="B46" s="21" t="s">
        <v>365</v>
      </c>
      <c r="C46" s="21">
        <v>1</v>
      </c>
      <c r="D46" s="3"/>
      <c r="E46" s="3">
        <v>14295</v>
      </c>
      <c r="F46" s="3">
        <f t="shared" si="0"/>
        <v>3031255</v>
      </c>
      <c r="G46" s="3"/>
      <c r="H46" s="21"/>
    </row>
    <row r="47" spans="1:8">
      <c r="A47" s="19"/>
      <c r="B47" s="21" t="s">
        <v>366</v>
      </c>
      <c r="C47" s="21">
        <v>3</v>
      </c>
      <c r="D47" s="3"/>
      <c r="E47" s="3">
        <v>38720</v>
      </c>
      <c r="F47" s="3">
        <f t="shared" si="0"/>
        <v>2992535</v>
      </c>
      <c r="G47" s="3"/>
      <c r="H47" s="21"/>
    </row>
    <row r="48" spans="1:8">
      <c r="A48" s="19"/>
      <c r="B48" s="21" t="s">
        <v>383</v>
      </c>
      <c r="C48" s="21">
        <v>5</v>
      </c>
      <c r="D48" s="3"/>
      <c r="E48" s="3">
        <v>63735</v>
      </c>
      <c r="F48" s="3">
        <f t="shared" si="0"/>
        <v>2928800</v>
      </c>
      <c r="G48" s="3"/>
      <c r="H48" s="21"/>
    </row>
    <row r="49" spans="1:8">
      <c r="A49" s="19"/>
      <c r="B49" s="21" t="s">
        <v>385</v>
      </c>
      <c r="C49" s="21">
        <v>1</v>
      </c>
      <c r="D49" s="3"/>
      <c r="E49" s="3">
        <v>26010</v>
      </c>
      <c r="F49" s="3">
        <f t="shared" si="0"/>
        <v>2902790</v>
      </c>
      <c r="G49" s="3"/>
      <c r="H49" s="21"/>
    </row>
    <row r="50" spans="1:8">
      <c r="A50" s="19"/>
      <c r="B50" s="21" t="s">
        <v>405</v>
      </c>
      <c r="C50" s="21">
        <v>4</v>
      </c>
      <c r="D50" s="3"/>
      <c r="E50" s="3">
        <v>105885</v>
      </c>
      <c r="F50" s="3">
        <f t="shared" si="0"/>
        <v>2796905</v>
      </c>
      <c r="G50" s="3"/>
      <c r="H50" s="21"/>
    </row>
    <row r="51" spans="1:8">
      <c r="A51" s="19"/>
      <c r="B51" s="21" t="s">
        <v>406</v>
      </c>
      <c r="C51" s="21">
        <v>3</v>
      </c>
      <c r="D51" s="3"/>
      <c r="E51" s="3">
        <v>64395</v>
      </c>
      <c r="F51" s="3">
        <f t="shared" si="0"/>
        <v>2732510</v>
      </c>
      <c r="G51" s="3"/>
      <c r="H51" s="21"/>
    </row>
    <row r="52" spans="1:8">
      <c r="A52" s="19"/>
      <c r="B52" s="21" t="s">
        <v>407</v>
      </c>
      <c r="C52" s="21">
        <v>5</v>
      </c>
      <c r="D52" s="3"/>
      <c r="E52" s="3">
        <v>106140</v>
      </c>
      <c r="F52" s="3">
        <f t="shared" si="0"/>
        <v>2626370</v>
      </c>
      <c r="G52" s="3"/>
      <c r="H52" s="21"/>
    </row>
    <row r="53" spans="1:8">
      <c r="A53" s="19"/>
      <c r="B53" s="21" t="s">
        <v>408</v>
      </c>
      <c r="C53" s="21">
        <v>6</v>
      </c>
      <c r="D53" s="3"/>
      <c r="E53" s="3">
        <v>128295</v>
      </c>
      <c r="F53" s="3">
        <f t="shared" si="0"/>
        <v>2498075</v>
      </c>
      <c r="G53" s="3"/>
      <c r="H53" s="21"/>
    </row>
    <row r="54" spans="1:8">
      <c r="A54" s="19"/>
      <c r="B54" s="21" t="s">
        <v>1055</v>
      </c>
      <c r="C54" s="21">
        <v>2</v>
      </c>
      <c r="D54" s="3"/>
      <c r="E54" s="3">
        <v>25995</v>
      </c>
      <c r="F54" s="3">
        <f t="shared" si="0"/>
        <v>2472080</v>
      </c>
      <c r="G54" s="3"/>
      <c r="H54" s="21"/>
    </row>
    <row r="55" spans="1:8">
      <c r="A55" s="19"/>
      <c r="B55" s="21" t="s">
        <v>1047</v>
      </c>
      <c r="C55" s="21">
        <v>6</v>
      </c>
      <c r="D55" s="3"/>
      <c r="E55" s="3">
        <v>79270</v>
      </c>
      <c r="F55" s="3">
        <f t="shared" si="0"/>
        <v>2392810</v>
      </c>
      <c r="G55" s="3"/>
      <c r="H55" s="21"/>
    </row>
    <row r="56" spans="1:8">
      <c r="A56" s="19"/>
      <c r="B56" s="21" t="s">
        <v>1049</v>
      </c>
      <c r="C56" s="21">
        <v>7</v>
      </c>
      <c r="D56" s="3"/>
      <c r="E56" s="3">
        <v>118690</v>
      </c>
      <c r="F56" s="3">
        <f t="shared" si="0"/>
        <v>2274120</v>
      </c>
      <c r="G56" s="3"/>
      <c r="H56" s="21"/>
    </row>
    <row r="57" spans="1:8">
      <c r="A57" s="19"/>
      <c r="B57" s="21" t="s">
        <v>1172</v>
      </c>
      <c r="C57" s="21">
        <v>1</v>
      </c>
      <c r="D57" s="3"/>
      <c r="E57" s="3">
        <v>500</v>
      </c>
      <c r="F57" s="3">
        <f t="shared" si="0"/>
        <v>2273620</v>
      </c>
      <c r="G57" s="3"/>
      <c r="H57" s="21"/>
    </row>
    <row r="58" spans="1:8">
      <c r="A58" s="19"/>
      <c r="B58" s="21" t="s">
        <v>1602</v>
      </c>
      <c r="C58" s="21">
        <v>5</v>
      </c>
      <c r="D58" s="3"/>
      <c r="E58" s="3">
        <v>110930</v>
      </c>
      <c r="F58" s="3">
        <f t="shared" si="0"/>
        <v>2162690</v>
      </c>
      <c r="G58" s="3"/>
      <c r="H58" s="21"/>
    </row>
    <row r="59" spans="1:8">
      <c r="A59" s="19"/>
      <c r="B59" s="21" t="s">
        <v>1175</v>
      </c>
      <c r="C59" s="21">
        <v>2</v>
      </c>
      <c r="D59" s="3"/>
      <c r="E59" s="3">
        <v>43005</v>
      </c>
      <c r="F59" s="3">
        <f t="shared" si="0"/>
        <v>2119685</v>
      </c>
      <c r="G59" s="3"/>
      <c r="H59" s="21"/>
    </row>
    <row r="60" spans="1:8">
      <c r="A60" s="19"/>
      <c r="B60" s="21" t="s">
        <v>1176</v>
      </c>
      <c r="C60" s="21">
        <v>5</v>
      </c>
      <c r="D60" s="3"/>
      <c r="E60" s="3">
        <v>105520</v>
      </c>
      <c r="F60" s="3">
        <f t="shared" si="0"/>
        <v>2014165</v>
      </c>
      <c r="G60" s="3"/>
      <c r="H60" s="21"/>
    </row>
    <row r="61" spans="1:8">
      <c r="A61" s="19"/>
      <c r="B61" s="21" t="s">
        <v>1177</v>
      </c>
      <c r="C61" s="21">
        <v>7</v>
      </c>
      <c r="D61" s="3">
        <v>0</v>
      </c>
      <c r="E61" s="3">
        <v>132190</v>
      </c>
      <c r="F61" s="3">
        <f t="shared" si="0"/>
        <v>1881975</v>
      </c>
      <c r="G61" s="3"/>
      <c r="H61" s="21"/>
    </row>
    <row r="62" spans="1:8">
      <c r="A62" s="19"/>
      <c r="B62" s="21" t="s">
        <v>1178</v>
      </c>
      <c r="C62" s="21">
        <v>8</v>
      </c>
      <c r="D62" s="3"/>
      <c r="E62" s="3">
        <v>195675</v>
      </c>
      <c r="F62" s="3">
        <f t="shared" si="0"/>
        <v>1686300</v>
      </c>
      <c r="G62" s="3"/>
      <c r="H62" s="21"/>
    </row>
    <row r="63" spans="1:8">
      <c r="A63" s="19"/>
      <c r="B63" s="21" t="s">
        <v>1179</v>
      </c>
      <c r="C63" s="21">
        <v>7</v>
      </c>
      <c r="D63" s="3"/>
      <c r="E63" s="3">
        <v>196545</v>
      </c>
      <c r="F63" s="3">
        <f t="shared" si="0"/>
        <v>1489755</v>
      </c>
      <c r="G63" s="3"/>
      <c r="H63" s="21"/>
    </row>
    <row r="64" spans="1:8">
      <c r="A64" s="19"/>
      <c r="B64" s="21" t="s">
        <v>1180</v>
      </c>
      <c r="C64" s="21">
        <v>3</v>
      </c>
      <c r="D64" s="3"/>
      <c r="E64" s="3">
        <v>74680</v>
      </c>
      <c r="F64" s="3">
        <f t="shared" si="0"/>
        <v>1415075</v>
      </c>
      <c r="G64" s="3"/>
      <c r="H64" s="21"/>
    </row>
    <row r="65" spans="1:9">
      <c r="A65" s="19"/>
      <c r="B65" s="21" t="s">
        <v>1181</v>
      </c>
      <c r="C65" s="21">
        <v>7</v>
      </c>
      <c r="D65" s="3"/>
      <c r="E65" s="3">
        <v>182055</v>
      </c>
      <c r="F65" s="3">
        <f t="shared" si="0"/>
        <v>1233020</v>
      </c>
      <c r="G65" s="3"/>
      <c r="H65" s="21"/>
    </row>
    <row r="66" spans="1:9">
      <c r="A66" s="19"/>
      <c r="B66" s="21" t="s">
        <v>1182</v>
      </c>
      <c r="C66" s="21">
        <v>6</v>
      </c>
      <c r="D66" s="3"/>
      <c r="E66" s="3">
        <v>129835</v>
      </c>
      <c r="F66" s="3">
        <f t="shared" si="0"/>
        <v>1103185</v>
      </c>
      <c r="G66" s="3"/>
      <c r="H66" s="21"/>
    </row>
    <row r="67" spans="1:9">
      <c r="A67" s="19"/>
      <c r="B67" s="21" t="s">
        <v>1603</v>
      </c>
      <c r="C67" s="21">
        <v>8</v>
      </c>
      <c r="D67" s="3"/>
      <c r="E67" s="3">
        <v>180340</v>
      </c>
      <c r="F67" s="3">
        <f t="shared" si="0"/>
        <v>922845</v>
      </c>
      <c r="G67" s="3"/>
      <c r="H67" s="21"/>
    </row>
    <row r="68" spans="1:9">
      <c r="A68" s="19"/>
      <c r="B68" s="21" t="s">
        <v>1183</v>
      </c>
      <c r="C68" s="21">
        <v>8</v>
      </c>
      <c r="D68" s="3"/>
      <c r="E68" s="3">
        <v>182150</v>
      </c>
      <c r="F68" s="3">
        <f t="shared" si="0"/>
        <v>740695</v>
      </c>
      <c r="G68" s="3"/>
      <c r="H68" s="21"/>
    </row>
    <row r="69" spans="1:9">
      <c r="A69" s="19"/>
      <c r="B69" s="21" t="s">
        <v>1184</v>
      </c>
      <c r="C69" s="21">
        <v>11</v>
      </c>
      <c r="D69" s="3"/>
      <c r="E69" s="3">
        <v>258460</v>
      </c>
      <c r="F69" s="3">
        <f t="shared" si="0"/>
        <v>482235</v>
      </c>
      <c r="G69" s="3"/>
      <c r="H69" s="21"/>
    </row>
    <row r="70" spans="1:9">
      <c r="A70" s="19"/>
      <c r="B70" s="21" t="s">
        <v>1185</v>
      </c>
      <c r="C70" s="21">
        <v>4</v>
      </c>
      <c r="D70" s="3">
        <v>0</v>
      </c>
      <c r="E70" s="3">
        <v>80025</v>
      </c>
      <c r="F70" s="3">
        <f t="shared" si="0"/>
        <v>402210</v>
      </c>
      <c r="G70" s="3"/>
      <c r="H70" s="21"/>
    </row>
    <row r="71" spans="1:9">
      <c r="A71" s="19"/>
      <c r="B71" s="21" t="s">
        <v>1186</v>
      </c>
      <c r="C71" s="21">
        <v>10</v>
      </c>
      <c r="D71" s="3"/>
      <c r="E71" s="3">
        <v>232220</v>
      </c>
      <c r="F71" s="3">
        <f t="shared" si="0"/>
        <v>169990</v>
      </c>
      <c r="G71" s="3"/>
      <c r="H71" s="21"/>
    </row>
    <row r="72" spans="1:9">
      <c r="A72" s="19"/>
      <c r="B72" s="21" t="s">
        <v>993</v>
      </c>
      <c r="C72" s="21">
        <v>5</v>
      </c>
      <c r="D72" s="3"/>
      <c r="E72" s="3">
        <v>123065</v>
      </c>
      <c r="F72" s="3">
        <f t="shared" ref="F72:F74" si="1">F71+D72-E72</f>
        <v>46925</v>
      </c>
      <c r="G72" s="3"/>
      <c r="H72" s="21"/>
    </row>
    <row r="73" spans="1:9">
      <c r="A73" s="19"/>
      <c r="B73" s="21" t="s">
        <v>995</v>
      </c>
      <c r="C73" s="21">
        <v>2</v>
      </c>
      <c r="D73" s="3">
        <v>3285</v>
      </c>
      <c r="E73" s="3">
        <v>50210</v>
      </c>
      <c r="F73" s="3">
        <f t="shared" si="1"/>
        <v>0</v>
      </c>
      <c r="G73" s="3"/>
      <c r="H73" s="21"/>
    </row>
    <row r="74" spans="1:9">
      <c r="A74" s="19"/>
      <c r="B74" s="21" t="s">
        <v>1187</v>
      </c>
      <c r="C74" s="21">
        <v>1</v>
      </c>
      <c r="D74" s="3">
        <v>8555</v>
      </c>
      <c r="E74" s="3">
        <v>8555</v>
      </c>
      <c r="F74" s="3">
        <f t="shared" si="1"/>
        <v>0</v>
      </c>
      <c r="G74" s="3"/>
      <c r="H74" s="21"/>
    </row>
    <row r="75" spans="1:9">
      <c r="A75" s="19">
        <v>17</v>
      </c>
      <c r="B75" s="21"/>
      <c r="C75" s="21"/>
      <c r="D75" s="3"/>
      <c r="E75" s="3"/>
      <c r="F75" s="3"/>
      <c r="G75" s="3"/>
      <c r="H75" s="21"/>
    </row>
    <row r="76" spans="1:9" ht="24.75" customHeight="1">
      <c r="A76" s="710" t="s">
        <v>43</v>
      </c>
      <c r="B76" s="711"/>
      <c r="C76" s="79">
        <f>SUM(C6:C75)</f>
        <v>442</v>
      </c>
      <c r="D76" s="13">
        <f>SUM(D6:D75)</f>
        <v>4962055</v>
      </c>
      <c r="E76" s="13">
        <f>SUM(E6:E75)</f>
        <v>4962055</v>
      </c>
      <c r="F76" s="13">
        <f>D76-E76</f>
        <v>0</v>
      </c>
      <c r="G76" s="13"/>
      <c r="H76" s="80"/>
      <c r="I76" s="44"/>
    </row>
    <row r="81" spans="1:8" ht="23.25">
      <c r="A81" s="666" t="s">
        <v>0</v>
      </c>
      <c r="B81" s="666"/>
      <c r="C81" s="666"/>
      <c r="D81" s="666"/>
      <c r="E81" s="666"/>
      <c r="F81" s="666"/>
      <c r="G81" s="666"/>
      <c r="H81" s="666"/>
    </row>
    <row r="82" spans="1:8" ht="15.75">
      <c r="A82" s="672" t="s">
        <v>1579</v>
      </c>
      <c r="B82" s="672"/>
      <c r="C82" s="672"/>
      <c r="D82" s="672"/>
      <c r="E82" s="672"/>
      <c r="F82" s="672"/>
      <c r="G82" s="672"/>
      <c r="H82" s="672"/>
    </row>
    <row r="83" spans="1:8">
      <c r="A83" s="667" t="s">
        <v>1604</v>
      </c>
      <c r="B83" s="667"/>
      <c r="C83" s="667"/>
      <c r="D83" s="667"/>
      <c r="E83" s="667"/>
      <c r="F83" s="667"/>
      <c r="G83" s="667"/>
      <c r="H83" s="667"/>
    </row>
    <row r="84" spans="1:8">
      <c r="A84" s="668" t="s">
        <v>1580</v>
      </c>
      <c r="B84" s="668"/>
      <c r="C84" s="668"/>
      <c r="D84" s="668"/>
      <c r="E84" s="668"/>
      <c r="F84" s="668"/>
      <c r="G84" s="668"/>
      <c r="H84" s="668"/>
    </row>
    <row r="85" spans="1:8" ht="15.75">
      <c r="A85" s="1" t="s">
        <v>3</v>
      </c>
      <c r="B85" s="1" t="s">
        <v>4</v>
      </c>
      <c r="C85" s="211" t="s">
        <v>2245</v>
      </c>
      <c r="D85" s="1" t="s">
        <v>2243</v>
      </c>
      <c r="E85" s="1" t="s">
        <v>2246</v>
      </c>
      <c r="F85" s="211" t="s">
        <v>2244</v>
      </c>
      <c r="G85" s="1" t="s">
        <v>2247</v>
      </c>
      <c r="H85" s="211" t="s">
        <v>2239</v>
      </c>
    </row>
    <row r="86" spans="1:8">
      <c r="A86" s="19">
        <v>1</v>
      </c>
      <c r="B86" s="21" t="s">
        <v>1531</v>
      </c>
      <c r="C86" s="21">
        <v>11</v>
      </c>
      <c r="D86" s="3">
        <v>263940</v>
      </c>
      <c r="E86" s="3"/>
      <c r="F86" s="3">
        <f>D86-E86</f>
        <v>263940</v>
      </c>
      <c r="G86" s="3"/>
      <c r="H86" s="21"/>
    </row>
    <row r="87" spans="1:8">
      <c r="A87" s="19">
        <v>2</v>
      </c>
      <c r="B87" s="21" t="s">
        <v>1546</v>
      </c>
      <c r="C87" s="21">
        <v>4</v>
      </c>
      <c r="D87" s="3">
        <v>98740</v>
      </c>
      <c r="E87" s="3"/>
      <c r="F87" s="3">
        <f>F86+D87-E87</f>
        <v>362680</v>
      </c>
      <c r="G87" s="3"/>
      <c r="H87" s="21"/>
    </row>
    <row r="88" spans="1:8">
      <c r="A88" s="19">
        <v>3</v>
      </c>
      <c r="B88" s="21" t="s">
        <v>1547</v>
      </c>
      <c r="C88" s="21">
        <v>7</v>
      </c>
      <c r="D88" s="3">
        <v>185180</v>
      </c>
      <c r="E88" s="3"/>
      <c r="F88" s="3">
        <f t="shared" ref="F88:F97" si="2">F87+D88-E88</f>
        <v>547860</v>
      </c>
      <c r="G88" s="3"/>
      <c r="H88" s="21"/>
    </row>
    <row r="89" spans="1:8">
      <c r="A89" s="19">
        <v>4</v>
      </c>
      <c r="B89" s="21" t="s">
        <v>1548</v>
      </c>
      <c r="C89" s="21">
        <v>4</v>
      </c>
      <c r="D89" s="3">
        <v>106655</v>
      </c>
      <c r="E89" s="3"/>
      <c r="F89" s="3">
        <f t="shared" si="2"/>
        <v>654515</v>
      </c>
      <c r="G89" s="3"/>
      <c r="H89" s="21"/>
    </row>
    <row r="90" spans="1:8">
      <c r="A90" s="19">
        <v>5</v>
      </c>
      <c r="B90" s="21" t="s">
        <v>1549</v>
      </c>
      <c r="C90" s="21">
        <v>8</v>
      </c>
      <c r="D90" s="3">
        <v>209660</v>
      </c>
      <c r="E90" s="3"/>
      <c r="F90" s="3">
        <f t="shared" si="2"/>
        <v>864175</v>
      </c>
      <c r="G90" s="3"/>
      <c r="H90" s="21"/>
    </row>
    <row r="91" spans="1:8">
      <c r="A91" s="19">
        <v>6</v>
      </c>
      <c r="B91" s="21" t="s">
        <v>1550</v>
      </c>
      <c r="C91" s="21">
        <v>14</v>
      </c>
      <c r="D91" s="3">
        <v>368500</v>
      </c>
      <c r="E91" s="3"/>
      <c r="F91" s="3">
        <f t="shared" si="2"/>
        <v>1232675</v>
      </c>
      <c r="G91" s="3"/>
      <c r="H91" s="21"/>
    </row>
    <row r="92" spans="1:8">
      <c r="A92" s="19">
        <v>7</v>
      </c>
      <c r="B92" s="21" t="s">
        <v>1585</v>
      </c>
      <c r="C92" s="21">
        <v>7</v>
      </c>
      <c r="D92" s="3">
        <v>187605</v>
      </c>
      <c r="E92" s="3"/>
      <c r="F92" s="3">
        <f t="shared" si="2"/>
        <v>1420280</v>
      </c>
      <c r="G92" s="3"/>
      <c r="H92" s="21"/>
    </row>
    <row r="93" spans="1:8">
      <c r="A93" s="19">
        <v>8</v>
      </c>
      <c r="B93" s="21" t="s">
        <v>1586</v>
      </c>
      <c r="C93" s="21">
        <v>3</v>
      </c>
      <c r="D93" s="3">
        <v>81285</v>
      </c>
      <c r="E93" s="3"/>
      <c r="F93" s="3">
        <f t="shared" si="2"/>
        <v>1501565</v>
      </c>
      <c r="G93" s="3"/>
      <c r="H93" s="21"/>
    </row>
    <row r="94" spans="1:8">
      <c r="A94" s="19">
        <v>9</v>
      </c>
      <c r="B94" s="21" t="s">
        <v>1587</v>
      </c>
      <c r="C94" s="21">
        <v>4</v>
      </c>
      <c r="D94" s="3">
        <v>88980</v>
      </c>
      <c r="E94" s="3"/>
      <c r="F94" s="3">
        <f t="shared" si="2"/>
        <v>1590545</v>
      </c>
      <c r="G94" s="3"/>
      <c r="H94" s="21"/>
    </row>
    <row r="95" spans="1:8">
      <c r="A95" s="19">
        <v>10</v>
      </c>
      <c r="B95" s="21" t="s">
        <v>1589</v>
      </c>
      <c r="C95" s="21">
        <v>6</v>
      </c>
      <c r="D95" s="3">
        <v>149895</v>
      </c>
      <c r="E95" s="3"/>
      <c r="F95" s="3">
        <f t="shared" si="2"/>
        <v>1740440</v>
      </c>
      <c r="G95" s="3"/>
      <c r="H95" s="21"/>
    </row>
    <row r="96" spans="1:8">
      <c r="A96" s="19">
        <v>11</v>
      </c>
      <c r="B96" s="21" t="s">
        <v>1590</v>
      </c>
      <c r="C96" s="21">
        <v>9</v>
      </c>
      <c r="D96" s="3">
        <v>234615</v>
      </c>
      <c r="E96" s="3"/>
      <c r="F96" s="3">
        <f t="shared" si="2"/>
        <v>1975055</v>
      </c>
      <c r="G96" s="3"/>
      <c r="H96" s="21"/>
    </row>
    <row r="97" spans="1:8">
      <c r="A97" s="19">
        <v>12</v>
      </c>
      <c r="B97" s="21" t="s">
        <v>1591</v>
      </c>
      <c r="C97" s="21">
        <v>4</v>
      </c>
      <c r="D97" s="3">
        <v>96365</v>
      </c>
      <c r="E97" s="3"/>
      <c r="F97" s="3">
        <f t="shared" si="2"/>
        <v>2071420</v>
      </c>
      <c r="G97" s="3"/>
      <c r="H97" s="21"/>
    </row>
    <row r="98" spans="1:8">
      <c r="A98" s="19">
        <v>17</v>
      </c>
      <c r="B98" s="21"/>
      <c r="C98" s="21"/>
      <c r="D98" s="3"/>
      <c r="E98" s="3">
        <v>2071420</v>
      </c>
      <c r="F98" s="3"/>
      <c r="G98" s="3"/>
      <c r="H98" s="21" t="s">
        <v>1534</v>
      </c>
    </row>
    <row r="99" spans="1:8" ht="15.75">
      <c r="A99" s="710" t="s">
        <v>43</v>
      </c>
      <c r="B99" s="711"/>
      <c r="C99" s="79">
        <f>SUM(C86:C98)</f>
        <v>81</v>
      </c>
      <c r="D99" s="13">
        <f>SUM(D86:D98)</f>
        <v>2071420</v>
      </c>
      <c r="E99" s="13">
        <f>SUM(E86:E98)</f>
        <v>2071420</v>
      </c>
      <c r="F99" s="13">
        <f>D99-E99</f>
        <v>0</v>
      </c>
      <c r="G99" s="13"/>
      <c r="H99" s="80"/>
    </row>
    <row r="103" spans="1:8" ht="23.25">
      <c r="A103" s="666" t="s">
        <v>0</v>
      </c>
      <c r="B103" s="666"/>
      <c r="C103" s="666"/>
      <c r="D103" s="666"/>
      <c r="E103" s="666"/>
      <c r="F103" s="666"/>
      <c r="G103" s="666"/>
      <c r="H103" s="666"/>
    </row>
    <row r="104" spans="1:8" ht="15.75">
      <c r="A104" s="672" t="s">
        <v>1579</v>
      </c>
      <c r="B104" s="672"/>
      <c r="C104" s="672"/>
      <c r="D104" s="672"/>
      <c r="E104" s="672"/>
      <c r="F104" s="672"/>
      <c r="G104" s="672"/>
      <c r="H104" s="672"/>
    </row>
    <row r="105" spans="1:8">
      <c r="A105" s="667" t="s">
        <v>1605</v>
      </c>
      <c r="B105" s="667"/>
      <c r="C105" s="667"/>
      <c r="D105" s="667"/>
      <c r="E105" s="667"/>
      <c r="F105" s="667"/>
      <c r="G105" s="667"/>
      <c r="H105" s="667"/>
    </row>
    <row r="106" spans="1:8">
      <c r="A106" s="668" t="s">
        <v>1580</v>
      </c>
      <c r="B106" s="668"/>
      <c r="C106" s="668"/>
      <c r="D106" s="668"/>
      <c r="E106" s="668"/>
      <c r="F106" s="668"/>
      <c r="G106" s="668"/>
      <c r="H106" s="668"/>
    </row>
    <row r="107" spans="1:8" ht="15.75">
      <c r="A107" s="1" t="s">
        <v>3</v>
      </c>
      <c r="B107" s="1" t="s">
        <v>4</v>
      </c>
      <c r="C107" s="211" t="s">
        <v>2245</v>
      </c>
      <c r="D107" s="1" t="s">
        <v>2243</v>
      </c>
      <c r="E107" s="1" t="s">
        <v>2246</v>
      </c>
      <c r="F107" s="211" t="s">
        <v>2244</v>
      </c>
      <c r="G107" s="1" t="s">
        <v>2247</v>
      </c>
      <c r="H107" s="211" t="s">
        <v>2239</v>
      </c>
    </row>
    <row r="108" spans="1:8">
      <c r="A108" s="19">
        <v>1</v>
      </c>
      <c r="B108" s="21" t="s">
        <v>1586</v>
      </c>
      <c r="C108" s="21">
        <v>2</v>
      </c>
      <c r="D108" s="3">
        <v>52075</v>
      </c>
      <c r="E108" s="3"/>
      <c r="F108" s="3">
        <f>D108-E108</f>
        <v>52075</v>
      </c>
      <c r="G108" s="3"/>
      <c r="H108" s="21"/>
    </row>
    <row r="109" spans="1:8">
      <c r="A109" s="19">
        <v>2</v>
      </c>
      <c r="B109" s="21" t="s">
        <v>1588</v>
      </c>
      <c r="C109" s="21">
        <v>1</v>
      </c>
      <c r="D109" s="3">
        <v>22330</v>
      </c>
      <c r="E109" s="3"/>
      <c r="F109" s="3">
        <f>F108+D109-E109</f>
        <v>74405</v>
      </c>
      <c r="G109" s="3"/>
      <c r="H109" s="21"/>
    </row>
    <row r="110" spans="1:8">
      <c r="A110" s="19">
        <v>3</v>
      </c>
      <c r="B110" s="21" t="s">
        <v>1589</v>
      </c>
      <c r="C110" s="21">
        <v>2</v>
      </c>
      <c r="D110" s="3">
        <v>49835</v>
      </c>
      <c r="E110" s="3"/>
      <c r="F110" s="3">
        <f t="shared" ref="F110:F133" si="3">F109+D110-E110</f>
        <v>124240</v>
      </c>
      <c r="G110" s="3"/>
      <c r="H110" s="21"/>
    </row>
    <row r="111" spans="1:8">
      <c r="A111" s="19">
        <v>4</v>
      </c>
      <c r="B111" s="21" t="s">
        <v>1261</v>
      </c>
      <c r="C111" s="21">
        <v>1</v>
      </c>
      <c r="D111" s="3">
        <v>27040</v>
      </c>
      <c r="E111" s="3"/>
      <c r="F111" s="3">
        <f t="shared" si="3"/>
        <v>151280</v>
      </c>
      <c r="G111" s="3"/>
      <c r="H111" s="21"/>
    </row>
    <row r="112" spans="1:8">
      <c r="A112" s="19">
        <v>5</v>
      </c>
      <c r="B112" s="21" t="s">
        <v>1026</v>
      </c>
      <c r="C112" s="21">
        <v>24</v>
      </c>
      <c r="D112" s="3">
        <v>598085</v>
      </c>
      <c r="E112" s="3"/>
      <c r="F112" s="3">
        <f t="shared" si="3"/>
        <v>749365</v>
      </c>
      <c r="G112" s="3"/>
      <c r="H112" s="21"/>
    </row>
    <row r="113" spans="1:8">
      <c r="A113" s="19">
        <v>6</v>
      </c>
      <c r="B113" s="21" t="s">
        <v>1600</v>
      </c>
      <c r="C113" s="21">
        <v>9</v>
      </c>
      <c r="D113" s="3">
        <v>223320</v>
      </c>
      <c r="E113" s="3"/>
      <c r="F113" s="3">
        <f t="shared" si="3"/>
        <v>972685</v>
      </c>
      <c r="G113" s="3"/>
      <c r="H113" s="21"/>
    </row>
    <row r="114" spans="1:8">
      <c r="A114" s="19">
        <v>7</v>
      </c>
      <c r="B114" s="21" t="s">
        <v>1028</v>
      </c>
      <c r="C114" s="21">
        <v>17</v>
      </c>
      <c r="D114" s="3">
        <v>426580</v>
      </c>
      <c r="E114" s="3"/>
      <c r="F114" s="3">
        <f t="shared" si="3"/>
        <v>1399265</v>
      </c>
      <c r="G114" s="3"/>
      <c r="H114" s="21"/>
    </row>
    <row r="115" spans="1:8">
      <c r="A115" s="19">
        <v>8</v>
      </c>
      <c r="B115" s="21" t="s">
        <v>1034</v>
      </c>
      <c r="C115" s="21">
        <v>14</v>
      </c>
      <c r="D115" s="3">
        <v>359250</v>
      </c>
      <c r="E115" s="3"/>
      <c r="F115" s="3">
        <f t="shared" si="3"/>
        <v>1758515</v>
      </c>
      <c r="G115" s="3"/>
      <c r="H115" s="21"/>
    </row>
    <row r="116" spans="1:8">
      <c r="A116" s="19">
        <v>9</v>
      </c>
      <c r="B116" s="21" t="s">
        <v>1036</v>
      </c>
      <c r="C116" s="21">
        <v>20</v>
      </c>
      <c r="D116" s="3">
        <v>491345</v>
      </c>
      <c r="E116" s="3"/>
      <c r="F116" s="3">
        <f t="shared" si="3"/>
        <v>2249860</v>
      </c>
      <c r="G116" s="3"/>
      <c r="H116" s="21"/>
    </row>
    <row r="117" spans="1:8">
      <c r="A117" s="19">
        <v>10</v>
      </c>
      <c r="B117" s="21" t="s">
        <v>1606</v>
      </c>
      <c r="C117" s="21">
        <v>12</v>
      </c>
      <c r="D117" s="3">
        <v>299415</v>
      </c>
      <c r="E117" s="3"/>
      <c r="F117" s="3">
        <f t="shared" si="3"/>
        <v>2549275</v>
      </c>
      <c r="G117" s="3"/>
      <c r="H117" s="21"/>
    </row>
    <row r="118" spans="1:8">
      <c r="A118" s="19">
        <v>11</v>
      </c>
      <c r="B118" s="21" t="s">
        <v>410</v>
      </c>
      <c r="C118" s="21">
        <v>1</v>
      </c>
      <c r="D118" s="3"/>
      <c r="E118" s="3">
        <v>15110</v>
      </c>
      <c r="F118" s="3">
        <f t="shared" si="3"/>
        <v>2534165</v>
      </c>
      <c r="G118" s="3"/>
      <c r="H118" s="21"/>
    </row>
    <row r="119" spans="1:8">
      <c r="A119" s="19">
        <v>12</v>
      </c>
      <c r="B119" s="21" t="s">
        <v>1199</v>
      </c>
      <c r="C119" s="21">
        <v>1</v>
      </c>
      <c r="D119" s="3"/>
      <c r="E119" s="3">
        <v>24910</v>
      </c>
      <c r="F119" s="3">
        <f t="shared" si="3"/>
        <v>2509255</v>
      </c>
      <c r="G119" s="3"/>
      <c r="H119" s="21"/>
    </row>
    <row r="120" spans="1:8">
      <c r="A120" s="19">
        <v>13</v>
      </c>
      <c r="B120" s="21" t="s">
        <v>1201</v>
      </c>
      <c r="C120" s="21">
        <v>1</v>
      </c>
      <c r="D120" s="3"/>
      <c r="E120" s="3">
        <v>18860</v>
      </c>
      <c r="F120" s="3">
        <f t="shared" si="3"/>
        <v>2490395</v>
      </c>
      <c r="G120" s="3"/>
      <c r="H120" s="21"/>
    </row>
    <row r="121" spans="1:8">
      <c r="A121" s="19">
        <v>14</v>
      </c>
      <c r="B121" s="21" t="s">
        <v>1532</v>
      </c>
      <c r="C121" s="21">
        <v>1</v>
      </c>
      <c r="D121" s="3"/>
      <c r="E121" s="3">
        <v>23530</v>
      </c>
      <c r="F121" s="3">
        <f t="shared" si="3"/>
        <v>2466865</v>
      </c>
      <c r="G121" s="3"/>
      <c r="H121" s="21"/>
    </row>
    <row r="122" spans="1:8">
      <c r="A122" s="19">
        <v>15</v>
      </c>
      <c r="B122" s="21" t="s">
        <v>1203</v>
      </c>
      <c r="C122" s="21">
        <v>4</v>
      </c>
      <c r="D122" s="3"/>
      <c r="E122" s="3">
        <v>56210</v>
      </c>
      <c r="F122" s="3">
        <f t="shared" si="3"/>
        <v>2410655</v>
      </c>
      <c r="G122" s="3"/>
      <c r="H122" s="21"/>
    </row>
    <row r="123" spans="1:8">
      <c r="A123" s="19"/>
      <c r="B123" s="21" t="s">
        <v>1204</v>
      </c>
      <c r="C123" s="21">
        <v>4</v>
      </c>
      <c r="D123" s="3"/>
      <c r="E123" s="3">
        <v>55865</v>
      </c>
      <c r="F123" s="3">
        <f t="shared" si="3"/>
        <v>2354790</v>
      </c>
      <c r="G123" s="3"/>
      <c r="H123" s="21"/>
    </row>
    <row r="124" spans="1:8">
      <c r="A124" s="19"/>
      <c r="B124" s="21" t="s">
        <v>1205</v>
      </c>
      <c r="C124" s="21">
        <v>4</v>
      </c>
      <c r="D124" s="3"/>
      <c r="E124" s="3">
        <v>63280</v>
      </c>
      <c r="F124" s="3">
        <f t="shared" si="3"/>
        <v>2291510</v>
      </c>
      <c r="G124" s="3"/>
      <c r="H124" s="21"/>
    </row>
    <row r="125" spans="1:8">
      <c r="A125" s="19"/>
      <c r="B125" s="21" t="s">
        <v>1206</v>
      </c>
      <c r="C125" s="21">
        <v>5</v>
      </c>
      <c r="D125" s="3"/>
      <c r="E125" s="3">
        <v>82290</v>
      </c>
      <c r="F125" s="3">
        <f t="shared" si="3"/>
        <v>2209220</v>
      </c>
      <c r="G125" s="3"/>
      <c r="H125" s="21"/>
    </row>
    <row r="126" spans="1:8">
      <c r="A126" s="19"/>
      <c r="B126" s="21" t="s">
        <v>367</v>
      </c>
      <c r="C126" s="21">
        <v>4</v>
      </c>
      <c r="D126" s="3"/>
      <c r="E126" s="3">
        <v>97450</v>
      </c>
      <c r="F126" s="3">
        <f t="shared" si="3"/>
        <v>2111770</v>
      </c>
      <c r="G126" s="3"/>
      <c r="H126" s="21"/>
    </row>
    <row r="127" spans="1:8">
      <c r="A127" s="19"/>
      <c r="B127" s="21" t="s">
        <v>368</v>
      </c>
      <c r="C127" s="21">
        <v>1</v>
      </c>
      <c r="D127" s="3"/>
      <c r="E127" s="3">
        <v>21915</v>
      </c>
      <c r="F127" s="3">
        <f t="shared" si="3"/>
        <v>2089855</v>
      </c>
      <c r="G127" s="3"/>
      <c r="H127" s="21"/>
    </row>
    <row r="128" spans="1:8">
      <c r="A128" s="19"/>
      <c r="B128" s="21" t="s">
        <v>1207</v>
      </c>
      <c r="C128" s="21">
        <v>1</v>
      </c>
      <c r="D128" s="3"/>
      <c r="E128" s="3">
        <v>25835</v>
      </c>
      <c r="F128" s="3">
        <f t="shared" si="3"/>
        <v>2064020</v>
      </c>
      <c r="G128" s="3"/>
      <c r="H128" s="21"/>
    </row>
    <row r="129" spans="1:9">
      <c r="A129" s="19"/>
      <c r="B129" s="21" t="s">
        <v>1208</v>
      </c>
      <c r="C129" s="21">
        <v>3</v>
      </c>
      <c r="D129" s="3"/>
      <c r="E129" s="3">
        <v>40885</v>
      </c>
      <c r="F129" s="3">
        <f t="shared" si="3"/>
        <v>2023135</v>
      </c>
      <c r="G129" s="3"/>
      <c r="H129" s="21"/>
    </row>
    <row r="130" spans="1:9">
      <c r="A130" s="19"/>
      <c r="B130" s="21" t="s">
        <v>1001</v>
      </c>
      <c r="C130" s="21">
        <v>6</v>
      </c>
      <c r="D130" s="3"/>
      <c r="E130" s="3">
        <v>85790</v>
      </c>
      <c r="F130" s="3">
        <f t="shared" si="3"/>
        <v>1937345</v>
      </c>
      <c r="G130" s="3"/>
      <c r="H130" s="21"/>
    </row>
    <row r="131" spans="1:9">
      <c r="A131" s="19"/>
      <c r="B131" s="21" t="s">
        <v>1003</v>
      </c>
      <c r="C131" s="21">
        <v>3</v>
      </c>
      <c r="D131" s="3"/>
      <c r="E131" s="3">
        <v>69145</v>
      </c>
      <c r="F131" s="3">
        <f t="shared" si="3"/>
        <v>1868200</v>
      </c>
      <c r="G131" s="3"/>
      <c r="H131" s="21"/>
    </row>
    <row r="132" spans="1:9">
      <c r="A132" s="19"/>
      <c r="B132" s="21" t="s">
        <v>369</v>
      </c>
      <c r="C132" s="21">
        <v>8</v>
      </c>
      <c r="D132" s="3"/>
      <c r="E132" s="3">
        <v>129130</v>
      </c>
      <c r="F132" s="3">
        <f t="shared" si="3"/>
        <v>1739070</v>
      </c>
      <c r="G132" s="3"/>
      <c r="H132" s="21"/>
    </row>
    <row r="133" spans="1:9">
      <c r="A133" s="19">
        <v>16</v>
      </c>
      <c r="B133" s="21" t="s">
        <v>370</v>
      </c>
      <c r="C133" s="21" t="s">
        <v>1607</v>
      </c>
      <c r="D133" s="3"/>
      <c r="E133" s="3">
        <v>1739070</v>
      </c>
      <c r="F133" s="3">
        <f t="shared" si="3"/>
        <v>0</v>
      </c>
      <c r="G133" s="3"/>
      <c r="H133" s="21"/>
    </row>
    <row r="134" spans="1:9">
      <c r="A134" s="19">
        <v>17</v>
      </c>
      <c r="B134" s="21"/>
      <c r="C134" s="21"/>
      <c r="D134" s="3"/>
      <c r="E134" s="3"/>
      <c r="F134" s="3"/>
      <c r="G134" s="3"/>
      <c r="H134" s="21"/>
    </row>
    <row r="135" spans="1:9" ht="15.75">
      <c r="A135" s="710" t="s">
        <v>43</v>
      </c>
      <c r="B135" s="711"/>
      <c r="C135" s="79">
        <f>SUM(C108:C134)</f>
        <v>149</v>
      </c>
      <c r="D135" s="13">
        <f>SUM(D108:D134)</f>
        <v>2549275</v>
      </c>
      <c r="E135" s="13">
        <f>SUM(E108:E134)</f>
        <v>2549275</v>
      </c>
      <c r="F135" s="13">
        <f>D135-E135</f>
        <v>0</v>
      </c>
      <c r="G135" s="13"/>
      <c r="H135" s="80"/>
      <c r="I135" t="s">
        <v>1250</v>
      </c>
    </row>
    <row r="141" spans="1:9" ht="23.25">
      <c r="A141" s="666" t="s">
        <v>0</v>
      </c>
      <c r="B141" s="666"/>
      <c r="C141" s="666"/>
      <c r="D141" s="666"/>
      <c r="E141" s="666"/>
      <c r="F141" s="666"/>
      <c r="G141" s="666"/>
      <c r="H141" s="666"/>
    </row>
    <row r="142" spans="1:9" ht="15.75">
      <c r="A142" s="672" t="s">
        <v>1579</v>
      </c>
      <c r="B142" s="672"/>
      <c r="C142" s="672"/>
      <c r="D142" s="672"/>
      <c r="E142" s="672"/>
      <c r="F142" s="672"/>
      <c r="G142" s="672"/>
      <c r="H142" s="672"/>
    </row>
    <row r="143" spans="1:9">
      <c r="A143" s="667" t="s">
        <v>361</v>
      </c>
      <c r="B143" s="667"/>
      <c r="C143" s="667"/>
      <c r="D143" s="667"/>
      <c r="E143" s="667"/>
      <c r="F143" s="667"/>
      <c r="G143" s="667"/>
      <c r="H143" s="667"/>
    </row>
    <row r="144" spans="1:9">
      <c r="A144" s="668" t="s">
        <v>1580</v>
      </c>
      <c r="B144" s="668"/>
      <c r="C144" s="668"/>
      <c r="D144" s="668"/>
      <c r="E144" s="668"/>
      <c r="F144" s="668"/>
      <c r="G144" s="668"/>
      <c r="H144" s="668"/>
    </row>
    <row r="145" spans="1:8" ht="15.75">
      <c r="A145" s="1" t="s">
        <v>3</v>
      </c>
      <c r="B145" s="1" t="s">
        <v>4</v>
      </c>
      <c r="C145" s="211" t="s">
        <v>2245</v>
      </c>
      <c r="D145" s="1" t="s">
        <v>2243</v>
      </c>
      <c r="E145" s="1" t="s">
        <v>2246</v>
      </c>
      <c r="F145" s="211" t="s">
        <v>2244</v>
      </c>
      <c r="G145" s="1" t="s">
        <v>2247</v>
      </c>
      <c r="H145" s="211" t="s">
        <v>2239</v>
      </c>
    </row>
    <row r="146" spans="1:8">
      <c r="A146" s="19">
        <v>1</v>
      </c>
      <c r="B146" s="21" t="s">
        <v>1592</v>
      </c>
      <c r="C146" s="21">
        <v>6</v>
      </c>
      <c r="D146" s="3">
        <v>159470</v>
      </c>
      <c r="E146" s="3"/>
      <c r="F146" s="3">
        <f>D146-E146</f>
        <v>159470</v>
      </c>
      <c r="G146" s="3"/>
      <c r="H146" s="21"/>
    </row>
    <row r="147" spans="1:8">
      <c r="A147" s="19">
        <v>2</v>
      </c>
      <c r="B147" s="21" t="s">
        <v>1608</v>
      </c>
      <c r="C147" s="21">
        <v>6</v>
      </c>
      <c r="D147" s="3">
        <v>154520</v>
      </c>
      <c r="E147" s="3"/>
      <c r="F147" s="3">
        <f>F146+D147-E147</f>
        <v>313990</v>
      </c>
      <c r="G147" s="3"/>
      <c r="H147" s="21"/>
    </row>
    <row r="148" spans="1:8">
      <c r="A148" s="19">
        <v>3</v>
      </c>
      <c r="B148" s="21" t="s">
        <v>1594</v>
      </c>
      <c r="C148" s="21">
        <v>9</v>
      </c>
      <c r="D148" s="3">
        <v>237075</v>
      </c>
      <c r="E148" s="3"/>
      <c r="F148" s="3">
        <f t="shared" ref="F148:F211" si="4">F147+D148-E148</f>
        <v>551065</v>
      </c>
      <c r="G148" s="3"/>
      <c r="H148" s="21"/>
    </row>
    <row r="149" spans="1:8">
      <c r="A149" s="19">
        <v>4</v>
      </c>
      <c r="B149" s="21" t="s">
        <v>1609</v>
      </c>
      <c r="C149" s="21">
        <v>2</v>
      </c>
      <c r="D149" s="3">
        <v>53445</v>
      </c>
      <c r="E149" s="3"/>
      <c r="F149" s="3">
        <f t="shared" si="4"/>
        <v>604510</v>
      </c>
      <c r="G149" s="3"/>
      <c r="H149" s="21"/>
    </row>
    <row r="150" spans="1:8">
      <c r="A150" s="19">
        <v>5</v>
      </c>
      <c r="B150" s="21" t="s">
        <v>1254</v>
      </c>
      <c r="C150" s="21">
        <v>14</v>
      </c>
      <c r="D150" s="3">
        <v>363305</v>
      </c>
      <c r="E150" s="3"/>
      <c r="F150" s="3">
        <f t="shared" si="4"/>
        <v>967815</v>
      </c>
      <c r="G150" s="3"/>
      <c r="H150" s="21"/>
    </row>
    <row r="151" spans="1:8">
      <c r="A151" s="19">
        <v>6</v>
      </c>
      <c r="B151" s="21" t="s">
        <v>1595</v>
      </c>
      <c r="C151" s="21">
        <v>20</v>
      </c>
      <c r="D151" s="3">
        <v>512000</v>
      </c>
      <c r="E151" s="3"/>
      <c r="F151" s="3">
        <f t="shared" si="4"/>
        <v>1479815</v>
      </c>
      <c r="G151" s="3"/>
      <c r="H151" s="21"/>
    </row>
    <row r="152" spans="1:8">
      <c r="A152" s="19"/>
      <c r="B152" s="21" t="s">
        <v>1596</v>
      </c>
      <c r="C152" s="21">
        <v>13</v>
      </c>
      <c r="D152" s="3">
        <v>341170</v>
      </c>
      <c r="E152" s="3"/>
      <c r="F152" s="3">
        <f t="shared" si="4"/>
        <v>1820985</v>
      </c>
      <c r="G152" s="3"/>
      <c r="H152" s="21"/>
    </row>
    <row r="153" spans="1:8">
      <c r="A153" s="19"/>
      <c r="B153" s="21" t="s">
        <v>1597</v>
      </c>
      <c r="C153" s="21">
        <v>21</v>
      </c>
      <c r="D153" s="3">
        <v>563090</v>
      </c>
      <c r="E153" s="3"/>
      <c r="F153" s="3">
        <f t="shared" si="4"/>
        <v>2384075</v>
      </c>
      <c r="G153" s="3"/>
      <c r="H153" s="21"/>
    </row>
    <row r="154" spans="1:8">
      <c r="A154" s="19"/>
      <c r="B154" s="21" t="s">
        <v>1255</v>
      </c>
      <c r="C154" s="21">
        <v>18</v>
      </c>
      <c r="D154" s="3">
        <v>473210</v>
      </c>
      <c r="E154" s="3"/>
      <c r="F154" s="3">
        <f t="shared" si="4"/>
        <v>2857285</v>
      </c>
      <c r="G154" s="3"/>
      <c r="H154" s="21"/>
    </row>
    <row r="155" spans="1:8">
      <c r="A155" s="19"/>
      <c r="B155" s="21" t="s">
        <v>1256</v>
      </c>
      <c r="C155" s="21">
        <v>17</v>
      </c>
      <c r="D155" s="3">
        <v>426845</v>
      </c>
      <c r="E155" s="3"/>
      <c r="F155" s="3">
        <f t="shared" si="4"/>
        <v>3284130</v>
      </c>
      <c r="G155" s="3"/>
      <c r="H155" s="21"/>
    </row>
    <row r="156" spans="1:8">
      <c r="A156" s="19"/>
      <c r="B156" s="21" t="s">
        <v>1610</v>
      </c>
      <c r="C156" s="21">
        <v>8</v>
      </c>
      <c r="D156" s="3">
        <v>208195</v>
      </c>
      <c r="E156" s="3"/>
      <c r="F156" s="3">
        <f t="shared" si="4"/>
        <v>3492325</v>
      </c>
      <c r="G156" s="3"/>
      <c r="H156" s="21"/>
    </row>
    <row r="157" spans="1:8">
      <c r="A157" s="19"/>
      <c r="B157" s="21" t="s">
        <v>1257</v>
      </c>
      <c r="C157" s="21">
        <v>16</v>
      </c>
      <c r="D157" s="3">
        <v>386275</v>
      </c>
      <c r="E157" s="3"/>
      <c r="F157" s="3">
        <f t="shared" si="4"/>
        <v>3878600</v>
      </c>
      <c r="G157" s="3"/>
      <c r="H157" s="21"/>
    </row>
    <row r="158" spans="1:8">
      <c r="A158" s="19"/>
      <c r="B158" s="21" t="s">
        <v>1611</v>
      </c>
      <c r="C158" s="21">
        <v>14</v>
      </c>
      <c r="D158" s="3">
        <v>372575</v>
      </c>
      <c r="E158" s="3"/>
      <c r="F158" s="3">
        <f t="shared" si="4"/>
        <v>4251175</v>
      </c>
      <c r="G158" s="3"/>
      <c r="H158" s="21"/>
    </row>
    <row r="159" spans="1:8">
      <c r="A159" s="19"/>
      <c r="B159" s="21" t="s">
        <v>1612</v>
      </c>
      <c r="C159" s="21">
        <v>18</v>
      </c>
      <c r="D159" s="3">
        <v>423685</v>
      </c>
      <c r="E159" s="3"/>
      <c r="F159" s="3">
        <f t="shared" si="4"/>
        <v>4674860</v>
      </c>
      <c r="G159" s="3"/>
      <c r="H159" s="21"/>
    </row>
    <row r="160" spans="1:8">
      <c r="A160" s="19"/>
      <c r="B160" s="21" t="s">
        <v>1259</v>
      </c>
      <c r="C160" s="21">
        <v>23</v>
      </c>
      <c r="D160" s="3">
        <v>594495</v>
      </c>
      <c r="E160" s="3"/>
      <c r="F160" s="3">
        <f t="shared" si="4"/>
        <v>5269355</v>
      </c>
      <c r="G160" s="3"/>
      <c r="H160" s="21"/>
    </row>
    <row r="161" spans="1:8">
      <c r="A161" s="19"/>
      <c r="B161" s="21" t="s">
        <v>1260</v>
      </c>
      <c r="C161" s="21">
        <v>9</v>
      </c>
      <c r="D161" s="3">
        <v>230690</v>
      </c>
      <c r="E161" s="3"/>
      <c r="F161" s="3">
        <f t="shared" si="4"/>
        <v>5500045</v>
      </c>
      <c r="G161" s="3"/>
      <c r="H161" s="21"/>
    </row>
    <row r="162" spans="1:8">
      <c r="A162" s="19"/>
      <c r="B162" s="21" t="s">
        <v>1613</v>
      </c>
      <c r="C162" s="21">
        <v>6</v>
      </c>
      <c r="D162" s="3">
        <v>137335</v>
      </c>
      <c r="E162" s="3"/>
      <c r="F162" s="3">
        <f t="shared" si="4"/>
        <v>5637380</v>
      </c>
      <c r="G162" s="3"/>
      <c r="H162" s="21"/>
    </row>
    <row r="163" spans="1:8">
      <c r="A163" s="19"/>
      <c r="B163" s="21" t="s">
        <v>985</v>
      </c>
      <c r="C163" s="21">
        <v>10</v>
      </c>
      <c r="D163" s="3">
        <v>263565</v>
      </c>
      <c r="E163" s="3"/>
      <c r="F163" s="3">
        <f t="shared" si="4"/>
        <v>5900945</v>
      </c>
      <c r="G163" s="3"/>
      <c r="H163" s="21"/>
    </row>
    <row r="164" spans="1:8">
      <c r="A164" s="19"/>
      <c r="B164" s="21" t="s">
        <v>1261</v>
      </c>
      <c r="C164" s="21">
        <v>13</v>
      </c>
      <c r="D164" s="3">
        <v>320160</v>
      </c>
      <c r="E164" s="3"/>
      <c r="F164" s="3">
        <f t="shared" si="4"/>
        <v>6221105</v>
      </c>
      <c r="G164" s="3"/>
      <c r="H164" s="21"/>
    </row>
    <row r="165" spans="1:8">
      <c r="A165" s="19"/>
      <c r="B165" s="21" t="s">
        <v>987</v>
      </c>
      <c r="C165" s="21">
        <v>19</v>
      </c>
      <c r="D165" s="3">
        <v>453730</v>
      </c>
      <c r="E165" s="3"/>
      <c r="F165" s="3">
        <f t="shared" si="4"/>
        <v>6674835</v>
      </c>
      <c r="G165" s="3"/>
      <c r="H165" s="21"/>
    </row>
    <row r="166" spans="1:8">
      <c r="A166" s="19"/>
      <c r="B166" s="21" t="s">
        <v>989</v>
      </c>
      <c r="C166" s="21">
        <v>17</v>
      </c>
      <c r="D166" s="3">
        <v>414425</v>
      </c>
      <c r="E166" s="3"/>
      <c r="F166" s="3">
        <f t="shared" si="4"/>
        <v>7089260</v>
      </c>
      <c r="G166" s="3"/>
      <c r="H166" s="21"/>
    </row>
    <row r="167" spans="1:8">
      <c r="A167" s="19"/>
      <c r="B167" s="21" t="s">
        <v>991</v>
      </c>
      <c r="C167" s="21">
        <v>28</v>
      </c>
      <c r="D167" s="3">
        <v>690730</v>
      </c>
      <c r="E167" s="3"/>
      <c r="F167" s="3">
        <f t="shared" si="4"/>
        <v>7779990</v>
      </c>
      <c r="G167" s="3"/>
      <c r="H167" s="21"/>
    </row>
    <row r="168" spans="1:8">
      <c r="A168" s="19"/>
      <c r="B168" s="21" t="s">
        <v>1012</v>
      </c>
      <c r="C168" s="21">
        <f>13+2</f>
        <v>15</v>
      </c>
      <c r="D168" s="3">
        <f>326065+50855</f>
        <v>376920</v>
      </c>
      <c r="E168" s="3"/>
      <c r="F168" s="3">
        <f t="shared" si="4"/>
        <v>8156910</v>
      </c>
      <c r="G168" s="3"/>
      <c r="H168" s="21"/>
    </row>
    <row r="169" spans="1:8">
      <c r="A169" s="19"/>
      <c r="B169" s="21" t="s">
        <v>1014</v>
      </c>
      <c r="C169" s="21">
        <v>20</v>
      </c>
      <c r="D169" s="3">
        <v>499165</v>
      </c>
      <c r="E169" s="3"/>
      <c r="F169" s="3">
        <f t="shared" si="4"/>
        <v>8656075</v>
      </c>
      <c r="G169" s="3"/>
      <c r="H169" s="21"/>
    </row>
    <row r="170" spans="1:8">
      <c r="A170" s="19">
        <v>7</v>
      </c>
      <c r="B170" s="21" t="s">
        <v>1614</v>
      </c>
      <c r="C170" s="21">
        <v>7</v>
      </c>
      <c r="D170" s="3">
        <v>175470</v>
      </c>
      <c r="E170" s="3"/>
      <c r="F170" s="3">
        <f t="shared" si="4"/>
        <v>8831545</v>
      </c>
      <c r="G170" s="3"/>
      <c r="H170" s="21"/>
    </row>
    <row r="171" spans="1:8">
      <c r="A171" s="19"/>
      <c r="B171" s="21" t="s">
        <v>1051</v>
      </c>
      <c r="C171" s="21">
        <v>6</v>
      </c>
      <c r="D171" s="3"/>
      <c r="E171" s="3">
        <v>82415</v>
      </c>
      <c r="F171" s="3">
        <f t="shared" si="4"/>
        <v>8749130</v>
      </c>
      <c r="G171" s="3"/>
      <c r="H171" s="21"/>
    </row>
    <row r="172" spans="1:8">
      <c r="A172" s="19"/>
      <c r="B172" s="21" t="s">
        <v>1615</v>
      </c>
      <c r="C172" s="21">
        <v>5</v>
      </c>
      <c r="D172" s="3"/>
      <c r="E172" s="3">
        <v>71015</v>
      </c>
      <c r="F172" s="3">
        <f t="shared" si="4"/>
        <v>8678115</v>
      </c>
      <c r="G172" s="3"/>
      <c r="H172" s="21"/>
    </row>
    <row r="173" spans="1:8">
      <c r="A173" s="19"/>
      <c r="B173" s="21" t="s">
        <v>1174</v>
      </c>
      <c r="C173" s="21">
        <v>1</v>
      </c>
      <c r="D173" s="3"/>
      <c r="E173" s="3">
        <v>14700</v>
      </c>
      <c r="F173" s="3">
        <f t="shared" si="4"/>
        <v>8663415</v>
      </c>
      <c r="G173" s="3"/>
      <c r="H173" s="21"/>
    </row>
    <row r="174" spans="1:8">
      <c r="A174" s="19"/>
      <c r="B174" s="21" t="s">
        <v>1038</v>
      </c>
      <c r="C174" s="21">
        <v>2</v>
      </c>
      <c r="D174" s="3"/>
      <c r="E174" s="3">
        <v>27970</v>
      </c>
      <c r="F174" s="3">
        <f t="shared" si="4"/>
        <v>8635445</v>
      </c>
      <c r="G174" s="3"/>
      <c r="H174" s="21"/>
    </row>
    <row r="175" spans="1:8">
      <c r="A175" s="19"/>
      <c r="B175" s="21" t="s">
        <v>1602</v>
      </c>
      <c r="C175" s="21">
        <v>3</v>
      </c>
      <c r="D175" s="3"/>
      <c r="E175" s="3">
        <v>42430</v>
      </c>
      <c r="F175" s="3">
        <f t="shared" si="4"/>
        <v>8593015</v>
      </c>
      <c r="G175" s="3"/>
      <c r="H175" s="21"/>
    </row>
    <row r="176" spans="1:8">
      <c r="A176" s="19"/>
      <c r="B176" s="21" t="s">
        <v>1180</v>
      </c>
      <c r="C176" s="21">
        <v>1</v>
      </c>
      <c r="D176" s="3"/>
      <c r="E176" s="3">
        <v>15220</v>
      </c>
      <c r="F176" s="3">
        <f t="shared" si="4"/>
        <v>8577795</v>
      </c>
      <c r="G176" s="3"/>
      <c r="H176" s="21"/>
    </row>
    <row r="177" spans="1:8">
      <c r="A177" s="19"/>
      <c r="B177" s="21" t="s">
        <v>1182</v>
      </c>
      <c r="C177" s="21">
        <v>7</v>
      </c>
      <c r="D177" s="3"/>
      <c r="E177" s="3">
        <v>100200</v>
      </c>
      <c r="F177" s="3">
        <f t="shared" si="4"/>
        <v>8477595</v>
      </c>
      <c r="G177" s="3"/>
      <c r="H177" s="21"/>
    </row>
    <row r="178" spans="1:8">
      <c r="A178" s="19"/>
      <c r="B178" s="21" t="s">
        <v>1603</v>
      </c>
      <c r="C178" s="21">
        <v>5</v>
      </c>
      <c r="D178" s="3"/>
      <c r="E178" s="3">
        <v>87935</v>
      </c>
      <c r="F178" s="3">
        <f t="shared" si="4"/>
        <v>8389660</v>
      </c>
      <c r="G178" s="3"/>
      <c r="H178" s="21"/>
    </row>
    <row r="179" spans="1:8">
      <c r="A179" s="19"/>
      <c r="B179" s="21" t="s">
        <v>1183</v>
      </c>
      <c r="C179" s="21">
        <v>3</v>
      </c>
      <c r="D179" s="3"/>
      <c r="E179" s="3">
        <v>50250</v>
      </c>
      <c r="F179" s="3">
        <f t="shared" si="4"/>
        <v>8339410</v>
      </c>
      <c r="G179" s="3"/>
      <c r="H179" s="21"/>
    </row>
    <row r="180" spans="1:8">
      <c r="A180" s="19"/>
      <c r="B180" s="21" t="s">
        <v>1184</v>
      </c>
      <c r="C180" s="21">
        <v>3</v>
      </c>
      <c r="D180" s="3"/>
      <c r="E180" s="3">
        <v>50750</v>
      </c>
      <c r="F180" s="3">
        <f t="shared" si="4"/>
        <v>8288660</v>
      </c>
      <c r="G180" s="3"/>
      <c r="H180" s="21"/>
    </row>
    <row r="181" spans="1:8">
      <c r="A181" s="19"/>
      <c r="B181" s="21" t="s">
        <v>1185</v>
      </c>
      <c r="C181" s="21">
        <v>8</v>
      </c>
      <c r="D181" s="3"/>
      <c r="E181" s="3">
        <v>114090</v>
      </c>
      <c r="F181" s="3">
        <f t="shared" si="4"/>
        <v>8174570</v>
      </c>
      <c r="G181" s="3"/>
      <c r="H181" s="21"/>
    </row>
    <row r="182" spans="1:8">
      <c r="A182" s="19"/>
      <c r="B182" s="21" t="s">
        <v>1186</v>
      </c>
      <c r="C182" s="21">
        <v>12</v>
      </c>
      <c r="D182" s="3"/>
      <c r="E182" s="3">
        <v>259170</v>
      </c>
      <c r="F182" s="3">
        <f t="shared" si="4"/>
        <v>7915400</v>
      </c>
      <c r="G182" s="3"/>
      <c r="H182" s="21"/>
    </row>
    <row r="183" spans="1:8">
      <c r="A183" s="19"/>
      <c r="B183" s="21" t="s">
        <v>993</v>
      </c>
      <c r="C183" s="21">
        <v>17</v>
      </c>
      <c r="D183" s="3"/>
      <c r="E183" s="3">
        <v>352125</v>
      </c>
      <c r="F183" s="3">
        <f t="shared" si="4"/>
        <v>7563275</v>
      </c>
      <c r="G183" s="3"/>
      <c r="H183" s="21"/>
    </row>
    <row r="184" spans="1:8">
      <c r="A184" s="19"/>
      <c r="B184" s="21" t="s">
        <v>995</v>
      </c>
      <c r="C184" s="21">
        <v>10</v>
      </c>
      <c r="D184" s="3">
        <v>0</v>
      </c>
      <c r="E184" s="3">
        <v>214625</v>
      </c>
      <c r="F184" s="3">
        <f t="shared" si="4"/>
        <v>7348650</v>
      </c>
      <c r="G184" s="3"/>
      <c r="H184" s="21"/>
    </row>
    <row r="185" spans="1:8">
      <c r="A185" s="19"/>
      <c r="B185" s="21" t="s">
        <v>997</v>
      </c>
      <c r="C185" s="21">
        <v>2</v>
      </c>
      <c r="D185" s="3"/>
      <c r="E185" s="3">
        <v>41090</v>
      </c>
      <c r="F185" s="3">
        <f t="shared" si="4"/>
        <v>7307560</v>
      </c>
      <c r="G185" s="3"/>
      <c r="H185" s="21"/>
    </row>
    <row r="186" spans="1:8">
      <c r="A186" s="19"/>
      <c r="B186" s="21" t="s">
        <v>999</v>
      </c>
      <c r="C186" s="21">
        <v>6</v>
      </c>
      <c r="D186" s="3"/>
      <c r="E186" s="3">
        <v>119295</v>
      </c>
      <c r="F186" s="3">
        <f t="shared" si="4"/>
        <v>7188265</v>
      </c>
      <c r="G186" s="3"/>
      <c r="H186" s="21"/>
    </row>
    <row r="187" spans="1:8">
      <c r="A187" s="19"/>
      <c r="B187" s="21" t="s">
        <v>1187</v>
      </c>
      <c r="C187" s="21">
        <v>10</v>
      </c>
      <c r="D187" s="3">
        <v>0</v>
      </c>
      <c r="E187" s="3">
        <v>162175</v>
      </c>
      <c r="F187" s="3">
        <f t="shared" si="4"/>
        <v>7026090</v>
      </c>
      <c r="G187" s="3"/>
      <c r="H187" s="21"/>
    </row>
    <row r="188" spans="1:8">
      <c r="A188" s="19"/>
      <c r="B188" s="21" t="s">
        <v>1188</v>
      </c>
      <c r="C188" s="21">
        <v>5</v>
      </c>
      <c r="D188" s="3"/>
      <c r="E188" s="3">
        <v>86670</v>
      </c>
      <c r="F188" s="3">
        <f t="shared" si="4"/>
        <v>6939420</v>
      </c>
      <c r="G188" s="3"/>
      <c r="H188" s="21"/>
    </row>
    <row r="189" spans="1:8">
      <c r="A189" s="19"/>
      <c r="B189" s="21" t="s">
        <v>1189</v>
      </c>
      <c r="C189" s="21">
        <v>6</v>
      </c>
      <c r="D189" s="3"/>
      <c r="E189" s="3">
        <v>135490</v>
      </c>
      <c r="F189" s="3">
        <f t="shared" si="4"/>
        <v>6803930</v>
      </c>
      <c r="G189" s="3"/>
      <c r="H189" s="21"/>
    </row>
    <row r="190" spans="1:8">
      <c r="A190" s="19"/>
      <c r="B190" s="21" t="s">
        <v>1190</v>
      </c>
      <c r="C190" s="21">
        <v>2</v>
      </c>
      <c r="D190" s="3"/>
      <c r="E190" s="3">
        <v>46445</v>
      </c>
      <c r="F190" s="3">
        <f t="shared" si="4"/>
        <v>6757485</v>
      </c>
      <c r="G190" s="3"/>
      <c r="H190" s="21"/>
    </row>
    <row r="191" spans="1:8">
      <c r="A191" s="19"/>
      <c r="B191" s="21" t="s">
        <v>1191</v>
      </c>
      <c r="C191" s="21">
        <v>9</v>
      </c>
      <c r="D191" s="3"/>
      <c r="E191" s="3">
        <v>152555</v>
      </c>
      <c r="F191" s="3">
        <f t="shared" si="4"/>
        <v>6604930</v>
      </c>
      <c r="G191" s="3"/>
      <c r="H191" s="21"/>
    </row>
    <row r="192" spans="1:8">
      <c r="A192" s="19"/>
      <c r="B192" s="21" t="s">
        <v>1616</v>
      </c>
      <c r="C192" s="21">
        <v>3</v>
      </c>
      <c r="D192" s="3"/>
      <c r="E192" s="3">
        <v>42440</v>
      </c>
      <c r="F192" s="3">
        <f t="shared" si="4"/>
        <v>6562490</v>
      </c>
      <c r="G192" s="3"/>
      <c r="H192" s="21"/>
    </row>
    <row r="193" spans="1:8">
      <c r="A193" s="19"/>
      <c r="B193" s="21" t="s">
        <v>1192</v>
      </c>
      <c r="C193" s="21">
        <v>1</v>
      </c>
      <c r="D193" s="3"/>
      <c r="E193" s="3">
        <v>23245</v>
      </c>
      <c r="F193" s="3">
        <f t="shared" si="4"/>
        <v>6539245</v>
      </c>
      <c r="G193" s="3"/>
      <c r="H193" s="21"/>
    </row>
    <row r="194" spans="1:8">
      <c r="A194" s="19"/>
      <c r="B194" s="21" t="s">
        <v>1617</v>
      </c>
      <c r="C194" s="21">
        <v>5</v>
      </c>
      <c r="D194" s="3"/>
      <c r="E194" s="3">
        <v>77285</v>
      </c>
      <c r="F194" s="3">
        <f t="shared" si="4"/>
        <v>6461960</v>
      </c>
      <c r="G194" s="3"/>
      <c r="H194" s="21"/>
    </row>
    <row r="195" spans="1:8">
      <c r="A195" s="19"/>
      <c r="B195" s="21" t="s">
        <v>1193</v>
      </c>
      <c r="C195" s="21">
        <v>1</v>
      </c>
      <c r="D195" s="3"/>
      <c r="E195" s="3">
        <v>13985</v>
      </c>
      <c r="F195" s="3">
        <f t="shared" si="4"/>
        <v>6447975</v>
      </c>
      <c r="G195" s="3"/>
      <c r="H195" s="21"/>
    </row>
    <row r="196" spans="1:8">
      <c r="A196" s="19"/>
      <c r="B196" s="21" t="s">
        <v>1194</v>
      </c>
      <c r="C196" s="21">
        <v>2</v>
      </c>
      <c r="D196" s="3"/>
      <c r="E196" s="3">
        <v>43655</v>
      </c>
      <c r="F196" s="3">
        <f t="shared" si="4"/>
        <v>6404320</v>
      </c>
      <c r="G196" s="3"/>
      <c r="H196" s="21"/>
    </row>
    <row r="197" spans="1:8">
      <c r="A197" s="19"/>
      <c r="B197" s="21" t="s">
        <v>410</v>
      </c>
      <c r="C197" s="21">
        <v>4</v>
      </c>
      <c r="D197" s="3"/>
      <c r="E197" s="3">
        <v>75830</v>
      </c>
      <c r="F197" s="3">
        <f t="shared" si="4"/>
        <v>6328490</v>
      </c>
      <c r="G197" s="3"/>
      <c r="H197" s="21"/>
    </row>
    <row r="198" spans="1:8">
      <c r="A198" s="19"/>
      <c r="B198" s="21" t="s">
        <v>1195</v>
      </c>
      <c r="C198" s="21">
        <v>4</v>
      </c>
      <c r="D198" s="3"/>
      <c r="E198" s="3">
        <v>93570</v>
      </c>
      <c r="F198" s="3">
        <f t="shared" si="4"/>
        <v>6234920</v>
      </c>
      <c r="G198" s="3"/>
      <c r="H198" s="21"/>
    </row>
    <row r="199" spans="1:8">
      <c r="A199" s="19"/>
      <c r="B199" s="21" t="s">
        <v>1196</v>
      </c>
      <c r="C199" s="21">
        <v>5</v>
      </c>
      <c r="D199" s="3"/>
      <c r="E199" s="3">
        <v>77455</v>
      </c>
      <c r="F199" s="3">
        <f t="shared" si="4"/>
        <v>6157465</v>
      </c>
      <c r="G199" s="3"/>
      <c r="H199" s="21"/>
    </row>
    <row r="200" spans="1:8">
      <c r="A200" s="19"/>
      <c r="B200" s="21" t="s">
        <v>1197</v>
      </c>
      <c r="C200" s="21">
        <v>12</v>
      </c>
      <c r="D200" s="3"/>
      <c r="E200" s="3">
        <v>266815</v>
      </c>
      <c r="F200" s="3">
        <f t="shared" si="4"/>
        <v>5890650</v>
      </c>
      <c r="G200" s="3"/>
      <c r="H200" s="21"/>
    </row>
    <row r="201" spans="1:8">
      <c r="A201" s="19"/>
      <c r="B201" s="21" t="s">
        <v>1198</v>
      </c>
      <c r="C201" s="21">
        <v>9</v>
      </c>
      <c r="D201" s="3"/>
      <c r="E201" s="3">
        <v>187675</v>
      </c>
      <c r="F201" s="3">
        <f t="shared" si="4"/>
        <v>5702975</v>
      </c>
      <c r="G201" s="3"/>
      <c r="H201" s="21"/>
    </row>
    <row r="202" spans="1:8">
      <c r="A202" s="19"/>
      <c r="B202" s="21" t="s">
        <v>1199</v>
      </c>
      <c r="C202" s="21">
        <v>8</v>
      </c>
      <c r="D202" s="3">
        <v>0</v>
      </c>
      <c r="E202" s="3">
        <v>142130</v>
      </c>
      <c r="F202" s="3">
        <f t="shared" si="4"/>
        <v>5560845</v>
      </c>
      <c r="G202" s="3"/>
      <c r="H202" s="21"/>
    </row>
    <row r="203" spans="1:8">
      <c r="A203" s="19"/>
      <c r="B203" s="21" t="s">
        <v>1200</v>
      </c>
      <c r="C203" s="21">
        <v>19</v>
      </c>
      <c r="D203" s="3"/>
      <c r="E203" s="3">
        <v>288285</v>
      </c>
      <c r="F203" s="3">
        <f t="shared" si="4"/>
        <v>5272560</v>
      </c>
      <c r="G203" s="3"/>
      <c r="H203" s="21"/>
    </row>
    <row r="204" spans="1:8">
      <c r="A204" s="19"/>
      <c r="B204" s="21" t="s">
        <v>1201</v>
      </c>
      <c r="C204" s="21">
        <v>13</v>
      </c>
      <c r="D204" s="3"/>
      <c r="E204" s="3">
        <v>226305</v>
      </c>
      <c r="F204" s="3">
        <f t="shared" si="4"/>
        <v>5046255</v>
      </c>
      <c r="G204" s="3"/>
      <c r="H204" s="21"/>
    </row>
    <row r="205" spans="1:8">
      <c r="A205" s="19"/>
      <c r="B205" s="21" t="s">
        <v>1551</v>
      </c>
      <c r="C205" s="21">
        <v>9</v>
      </c>
      <c r="D205" s="3"/>
      <c r="E205" s="3">
        <v>166600</v>
      </c>
      <c r="F205" s="3">
        <f t="shared" si="4"/>
        <v>4879655</v>
      </c>
      <c r="G205" s="3"/>
      <c r="H205" s="21"/>
    </row>
    <row r="206" spans="1:8">
      <c r="A206" s="19"/>
      <c r="B206" s="21" t="s">
        <v>1460</v>
      </c>
      <c r="C206" s="21">
        <v>9</v>
      </c>
      <c r="D206" s="3"/>
      <c r="E206" s="3">
        <v>175290</v>
      </c>
      <c r="F206" s="3">
        <f t="shared" si="4"/>
        <v>4704365</v>
      </c>
      <c r="G206" s="3"/>
      <c r="H206" s="21"/>
    </row>
    <row r="207" spans="1:8">
      <c r="A207" s="19"/>
      <c r="B207" s="21" t="s">
        <v>1532</v>
      </c>
      <c r="C207" s="21">
        <v>13</v>
      </c>
      <c r="D207" s="3"/>
      <c r="E207" s="3">
        <v>288925</v>
      </c>
      <c r="F207" s="3">
        <f t="shared" si="4"/>
        <v>4415440</v>
      </c>
      <c r="G207" s="3"/>
      <c r="H207" s="21"/>
    </row>
    <row r="208" spans="1:8">
      <c r="A208" s="19"/>
      <c r="B208" s="21" t="s">
        <v>1533</v>
      </c>
      <c r="C208" s="21">
        <v>5</v>
      </c>
      <c r="D208" s="3"/>
      <c r="E208" s="3">
        <v>106130</v>
      </c>
      <c r="F208" s="3">
        <f t="shared" si="4"/>
        <v>4309310</v>
      </c>
      <c r="G208" s="3"/>
      <c r="H208" s="21"/>
    </row>
    <row r="209" spans="1:8">
      <c r="A209" s="19"/>
      <c r="B209" s="21" t="s">
        <v>1203</v>
      </c>
      <c r="C209" s="21">
        <v>8</v>
      </c>
      <c r="D209" s="3"/>
      <c r="E209" s="3">
        <v>159895</v>
      </c>
      <c r="F209" s="3">
        <f t="shared" si="4"/>
        <v>4149415</v>
      </c>
      <c r="G209" s="3"/>
      <c r="H209" s="21"/>
    </row>
    <row r="210" spans="1:8">
      <c r="A210" s="19"/>
      <c r="B210" s="21" t="s">
        <v>1204</v>
      </c>
      <c r="C210" s="21">
        <v>1</v>
      </c>
      <c r="D210" s="3"/>
      <c r="E210" s="3">
        <v>26070</v>
      </c>
      <c r="F210" s="3">
        <f t="shared" si="4"/>
        <v>4123345</v>
      </c>
      <c r="G210" s="3"/>
      <c r="H210" s="21"/>
    </row>
    <row r="211" spans="1:8">
      <c r="A211" s="19"/>
      <c r="B211" s="21" t="s">
        <v>1205</v>
      </c>
      <c r="C211" s="21">
        <v>8</v>
      </c>
      <c r="D211" s="3"/>
      <c r="E211" s="3">
        <v>194590</v>
      </c>
      <c r="F211" s="3">
        <f t="shared" si="4"/>
        <v>3928755</v>
      </c>
      <c r="G211" s="3"/>
      <c r="H211" s="21"/>
    </row>
    <row r="212" spans="1:8">
      <c r="A212" s="19"/>
      <c r="B212" s="21" t="s">
        <v>1206</v>
      </c>
      <c r="C212" s="21">
        <v>4</v>
      </c>
      <c r="D212" s="3"/>
      <c r="E212" s="3">
        <v>78755</v>
      </c>
      <c r="F212" s="3">
        <f t="shared" ref="F212:F239" si="5">F211+D212-E212</f>
        <v>3850000</v>
      </c>
      <c r="G212" s="3"/>
      <c r="H212" s="21"/>
    </row>
    <row r="213" spans="1:8">
      <c r="A213" s="19"/>
      <c r="B213" s="21" t="s">
        <v>367</v>
      </c>
      <c r="C213" s="21">
        <v>1</v>
      </c>
      <c r="D213" s="3"/>
      <c r="E213" s="3">
        <v>23825</v>
      </c>
      <c r="F213" s="3">
        <f t="shared" si="5"/>
        <v>3826175</v>
      </c>
      <c r="G213" s="3"/>
      <c r="H213" s="21"/>
    </row>
    <row r="214" spans="1:8">
      <c r="A214" s="19"/>
      <c r="B214" s="21" t="s">
        <v>368</v>
      </c>
      <c r="C214" s="21">
        <v>6</v>
      </c>
      <c r="D214" s="3"/>
      <c r="E214" s="3">
        <v>117455</v>
      </c>
      <c r="F214" s="3">
        <f t="shared" si="5"/>
        <v>3708720</v>
      </c>
      <c r="G214" s="3"/>
      <c r="H214" s="21"/>
    </row>
    <row r="215" spans="1:8">
      <c r="A215" s="19"/>
      <c r="B215" s="21" t="s">
        <v>1207</v>
      </c>
      <c r="C215" s="21">
        <v>5</v>
      </c>
      <c r="D215" s="3"/>
      <c r="E215" s="3">
        <v>89650</v>
      </c>
      <c r="F215" s="3">
        <f t="shared" si="5"/>
        <v>3619070</v>
      </c>
      <c r="G215" s="3"/>
      <c r="H215" s="21"/>
    </row>
    <row r="216" spans="1:8">
      <c r="A216" s="19"/>
      <c r="B216" s="21" t="s">
        <v>1208</v>
      </c>
      <c r="C216" s="21">
        <v>8</v>
      </c>
      <c r="D216" s="3"/>
      <c r="E216" s="3">
        <v>156570</v>
      </c>
      <c r="F216" s="3">
        <f t="shared" si="5"/>
        <v>3462500</v>
      </c>
      <c r="G216" s="3"/>
      <c r="H216" s="21"/>
    </row>
    <row r="217" spans="1:8">
      <c r="A217" s="19"/>
      <c r="B217" s="21" t="s">
        <v>1209</v>
      </c>
      <c r="C217" s="21">
        <v>11</v>
      </c>
      <c r="D217" s="3"/>
      <c r="E217" s="3">
        <v>228450</v>
      </c>
      <c r="F217" s="3">
        <f t="shared" si="5"/>
        <v>3234050</v>
      </c>
      <c r="G217" s="3"/>
      <c r="H217" s="21"/>
    </row>
    <row r="218" spans="1:8">
      <c r="A218" s="19"/>
      <c r="B218" s="21" t="s">
        <v>1001</v>
      </c>
      <c r="C218" s="21">
        <v>6</v>
      </c>
      <c r="D218" s="3"/>
      <c r="E218" s="3">
        <v>43430</v>
      </c>
      <c r="F218" s="3">
        <f t="shared" si="5"/>
        <v>3190620</v>
      </c>
      <c r="G218" s="3"/>
      <c r="H218" s="21"/>
    </row>
    <row r="219" spans="1:8">
      <c r="A219" s="19"/>
      <c r="B219" s="21" t="s">
        <v>1003</v>
      </c>
      <c r="C219" s="21">
        <v>6</v>
      </c>
      <c r="D219" s="3"/>
      <c r="E219" s="3">
        <v>114335</v>
      </c>
      <c r="F219" s="3">
        <f t="shared" si="5"/>
        <v>3076285</v>
      </c>
      <c r="G219" s="3"/>
      <c r="H219" s="21"/>
    </row>
    <row r="220" spans="1:8">
      <c r="A220" s="19"/>
      <c r="B220" s="21" t="s">
        <v>369</v>
      </c>
      <c r="C220" s="21">
        <v>5</v>
      </c>
      <c r="D220" s="3"/>
      <c r="E220" s="3">
        <v>86550</v>
      </c>
      <c r="F220" s="3">
        <f t="shared" si="5"/>
        <v>2989735</v>
      </c>
      <c r="G220" s="3"/>
      <c r="H220" s="21"/>
    </row>
    <row r="221" spans="1:8">
      <c r="A221" s="19"/>
      <c r="B221" s="21" t="s">
        <v>370</v>
      </c>
      <c r="C221" s="21">
        <v>17</v>
      </c>
      <c r="D221" s="3"/>
      <c r="E221" s="3">
        <v>287940</v>
      </c>
      <c r="F221" s="3">
        <f t="shared" si="5"/>
        <v>2701795</v>
      </c>
      <c r="G221" s="3"/>
      <c r="H221" s="21"/>
    </row>
    <row r="222" spans="1:8">
      <c r="A222" s="19"/>
      <c r="B222" s="21" t="s">
        <v>1212</v>
      </c>
      <c r="C222" s="21">
        <v>10</v>
      </c>
      <c r="D222" s="3"/>
      <c r="E222" s="3">
        <v>197185</v>
      </c>
      <c r="F222" s="3">
        <f t="shared" si="5"/>
        <v>2504610</v>
      </c>
      <c r="G222" s="3"/>
      <c r="H222" s="21"/>
    </row>
    <row r="223" spans="1:8">
      <c r="A223" s="19"/>
      <c r="B223" s="21" t="s">
        <v>371</v>
      </c>
      <c r="C223" s="21">
        <v>11</v>
      </c>
      <c r="D223" s="3"/>
      <c r="E223" s="3">
        <v>203660</v>
      </c>
      <c r="F223" s="3">
        <f t="shared" si="5"/>
        <v>2300950</v>
      </c>
      <c r="G223" s="3"/>
      <c r="H223" s="21"/>
    </row>
    <row r="224" spans="1:8">
      <c r="A224" s="19"/>
      <c r="B224" s="21" t="s">
        <v>372</v>
      </c>
      <c r="C224" s="21">
        <v>12</v>
      </c>
      <c r="D224" s="3"/>
      <c r="E224" s="3">
        <v>252995</v>
      </c>
      <c r="F224" s="3">
        <f t="shared" si="5"/>
        <v>2047955</v>
      </c>
      <c r="G224" s="3"/>
      <c r="H224" s="21"/>
    </row>
    <row r="225" spans="1:8">
      <c r="A225" s="19"/>
      <c r="B225" s="21" t="s">
        <v>373</v>
      </c>
      <c r="C225" s="21">
        <v>13</v>
      </c>
      <c r="D225" s="3"/>
      <c r="E225" s="3">
        <v>316175</v>
      </c>
      <c r="F225" s="3">
        <f t="shared" si="5"/>
        <v>1731780</v>
      </c>
      <c r="G225" s="3"/>
      <c r="H225" s="21"/>
    </row>
    <row r="226" spans="1:8">
      <c r="A226" s="19"/>
      <c r="B226" s="21" t="s">
        <v>374</v>
      </c>
      <c r="C226" s="21">
        <v>22</v>
      </c>
      <c r="D226" s="3"/>
      <c r="E226" s="3">
        <v>432590</v>
      </c>
      <c r="F226" s="3">
        <f t="shared" si="5"/>
        <v>1299190</v>
      </c>
      <c r="G226" s="3"/>
      <c r="H226" s="21"/>
    </row>
    <row r="227" spans="1:8">
      <c r="A227" s="19"/>
      <c r="B227" s="21" t="s">
        <v>375</v>
      </c>
      <c r="C227" s="21">
        <v>15</v>
      </c>
      <c r="D227" s="3"/>
      <c r="E227" s="3">
        <v>330895</v>
      </c>
      <c r="F227" s="3">
        <f t="shared" si="5"/>
        <v>968295</v>
      </c>
      <c r="G227" s="3"/>
      <c r="H227" s="21"/>
    </row>
    <row r="228" spans="1:8">
      <c r="A228" s="19"/>
      <c r="B228" s="21" t="s">
        <v>376</v>
      </c>
      <c r="C228" s="21">
        <v>7</v>
      </c>
      <c r="D228" s="3"/>
      <c r="E228" s="3">
        <v>137825</v>
      </c>
      <c r="F228" s="3">
        <f t="shared" si="5"/>
        <v>830470</v>
      </c>
      <c r="G228" s="3"/>
      <c r="H228" s="21"/>
    </row>
    <row r="229" spans="1:8">
      <c r="A229" s="19"/>
      <c r="B229" s="21" t="s">
        <v>377</v>
      </c>
      <c r="C229" s="21">
        <v>9</v>
      </c>
      <c r="D229" s="3"/>
      <c r="E229" s="3">
        <v>222420</v>
      </c>
      <c r="F229" s="3">
        <f t="shared" si="5"/>
        <v>608050</v>
      </c>
      <c r="G229" s="3"/>
      <c r="H229" s="21"/>
    </row>
    <row r="230" spans="1:8">
      <c r="A230" s="19"/>
      <c r="B230" s="21" t="s">
        <v>378</v>
      </c>
      <c r="C230" s="21">
        <v>3</v>
      </c>
      <c r="D230" s="3"/>
      <c r="E230" s="3">
        <v>79390</v>
      </c>
      <c r="F230" s="3">
        <f t="shared" si="5"/>
        <v>528660</v>
      </c>
      <c r="G230" s="3"/>
      <c r="H230" s="21"/>
    </row>
    <row r="231" spans="1:8">
      <c r="A231" s="19"/>
      <c r="B231" s="21" t="s">
        <v>1213</v>
      </c>
      <c r="C231" s="21">
        <v>7</v>
      </c>
      <c r="D231" s="3"/>
      <c r="E231" s="3">
        <v>155140</v>
      </c>
      <c r="F231" s="3">
        <f t="shared" si="5"/>
        <v>373520</v>
      </c>
      <c r="G231" s="3"/>
      <c r="H231" s="21"/>
    </row>
    <row r="232" spans="1:8">
      <c r="A232" s="19"/>
      <c r="B232" s="21" t="s">
        <v>1007</v>
      </c>
      <c r="C232" s="21">
        <v>7</v>
      </c>
      <c r="D232" s="3"/>
      <c r="E232" s="3">
        <v>113810</v>
      </c>
      <c r="F232" s="3">
        <f t="shared" si="5"/>
        <v>259710</v>
      </c>
      <c r="G232" s="3"/>
      <c r="H232" s="21"/>
    </row>
    <row r="233" spans="1:8">
      <c r="A233" s="19"/>
      <c r="B233" s="21" t="s">
        <v>1008</v>
      </c>
      <c r="C233" s="21">
        <v>1</v>
      </c>
      <c r="D233" s="3"/>
      <c r="E233" s="3">
        <v>13770</v>
      </c>
      <c r="F233" s="3">
        <f t="shared" si="5"/>
        <v>245940</v>
      </c>
      <c r="G233" s="3"/>
      <c r="H233" s="21"/>
    </row>
    <row r="234" spans="1:8">
      <c r="A234" s="19"/>
      <c r="B234" s="21" t="s">
        <v>1009</v>
      </c>
      <c r="C234" s="21">
        <v>1</v>
      </c>
      <c r="D234" s="3"/>
      <c r="E234" s="3">
        <v>19380</v>
      </c>
      <c r="F234" s="3">
        <f t="shared" si="5"/>
        <v>226560</v>
      </c>
      <c r="G234" s="3"/>
      <c r="H234" s="21"/>
    </row>
    <row r="235" spans="1:8">
      <c r="A235" s="19"/>
      <c r="B235" s="21" t="s">
        <v>387</v>
      </c>
      <c r="C235" s="21">
        <v>2</v>
      </c>
      <c r="D235" s="3"/>
      <c r="E235" s="3">
        <v>28880</v>
      </c>
      <c r="F235" s="3">
        <f t="shared" si="5"/>
        <v>197680</v>
      </c>
      <c r="G235" s="3"/>
      <c r="H235" s="21"/>
    </row>
    <row r="236" spans="1:8">
      <c r="A236" s="19"/>
      <c r="B236" s="21" t="s">
        <v>388</v>
      </c>
      <c r="C236" s="21">
        <v>9</v>
      </c>
      <c r="D236" s="3"/>
      <c r="E236" s="3">
        <v>126605</v>
      </c>
      <c r="F236" s="3">
        <f t="shared" si="5"/>
        <v>71075</v>
      </c>
      <c r="G236" s="3"/>
      <c r="H236" s="21"/>
    </row>
    <row r="237" spans="1:8">
      <c r="A237" s="19"/>
      <c r="B237" s="21" t="s">
        <v>1215</v>
      </c>
      <c r="C237" s="21">
        <v>4</v>
      </c>
      <c r="D237" s="3"/>
      <c r="E237" s="3">
        <v>56385</v>
      </c>
      <c r="F237" s="3">
        <f t="shared" si="5"/>
        <v>14690</v>
      </c>
      <c r="G237" s="3"/>
      <c r="H237" s="21"/>
    </row>
    <row r="238" spans="1:8">
      <c r="A238" s="19"/>
      <c r="B238" s="21" t="s">
        <v>379</v>
      </c>
      <c r="C238" s="21">
        <v>1</v>
      </c>
      <c r="D238" s="3"/>
      <c r="E238" s="3">
        <v>14230</v>
      </c>
      <c r="F238" s="3">
        <f t="shared" si="5"/>
        <v>460</v>
      </c>
      <c r="G238" s="3"/>
      <c r="H238" s="21"/>
    </row>
    <row r="239" spans="1:8">
      <c r="A239" s="19"/>
      <c r="B239" s="21"/>
      <c r="C239" s="21"/>
      <c r="D239" s="3"/>
      <c r="E239" s="3">
        <v>460</v>
      </c>
      <c r="F239" s="3">
        <f t="shared" si="5"/>
        <v>0</v>
      </c>
      <c r="G239" s="3"/>
      <c r="H239" s="21" t="s">
        <v>1643</v>
      </c>
    </row>
    <row r="240" spans="1:8">
      <c r="A240" s="19">
        <v>8</v>
      </c>
      <c r="B240" s="21"/>
      <c r="C240" s="21"/>
      <c r="D240" s="3"/>
      <c r="E240" s="3"/>
      <c r="F240" s="3"/>
      <c r="G240" s="3"/>
      <c r="H240" s="21"/>
    </row>
    <row r="241" spans="1:8" ht="15.75">
      <c r="A241" s="710" t="s">
        <v>43</v>
      </c>
      <c r="B241" s="711"/>
      <c r="C241" s="79">
        <f>SUM(C146:C240)</f>
        <v>814</v>
      </c>
      <c r="D241" s="13">
        <f>SUM(D146:D240)</f>
        <v>8831545</v>
      </c>
      <c r="E241" s="13">
        <f>SUM(E146:E240)</f>
        <v>8831545</v>
      </c>
      <c r="F241" s="13">
        <f>D241-E241</f>
        <v>0</v>
      </c>
      <c r="G241" s="13"/>
      <c r="H241" s="80"/>
    </row>
    <row r="247" spans="1:8" ht="23.25">
      <c r="A247" s="666" t="s">
        <v>0</v>
      </c>
      <c r="B247" s="666"/>
      <c r="C247" s="666"/>
      <c r="D247" s="666"/>
      <c r="E247" s="666"/>
      <c r="F247" s="666"/>
      <c r="G247" s="666"/>
      <c r="H247" s="666"/>
    </row>
    <row r="248" spans="1:8" ht="15.75">
      <c r="A248" s="672" t="s">
        <v>1579</v>
      </c>
      <c r="B248" s="672"/>
      <c r="C248" s="672"/>
      <c r="D248" s="672"/>
      <c r="E248" s="672"/>
      <c r="F248" s="672"/>
      <c r="G248" s="672"/>
      <c r="H248" s="672"/>
    </row>
    <row r="249" spans="1:8">
      <c r="A249" s="667" t="s">
        <v>1618</v>
      </c>
      <c r="B249" s="667"/>
      <c r="C249" s="667"/>
      <c r="D249" s="667"/>
      <c r="E249" s="667"/>
      <c r="F249" s="667"/>
      <c r="G249" s="667"/>
      <c r="H249" s="667"/>
    </row>
    <row r="250" spans="1:8">
      <c r="A250" s="668" t="s">
        <v>1580</v>
      </c>
      <c r="B250" s="668"/>
      <c r="C250" s="668"/>
      <c r="D250" s="668"/>
      <c r="E250" s="668"/>
      <c r="F250" s="668"/>
      <c r="G250" s="668"/>
      <c r="H250" s="668"/>
    </row>
    <row r="251" spans="1:8" ht="15.75">
      <c r="A251" s="1" t="s">
        <v>3</v>
      </c>
      <c r="B251" s="1" t="s">
        <v>4</v>
      </c>
      <c r="C251" s="211" t="s">
        <v>2245</v>
      </c>
      <c r="D251" s="1" t="s">
        <v>2243</v>
      </c>
      <c r="E251" s="1" t="s">
        <v>2246</v>
      </c>
      <c r="F251" s="211" t="s">
        <v>2244</v>
      </c>
      <c r="G251" s="1" t="s">
        <v>2247</v>
      </c>
      <c r="H251" s="211" t="s">
        <v>2239</v>
      </c>
    </row>
    <row r="252" spans="1:8">
      <c r="A252" s="19">
        <v>1</v>
      </c>
      <c r="B252" s="21" t="s">
        <v>408</v>
      </c>
      <c r="C252" s="21">
        <v>16</v>
      </c>
      <c r="D252" s="3">
        <v>426645</v>
      </c>
      <c r="E252" s="3"/>
      <c r="F252" s="3">
        <f>D252-E252</f>
        <v>426645</v>
      </c>
      <c r="G252" s="3"/>
      <c r="H252" s="21" t="s">
        <v>1619</v>
      </c>
    </row>
    <row r="253" spans="1:8">
      <c r="A253" s="19">
        <v>2</v>
      </c>
      <c r="B253" s="21" t="s">
        <v>1055</v>
      </c>
      <c r="C253" s="21">
        <v>21</v>
      </c>
      <c r="D253" s="3">
        <v>564640</v>
      </c>
      <c r="E253" s="3"/>
      <c r="F253" s="3">
        <f>F252+D253-E253</f>
        <v>991285</v>
      </c>
      <c r="G253" s="3"/>
      <c r="H253" s="21">
        <v>308295</v>
      </c>
    </row>
    <row r="254" spans="1:8">
      <c r="A254" s="19">
        <v>3</v>
      </c>
      <c r="B254" s="21" t="s">
        <v>409</v>
      </c>
      <c r="C254" s="21">
        <v>12</v>
      </c>
      <c r="D254" s="3">
        <v>319700</v>
      </c>
      <c r="E254" s="3"/>
      <c r="F254" s="3">
        <f t="shared" ref="F254:F317" si="6">F253+D254-E254</f>
        <v>1310985</v>
      </c>
      <c r="G254" s="3"/>
      <c r="H254" s="21">
        <v>166560</v>
      </c>
    </row>
    <row r="255" spans="1:8">
      <c r="A255" s="19">
        <v>4</v>
      </c>
      <c r="B255" s="21" t="s">
        <v>409</v>
      </c>
      <c r="C255" s="21">
        <v>1</v>
      </c>
      <c r="D255" s="3"/>
      <c r="E255" s="3">
        <v>19590</v>
      </c>
      <c r="F255" s="3">
        <f t="shared" si="6"/>
        <v>1291395</v>
      </c>
      <c r="G255" s="3"/>
      <c r="H255" s="21"/>
    </row>
    <row r="256" spans="1:8">
      <c r="A256" s="19">
        <v>5</v>
      </c>
      <c r="B256" s="21" t="s">
        <v>1047</v>
      </c>
      <c r="C256" s="21">
        <v>1</v>
      </c>
      <c r="D256" s="3"/>
      <c r="E256" s="3">
        <v>12995</v>
      </c>
      <c r="F256" s="3">
        <f t="shared" si="6"/>
        <v>1278400</v>
      </c>
      <c r="G256" s="3"/>
      <c r="H256" s="21"/>
    </row>
    <row r="257" spans="1:8">
      <c r="A257" s="19">
        <v>6</v>
      </c>
      <c r="B257" s="21" t="s">
        <v>1049</v>
      </c>
      <c r="C257" s="21">
        <v>18</v>
      </c>
      <c r="D257" s="3">
        <v>477035</v>
      </c>
      <c r="E257" s="3"/>
      <c r="F257" s="3">
        <f t="shared" si="6"/>
        <v>1755435</v>
      </c>
      <c r="G257" s="3"/>
      <c r="H257" s="21">
        <v>192205</v>
      </c>
    </row>
    <row r="258" spans="1:8">
      <c r="A258" s="19">
        <v>7</v>
      </c>
      <c r="B258" s="21" t="s">
        <v>1172</v>
      </c>
      <c r="C258" s="21">
        <v>13</v>
      </c>
      <c r="D258" s="3">
        <v>318250</v>
      </c>
      <c r="E258" s="3"/>
      <c r="F258" s="3">
        <f t="shared" si="6"/>
        <v>2073685</v>
      </c>
      <c r="G258" s="3"/>
      <c r="H258" s="21">
        <v>118915</v>
      </c>
    </row>
    <row r="259" spans="1:8">
      <c r="A259" s="19">
        <v>8</v>
      </c>
      <c r="B259" s="21" t="s">
        <v>1173</v>
      </c>
      <c r="C259" s="21">
        <v>6</v>
      </c>
      <c r="D259" s="3">
        <v>139905</v>
      </c>
      <c r="E259" s="3"/>
      <c r="F259" s="3">
        <f t="shared" si="6"/>
        <v>2213590</v>
      </c>
      <c r="G259" s="3"/>
      <c r="H259" s="21"/>
    </row>
    <row r="260" spans="1:8">
      <c r="A260" s="19">
        <v>9</v>
      </c>
      <c r="B260" s="21" t="s">
        <v>1615</v>
      </c>
      <c r="C260" s="21">
        <v>7</v>
      </c>
      <c r="D260" s="3">
        <v>197135</v>
      </c>
      <c r="E260" s="3"/>
      <c r="F260" s="3">
        <f t="shared" si="6"/>
        <v>2410725</v>
      </c>
      <c r="G260" s="3"/>
      <c r="H260" s="21"/>
    </row>
    <row r="261" spans="1:8">
      <c r="A261" s="19">
        <v>10</v>
      </c>
      <c r="B261" s="21" t="s">
        <v>1174</v>
      </c>
      <c r="C261" s="21">
        <v>8</v>
      </c>
      <c r="D261" s="3">
        <v>224135</v>
      </c>
      <c r="E261" s="3"/>
      <c r="F261" s="3">
        <f t="shared" si="6"/>
        <v>2634860</v>
      </c>
      <c r="G261" s="3"/>
      <c r="H261" s="21"/>
    </row>
    <row r="262" spans="1:8">
      <c r="A262" s="19">
        <v>11</v>
      </c>
      <c r="B262" s="21" t="s">
        <v>1602</v>
      </c>
      <c r="C262" s="21">
        <v>13</v>
      </c>
      <c r="D262" s="3">
        <v>362870</v>
      </c>
      <c r="E262" s="3"/>
      <c r="F262" s="3">
        <f t="shared" si="6"/>
        <v>2997730</v>
      </c>
      <c r="G262" s="3"/>
      <c r="H262" s="21"/>
    </row>
    <row r="263" spans="1:8">
      <c r="A263" s="19">
        <v>12</v>
      </c>
      <c r="B263" s="21" t="s">
        <v>1175</v>
      </c>
      <c r="C263" s="21">
        <v>11</v>
      </c>
      <c r="D263" s="3">
        <v>302160</v>
      </c>
      <c r="E263" s="3"/>
      <c r="F263" s="3">
        <f t="shared" si="6"/>
        <v>3299890</v>
      </c>
      <c r="G263" s="3"/>
      <c r="H263" s="21"/>
    </row>
    <row r="264" spans="1:8">
      <c r="A264" s="19">
        <v>13</v>
      </c>
      <c r="B264" s="21" t="s">
        <v>1176</v>
      </c>
      <c r="C264" s="21">
        <v>7</v>
      </c>
      <c r="D264" s="3">
        <v>180655</v>
      </c>
      <c r="E264" s="3"/>
      <c r="F264" s="3">
        <f t="shared" si="6"/>
        <v>3480545</v>
      </c>
      <c r="G264" s="3"/>
      <c r="H264" s="21"/>
    </row>
    <row r="265" spans="1:8">
      <c r="A265" s="19">
        <v>14</v>
      </c>
      <c r="B265" s="21" t="s">
        <v>1177</v>
      </c>
      <c r="C265" s="21">
        <v>1</v>
      </c>
      <c r="D265" s="3"/>
      <c r="E265" s="3">
        <v>13700</v>
      </c>
      <c r="F265" s="3">
        <f t="shared" si="6"/>
        <v>3466845</v>
      </c>
      <c r="G265" s="3"/>
      <c r="H265" s="21"/>
    </row>
    <row r="266" spans="1:8">
      <c r="A266" s="19">
        <v>15</v>
      </c>
      <c r="B266" s="21" t="s">
        <v>1180</v>
      </c>
      <c r="C266" s="21">
        <v>7</v>
      </c>
      <c r="D266" s="3">
        <v>197215</v>
      </c>
      <c r="E266" s="3"/>
      <c r="F266" s="3">
        <f t="shared" si="6"/>
        <v>3664060</v>
      </c>
      <c r="G266" s="3"/>
      <c r="H266" s="21"/>
    </row>
    <row r="267" spans="1:8">
      <c r="A267" s="19">
        <v>16</v>
      </c>
      <c r="B267" s="21" t="s">
        <v>1181</v>
      </c>
      <c r="C267" s="21">
        <v>12</v>
      </c>
      <c r="D267" s="3">
        <v>334480</v>
      </c>
      <c r="E267" s="3"/>
      <c r="F267" s="3">
        <f t="shared" si="6"/>
        <v>3998540</v>
      </c>
      <c r="G267" s="3"/>
      <c r="H267" s="21"/>
    </row>
    <row r="268" spans="1:8">
      <c r="A268" s="19"/>
      <c r="B268" s="21" t="s">
        <v>1182</v>
      </c>
      <c r="C268" s="21">
        <v>8</v>
      </c>
      <c r="D268" s="3">
        <v>219100</v>
      </c>
      <c r="E268" s="3"/>
      <c r="F268" s="3">
        <f t="shared" si="6"/>
        <v>4217640</v>
      </c>
      <c r="G268" s="3"/>
      <c r="H268" s="21"/>
    </row>
    <row r="269" spans="1:8">
      <c r="A269" s="19"/>
      <c r="B269" s="21" t="s">
        <v>1603</v>
      </c>
      <c r="C269" s="21">
        <v>7</v>
      </c>
      <c r="D269" s="3">
        <v>198835</v>
      </c>
      <c r="E269" s="3"/>
      <c r="F269" s="3">
        <f t="shared" si="6"/>
        <v>4416475</v>
      </c>
      <c r="G269" s="3"/>
      <c r="H269" s="21"/>
    </row>
    <row r="270" spans="1:8">
      <c r="A270" s="19"/>
      <c r="B270" s="21" t="s">
        <v>1183</v>
      </c>
      <c r="C270" s="21">
        <v>3</v>
      </c>
      <c r="D270" s="3">
        <v>85495</v>
      </c>
      <c r="E270" s="3"/>
      <c r="F270" s="3">
        <f t="shared" si="6"/>
        <v>4501970</v>
      </c>
      <c r="G270" s="3"/>
      <c r="H270" s="21"/>
    </row>
    <row r="271" spans="1:8">
      <c r="A271" s="19"/>
      <c r="B271" s="21" t="s">
        <v>1184</v>
      </c>
      <c r="C271" s="21">
        <v>9</v>
      </c>
      <c r="D271" s="3">
        <v>254280</v>
      </c>
      <c r="E271" s="3"/>
      <c r="F271" s="3">
        <f t="shared" si="6"/>
        <v>4756250</v>
      </c>
      <c r="G271" s="3"/>
      <c r="H271" s="21"/>
    </row>
    <row r="272" spans="1:8">
      <c r="A272" s="19"/>
      <c r="B272" s="21" t="s">
        <v>1185</v>
      </c>
      <c r="C272" s="21">
        <v>8</v>
      </c>
      <c r="D272" s="3">
        <v>224960</v>
      </c>
      <c r="E272" s="3"/>
      <c r="F272" s="3">
        <f t="shared" si="6"/>
        <v>4981210</v>
      </c>
      <c r="G272" s="3"/>
      <c r="H272" s="21"/>
    </row>
    <row r="273" spans="1:8">
      <c r="A273" s="19"/>
      <c r="B273" s="21" t="s">
        <v>1186</v>
      </c>
      <c r="C273" s="21">
        <v>7</v>
      </c>
      <c r="D273" s="3">
        <v>194335</v>
      </c>
      <c r="E273" s="3"/>
      <c r="F273" s="3">
        <f t="shared" si="6"/>
        <v>5175545</v>
      </c>
      <c r="G273" s="3"/>
      <c r="H273" s="21"/>
    </row>
    <row r="274" spans="1:8">
      <c r="A274" s="19"/>
      <c r="B274" s="21" t="s">
        <v>993</v>
      </c>
      <c r="C274" s="21">
        <v>5</v>
      </c>
      <c r="D274" s="3">
        <v>140850</v>
      </c>
      <c r="E274" s="3"/>
      <c r="F274" s="3">
        <f t="shared" si="6"/>
        <v>5316395</v>
      </c>
      <c r="G274" s="3"/>
      <c r="H274" s="21"/>
    </row>
    <row r="275" spans="1:8">
      <c r="A275" s="19"/>
      <c r="B275" s="21" t="s">
        <v>995</v>
      </c>
      <c r="C275" s="21">
        <v>8</v>
      </c>
      <c r="D275" s="3">
        <v>220370</v>
      </c>
      <c r="E275" s="3"/>
      <c r="F275" s="3">
        <f t="shared" si="6"/>
        <v>5536765</v>
      </c>
      <c r="G275" s="3"/>
      <c r="H275" s="21"/>
    </row>
    <row r="276" spans="1:8">
      <c r="A276" s="19"/>
      <c r="B276" s="21" t="s">
        <v>997</v>
      </c>
      <c r="C276" s="21">
        <v>9</v>
      </c>
      <c r="D276" s="3">
        <v>249095</v>
      </c>
      <c r="E276" s="3"/>
      <c r="F276" s="3">
        <f t="shared" si="6"/>
        <v>5785860</v>
      </c>
      <c r="G276" s="3"/>
      <c r="H276" s="21"/>
    </row>
    <row r="277" spans="1:8">
      <c r="A277" s="19"/>
      <c r="B277" s="21" t="s">
        <v>999</v>
      </c>
      <c r="C277" s="21">
        <v>6</v>
      </c>
      <c r="D277" s="3">
        <v>167970</v>
      </c>
      <c r="E277" s="3"/>
      <c r="F277" s="3">
        <f t="shared" si="6"/>
        <v>5953830</v>
      </c>
      <c r="G277" s="3"/>
      <c r="H277" s="21"/>
    </row>
    <row r="278" spans="1:8">
      <c r="A278" s="19"/>
      <c r="B278" s="21" t="s">
        <v>1187</v>
      </c>
      <c r="C278" s="21">
        <v>6</v>
      </c>
      <c r="D278" s="3">
        <v>158820</v>
      </c>
      <c r="E278" s="3"/>
      <c r="F278" s="3">
        <f t="shared" si="6"/>
        <v>6112650</v>
      </c>
      <c r="G278" s="3"/>
      <c r="H278" s="21"/>
    </row>
    <row r="279" spans="1:8">
      <c r="A279" s="19"/>
      <c r="B279" s="21" t="s">
        <v>410</v>
      </c>
      <c r="C279" s="21">
        <v>7</v>
      </c>
      <c r="D279" s="3">
        <v>186100</v>
      </c>
      <c r="E279" s="3"/>
      <c r="F279" s="3">
        <f t="shared" si="6"/>
        <v>6298750</v>
      </c>
      <c r="G279" s="3"/>
      <c r="H279" s="21"/>
    </row>
    <row r="280" spans="1:8">
      <c r="A280" s="19"/>
      <c r="B280" s="21" t="s">
        <v>1195</v>
      </c>
      <c r="C280" s="21">
        <v>8</v>
      </c>
      <c r="D280" s="3">
        <v>215845</v>
      </c>
      <c r="E280" s="3"/>
      <c r="F280" s="3">
        <f t="shared" si="6"/>
        <v>6514595</v>
      </c>
      <c r="G280" s="3"/>
      <c r="H280" s="21"/>
    </row>
    <row r="281" spans="1:8">
      <c r="A281" s="19"/>
      <c r="B281" s="21" t="s">
        <v>1196</v>
      </c>
      <c r="C281" s="21">
        <v>11</v>
      </c>
      <c r="D281" s="3">
        <v>296135</v>
      </c>
      <c r="E281" s="3"/>
      <c r="F281" s="3">
        <f t="shared" si="6"/>
        <v>6810730</v>
      </c>
      <c r="G281" s="3"/>
      <c r="H281" s="21"/>
    </row>
    <row r="282" spans="1:8">
      <c r="A282" s="19"/>
      <c r="B282" s="21" t="s">
        <v>1197</v>
      </c>
      <c r="C282" s="21">
        <v>12</v>
      </c>
      <c r="D282" s="3">
        <v>303645</v>
      </c>
      <c r="E282" s="3"/>
      <c r="F282" s="3">
        <f t="shared" si="6"/>
        <v>7114375</v>
      </c>
      <c r="G282" s="3"/>
      <c r="H282" s="21"/>
    </row>
    <row r="283" spans="1:8">
      <c r="A283" s="19"/>
      <c r="B283" s="21" t="s">
        <v>1198</v>
      </c>
      <c r="C283" s="21">
        <v>12</v>
      </c>
      <c r="D283" s="3">
        <v>314325</v>
      </c>
      <c r="E283" s="3"/>
      <c r="F283" s="3">
        <f t="shared" si="6"/>
        <v>7428700</v>
      </c>
      <c r="G283" s="3"/>
      <c r="H283" s="21"/>
    </row>
    <row r="284" spans="1:8">
      <c r="A284" s="19"/>
      <c r="B284" s="21" t="s">
        <v>1199</v>
      </c>
      <c r="C284" s="21">
        <v>14</v>
      </c>
      <c r="D284" s="3">
        <v>368910</v>
      </c>
      <c r="E284" s="3"/>
      <c r="F284" s="3">
        <f t="shared" si="6"/>
        <v>7797610</v>
      </c>
      <c r="G284" s="3"/>
      <c r="H284" s="21"/>
    </row>
    <row r="285" spans="1:8">
      <c r="A285" s="19"/>
      <c r="B285" s="21" t="s">
        <v>1200</v>
      </c>
      <c r="C285" s="21">
        <v>10</v>
      </c>
      <c r="D285" s="3">
        <v>249365</v>
      </c>
      <c r="E285" s="3"/>
      <c r="F285" s="3">
        <f t="shared" si="6"/>
        <v>8046975</v>
      </c>
      <c r="G285" s="3"/>
      <c r="H285" s="21"/>
    </row>
    <row r="286" spans="1:8">
      <c r="A286" s="19"/>
      <c r="B286" s="21" t="s">
        <v>1201</v>
      </c>
      <c r="C286" s="21">
        <v>8</v>
      </c>
      <c r="D286" s="3">
        <v>211150</v>
      </c>
      <c r="E286" s="3"/>
      <c r="F286" s="3">
        <f t="shared" si="6"/>
        <v>8258125</v>
      </c>
      <c r="G286" s="3"/>
      <c r="H286" s="21"/>
    </row>
    <row r="287" spans="1:8">
      <c r="A287" s="19"/>
      <c r="B287" s="21" t="s">
        <v>1551</v>
      </c>
      <c r="C287" s="21">
        <v>18</v>
      </c>
      <c r="D287" s="3">
        <v>471870</v>
      </c>
      <c r="E287" s="3"/>
      <c r="F287" s="3">
        <f t="shared" si="6"/>
        <v>8729995</v>
      </c>
      <c r="G287" s="3"/>
      <c r="H287" s="21"/>
    </row>
    <row r="288" spans="1:8">
      <c r="A288" s="19"/>
      <c r="B288" s="21" t="s">
        <v>1202</v>
      </c>
      <c r="C288" s="21">
        <v>10</v>
      </c>
      <c r="D288" s="3">
        <v>258290</v>
      </c>
      <c r="E288" s="3"/>
      <c r="F288" s="3">
        <f t="shared" si="6"/>
        <v>8988285</v>
      </c>
      <c r="G288" s="3"/>
      <c r="H288" s="21"/>
    </row>
    <row r="289" spans="1:8">
      <c r="A289" s="19"/>
      <c r="B289" s="21" t="s">
        <v>114</v>
      </c>
      <c r="C289" s="21">
        <v>1</v>
      </c>
      <c r="D289" s="3"/>
      <c r="E289" s="3">
        <v>17000</v>
      </c>
      <c r="F289" s="3">
        <f t="shared" si="6"/>
        <v>8971285</v>
      </c>
      <c r="G289" s="3"/>
      <c r="H289" s="21"/>
    </row>
    <row r="290" spans="1:8">
      <c r="A290" s="19"/>
      <c r="B290" s="21" t="s">
        <v>90</v>
      </c>
      <c r="C290" s="21">
        <v>5</v>
      </c>
      <c r="D290" s="3"/>
      <c r="E290" s="3">
        <v>116455</v>
      </c>
      <c r="F290" s="3">
        <f t="shared" si="6"/>
        <v>8854830</v>
      </c>
      <c r="G290" s="3"/>
      <c r="H290" s="21"/>
    </row>
    <row r="291" spans="1:8">
      <c r="A291" s="19"/>
      <c r="B291" s="21" t="s">
        <v>91</v>
      </c>
      <c r="C291" s="21">
        <v>11</v>
      </c>
      <c r="D291" s="3"/>
      <c r="E291" s="3">
        <v>208480</v>
      </c>
      <c r="F291" s="3">
        <f t="shared" si="6"/>
        <v>8646350</v>
      </c>
      <c r="G291" s="3"/>
      <c r="H291" s="21"/>
    </row>
    <row r="292" spans="1:8">
      <c r="A292" s="19"/>
      <c r="B292" s="21" t="s">
        <v>92</v>
      </c>
      <c r="C292" s="21">
        <v>4</v>
      </c>
      <c r="D292" s="3"/>
      <c r="E292" s="3">
        <v>67875</v>
      </c>
      <c r="F292" s="3">
        <f t="shared" si="6"/>
        <v>8578475</v>
      </c>
      <c r="G292" s="3"/>
      <c r="H292" s="21"/>
    </row>
    <row r="293" spans="1:8">
      <c r="A293" s="19"/>
      <c r="B293" s="21" t="s">
        <v>93</v>
      </c>
      <c r="C293" s="21">
        <v>2</v>
      </c>
      <c r="D293" s="3"/>
      <c r="E293" s="3">
        <v>27105</v>
      </c>
      <c r="F293" s="3">
        <f t="shared" si="6"/>
        <v>8551370</v>
      </c>
      <c r="G293" s="3"/>
      <c r="H293" s="21"/>
    </row>
    <row r="294" spans="1:8">
      <c r="A294" s="19"/>
      <c r="B294" s="21" t="s">
        <v>125</v>
      </c>
      <c r="C294" s="21">
        <v>4</v>
      </c>
      <c r="D294" s="3"/>
      <c r="E294" s="3">
        <v>77155</v>
      </c>
      <c r="F294" s="3">
        <f t="shared" si="6"/>
        <v>8474215</v>
      </c>
      <c r="G294" s="3"/>
      <c r="H294" s="21"/>
    </row>
    <row r="295" spans="1:8">
      <c r="A295" s="19"/>
      <c r="B295" s="21" t="s">
        <v>126</v>
      </c>
      <c r="C295" s="21">
        <v>7</v>
      </c>
      <c r="D295" s="3"/>
      <c r="E295" s="3">
        <v>132100</v>
      </c>
      <c r="F295" s="3">
        <f t="shared" si="6"/>
        <v>8342115</v>
      </c>
      <c r="G295" s="3"/>
      <c r="H295" s="21"/>
    </row>
    <row r="296" spans="1:8">
      <c r="A296" s="19"/>
      <c r="B296" s="21" t="s">
        <v>127</v>
      </c>
      <c r="C296" s="21">
        <v>2</v>
      </c>
      <c r="D296" s="3"/>
      <c r="E296" s="3">
        <v>27055</v>
      </c>
      <c r="F296" s="3">
        <f t="shared" si="6"/>
        <v>8315060</v>
      </c>
      <c r="G296" s="3"/>
      <c r="H296" s="21"/>
    </row>
    <row r="297" spans="1:8">
      <c r="A297" s="19"/>
      <c r="B297" s="21" t="s">
        <v>128</v>
      </c>
      <c r="C297" s="21">
        <v>1</v>
      </c>
      <c r="D297" s="3"/>
      <c r="E297" s="3">
        <v>24730</v>
      </c>
      <c r="F297" s="3">
        <f t="shared" si="6"/>
        <v>8290330</v>
      </c>
      <c r="G297" s="3"/>
      <c r="H297" s="21"/>
    </row>
    <row r="298" spans="1:8">
      <c r="A298" s="19"/>
      <c r="B298" s="21" t="s">
        <v>129</v>
      </c>
      <c r="C298" s="21">
        <v>2</v>
      </c>
      <c r="D298" s="3"/>
      <c r="E298" s="3">
        <v>27545</v>
      </c>
      <c r="F298" s="3">
        <f t="shared" si="6"/>
        <v>8262785</v>
      </c>
      <c r="G298" s="3"/>
      <c r="H298" s="21"/>
    </row>
    <row r="299" spans="1:8">
      <c r="A299" s="19"/>
      <c r="B299" s="21" t="s">
        <v>130</v>
      </c>
      <c r="C299" s="21">
        <v>1</v>
      </c>
      <c r="D299" s="3"/>
      <c r="E299" s="3">
        <v>24715</v>
      </c>
      <c r="F299" s="3">
        <f t="shared" si="6"/>
        <v>8238070</v>
      </c>
      <c r="G299" s="3"/>
      <c r="H299" s="21"/>
    </row>
    <row r="300" spans="1:8">
      <c r="A300" s="19"/>
      <c r="B300" s="21" t="s">
        <v>167</v>
      </c>
      <c r="C300" s="21">
        <v>2</v>
      </c>
      <c r="D300" s="3"/>
      <c r="E300" s="3">
        <v>46780</v>
      </c>
      <c r="F300" s="3">
        <f t="shared" si="6"/>
        <v>8191290</v>
      </c>
      <c r="G300" s="3"/>
      <c r="H300" s="21"/>
    </row>
    <row r="301" spans="1:8">
      <c r="A301" s="19"/>
      <c r="B301" s="21" t="s">
        <v>168</v>
      </c>
      <c r="C301" s="21">
        <v>1</v>
      </c>
      <c r="D301" s="3"/>
      <c r="E301" s="3">
        <v>23775</v>
      </c>
      <c r="F301" s="3">
        <f t="shared" si="6"/>
        <v>8167515</v>
      </c>
      <c r="G301" s="3"/>
      <c r="H301" s="21"/>
    </row>
    <row r="302" spans="1:8">
      <c r="A302" s="19"/>
      <c r="B302" s="21" t="s">
        <v>169</v>
      </c>
      <c r="C302" s="21">
        <v>6</v>
      </c>
      <c r="D302" s="3"/>
      <c r="E302" s="3">
        <v>142410</v>
      </c>
      <c r="F302" s="3">
        <f t="shared" si="6"/>
        <v>8025105</v>
      </c>
      <c r="G302" s="3"/>
      <c r="H302" s="21"/>
    </row>
    <row r="303" spans="1:8">
      <c r="A303" s="19"/>
      <c r="B303" s="21" t="s">
        <v>170</v>
      </c>
      <c r="C303" s="21">
        <v>9</v>
      </c>
      <c r="D303" s="3"/>
      <c r="E303" s="3">
        <v>227120</v>
      </c>
      <c r="F303" s="3">
        <f t="shared" si="6"/>
        <v>7797985</v>
      </c>
      <c r="G303" s="3"/>
      <c r="H303" s="21"/>
    </row>
    <row r="304" spans="1:8">
      <c r="A304" s="19"/>
      <c r="B304" s="21" t="s">
        <v>171</v>
      </c>
      <c r="C304" s="21">
        <v>8</v>
      </c>
      <c r="D304" s="3"/>
      <c r="E304" s="3">
        <v>212090</v>
      </c>
      <c r="F304" s="3">
        <f t="shared" si="6"/>
        <v>7585895</v>
      </c>
      <c r="G304" s="3"/>
      <c r="H304" s="21"/>
    </row>
    <row r="305" spans="1:8">
      <c r="A305" s="19"/>
      <c r="B305" s="21" t="s">
        <v>172</v>
      </c>
      <c r="C305" s="21">
        <v>20</v>
      </c>
      <c r="D305" s="3"/>
      <c r="E305" s="3">
        <v>462075</v>
      </c>
      <c r="F305" s="3">
        <f t="shared" si="6"/>
        <v>7123820</v>
      </c>
      <c r="G305" s="3"/>
      <c r="H305" s="21"/>
    </row>
    <row r="306" spans="1:8">
      <c r="A306" s="19"/>
      <c r="B306" s="21" t="s">
        <v>173</v>
      </c>
      <c r="C306" s="21">
        <v>13</v>
      </c>
      <c r="D306" s="3"/>
      <c r="E306" s="3">
        <v>287945</v>
      </c>
      <c r="F306" s="3">
        <f t="shared" si="6"/>
        <v>6835875</v>
      </c>
      <c r="G306" s="3"/>
      <c r="H306" s="21"/>
    </row>
    <row r="307" spans="1:8">
      <c r="A307" s="19"/>
      <c r="B307" s="21" t="s">
        <v>395</v>
      </c>
      <c r="C307" s="21">
        <v>16</v>
      </c>
      <c r="D307" s="3"/>
      <c r="E307" s="3">
        <v>409445</v>
      </c>
      <c r="F307" s="3">
        <f t="shared" si="6"/>
        <v>6426430</v>
      </c>
      <c r="G307" s="3"/>
      <c r="H307" s="21"/>
    </row>
    <row r="308" spans="1:8">
      <c r="A308" s="19"/>
      <c r="B308" s="21" t="s">
        <v>174</v>
      </c>
      <c r="C308" s="21">
        <v>15</v>
      </c>
      <c r="D308" s="3"/>
      <c r="E308" s="3">
        <v>251760</v>
      </c>
      <c r="F308" s="3">
        <f t="shared" si="6"/>
        <v>6174670</v>
      </c>
      <c r="G308" s="3"/>
      <c r="H308" s="21"/>
    </row>
    <row r="309" spans="1:8">
      <c r="A309" s="19"/>
      <c r="B309" s="21" t="s">
        <v>223</v>
      </c>
      <c r="C309" s="21">
        <v>3</v>
      </c>
      <c r="D309" s="3"/>
      <c r="E309" s="3">
        <v>71245</v>
      </c>
      <c r="F309" s="3">
        <f t="shared" si="6"/>
        <v>6103425</v>
      </c>
      <c r="G309" s="3"/>
      <c r="H309" s="21"/>
    </row>
    <row r="310" spans="1:8">
      <c r="A310" s="19"/>
      <c r="B310" s="21" t="s">
        <v>224</v>
      </c>
      <c r="C310" s="21">
        <v>7</v>
      </c>
      <c r="D310" s="3"/>
      <c r="E310" s="3">
        <v>195480</v>
      </c>
      <c r="F310" s="3">
        <f t="shared" si="6"/>
        <v>5907945</v>
      </c>
      <c r="G310" s="3"/>
      <c r="H310" s="21"/>
    </row>
    <row r="311" spans="1:8">
      <c r="A311" s="19"/>
      <c r="B311" s="21" t="s">
        <v>225</v>
      </c>
      <c r="C311" s="21">
        <v>8</v>
      </c>
      <c r="D311" s="3"/>
      <c r="E311" s="3">
        <v>164595</v>
      </c>
      <c r="F311" s="3">
        <f t="shared" si="6"/>
        <v>5743350</v>
      </c>
      <c r="G311" s="3"/>
      <c r="H311" s="21"/>
    </row>
    <row r="312" spans="1:8">
      <c r="A312" s="19"/>
      <c r="B312" s="21" t="s">
        <v>226</v>
      </c>
      <c r="C312" s="21">
        <v>14</v>
      </c>
      <c r="D312" s="3"/>
      <c r="E312" s="3">
        <v>314400</v>
      </c>
      <c r="F312" s="3">
        <f t="shared" si="6"/>
        <v>5428950</v>
      </c>
      <c r="G312" s="3"/>
      <c r="H312" s="21"/>
    </row>
    <row r="313" spans="1:8">
      <c r="A313" s="19"/>
      <c r="B313" s="21" t="s">
        <v>227</v>
      </c>
      <c r="C313" s="21">
        <v>12</v>
      </c>
      <c r="D313" s="3"/>
      <c r="E313" s="3">
        <v>234115</v>
      </c>
      <c r="F313" s="3">
        <f t="shared" si="6"/>
        <v>5194835</v>
      </c>
      <c r="G313" s="3"/>
      <c r="H313" s="21"/>
    </row>
    <row r="314" spans="1:8">
      <c r="A314" s="19"/>
      <c r="B314" s="21" t="s">
        <v>228</v>
      </c>
      <c r="C314" s="21">
        <v>23</v>
      </c>
      <c r="D314" s="3"/>
      <c r="E314" s="3">
        <v>499055</v>
      </c>
      <c r="F314" s="3">
        <f t="shared" si="6"/>
        <v>4695780</v>
      </c>
      <c r="G314" s="3"/>
      <c r="H314" s="21"/>
    </row>
    <row r="315" spans="1:8">
      <c r="A315" s="19"/>
      <c r="B315" s="21" t="s">
        <v>281</v>
      </c>
      <c r="C315" s="21">
        <v>12</v>
      </c>
      <c r="D315" s="3"/>
      <c r="E315" s="3">
        <v>203080</v>
      </c>
      <c r="F315" s="3">
        <f t="shared" si="6"/>
        <v>4492700</v>
      </c>
      <c r="G315" s="3"/>
      <c r="H315" s="21"/>
    </row>
    <row r="316" spans="1:8">
      <c r="A316" s="19"/>
      <c r="B316" s="21" t="s">
        <v>282</v>
      </c>
      <c r="C316" s="21">
        <v>7</v>
      </c>
      <c r="D316" s="3"/>
      <c r="E316" s="3">
        <v>103610</v>
      </c>
      <c r="F316" s="3">
        <f t="shared" si="6"/>
        <v>4389090</v>
      </c>
      <c r="G316" s="3"/>
      <c r="H316" s="21"/>
    </row>
    <row r="317" spans="1:8">
      <c r="A317" s="19"/>
      <c r="B317" s="21" t="s">
        <v>284</v>
      </c>
      <c r="C317" s="21">
        <v>11</v>
      </c>
      <c r="D317" s="3"/>
      <c r="E317" s="3">
        <v>232265</v>
      </c>
      <c r="F317" s="3">
        <f t="shared" si="6"/>
        <v>4156825</v>
      </c>
      <c r="G317" s="3"/>
      <c r="H317" s="21"/>
    </row>
    <row r="318" spans="1:8">
      <c r="A318" s="19"/>
      <c r="B318" s="21" t="s">
        <v>285</v>
      </c>
      <c r="C318" s="21">
        <v>12</v>
      </c>
      <c r="D318" s="3"/>
      <c r="E318" s="3">
        <v>244605</v>
      </c>
      <c r="F318" s="3">
        <f t="shared" ref="F318:F375" si="7">F317+D318-E318</f>
        <v>3912220</v>
      </c>
      <c r="G318" s="3"/>
      <c r="H318" s="21"/>
    </row>
    <row r="319" spans="1:8">
      <c r="A319" s="19"/>
      <c r="B319" s="21" t="s">
        <v>94</v>
      </c>
      <c r="C319" s="21">
        <v>11</v>
      </c>
      <c r="D319" s="3"/>
      <c r="E319" s="3">
        <v>277175</v>
      </c>
      <c r="F319" s="3">
        <f t="shared" si="7"/>
        <v>3635045</v>
      </c>
      <c r="G319" s="3"/>
      <c r="H319" s="21"/>
    </row>
    <row r="320" spans="1:8">
      <c r="A320" s="19"/>
      <c r="B320" s="21" t="s">
        <v>286</v>
      </c>
      <c r="C320" s="21">
        <v>8</v>
      </c>
      <c r="D320" s="3"/>
      <c r="E320" s="3">
        <v>159595</v>
      </c>
      <c r="F320" s="3">
        <f t="shared" si="7"/>
        <v>3475450</v>
      </c>
      <c r="G320" s="3"/>
      <c r="H320" s="21"/>
    </row>
    <row r="321" spans="1:8">
      <c r="A321" s="19"/>
      <c r="B321" s="21" t="s">
        <v>95</v>
      </c>
      <c r="C321" s="21">
        <v>5</v>
      </c>
      <c r="D321" s="3"/>
      <c r="E321" s="3">
        <v>107375</v>
      </c>
      <c r="F321" s="3">
        <f t="shared" si="7"/>
        <v>3368075</v>
      </c>
      <c r="G321" s="3"/>
      <c r="H321" s="21"/>
    </row>
    <row r="322" spans="1:8">
      <c r="A322" s="19"/>
      <c r="B322" s="21" t="s">
        <v>96</v>
      </c>
      <c r="C322" s="21">
        <v>6</v>
      </c>
      <c r="D322" s="3"/>
      <c r="E322" s="3">
        <v>122920</v>
      </c>
      <c r="F322" s="3">
        <f t="shared" si="7"/>
        <v>3245155</v>
      </c>
      <c r="G322" s="3"/>
      <c r="H322" s="21"/>
    </row>
    <row r="323" spans="1:8">
      <c r="A323" s="19"/>
      <c r="B323" s="21" t="s">
        <v>287</v>
      </c>
      <c r="C323" s="21">
        <v>3</v>
      </c>
      <c r="D323" s="3"/>
      <c r="E323" s="3">
        <v>44220</v>
      </c>
      <c r="F323" s="3">
        <f t="shared" si="7"/>
        <v>3200935</v>
      </c>
      <c r="G323" s="3"/>
      <c r="H323" s="21"/>
    </row>
    <row r="324" spans="1:8">
      <c r="A324" s="19"/>
      <c r="B324" s="21" t="s">
        <v>97</v>
      </c>
      <c r="C324" s="21">
        <v>12</v>
      </c>
      <c r="D324" s="3"/>
      <c r="E324" s="3">
        <v>241170</v>
      </c>
      <c r="F324" s="3">
        <f t="shared" si="7"/>
        <v>2959765</v>
      </c>
      <c r="G324" s="3"/>
      <c r="H324" s="21"/>
    </row>
    <row r="325" spans="1:8">
      <c r="A325" s="19"/>
      <c r="B325" s="21" t="s">
        <v>288</v>
      </c>
      <c r="C325" s="21">
        <v>15</v>
      </c>
      <c r="D325" s="3"/>
      <c r="E325" s="3">
        <v>242140</v>
      </c>
      <c r="F325" s="3">
        <f t="shared" si="7"/>
        <v>2717625</v>
      </c>
      <c r="G325" s="3"/>
      <c r="H325" s="21"/>
    </row>
    <row r="326" spans="1:8">
      <c r="A326" s="19"/>
      <c r="B326" s="21" t="s">
        <v>289</v>
      </c>
      <c r="C326" s="21">
        <v>8</v>
      </c>
      <c r="D326" s="3"/>
      <c r="E326" s="3">
        <v>130460</v>
      </c>
      <c r="F326" s="3">
        <f t="shared" si="7"/>
        <v>2587165</v>
      </c>
      <c r="G326" s="3"/>
      <c r="H326" s="21"/>
    </row>
    <row r="327" spans="1:8">
      <c r="A327" s="19"/>
      <c r="B327" s="21" t="s">
        <v>290</v>
      </c>
      <c r="C327" s="21">
        <v>5</v>
      </c>
      <c r="D327" s="3">
        <v>0</v>
      </c>
      <c r="E327" s="3">
        <v>69040</v>
      </c>
      <c r="F327" s="3">
        <f t="shared" si="7"/>
        <v>2518125</v>
      </c>
      <c r="G327" s="3"/>
      <c r="H327" s="21"/>
    </row>
    <row r="328" spans="1:8">
      <c r="A328" s="19"/>
      <c r="B328" s="21" t="s">
        <v>98</v>
      </c>
      <c r="C328" s="21">
        <v>6</v>
      </c>
      <c r="D328" s="3"/>
      <c r="E328" s="3">
        <v>107620</v>
      </c>
      <c r="F328" s="3">
        <f t="shared" si="7"/>
        <v>2410505</v>
      </c>
      <c r="G328" s="3"/>
      <c r="H328" s="21"/>
    </row>
    <row r="329" spans="1:8">
      <c r="A329" s="19"/>
      <c r="B329" s="21" t="s">
        <v>291</v>
      </c>
      <c r="C329" s="21">
        <v>3</v>
      </c>
      <c r="D329" s="3"/>
      <c r="E329" s="3">
        <v>45140</v>
      </c>
      <c r="F329" s="3">
        <f t="shared" si="7"/>
        <v>2365365</v>
      </c>
      <c r="G329" s="3"/>
      <c r="H329" s="21"/>
    </row>
    <row r="330" spans="1:8">
      <c r="A330" s="19"/>
      <c r="B330" s="21" t="s">
        <v>171</v>
      </c>
      <c r="C330" s="21">
        <v>3</v>
      </c>
      <c r="D330" s="3"/>
      <c r="E330" s="3">
        <v>69175</v>
      </c>
      <c r="F330" s="3">
        <f t="shared" si="7"/>
        <v>2296190</v>
      </c>
      <c r="G330" s="3"/>
      <c r="H330" s="21"/>
    </row>
    <row r="331" spans="1:8">
      <c r="A331" s="19"/>
      <c r="B331" s="21" t="s">
        <v>99</v>
      </c>
      <c r="C331" s="21">
        <v>5</v>
      </c>
      <c r="D331" s="3"/>
      <c r="E331" s="3">
        <v>111330</v>
      </c>
      <c r="F331" s="3">
        <f t="shared" si="7"/>
        <v>2184860</v>
      </c>
      <c r="G331" s="3"/>
      <c r="H331" s="21"/>
    </row>
    <row r="332" spans="1:8">
      <c r="A332" s="19"/>
      <c r="B332" s="21" t="s">
        <v>293</v>
      </c>
      <c r="C332" s="21">
        <v>10</v>
      </c>
      <c r="D332" s="3"/>
      <c r="E332" s="3">
        <v>197685</v>
      </c>
      <c r="F332" s="3">
        <f t="shared" si="7"/>
        <v>1987175</v>
      </c>
      <c r="G332" s="3"/>
      <c r="H332" s="21"/>
    </row>
    <row r="333" spans="1:8">
      <c r="A333" s="19"/>
      <c r="B333" s="21" t="s">
        <v>294</v>
      </c>
      <c r="C333" s="21">
        <v>6</v>
      </c>
      <c r="D333" s="3"/>
      <c r="E333" s="3">
        <v>104575</v>
      </c>
      <c r="F333" s="3">
        <f t="shared" si="7"/>
        <v>1882600</v>
      </c>
      <c r="G333" s="3"/>
      <c r="H333" s="21"/>
    </row>
    <row r="334" spans="1:8">
      <c r="A334" s="19"/>
      <c r="B334" s="21" t="s">
        <v>295</v>
      </c>
      <c r="C334" s="21">
        <v>3</v>
      </c>
      <c r="D334" s="3"/>
      <c r="E334" s="3">
        <v>70700</v>
      </c>
      <c r="F334" s="3">
        <f t="shared" si="7"/>
        <v>1811900</v>
      </c>
      <c r="G334" s="3"/>
      <c r="H334" s="21"/>
    </row>
    <row r="335" spans="1:8">
      <c r="A335" s="19"/>
      <c r="B335" s="21" t="s">
        <v>100</v>
      </c>
      <c r="C335" s="21">
        <v>9</v>
      </c>
      <c r="D335" s="3"/>
      <c r="E335" s="3">
        <v>144895</v>
      </c>
      <c r="F335" s="3">
        <f t="shared" si="7"/>
        <v>1667005</v>
      </c>
      <c r="G335" s="3"/>
      <c r="H335" s="21"/>
    </row>
    <row r="336" spans="1:8">
      <c r="A336" s="19"/>
      <c r="B336" s="21" t="s">
        <v>359</v>
      </c>
      <c r="C336" s="21">
        <v>6</v>
      </c>
      <c r="D336" s="3"/>
      <c r="E336" s="3">
        <v>90785</v>
      </c>
      <c r="F336" s="3">
        <f t="shared" si="7"/>
        <v>1576220</v>
      </c>
      <c r="G336" s="3"/>
      <c r="H336" s="21"/>
    </row>
    <row r="337" spans="1:8">
      <c r="A337" s="19"/>
      <c r="B337" s="21" t="s">
        <v>360</v>
      </c>
      <c r="C337" s="21">
        <v>1</v>
      </c>
      <c r="D337" s="3"/>
      <c r="E337" s="3">
        <v>22040</v>
      </c>
      <c r="F337" s="3">
        <f t="shared" si="7"/>
        <v>1554180</v>
      </c>
      <c r="G337" s="3"/>
      <c r="H337" s="21"/>
    </row>
    <row r="338" spans="1:8">
      <c r="A338" s="19"/>
      <c r="B338" s="21" t="s">
        <v>297</v>
      </c>
      <c r="C338" s="21">
        <v>1</v>
      </c>
      <c r="D338" s="3"/>
      <c r="E338" s="3">
        <v>22000</v>
      </c>
      <c r="F338" s="3">
        <f t="shared" si="7"/>
        <v>1532180</v>
      </c>
      <c r="G338" s="3"/>
      <c r="H338" s="21"/>
    </row>
    <row r="339" spans="1:8">
      <c r="A339" s="19"/>
      <c r="B339" s="21" t="s">
        <v>298</v>
      </c>
      <c r="C339" s="21">
        <v>1</v>
      </c>
      <c r="D339" s="3"/>
      <c r="E339" s="3">
        <v>24145</v>
      </c>
      <c r="F339" s="3">
        <f t="shared" si="7"/>
        <v>1508035</v>
      </c>
      <c r="G339" s="3"/>
      <c r="H339" s="21"/>
    </row>
    <row r="340" spans="1:8">
      <c r="A340" s="19"/>
      <c r="B340" s="21" t="s">
        <v>1620</v>
      </c>
      <c r="C340" s="21">
        <v>1</v>
      </c>
      <c r="D340" s="3"/>
      <c r="E340" s="3">
        <v>23055</v>
      </c>
      <c r="F340" s="3">
        <f t="shared" si="7"/>
        <v>1484980</v>
      </c>
      <c r="G340" s="3"/>
      <c r="H340" s="21"/>
    </row>
    <row r="341" spans="1:8">
      <c r="A341" s="19"/>
      <c r="B341" s="21" t="s">
        <v>1563</v>
      </c>
      <c r="C341" s="21">
        <v>1</v>
      </c>
      <c r="D341" s="3"/>
      <c r="E341" s="3">
        <v>18005</v>
      </c>
      <c r="F341" s="3">
        <f t="shared" si="7"/>
        <v>1466975</v>
      </c>
      <c r="G341" s="3"/>
      <c r="H341" s="21"/>
    </row>
    <row r="342" spans="1:8">
      <c r="A342" s="19"/>
      <c r="B342" s="21" t="s">
        <v>103</v>
      </c>
      <c r="C342" s="21">
        <v>5</v>
      </c>
      <c r="D342" s="3"/>
      <c r="E342" s="3">
        <v>67595</v>
      </c>
      <c r="F342" s="3">
        <f t="shared" si="7"/>
        <v>1399380</v>
      </c>
      <c r="G342" s="3"/>
      <c r="H342" s="21"/>
    </row>
    <row r="343" spans="1:8">
      <c r="A343" s="19"/>
      <c r="B343" s="21" t="s">
        <v>300</v>
      </c>
      <c r="C343" s="21">
        <v>2</v>
      </c>
      <c r="D343" s="3"/>
      <c r="E343" s="3">
        <v>54130</v>
      </c>
      <c r="F343" s="3">
        <f t="shared" si="7"/>
        <v>1345250</v>
      </c>
      <c r="G343" s="3"/>
      <c r="H343" s="21"/>
    </row>
    <row r="344" spans="1:8">
      <c r="A344" s="19"/>
      <c r="B344" s="21" t="s">
        <v>301</v>
      </c>
      <c r="C344" s="21">
        <v>6</v>
      </c>
      <c r="D344" s="3"/>
      <c r="E344" s="3">
        <v>85135</v>
      </c>
      <c r="F344" s="3">
        <f t="shared" si="7"/>
        <v>1260115</v>
      </c>
      <c r="G344" s="3"/>
      <c r="H344" s="21"/>
    </row>
    <row r="345" spans="1:8">
      <c r="A345" s="19"/>
      <c r="B345" s="21" t="s">
        <v>146</v>
      </c>
      <c r="C345" s="21">
        <v>2</v>
      </c>
      <c r="D345" s="3"/>
      <c r="E345" s="3">
        <v>26640</v>
      </c>
      <c r="F345" s="3">
        <f t="shared" si="7"/>
        <v>1233475</v>
      </c>
      <c r="G345" s="3"/>
      <c r="H345" s="21"/>
    </row>
    <row r="346" spans="1:8">
      <c r="A346" s="19"/>
      <c r="B346" s="21" t="s">
        <v>148</v>
      </c>
      <c r="C346" s="21">
        <v>2</v>
      </c>
      <c r="D346" s="3"/>
      <c r="E346" s="3">
        <v>41740</v>
      </c>
      <c r="F346" s="3">
        <f t="shared" si="7"/>
        <v>1191735</v>
      </c>
      <c r="G346" s="3"/>
      <c r="H346" s="21"/>
    </row>
    <row r="347" spans="1:8">
      <c r="A347" s="19"/>
      <c r="B347" s="21" t="s">
        <v>150</v>
      </c>
      <c r="C347" s="21">
        <v>1</v>
      </c>
      <c r="D347" s="3"/>
      <c r="E347" s="3">
        <v>18000</v>
      </c>
      <c r="F347" s="3">
        <f t="shared" si="7"/>
        <v>1173735</v>
      </c>
      <c r="G347" s="3"/>
      <c r="H347" s="21"/>
    </row>
    <row r="348" spans="1:8">
      <c r="A348" s="19"/>
      <c r="B348" s="21" t="s">
        <v>153</v>
      </c>
      <c r="C348" s="21">
        <v>4</v>
      </c>
      <c r="D348" s="3"/>
      <c r="E348" s="3">
        <v>89600</v>
      </c>
      <c r="F348" s="3">
        <f t="shared" si="7"/>
        <v>1084135</v>
      </c>
      <c r="G348" s="3"/>
      <c r="H348" s="21"/>
    </row>
    <row r="349" spans="1:8">
      <c r="A349" s="19"/>
      <c r="B349" s="21" t="s">
        <v>154</v>
      </c>
      <c r="C349" s="21">
        <v>3</v>
      </c>
      <c r="D349" s="3"/>
      <c r="E349" s="3">
        <v>73455</v>
      </c>
      <c r="F349" s="3">
        <f t="shared" si="7"/>
        <v>1010680</v>
      </c>
      <c r="G349" s="3"/>
      <c r="H349" s="21"/>
    </row>
    <row r="350" spans="1:8">
      <c r="A350" s="19"/>
      <c r="B350" s="21" t="s">
        <v>155</v>
      </c>
      <c r="C350" s="21">
        <v>2</v>
      </c>
      <c r="D350" s="3"/>
      <c r="E350" s="3">
        <v>42560</v>
      </c>
      <c r="F350" s="3">
        <f t="shared" si="7"/>
        <v>968120</v>
      </c>
      <c r="G350" s="3"/>
      <c r="H350" s="21"/>
    </row>
    <row r="351" spans="1:8">
      <c r="A351" s="19"/>
      <c r="B351" s="21" t="s">
        <v>156</v>
      </c>
      <c r="C351" s="21">
        <v>1</v>
      </c>
      <c r="D351" s="3"/>
      <c r="E351" s="3">
        <v>24055</v>
      </c>
      <c r="F351" s="3">
        <f t="shared" si="7"/>
        <v>944065</v>
      </c>
      <c r="G351" s="3"/>
      <c r="H351" s="21"/>
    </row>
    <row r="352" spans="1:8">
      <c r="A352" s="19"/>
      <c r="B352" s="21" t="s">
        <v>157</v>
      </c>
      <c r="C352" s="21">
        <v>2</v>
      </c>
      <c r="D352" s="3"/>
      <c r="E352" s="3">
        <v>40240</v>
      </c>
      <c r="F352" s="3">
        <f t="shared" si="7"/>
        <v>903825</v>
      </c>
      <c r="G352" s="3"/>
      <c r="H352" s="21"/>
    </row>
    <row r="353" spans="1:8">
      <c r="A353" s="19"/>
      <c r="B353" s="21" t="s">
        <v>158</v>
      </c>
      <c r="C353" s="21">
        <v>1</v>
      </c>
      <c r="D353" s="3"/>
      <c r="E353" s="3">
        <v>25160</v>
      </c>
      <c r="F353" s="3">
        <f t="shared" si="7"/>
        <v>878665</v>
      </c>
      <c r="G353" s="3"/>
      <c r="H353" s="21"/>
    </row>
    <row r="354" spans="1:8">
      <c r="A354" s="19"/>
      <c r="B354" s="21" t="s">
        <v>347</v>
      </c>
      <c r="C354" s="21">
        <v>3</v>
      </c>
      <c r="D354" s="3"/>
      <c r="E354" s="3">
        <v>63250</v>
      </c>
      <c r="F354" s="3">
        <f t="shared" si="7"/>
        <v>815415</v>
      </c>
      <c r="G354" s="3"/>
      <c r="H354" s="21"/>
    </row>
    <row r="355" spans="1:8">
      <c r="A355" s="19"/>
      <c r="B355" s="21" t="s">
        <v>165</v>
      </c>
      <c r="C355" s="21">
        <v>1</v>
      </c>
      <c r="D355" s="3"/>
      <c r="E355" s="3">
        <v>18000</v>
      </c>
      <c r="F355" s="3">
        <f t="shared" si="7"/>
        <v>797415</v>
      </c>
      <c r="G355" s="3"/>
      <c r="H355" s="21"/>
    </row>
    <row r="356" spans="1:8">
      <c r="A356" s="19"/>
      <c r="B356" s="21" t="s">
        <v>175</v>
      </c>
      <c r="C356" s="21">
        <v>1</v>
      </c>
      <c r="D356" s="3"/>
      <c r="E356" s="3">
        <v>18000</v>
      </c>
      <c r="F356" s="3">
        <f t="shared" si="7"/>
        <v>779415</v>
      </c>
      <c r="G356" s="3"/>
      <c r="H356" s="21"/>
    </row>
    <row r="357" spans="1:8">
      <c r="A357" s="19"/>
      <c r="B357" s="21" t="s">
        <v>439</v>
      </c>
      <c r="C357" s="21">
        <v>3</v>
      </c>
      <c r="D357" s="3"/>
      <c r="E357" s="3">
        <v>65360</v>
      </c>
      <c r="F357" s="3">
        <f t="shared" si="7"/>
        <v>714055</v>
      </c>
      <c r="G357" s="3"/>
      <c r="H357" s="21"/>
    </row>
    <row r="358" spans="1:8">
      <c r="A358" s="19"/>
      <c r="B358" s="21" t="s">
        <v>182</v>
      </c>
      <c r="C358" s="21">
        <v>2</v>
      </c>
      <c r="D358" s="3"/>
      <c r="E358" s="3">
        <v>44870</v>
      </c>
      <c r="F358" s="3">
        <f t="shared" si="7"/>
        <v>669185</v>
      </c>
      <c r="G358" s="3"/>
      <c r="H358" s="21"/>
    </row>
    <row r="359" spans="1:8">
      <c r="A359" s="19"/>
      <c r="B359" s="21" t="s">
        <v>348</v>
      </c>
      <c r="C359" s="21">
        <v>2</v>
      </c>
      <c r="D359" s="3"/>
      <c r="E359" s="3">
        <v>43625</v>
      </c>
      <c r="F359" s="3">
        <f t="shared" si="7"/>
        <v>625560</v>
      </c>
      <c r="G359" s="3"/>
      <c r="H359" s="21"/>
    </row>
    <row r="360" spans="1:8">
      <c r="A360" s="19"/>
      <c r="B360" s="21" t="s">
        <v>183</v>
      </c>
      <c r="C360" s="21">
        <v>1</v>
      </c>
      <c r="D360" s="3"/>
      <c r="E360" s="3">
        <v>20880</v>
      </c>
      <c r="F360" s="3">
        <f t="shared" si="7"/>
        <v>604680</v>
      </c>
      <c r="G360" s="3"/>
      <c r="H360" s="21"/>
    </row>
    <row r="361" spans="1:8">
      <c r="A361" s="19"/>
      <c r="B361" s="21" t="s">
        <v>184</v>
      </c>
      <c r="C361" s="21">
        <v>3</v>
      </c>
      <c r="D361" s="3"/>
      <c r="E361" s="3">
        <v>65145</v>
      </c>
      <c r="F361" s="3">
        <f t="shared" si="7"/>
        <v>539535</v>
      </c>
      <c r="G361" s="3"/>
      <c r="H361" s="21"/>
    </row>
    <row r="362" spans="1:8">
      <c r="A362" s="19"/>
      <c r="B362" s="21" t="s">
        <v>185</v>
      </c>
      <c r="C362" s="21">
        <v>2</v>
      </c>
      <c r="D362" s="3"/>
      <c r="E362" s="3">
        <v>43535</v>
      </c>
      <c r="F362" s="3">
        <f t="shared" si="7"/>
        <v>496000</v>
      </c>
      <c r="G362" s="3"/>
      <c r="H362" s="21"/>
    </row>
    <row r="363" spans="1:8">
      <c r="A363" s="19"/>
      <c r="B363" s="21" t="s">
        <v>186</v>
      </c>
      <c r="C363" s="21">
        <v>2</v>
      </c>
      <c r="D363" s="3"/>
      <c r="E363" s="3">
        <v>41935</v>
      </c>
      <c r="F363" s="3">
        <f t="shared" si="7"/>
        <v>454065</v>
      </c>
      <c r="G363" s="3"/>
      <c r="H363" s="21"/>
    </row>
    <row r="364" spans="1:8">
      <c r="A364" s="19"/>
      <c r="B364" s="21" t="s">
        <v>187</v>
      </c>
      <c r="C364" s="21">
        <v>2</v>
      </c>
      <c r="D364" s="3"/>
      <c r="E364" s="3">
        <v>43680</v>
      </c>
      <c r="F364" s="3">
        <f t="shared" si="7"/>
        <v>410385</v>
      </c>
      <c r="G364" s="3"/>
      <c r="H364" s="21"/>
    </row>
    <row r="365" spans="1:8">
      <c r="A365" s="19"/>
      <c r="B365" s="21" t="s">
        <v>188</v>
      </c>
      <c r="C365" s="21">
        <v>1</v>
      </c>
      <c r="D365" s="3"/>
      <c r="E365" s="3">
        <v>13265</v>
      </c>
      <c r="F365" s="3">
        <f t="shared" si="7"/>
        <v>397120</v>
      </c>
      <c r="G365" s="3"/>
      <c r="H365" s="21"/>
    </row>
    <row r="366" spans="1:8">
      <c r="A366" s="19"/>
      <c r="B366" s="21" t="s">
        <v>601</v>
      </c>
      <c r="C366" s="21">
        <v>1</v>
      </c>
      <c r="D366" s="3"/>
      <c r="E366" s="3">
        <v>16065</v>
      </c>
      <c r="F366" s="3">
        <f t="shared" si="7"/>
        <v>381055</v>
      </c>
      <c r="G366" s="3"/>
      <c r="H366" s="21"/>
    </row>
    <row r="367" spans="1:8">
      <c r="A367" s="19"/>
      <c r="B367" s="21" t="s">
        <v>454</v>
      </c>
      <c r="C367" s="21">
        <v>1</v>
      </c>
      <c r="D367" s="3"/>
      <c r="E367" s="3">
        <v>18000</v>
      </c>
      <c r="F367" s="3">
        <f t="shared" si="7"/>
        <v>363055</v>
      </c>
      <c r="G367" s="3"/>
      <c r="H367" s="21"/>
    </row>
    <row r="368" spans="1:8">
      <c r="A368" s="19"/>
      <c r="B368" s="21" t="s">
        <v>217</v>
      </c>
      <c r="C368" s="21">
        <v>2</v>
      </c>
      <c r="D368" s="3"/>
      <c r="E368" s="3">
        <v>36000</v>
      </c>
      <c r="F368" s="3">
        <f t="shared" si="7"/>
        <v>327055</v>
      </c>
      <c r="G368" s="3"/>
      <c r="H368" s="21"/>
    </row>
    <row r="369" spans="1:8">
      <c r="A369" s="19"/>
      <c r="B369" s="21" t="s">
        <v>230</v>
      </c>
      <c r="C369" s="21">
        <v>2</v>
      </c>
      <c r="D369" s="3"/>
      <c r="E369" s="3">
        <v>35000</v>
      </c>
      <c r="F369" s="3">
        <f t="shared" si="7"/>
        <v>292055</v>
      </c>
      <c r="G369" s="3"/>
      <c r="H369" s="21"/>
    </row>
    <row r="370" spans="1:8">
      <c r="A370" s="19"/>
      <c r="B370" s="21" t="s">
        <v>117</v>
      </c>
      <c r="C370" s="21">
        <v>4</v>
      </c>
      <c r="D370" s="3"/>
      <c r="E370" s="3">
        <v>62220</v>
      </c>
      <c r="F370" s="3">
        <f t="shared" si="7"/>
        <v>229835</v>
      </c>
      <c r="G370" s="3"/>
      <c r="H370" s="21"/>
    </row>
    <row r="371" spans="1:8">
      <c r="A371" s="19"/>
      <c r="B371" s="21" t="s">
        <v>122</v>
      </c>
      <c r="C371" s="21">
        <v>3</v>
      </c>
      <c r="D371" s="3"/>
      <c r="E371" s="3">
        <v>42675</v>
      </c>
      <c r="F371" s="3">
        <f t="shared" si="7"/>
        <v>187160</v>
      </c>
      <c r="G371" s="3"/>
      <c r="H371" s="21"/>
    </row>
    <row r="372" spans="1:8">
      <c r="A372" s="19"/>
      <c r="B372" s="21" t="s">
        <v>123</v>
      </c>
      <c r="C372" s="21">
        <v>2</v>
      </c>
      <c r="D372" s="3"/>
      <c r="E372" s="3">
        <v>28840</v>
      </c>
      <c r="F372" s="3">
        <f t="shared" si="7"/>
        <v>158320</v>
      </c>
      <c r="G372" s="3"/>
      <c r="H372" s="21"/>
    </row>
    <row r="373" spans="1:8">
      <c r="A373" s="19"/>
      <c r="B373" s="21" t="s">
        <v>221</v>
      </c>
      <c r="C373" s="21">
        <v>6</v>
      </c>
      <c r="D373" s="3"/>
      <c r="E373" s="3">
        <v>85485</v>
      </c>
      <c r="F373" s="3">
        <f t="shared" si="7"/>
        <v>72835</v>
      </c>
      <c r="G373" s="3"/>
      <c r="H373" s="21"/>
    </row>
    <row r="374" spans="1:8">
      <c r="A374" s="19"/>
      <c r="B374" s="21" t="s">
        <v>132</v>
      </c>
      <c r="C374" s="21">
        <v>4</v>
      </c>
      <c r="D374" s="3"/>
      <c r="E374" s="3">
        <v>51720</v>
      </c>
      <c r="F374" s="3">
        <f t="shared" si="7"/>
        <v>21115</v>
      </c>
      <c r="G374" s="3"/>
      <c r="H374" s="21"/>
    </row>
    <row r="375" spans="1:8">
      <c r="A375" s="19"/>
      <c r="B375" s="21"/>
      <c r="C375" s="21"/>
      <c r="D375" s="3"/>
      <c r="E375" s="3">
        <v>21115</v>
      </c>
      <c r="F375" s="3">
        <f t="shared" si="7"/>
        <v>0</v>
      </c>
      <c r="G375" s="3"/>
      <c r="H375" s="21" t="s">
        <v>1643</v>
      </c>
    </row>
    <row r="376" spans="1:8">
      <c r="A376" s="19"/>
      <c r="B376" s="21"/>
      <c r="C376" s="21"/>
      <c r="D376" s="3"/>
      <c r="E376" s="3"/>
      <c r="F376" s="3"/>
      <c r="G376" s="3"/>
      <c r="H376" s="21"/>
    </row>
    <row r="377" spans="1:8" ht="15.75">
      <c r="A377" s="710" t="s">
        <v>43</v>
      </c>
      <c r="B377" s="711"/>
      <c r="C377" s="79">
        <f>SUM(C252:C376)</f>
        <v>787</v>
      </c>
      <c r="D377" s="13">
        <f>SUM(D252:D376)</f>
        <v>9034570</v>
      </c>
      <c r="E377" s="13">
        <f>SUM(E252:E376)</f>
        <v>9034570</v>
      </c>
      <c r="F377" s="13">
        <f>D377-E377</f>
        <v>0</v>
      </c>
      <c r="G377" s="13"/>
      <c r="H377" s="80"/>
    </row>
    <row r="383" spans="1:8" ht="23.25">
      <c r="A383" s="666" t="s">
        <v>0</v>
      </c>
      <c r="B383" s="666"/>
      <c r="C383" s="666"/>
      <c r="D383" s="666"/>
      <c r="E383" s="666"/>
      <c r="F383" s="666"/>
      <c r="G383" s="666"/>
      <c r="H383" s="666"/>
    </row>
    <row r="384" spans="1:8" ht="15.75">
      <c r="A384" s="672" t="s">
        <v>1579</v>
      </c>
      <c r="B384" s="672"/>
      <c r="C384" s="672"/>
      <c r="D384" s="672"/>
      <c r="E384" s="672"/>
      <c r="F384" s="672"/>
      <c r="G384" s="672"/>
      <c r="H384" s="672"/>
    </row>
    <row r="385" spans="1:8">
      <c r="A385" s="667" t="s">
        <v>1535</v>
      </c>
      <c r="B385" s="667"/>
      <c r="C385" s="667"/>
      <c r="D385" s="667"/>
      <c r="E385" s="667"/>
      <c r="F385" s="667"/>
      <c r="G385" s="667"/>
      <c r="H385" s="667"/>
    </row>
    <row r="386" spans="1:8">
      <c r="A386" s="668" t="s">
        <v>1580</v>
      </c>
      <c r="B386" s="668"/>
      <c r="C386" s="668"/>
      <c r="D386" s="668"/>
      <c r="E386" s="668"/>
      <c r="F386" s="668"/>
      <c r="G386" s="668"/>
      <c r="H386" s="668"/>
    </row>
    <row r="387" spans="1:8" ht="15.75">
      <c r="A387" s="1" t="s">
        <v>3</v>
      </c>
      <c r="B387" s="1" t="s">
        <v>4</v>
      </c>
      <c r="C387" s="211" t="s">
        <v>2245</v>
      </c>
      <c r="D387" s="1" t="s">
        <v>2243</v>
      </c>
      <c r="E387" s="1" t="s">
        <v>2246</v>
      </c>
      <c r="F387" s="211" t="s">
        <v>2244</v>
      </c>
      <c r="G387" s="1" t="s">
        <v>2247</v>
      </c>
      <c r="H387" s="211" t="s">
        <v>2239</v>
      </c>
    </row>
    <row r="388" spans="1:8">
      <c r="A388" s="19"/>
      <c r="B388" s="21" t="s">
        <v>1001</v>
      </c>
      <c r="C388" s="21">
        <v>10</v>
      </c>
      <c r="D388" s="3">
        <v>260470</v>
      </c>
      <c r="E388" s="3"/>
      <c r="F388" s="3">
        <f>D388-E388</f>
        <v>260470</v>
      </c>
      <c r="G388" s="3"/>
      <c r="H388" s="21"/>
    </row>
    <row r="389" spans="1:8">
      <c r="A389" s="19"/>
      <c r="B389" s="21" t="s">
        <v>1003</v>
      </c>
      <c r="C389" s="21">
        <v>19</v>
      </c>
      <c r="D389" s="3">
        <v>488140</v>
      </c>
      <c r="E389" s="3"/>
      <c r="F389" s="3">
        <f>F388+D389-E389</f>
        <v>748610</v>
      </c>
      <c r="G389" s="3"/>
      <c r="H389" s="21"/>
    </row>
    <row r="390" spans="1:8">
      <c r="A390" s="19"/>
      <c r="B390" s="21" t="s">
        <v>369</v>
      </c>
      <c r="C390" s="21">
        <v>10</v>
      </c>
      <c r="D390" s="3">
        <v>258625</v>
      </c>
      <c r="E390" s="3"/>
      <c r="F390" s="3">
        <f t="shared" ref="F390:F453" si="8">F389+D390-E390</f>
        <v>1007235</v>
      </c>
      <c r="G390" s="3"/>
      <c r="H390" s="21"/>
    </row>
    <row r="391" spans="1:8">
      <c r="A391" s="19"/>
      <c r="B391" s="21" t="s">
        <v>370</v>
      </c>
      <c r="C391" s="21">
        <v>10</v>
      </c>
      <c r="D391" s="3">
        <v>259120</v>
      </c>
      <c r="E391" s="3"/>
      <c r="F391" s="3">
        <f t="shared" si="8"/>
        <v>1266355</v>
      </c>
      <c r="G391" s="3"/>
      <c r="H391" s="21"/>
    </row>
    <row r="392" spans="1:8">
      <c r="A392" s="19"/>
      <c r="B392" s="21" t="s">
        <v>370</v>
      </c>
      <c r="C392" s="21"/>
      <c r="D392" s="3">
        <v>1739070</v>
      </c>
      <c r="E392" s="3"/>
      <c r="F392" s="3">
        <f t="shared" si="8"/>
        <v>3005425</v>
      </c>
      <c r="G392" s="3"/>
      <c r="H392" s="21" t="s">
        <v>1621</v>
      </c>
    </row>
    <row r="393" spans="1:8">
      <c r="A393" s="19"/>
      <c r="B393" s="21" t="s">
        <v>370</v>
      </c>
      <c r="C393" s="21"/>
      <c r="D393" s="3">
        <v>2071420</v>
      </c>
      <c r="E393" s="3"/>
      <c r="F393" s="3">
        <f t="shared" si="8"/>
        <v>5076845</v>
      </c>
      <c r="G393" s="3"/>
      <c r="H393" s="21" t="s">
        <v>1210</v>
      </c>
    </row>
    <row r="394" spans="1:8">
      <c r="A394" s="19"/>
      <c r="B394" s="21" t="s">
        <v>1212</v>
      </c>
      <c r="C394" s="21">
        <v>4</v>
      </c>
      <c r="D394" s="3">
        <v>104690</v>
      </c>
      <c r="E394" s="3"/>
      <c r="F394" s="3">
        <f t="shared" si="8"/>
        <v>5181535</v>
      </c>
      <c r="G394" s="3"/>
      <c r="H394" s="21"/>
    </row>
    <row r="395" spans="1:8">
      <c r="A395" s="19"/>
      <c r="B395" s="21" t="s">
        <v>371</v>
      </c>
      <c r="C395" s="21">
        <v>2</v>
      </c>
      <c r="D395" s="3"/>
      <c r="E395" s="3">
        <v>52085</v>
      </c>
      <c r="F395" s="3">
        <f t="shared" si="8"/>
        <v>5129450</v>
      </c>
      <c r="G395" s="3"/>
      <c r="H395" s="21"/>
    </row>
    <row r="396" spans="1:8">
      <c r="A396" s="19"/>
      <c r="B396" s="21" t="s">
        <v>371</v>
      </c>
      <c r="C396" s="21">
        <v>9</v>
      </c>
      <c r="D396" s="3">
        <v>212435</v>
      </c>
      <c r="E396" s="3"/>
      <c r="F396" s="3">
        <f t="shared" si="8"/>
        <v>5341885</v>
      </c>
      <c r="G396" s="3"/>
      <c r="H396" s="21"/>
    </row>
    <row r="397" spans="1:8">
      <c r="A397" s="19"/>
      <c r="B397" s="21" t="s">
        <v>372</v>
      </c>
      <c r="C397" s="21">
        <v>3</v>
      </c>
      <c r="D397" s="3">
        <v>211175</v>
      </c>
      <c r="E397" s="3">
        <v>53860</v>
      </c>
      <c r="F397" s="3">
        <f t="shared" si="8"/>
        <v>5499200</v>
      </c>
      <c r="G397" s="3"/>
      <c r="H397" s="21"/>
    </row>
    <row r="398" spans="1:8">
      <c r="A398" s="19"/>
      <c r="B398" s="21" t="s">
        <v>373</v>
      </c>
      <c r="C398" s="21">
        <v>8</v>
      </c>
      <c r="D398" s="3"/>
      <c r="E398" s="3">
        <v>110720</v>
      </c>
      <c r="F398" s="3">
        <f t="shared" si="8"/>
        <v>5388480</v>
      </c>
      <c r="G398" s="3"/>
      <c r="H398" s="21"/>
    </row>
    <row r="399" spans="1:8">
      <c r="A399" s="19"/>
      <c r="B399" s="21" t="s">
        <v>374</v>
      </c>
      <c r="C399" s="21">
        <v>4</v>
      </c>
      <c r="D399" s="3"/>
      <c r="E399" s="3">
        <v>54905</v>
      </c>
      <c r="F399" s="3">
        <f t="shared" si="8"/>
        <v>5333575</v>
      </c>
      <c r="G399" s="3"/>
      <c r="H399" s="21"/>
    </row>
    <row r="400" spans="1:8">
      <c r="A400" s="19"/>
      <c r="B400" s="21" t="s">
        <v>375</v>
      </c>
      <c r="C400" s="21">
        <v>2</v>
      </c>
      <c r="D400" s="3">
        <v>104130</v>
      </c>
      <c r="E400" s="3">
        <v>29035</v>
      </c>
      <c r="F400" s="3">
        <f t="shared" si="8"/>
        <v>5408670</v>
      </c>
      <c r="G400" s="3"/>
      <c r="H400" s="21"/>
    </row>
    <row r="401" spans="1:8">
      <c r="A401" s="19"/>
      <c r="B401" s="21" t="s">
        <v>376</v>
      </c>
      <c r="C401" s="21">
        <v>4</v>
      </c>
      <c r="D401" s="3"/>
      <c r="E401" s="3">
        <v>80840</v>
      </c>
      <c r="F401" s="3">
        <f t="shared" si="8"/>
        <v>5327830</v>
      </c>
      <c r="G401" s="3"/>
      <c r="H401" s="21"/>
    </row>
    <row r="402" spans="1:8">
      <c r="A402" s="19"/>
      <c r="B402" s="21" t="s">
        <v>377</v>
      </c>
      <c r="C402" s="21">
        <v>4</v>
      </c>
      <c r="D402" s="3">
        <v>101590</v>
      </c>
      <c r="E402" s="3"/>
      <c r="F402" s="3">
        <f t="shared" si="8"/>
        <v>5429420</v>
      </c>
      <c r="G402" s="3"/>
      <c r="H402" s="21"/>
    </row>
    <row r="403" spans="1:8">
      <c r="A403" s="19"/>
      <c r="B403" s="21" t="s">
        <v>378</v>
      </c>
      <c r="C403" s="21">
        <v>11</v>
      </c>
      <c r="D403" s="3">
        <v>260050</v>
      </c>
      <c r="E403" s="3">
        <v>22310</v>
      </c>
      <c r="F403" s="3">
        <f t="shared" si="8"/>
        <v>5667160</v>
      </c>
      <c r="G403" s="3"/>
      <c r="H403" s="21"/>
    </row>
    <row r="404" spans="1:8">
      <c r="A404" s="19"/>
      <c r="B404" s="21" t="s">
        <v>1213</v>
      </c>
      <c r="C404" s="21">
        <v>11</v>
      </c>
      <c r="D404" s="3">
        <v>286530</v>
      </c>
      <c r="E404" s="3"/>
      <c r="F404" s="3">
        <f t="shared" si="8"/>
        <v>5953690</v>
      </c>
      <c r="G404" s="3"/>
      <c r="H404" s="21"/>
    </row>
    <row r="405" spans="1:8">
      <c r="A405" s="19"/>
      <c r="B405" s="21" t="s">
        <v>1007</v>
      </c>
      <c r="C405" s="21">
        <f>2+12</f>
        <v>14</v>
      </c>
      <c r="D405" s="3">
        <v>313075</v>
      </c>
      <c r="E405" s="3">
        <v>41890</v>
      </c>
      <c r="F405" s="3">
        <f t="shared" si="8"/>
        <v>6224875</v>
      </c>
      <c r="G405" s="3"/>
      <c r="H405" s="21"/>
    </row>
    <row r="406" spans="1:8">
      <c r="A406" s="19"/>
      <c r="B406" s="21" t="s">
        <v>1008</v>
      </c>
      <c r="C406" s="21">
        <v>9</v>
      </c>
      <c r="D406" s="3">
        <v>232250</v>
      </c>
      <c r="E406" s="3"/>
      <c r="F406" s="3">
        <f t="shared" si="8"/>
        <v>6457125</v>
      </c>
      <c r="G406" s="3"/>
      <c r="H406" s="21"/>
    </row>
    <row r="407" spans="1:8">
      <c r="A407" s="19"/>
      <c r="B407" s="21" t="s">
        <v>1009</v>
      </c>
      <c r="C407" s="21">
        <v>14</v>
      </c>
      <c r="D407" s="3">
        <v>365435</v>
      </c>
      <c r="E407" s="3"/>
      <c r="F407" s="3">
        <f t="shared" si="8"/>
        <v>6822560</v>
      </c>
      <c r="G407" s="3"/>
      <c r="H407" s="21"/>
    </row>
    <row r="408" spans="1:8">
      <c r="A408" s="19"/>
      <c r="B408" s="21" t="s">
        <v>1214</v>
      </c>
      <c r="C408" s="21">
        <v>14</v>
      </c>
      <c r="D408" s="3">
        <v>338200</v>
      </c>
      <c r="E408" s="3"/>
      <c r="F408" s="3">
        <f t="shared" si="8"/>
        <v>7160760</v>
      </c>
      <c r="G408" s="3"/>
      <c r="H408" s="21"/>
    </row>
    <row r="409" spans="1:8">
      <c r="A409" s="19"/>
      <c r="B409" s="21" t="s">
        <v>387</v>
      </c>
      <c r="C409" s="21">
        <v>4</v>
      </c>
      <c r="D409" s="3">
        <v>78665</v>
      </c>
      <c r="E409" s="3">
        <v>93925</v>
      </c>
      <c r="F409" s="3">
        <f t="shared" si="8"/>
        <v>7145500</v>
      </c>
      <c r="G409" s="3"/>
      <c r="H409" s="21"/>
    </row>
    <row r="410" spans="1:8">
      <c r="A410" s="19"/>
      <c r="B410" s="21" t="s">
        <v>388</v>
      </c>
      <c r="C410" s="21">
        <v>3</v>
      </c>
      <c r="D410" s="3">
        <v>318505</v>
      </c>
      <c r="E410" s="3">
        <v>71925</v>
      </c>
      <c r="F410" s="3">
        <f t="shared" si="8"/>
        <v>7392080</v>
      </c>
      <c r="G410" s="3"/>
      <c r="H410" s="21"/>
    </row>
    <row r="411" spans="1:8">
      <c r="A411" s="19"/>
      <c r="B411" s="21" t="s">
        <v>1215</v>
      </c>
      <c r="C411" s="21">
        <v>2</v>
      </c>
      <c r="D411" s="3">
        <v>308910</v>
      </c>
      <c r="E411" s="3">
        <v>44545</v>
      </c>
      <c r="F411" s="3">
        <f t="shared" si="8"/>
        <v>7656445</v>
      </c>
      <c r="G411" s="3"/>
      <c r="H411" s="21"/>
    </row>
    <row r="412" spans="1:8">
      <c r="A412" s="19"/>
      <c r="B412" s="21" t="s">
        <v>379</v>
      </c>
      <c r="C412" s="21">
        <f>3+13</f>
        <v>16</v>
      </c>
      <c r="D412" s="3">
        <v>337865</v>
      </c>
      <c r="E412" s="3">
        <f>73215</f>
        <v>73215</v>
      </c>
      <c r="F412" s="3">
        <f t="shared" si="8"/>
        <v>7921095</v>
      </c>
      <c r="G412" s="3"/>
      <c r="H412" s="21"/>
    </row>
    <row r="413" spans="1:8">
      <c r="A413" s="19"/>
      <c r="B413" s="21" t="s">
        <v>380</v>
      </c>
      <c r="C413" s="21">
        <f>3+11</f>
        <v>14</v>
      </c>
      <c r="D413" s="3">
        <v>278135</v>
      </c>
      <c r="E413" s="3">
        <v>64355</v>
      </c>
      <c r="F413" s="3">
        <f t="shared" si="8"/>
        <v>8134875</v>
      </c>
      <c r="G413" s="3"/>
      <c r="H413" s="21"/>
    </row>
    <row r="414" spans="1:8">
      <c r="A414" s="19"/>
      <c r="B414" s="21" t="s">
        <v>1216</v>
      </c>
      <c r="C414" s="21">
        <v>15</v>
      </c>
      <c r="D414" s="3">
        <v>379625</v>
      </c>
      <c r="E414" s="3"/>
      <c r="F414" s="3">
        <f t="shared" si="8"/>
        <v>8514500</v>
      </c>
      <c r="G414" s="3"/>
      <c r="H414" s="21"/>
    </row>
    <row r="415" spans="1:8">
      <c r="A415" s="19"/>
      <c r="B415" s="21" t="s">
        <v>389</v>
      </c>
      <c r="C415" s="21">
        <v>9</v>
      </c>
      <c r="D415" s="3">
        <v>230390</v>
      </c>
      <c r="E415" s="3"/>
      <c r="F415" s="3">
        <f t="shared" si="8"/>
        <v>8744890</v>
      </c>
      <c r="G415" s="3"/>
      <c r="H415" s="21"/>
    </row>
    <row r="416" spans="1:8">
      <c r="A416" s="19"/>
      <c r="B416" s="21" t="s">
        <v>1622</v>
      </c>
      <c r="C416" s="21"/>
      <c r="D416" s="3">
        <v>409535</v>
      </c>
      <c r="E416" s="3"/>
      <c r="F416" s="3">
        <f t="shared" si="8"/>
        <v>9154425</v>
      </c>
      <c r="G416" s="3"/>
      <c r="H416" s="21"/>
    </row>
    <row r="417" spans="1:8">
      <c r="A417" s="19"/>
      <c r="B417" s="21" t="s">
        <v>390</v>
      </c>
      <c r="C417" s="21"/>
      <c r="D417" s="3">
        <v>185215</v>
      </c>
      <c r="E417" s="3">
        <v>24970</v>
      </c>
      <c r="F417" s="3">
        <f t="shared" si="8"/>
        <v>9314670</v>
      </c>
      <c r="G417" s="3"/>
      <c r="H417" s="21"/>
    </row>
    <row r="418" spans="1:8">
      <c r="A418" s="19"/>
      <c r="B418" s="21" t="s">
        <v>411</v>
      </c>
      <c r="C418" s="21">
        <v>7</v>
      </c>
      <c r="D418" s="3">
        <v>416115</v>
      </c>
      <c r="E418" s="3">
        <v>160710</v>
      </c>
      <c r="F418" s="3">
        <f t="shared" si="8"/>
        <v>9570075</v>
      </c>
      <c r="G418" s="3"/>
      <c r="H418" s="21"/>
    </row>
    <row r="419" spans="1:8">
      <c r="A419" s="19"/>
      <c r="B419" s="21" t="s">
        <v>412</v>
      </c>
      <c r="C419" s="21">
        <v>12</v>
      </c>
      <c r="D419" s="3">
        <f>306465+24800</f>
        <v>331265</v>
      </c>
      <c r="E419" s="3">
        <v>271955</v>
      </c>
      <c r="F419" s="3">
        <f t="shared" si="8"/>
        <v>9629385</v>
      </c>
      <c r="G419" s="3"/>
      <c r="H419" s="21"/>
    </row>
    <row r="420" spans="1:8">
      <c r="A420" s="19"/>
      <c r="B420" s="21" t="s">
        <v>413</v>
      </c>
      <c r="C420" s="21"/>
      <c r="D420" s="3">
        <v>531195</v>
      </c>
      <c r="E420" s="3">
        <v>143500</v>
      </c>
      <c r="F420" s="3">
        <f t="shared" si="8"/>
        <v>10017080</v>
      </c>
      <c r="G420" s="3"/>
      <c r="H420" s="21"/>
    </row>
    <row r="421" spans="1:8">
      <c r="A421" s="19"/>
      <c r="B421" s="21" t="s">
        <v>583</v>
      </c>
      <c r="C421" s="21">
        <v>4</v>
      </c>
      <c r="D421" s="3">
        <v>491895</v>
      </c>
      <c r="E421" s="3">
        <v>56310</v>
      </c>
      <c r="F421" s="3">
        <f t="shared" si="8"/>
        <v>10452665</v>
      </c>
      <c r="G421" s="3"/>
      <c r="H421" s="21"/>
    </row>
    <row r="422" spans="1:8">
      <c r="A422" s="19"/>
      <c r="B422" s="21" t="s">
        <v>391</v>
      </c>
      <c r="C422" s="21">
        <f>1+19</f>
        <v>20</v>
      </c>
      <c r="D422" s="3">
        <v>489315</v>
      </c>
      <c r="E422" s="3">
        <v>14390</v>
      </c>
      <c r="F422" s="3">
        <f t="shared" si="8"/>
        <v>10927590</v>
      </c>
      <c r="G422" s="3"/>
      <c r="H422" s="21"/>
    </row>
    <row r="423" spans="1:8">
      <c r="A423" s="19"/>
      <c r="B423" s="21" t="s">
        <v>392</v>
      </c>
      <c r="C423" s="21">
        <v>13</v>
      </c>
      <c r="D423" s="3">
        <v>334730</v>
      </c>
      <c r="E423" s="3"/>
      <c r="F423" s="3">
        <f t="shared" si="8"/>
        <v>11262320</v>
      </c>
      <c r="G423" s="3"/>
      <c r="H423" s="21"/>
    </row>
    <row r="424" spans="1:8">
      <c r="A424" s="19"/>
      <c r="B424" s="21" t="s">
        <v>393</v>
      </c>
      <c r="C424" s="21">
        <v>12</v>
      </c>
      <c r="D424" s="3">
        <v>272870</v>
      </c>
      <c r="E424" s="3"/>
      <c r="F424" s="3">
        <f t="shared" si="8"/>
        <v>11535190</v>
      </c>
      <c r="G424" s="3"/>
      <c r="H424" s="21"/>
    </row>
    <row r="425" spans="1:8">
      <c r="A425" s="19"/>
      <c r="B425" s="21" t="s">
        <v>607</v>
      </c>
      <c r="C425" s="21">
        <v>2</v>
      </c>
      <c r="D425" s="3">
        <v>528840</v>
      </c>
      <c r="E425" s="3">
        <v>27015</v>
      </c>
      <c r="F425" s="3">
        <f t="shared" si="8"/>
        <v>12037015</v>
      </c>
      <c r="G425" s="3"/>
      <c r="H425" s="21"/>
    </row>
    <row r="426" spans="1:8">
      <c r="A426" s="19"/>
      <c r="B426" s="21" t="s">
        <v>414</v>
      </c>
      <c r="C426" s="21">
        <v>1</v>
      </c>
      <c r="D426" s="3">
        <v>467350</v>
      </c>
      <c r="E426" s="3"/>
      <c r="F426" s="3">
        <f t="shared" si="8"/>
        <v>12504365</v>
      </c>
      <c r="G426" s="3"/>
      <c r="H426" s="21"/>
    </row>
    <row r="427" spans="1:8">
      <c r="A427" s="19"/>
      <c r="B427" s="21" t="s">
        <v>1218</v>
      </c>
      <c r="C427" s="21">
        <v>25</v>
      </c>
      <c r="D427" s="3">
        <v>656865</v>
      </c>
      <c r="E427" s="3"/>
      <c r="F427" s="3">
        <f t="shared" si="8"/>
        <v>13161230</v>
      </c>
      <c r="G427" s="3"/>
      <c r="H427" s="21"/>
    </row>
    <row r="428" spans="1:8">
      <c r="A428" s="19"/>
      <c r="B428" s="21" t="s">
        <v>415</v>
      </c>
      <c r="C428" s="21">
        <v>16</v>
      </c>
      <c r="D428" s="3">
        <v>536855</v>
      </c>
      <c r="E428" s="3"/>
      <c r="F428" s="3">
        <f t="shared" si="8"/>
        <v>13698085</v>
      </c>
      <c r="G428" s="3"/>
      <c r="H428" s="21"/>
    </row>
    <row r="429" spans="1:8">
      <c r="A429" s="19"/>
      <c r="B429" s="21" t="s">
        <v>620</v>
      </c>
      <c r="C429" s="21">
        <v>26</v>
      </c>
      <c r="D429" s="3">
        <v>666270</v>
      </c>
      <c r="E429" s="3"/>
      <c r="F429" s="3">
        <f t="shared" si="8"/>
        <v>14364355</v>
      </c>
      <c r="G429" s="3"/>
      <c r="H429" s="21"/>
    </row>
    <row r="430" spans="1:8">
      <c r="A430" s="19"/>
      <c r="B430" s="21" t="s">
        <v>633</v>
      </c>
      <c r="C430" s="21">
        <v>21</v>
      </c>
      <c r="D430" s="3">
        <v>521295</v>
      </c>
      <c r="E430" s="3"/>
      <c r="F430" s="3">
        <f t="shared" si="8"/>
        <v>14885650</v>
      </c>
      <c r="G430" s="3"/>
      <c r="H430" s="21"/>
    </row>
    <row r="431" spans="1:8">
      <c r="A431" s="19"/>
      <c r="B431" s="21" t="s">
        <v>636</v>
      </c>
      <c r="C431" s="21">
        <v>18</v>
      </c>
      <c r="D431" s="3">
        <v>444305</v>
      </c>
      <c r="E431" s="3"/>
      <c r="F431" s="3">
        <f t="shared" si="8"/>
        <v>15329955</v>
      </c>
      <c r="G431" s="3"/>
      <c r="H431" s="21"/>
    </row>
    <row r="432" spans="1:8">
      <c r="A432" s="19"/>
      <c r="B432" s="21" t="s">
        <v>225</v>
      </c>
      <c r="C432" s="21">
        <v>1</v>
      </c>
      <c r="D432" s="3"/>
      <c r="E432" s="3">
        <v>13920</v>
      </c>
      <c r="F432" s="3">
        <f t="shared" si="8"/>
        <v>15316035</v>
      </c>
      <c r="G432" s="3"/>
      <c r="H432" s="21"/>
    </row>
    <row r="433" spans="1:8">
      <c r="A433" s="19"/>
      <c r="B433" s="21" t="s">
        <v>99</v>
      </c>
      <c r="C433" s="21">
        <v>1</v>
      </c>
      <c r="D433" s="3"/>
      <c r="E433" s="3">
        <v>14820</v>
      </c>
      <c r="F433" s="3">
        <f t="shared" si="8"/>
        <v>15301215</v>
      </c>
      <c r="G433" s="3"/>
      <c r="H433" s="21"/>
    </row>
    <row r="434" spans="1:8">
      <c r="A434" s="19"/>
      <c r="B434" s="21" t="s">
        <v>293</v>
      </c>
      <c r="C434" s="21">
        <v>1</v>
      </c>
      <c r="D434" s="3"/>
      <c r="E434" s="3">
        <v>14100</v>
      </c>
      <c r="F434" s="3">
        <f t="shared" si="8"/>
        <v>15287115</v>
      </c>
      <c r="G434" s="3"/>
      <c r="H434" s="21"/>
    </row>
    <row r="435" spans="1:8">
      <c r="A435" s="19"/>
      <c r="B435" s="21" t="s">
        <v>295</v>
      </c>
      <c r="C435" s="21">
        <v>1</v>
      </c>
      <c r="D435" s="3"/>
      <c r="E435" s="3">
        <v>13740</v>
      </c>
      <c r="F435" s="3">
        <f t="shared" si="8"/>
        <v>15273375</v>
      </c>
      <c r="G435" s="3"/>
      <c r="H435" s="21"/>
    </row>
    <row r="436" spans="1:8">
      <c r="A436" s="19"/>
      <c r="B436" s="21" t="s">
        <v>296</v>
      </c>
      <c r="C436" s="21">
        <v>1</v>
      </c>
      <c r="D436" s="3"/>
      <c r="E436" s="3">
        <v>13030</v>
      </c>
      <c r="F436" s="3">
        <f t="shared" si="8"/>
        <v>15260345</v>
      </c>
      <c r="G436" s="3"/>
      <c r="H436" s="21"/>
    </row>
    <row r="437" spans="1:8">
      <c r="A437" s="19"/>
      <c r="B437" s="21" t="s">
        <v>360</v>
      </c>
      <c r="C437" s="21">
        <v>2</v>
      </c>
      <c r="D437" s="3"/>
      <c r="E437" s="3">
        <v>28485</v>
      </c>
      <c r="F437" s="3">
        <f t="shared" si="8"/>
        <v>15231860</v>
      </c>
      <c r="G437" s="3"/>
      <c r="H437" s="21"/>
    </row>
    <row r="438" spans="1:8">
      <c r="A438" s="19"/>
      <c r="B438" s="21" t="s">
        <v>1620</v>
      </c>
      <c r="C438" s="21">
        <v>2</v>
      </c>
      <c r="D438" s="3"/>
      <c r="E438" s="3">
        <v>28525</v>
      </c>
      <c r="F438" s="3">
        <f t="shared" si="8"/>
        <v>15203335</v>
      </c>
      <c r="G438" s="3"/>
      <c r="H438" s="21"/>
    </row>
    <row r="439" spans="1:8">
      <c r="A439" s="19"/>
      <c r="B439" s="21" t="s">
        <v>1559</v>
      </c>
      <c r="C439" s="21">
        <v>1</v>
      </c>
      <c r="D439" s="3"/>
      <c r="E439" s="3">
        <v>14375</v>
      </c>
      <c r="F439" s="3">
        <f t="shared" si="8"/>
        <v>15188960</v>
      </c>
      <c r="G439" s="3"/>
      <c r="H439" s="21"/>
    </row>
    <row r="440" spans="1:8">
      <c r="A440" s="19"/>
      <c r="B440" s="21" t="s">
        <v>1561</v>
      </c>
      <c r="C440" s="21">
        <v>3</v>
      </c>
      <c r="D440" s="3"/>
      <c r="E440" s="3">
        <v>27420</v>
      </c>
      <c r="F440" s="3">
        <f t="shared" si="8"/>
        <v>15161540</v>
      </c>
      <c r="G440" s="3"/>
      <c r="H440" s="21"/>
    </row>
    <row r="441" spans="1:8">
      <c r="A441" s="19"/>
      <c r="B441" s="21" t="s">
        <v>448</v>
      </c>
      <c r="C441" s="21">
        <v>1</v>
      </c>
      <c r="D441" s="3"/>
      <c r="E441" s="3">
        <v>14125</v>
      </c>
      <c r="F441" s="3">
        <f t="shared" si="8"/>
        <v>15147415</v>
      </c>
      <c r="G441" s="3"/>
      <c r="H441" s="21"/>
    </row>
    <row r="442" spans="1:8">
      <c r="A442" s="19"/>
      <c r="B442" s="21" t="s">
        <v>627</v>
      </c>
      <c r="C442" s="21">
        <v>1</v>
      </c>
      <c r="D442" s="3"/>
      <c r="E442" s="3">
        <v>6990</v>
      </c>
      <c r="F442" s="3">
        <f t="shared" si="8"/>
        <v>15140425</v>
      </c>
      <c r="G442" s="3"/>
      <c r="H442" s="21"/>
    </row>
    <row r="443" spans="1:8">
      <c r="A443" s="19"/>
      <c r="B443" s="21" t="s">
        <v>1623</v>
      </c>
      <c r="C443" s="21">
        <v>1</v>
      </c>
      <c r="D443" s="3"/>
      <c r="E443" s="3">
        <v>6755</v>
      </c>
      <c r="F443" s="3">
        <f t="shared" si="8"/>
        <v>15133670</v>
      </c>
      <c r="G443" s="3"/>
      <c r="H443" s="21"/>
    </row>
    <row r="444" spans="1:8">
      <c r="A444" s="19"/>
      <c r="B444" s="21" t="s">
        <v>1624</v>
      </c>
      <c r="C444" s="21">
        <v>1</v>
      </c>
      <c r="D444" s="3"/>
      <c r="E444" s="3">
        <v>7045</v>
      </c>
      <c r="F444" s="3">
        <f t="shared" si="8"/>
        <v>15126625</v>
      </c>
      <c r="G444" s="3"/>
      <c r="H444" s="21"/>
    </row>
    <row r="445" spans="1:8">
      <c r="A445" s="19"/>
      <c r="B445" s="21" t="s">
        <v>157</v>
      </c>
      <c r="C445" s="21">
        <v>2</v>
      </c>
      <c r="D445" s="3"/>
      <c r="E445" s="3">
        <v>30000</v>
      </c>
      <c r="F445" s="3">
        <f t="shared" si="8"/>
        <v>15096625</v>
      </c>
      <c r="G445" s="3"/>
      <c r="H445" s="21"/>
    </row>
    <row r="446" spans="1:8">
      <c r="A446" s="19"/>
      <c r="B446" s="21" t="s">
        <v>158</v>
      </c>
      <c r="C446" s="21">
        <v>3</v>
      </c>
      <c r="D446" s="3"/>
      <c r="E446" s="3">
        <v>52220</v>
      </c>
      <c r="F446" s="3">
        <f t="shared" si="8"/>
        <v>15044405</v>
      </c>
      <c r="G446" s="3"/>
      <c r="H446" s="21"/>
    </row>
    <row r="447" spans="1:8">
      <c r="A447" s="19"/>
      <c r="B447" s="21" t="s">
        <v>159</v>
      </c>
      <c r="C447" s="21">
        <v>4</v>
      </c>
      <c r="D447" s="3"/>
      <c r="E447" s="3">
        <v>79200</v>
      </c>
      <c r="F447" s="3">
        <f t="shared" si="8"/>
        <v>14965205</v>
      </c>
      <c r="G447" s="3"/>
      <c r="H447" s="21"/>
    </row>
    <row r="448" spans="1:8">
      <c r="A448" s="19"/>
      <c r="B448" s="21" t="s">
        <v>161</v>
      </c>
      <c r="C448" s="21">
        <v>1</v>
      </c>
      <c r="D448" s="3"/>
      <c r="E448" s="3">
        <v>27680</v>
      </c>
      <c r="F448" s="3">
        <f t="shared" si="8"/>
        <v>14937525</v>
      </c>
      <c r="G448" s="3"/>
      <c r="H448" s="21"/>
    </row>
    <row r="449" spans="1:8">
      <c r="A449" s="19"/>
      <c r="B449" s="21" t="s">
        <v>162</v>
      </c>
      <c r="C449" s="21">
        <v>2</v>
      </c>
      <c r="D449" s="3"/>
      <c r="E449" s="3">
        <v>44445</v>
      </c>
      <c r="F449" s="3">
        <f t="shared" si="8"/>
        <v>14893080</v>
      </c>
      <c r="G449" s="3"/>
      <c r="H449" s="21"/>
    </row>
    <row r="450" spans="1:8">
      <c r="A450" s="19"/>
      <c r="B450" s="21" t="s">
        <v>347</v>
      </c>
      <c r="C450" s="21">
        <v>1</v>
      </c>
      <c r="D450" s="3"/>
      <c r="E450" s="3">
        <v>14005</v>
      </c>
      <c r="F450" s="3">
        <f t="shared" si="8"/>
        <v>14879075</v>
      </c>
      <c r="G450" s="3"/>
      <c r="H450" s="21"/>
    </row>
    <row r="451" spans="1:8">
      <c r="A451" s="19"/>
      <c r="B451" s="21" t="s">
        <v>163</v>
      </c>
      <c r="C451" s="21">
        <v>1</v>
      </c>
      <c r="D451" s="3"/>
      <c r="E451" s="3">
        <v>14295</v>
      </c>
      <c r="F451" s="3">
        <f t="shared" si="8"/>
        <v>14864780</v>
      </c>
      <c r="G451" s="3"/>
      <c r="H451" s="21"/>
    </row>
    <row r="452" spans="1:8">
      <c r="A452" s="19"/>
      <c r="B452" s="21" t="s">
        <v>396</v>
      </c>
      <c r="C452" s="21">
        <v>1</v>
      </c>
      <c r="D452" s="3"/>
      <c r="E452" s="3">
        <v>16000</v>
      </c>
      <c r="F452" s="3">
        <f t="shared" si="8"/>
        <v>14848780</v>
      </c>
      <c r="G452" s="3"/>
      <c r="H452" s="21"/>
    </row>
    <row r="453" spans="1:8">
      <c r="A453" s="19"/>
      <c r="B453" s="21" t="s">
        <v>192</v>
      </c>
      <c r="C453" s="21">
        <v>6</v>
      </c>
      <c r="D453" s="3"/>
      <c r="E453" s="3">
        <v>165390</v>
      </c>
      <c r="F453" s="3">
        <f t="shared" si="8"/>
        <v>14683390</v>
      </c>
      <c r="G453" s="3"/>
      <c r="H453" s="21"/>
    </row>
    <row r="454" spans="1:8">
      <c r="A454" s="19"/>
      <c r="B454" s="21" t="s">
        <v>193</v>
      </c>
      <c r="C454" s="21">
        <v>4</v>
      </c>
      <c r="D454" s="3"/>
      <c r="E454" s="3">
        <v>104610</v>
      </c>
      <c r="F454" s="3">
        <f t="shared" ref="F454:F517" si="9">F453+D454-E454</f>
        <v>14578780</v>
      </c>
      <c r="G454" s="3"/>
      <c r="H454" s="21"/>
    </row>
    <row r="455" spans="1:8">
      <c r="A455" s="19"/>
      <c r="B455" s="21" t="s">
        <v>194</v>
      </c>
      <c r="C455" s="21">
        <v>2</v>
      </c>
      <c r="D455" s="3"/>
      <c r="E455" s="3">
        <v>48545</v>
      </c>
      <c r="F455" s="3">
        <f t="shared" si="9"/>
        <v>14530235</v>
      </c>
      <c r="G455" s="3"/>
      <c r="H455" s="21"/>
    </row>
    <row r="456" spans="1:8">
      <c r="A456" s="19"/>
      <c r="B456" s="21" t="s">
        <v>440</v>
      </c>
      <c r="C456" s="21">
        <v>3</v>
      </c>
      <c r="D456" s="3"/>
      <c r="E456" s="3">
        <v>53710</v>
      </c>
      <c r="F456" s="3">
        <f t="shared" si="9"/>
        <v>14476525</v>
      </c>
      <c r="G456" s="3"/>
      <c r="H456" s="21"/>
    </row>
    <row r="457" spans="1:8">
      <c r="A457" s="19"/>
      <c r="B457" s="21" t="s">
        <v>195</v>
      </c>
      <c r="C457" s="21">
        <v>1</v>
      </c>
      <c r="D457" s="3"/>
      <c r="E457" s="3">
        <v>14345</v>
      </c>
      <c r="F457" s="3">
        <f t="shared" si="9"/>
        <v>14462180</v>
      </c>
      <c r="G457" s="3"/>
      <c r="H457" s="21"/>
    </row>
    <row r="458" spans="1:8">
      <c r="A458" s="19"/>
      <c r="B458" s="21" t="s">
        <v>196</v>
      </c>
      <c r="C458" s="21">
        <v>1</v>
      </c>
      <c r="D458" s="3"/>
      <c r="E458" s="3">
        <v>27185</v>
      </c>
      <c r="F458" s="3">
        <f t="shared" si="9"/>
        <v>14434995</v>
      </c>
      <c r="G458" s="3"/>
      <c r="H458" s="21"/>
    </row>
    <row r="459" spans="1:8">
      <c r="A459" s="19"/>
      <c r="B459" s="21" t="s">
        <v>453</v>
      </c>
      <c r="C459" s="21">
        <v>6</v>
      </c>
      <c r="D459" s="3"/>
      <c r="E459" s="3">
        <v>124350</v>
      </c>
      <c r="F459" s="3">
        <f t="shared" si="9"/>
        <v>14310645</v>
      </c>
      <c r="G459" s="3"/>
      <c r="H459" s="21"/>
    </row>
    <row r="460" spans="1:8">
      <c r="A460" s="19"/>
      <c r="B460" s="21" t="s">
        <v>1625</v>
      </c>
      <c r="C460" s="21">
        <v>7</v>
      </c>
      <c r="D460" s="3"/>
      <c r="E460" s="3">
        <v>148210</v>
      </c>
      <c r="F460" s="3">
        <f t="shared" si="9"/>
        <v>14162435</v>
      </c>
      <c r="G460" s="3"/>
      <c r="H460" s="21"/>
    </row>
    <row r="461" spans="1:8">
      <c r="A461" s="19"/>
      <c r="B461" s="21" t="s">
        <v>749</v>
      </c>
      <c r="C461" s="21">
        <v>7</v>
      </c>
      <c r="D461" s="3"/>
      <c r="E461" s="3">
        <v>151250</v>
      </c>
      <c r="F461" s="3">
        <f t="shared" si="9"/>
        <v>14011185</v>
      </c>
      <c r="G461" s="3"/>
      <c r="H461" s="21"/>
    </row>
    <row r="462" spans="1:8">
      <c r="A462" s="19"/>
      <c r="B462" s="21" t="s">
        <v>753</v>
      </c>
      <c r="C462" s="21">
        <v>5</v>
      </c>
      <c r="D462" s="3"/>
      <c r="E462" s="3">
        <v>110675</v>
      </c>
      <c r="F462" s="3">
        <f t="shared" si="9"/>
        <v>13900510</v>
      </c>
      <c r="G462" s="3"/>
      <c r="H462" s="21"/>
    </row>
    <row r="463" spans="1:8">
      <c r="A463" s="19"/>
      <c r="B463" s="21" t="s">
        <v>756</v>
      </c>
      <c r="C463" s="21">
        <v>6</v>
      </c>
      <c r="D463" s="3"/>
      <c r="E463" s="3">
        <v>129715</v>
      </c>
      <c r="F463" s="3">
        <f t="shared" si="9"/>
        <v>13770795</v>
      </c>
      <c r="G463" s="3"/>
      <c r="H463" s="21"/>
    </row>
    <row r="464" spans="1:8">
      <c r="A464" s="19"/>
      <c r="B464" s="21" t="s">
        <v>1626</v>
      </c>
      <c r="C464" s="21">
        <v>10</v>
      </c>
      <c r="D464" s="3"/>
      <c r="E464" s="3">
        <v>233415</v>
      </c>
      <c r="F464" s="3">
        <f t="shared" si="9"/>
        <v>13537380</v>
      </c>
      <c r="G464" s="3"/>
      <c r="H464" s="21"/>
    </row>
    <row r="465" spans="1:8">
      <c r="A465" s="19"/>
      <c r="B465" s="21" t="s">
        <v>599</v>
      </c>
      <c r="C465" s="21">
        <v>9</v>
      </c>
      <c r="D465" s="3"/>
      <c r="E465" s="3">
        <v>222475</v>
      </c>
      <c r="F465" s="3">
        <f t="shared" si="9"/>
        <v>13314905</v>
      </c>
      <c r="G465" s="3"/>
      <c r="H465" s="21"/>
    </row>
    <row r="466" spans="1:8">
      <c r="A466" s="19"/>
      <c r="B466" s="21" t="s">
        <v>197</v>
      </c>
      <c r="C466" s="21">
        <v>16</v>
      </c>
      <c r="D466" s="3"/>
      <c r="E466" s="3">
        <v>352835</v>
      </c>
      <c r="F466" s="3">
        <f t="shared" si="9"/>
        <v>12962070</v>
      </c>
      <c r="G466" s="3"/>
      <c r="H466" s="21"/>
    </row>
    <row r="467" spans="1:8">
      <c r="A467" s="19"/>
      <c r="B467" s="21" t="s">
        <v>198</v>
      </c>
      <c r="C467" s="21">
        <v>9</v>
      </c>
      <c r="D467" s="3"/>
      <c r="E467" s="3">
        <v>189410</v>
      </c>
      <c r="F467" s="3">
        <f t="shared" si="9"/>
        <v>12772660</v>
      </c>
      <c r="G467" s="3"/>
      <c r="H467" s="21"/>
    </row>
    <row r="468" spans="1:8">
      <c r="A468" s="19"/>
      <c r="B468" s="21" t="s">
        <v>601</v>
      </c>
      <c r="C468" s="21">
        <v>10</v>
      </c>
      <c r="D468" s="3"/>
      <c r="E468" s="3">
        <v>185130</v>
      </c>
      <c r="F468" s="3">
        <f t="shared" si="9"/>
        <v>12587530</v>
      </c>
      <c r="G468" s="3"/>
      <c r="H468" s="21"/>
    </row>
    <row r="469" spans="1:8">
      <c r="A469" s="19"/>
      <c r="B469" s="21" t="s">
        <v>1627</v>
      </c>
      <c r="C469" s="21">
        <v>8</v>
      </c>
      <c r="D469" s="3"/>
      <c r="E469" s="3">
        <v>165385</v>
      </c>
      <c r="F469" s="3">
        <f t="shared" si="9"/>
        <v>12422145</v>
      </c>
      <c r="G469" s="3"/>
      <c r="H469" s="21"/>
    </row>
    <row r="470" spans="1:8">
      <c r="A470" s="19"/>
      <c r="B470" s="21" t="s">
        <v>767</v>
      </c>
      <c r="C470" s="21">
        <v>2</v>
      </c>
      <c r="D470" s="3"/>
      <c r="E470" s="3">
        <v>53805</v>
      </c>
      <c r="F470" s="3">
        <f t="shared" si="9"/>
        <v>12368340</v>
      </c>
      <c r="G470" s="3"/>
      <c r="H470" s="21"/>
    </row>
    <row r="471" spans="1:8">
      <c r="A471" s="19"/>
      <c r="B471" s="21" t="s">
        <v>769</v>
      </c>
      <c r="C471" s="21">
        <v>3</v>
      </c>
      <c r="D471" s="3"/>
      <c r="E471" s="3">
        <v>62725</v>
      </c>
      <c r="F471" s="3">
        <f t="shared" si="9"/>
        <v>12305615</v>
      </c>
      <c r="G471" s="3"/>
      <c r="H471" s="21"/>
    </row>
    <row r="472" spans="1:8">
      <c r="A472" s="19"/>
      <c r="B472" s="21" t="s">
        <v>235</v>
      </c>
      <c r="C472" s="21">
        <v>7</v>
      </c>
      <c r="D472" s="3"/>
      <c r="E472" s="3">
        <v>169930</v>
      </c>
      <c r="F472" s="3">
        <f t="shared" si="9"/>
        <v>12135685</v>
      </c>
      <c r="G472" s="3"/>
      <c r="H472" s="21"/>
    </row>
    <row r="473" spans="1:8">
      <c r="A473" s="19"/>
      <c r="B473" s="21" t="s">
        <v>199</v>
      </c>
      <c r="C473" s="21">
        <v>13</v>
      </c>
      <c r="D473" s="3"/>
      <c r="E473" s="3">
        <v>282920</v>
      </c>
      <c r="F473" s="3">
        <f t="shared" si="9"/>
        <v>11852765</v>
      </c>
      <c r="G473" s="3"/>
      <c r="H473" s="21"/>
    </row>
    <row r="474" spans="1:8">
      <c r="A474" s="19"/>
      <c r="B474" s="21" t="s">
        <v>200</v>
      </c>
      <c r="C474" s="21">
        <v>8</v>
      </c>
      <c r="D474" s="3"/>
      <c r="E474" s="3">
        <v>185720</v>
      </c>
      <c r="F474" s="3">
        <f t="shared" si="9"/>
        <v>11667045</v>
      </c>
      <c r="G474" s="3"/>
      <c r="H474" s="21"/>
    </row>
    <row r="475" spans="1:8">
      <c r="A475" s="19"/>
      <c r="B475" s="21" t="s">
        <v>201</v>
      </c>
      <c r="C475" s="21">
        <v>10</v>
      </c>
      <c r="D475" s="3"/>
      <c r="E475" s="3">
        <v>148930</v>
      </c>
      <c r="F475" s="3">
        <f t="shared" si="9"/>
        <v>11518115</v>
      </c>
      <c r="G475" s="3"/>
      <c r="H475" s="21"/>
    </row>
    <row r="476" spans="1:8">
      <c r="A476" s="19"/>
      <c r="B476" s="21" t="s">
        <v>202</v>
      </c>
      <c r="C476" s="21">
        <v>9</v>
      </c>
      <c r="D476" s="3"/>
      <c r="E476" s="3">
        <v>199290</v>
      </c>
      <c r="F476" s="3">
        <f t="shared" si="9"/>
        <v>11318825</v>
      </c>
      <c r="G476" s="3"/>
      <c r="H476" s="21"/>
    </row>
    <row r="477" spans="1:8">
      <c r="A477" s="19"/>
      <c r="B477" s="21" t="s">
        <v>203</v>
      </c>
      <c r="C477" s="21">
        <v>6</v>
      </c>
      <c r="D477" s="3"/>
      <c r="E477" s="3">
        <v>127645</v>
      </c>
      <c r="F477" s="3">
        <f t="shared" si="9"/>
        <v>11191180</v>
      </c>
      <c r="G477" s="3"/>
      <c r="H477" s="21"/>
    </row>
    <row r="478" spans="1:8">
      <c r="A478" s="19"/>
      <c r="B478" s="21" t="s">
        <v>204</v>
      </c>
      <c r="C478" s="21">
        <v>5</v>
      </c>
      <c r="D478" s="3"/>
      <c r="E478" s="3">
        <v>122100</v>
      </c>
      <c r="F478" s="3">
        <f t="shared" si="9"/>
        <v>11069080</v>
      </c>
      <c r="G478" s="3"/>
      <c r="H478" s="21"/>
    </row>
    <row r="479" spans="1:8">
      <c r="A479" s="19"/>
      <c r="B479" s="21" t="s">
        <v>205</v>
      </c>
      <c r="C479" s="21">
        <v>12</v>
      </c>
      <c r="D479" s="3"/>
      <c r="E479" s="3">
        <v>288095</v>
      </c>
      <c r="F479" s="3">
        <f t="shared" si="9"/>
        <v>10780985</v>
      </c>
      <c r="G479" s="3"/>
      <c r="H479" s="21"/>
    </row>
    <row r="480" spans="1:8">
      <c r="A480" s="19"/>
      <c r="B480" s="21" t="s">
        <v>206</v>
      </c>
      <c r="C480" s="21">
        <v>2</v>
      </c>
      <c r="D480" s="3"/>
      <c r="E480" s="3">
        <v>50190</v>
      </c>
      <c r="F480" s="3">
        <f t="shared" si="9"/>
        <v>10730795</v>
      </c>
      <c r="G480" s="3"/>
      <c r="H480" s="21"/>
    </row>
    <row r="481" spans="1:8">
      <c r="A481" s="19"/>
      <c r="B481" s="21" t="s">
        <v>207</v>
      </c>
      <c r="C481" s="21">
        <v>4</v>
      </c>
      <c r="D481" s="3"/>
      <c r="E481" s="3">
        <v>92940</v>
      </c>
      <c r="F481" s="3">
        <f t="shared" si="9"/>
        <v>10637855</v>
      </c>
      <c r="G481" s="3"/>
      <c r="H481" s="21"/>
    </row>
    <row r="482" spans="1:8">
      <c r="A482" s="19"/>
      <c r="B482" s="21" t="s">
        <v>208</v>
      </c>
      <c r="C482" s="21">
        <v>5</v>
      </c>
      <c r="D482" s="3"/>
      <c r="E482" s="3">
        <v>111025</v>
      </c>
      <c r="F482" s="3">
        <f t="shared" si="9"/>
        <v>10526830</v>
      </c>
      <c r="G482" s="3"/>
      <c r="H482" s="21"/>
    </row>
    <row r="483" spans="1:8">
      <c r="A483" s="19"/>
      <c r="B483" s="21" t="s">
        <v>209</v>
      </c>
      <c r="C483" s="21">
        <v>8</v>
      </c>
      <c r="D483" s="3"/>
      <c r="E483" s="3">
        <v>165385</v>
      </c>
      <c r="F483" s="3">
        <f t="shared" si="9"/>
        <v>10361445</v>
      </c>
      <c r="G483" s="3"/>
      <c r="H483" s="21"/>
    </row>
    <row r="484" spans="1:8">
      <c r="A484" s="19"/>
      <c r="B484" s="21" t="s">
        <v>441</v>
      </c>
      <c r="C484" s="21">
        <f>2+2</f>
        <v>4</v>
      </c>
      <c r="D484" s="3"/>
      <c r="E484" s="3">
        <f>36000+49470</f>
        <v>85470</v>
      </c>
      <c r="F484" s="3">
        <f t="shared" si="9"/>
        <v>10275975</v>
      </c>
      <c r="G484" s="3"/>
      <c r="H484" s="21"/>
    </row>
    <row r="485" spans="1:8">
      <c r="A485" s="19"/>
      <c r="B485" s="21" t="s">
        <v>210</v>
      </c>
      <c r="C485" s="21">
        <v>3</v>
      </c>
      <c r="D485" s="3"/>
      <c r="E485" s="3">
        <v>64405</v>
      </c>
      <c r="F485" s="3">
        <f t="shared" si="9"/>
        <v>10211570</v>
      </c>
      <c r="G485" s="3"/>
      <c r="H485" s="21"/>
    </row>
    <row r="486" spans="1:8">
      <c r="A486" s="19"/>
      <c r="B486" s="21" t="s">
        <v>212</v>
      </c>
      <c r="C486" s="21">
        <v>8</v>
      </c>
      <c r="D486" s="3"/>
      <c r="E486" s="3">
        <v>181225</v>
      </c>
      <c r="F486" s="3">
        <f t="shared" si="9"/>
        <v>10030345</v>
      </c>
      <c r="G486" s="3"/>
      <c r="H486" s="21"/>
    </row>
    <row r="487" spans="1:8">
      <c r="A487" s="19"/>
      <c r="B487" s="21" t="s">
        <v>442</v>
      </c>
      <c r="C487" s="21">
        <v>5</v>
      </c>
      <c r="D487" s="3"/>
      <c r="E487" s="3">
        <v>110135</v>
      </c>
      <c r="F487" s="3">
        <f t="shared" si="9"/>
        <v>9920210</v>
      </c>
      <c r="G487" s="3"/>
      <c r="H487" s="21"/>
    </row>
    <row r="488" spans="1:8">
      <c r="A488" s="19"/>
      <c r="B488" s="21" t="s">
        <v>213</v>
      </c>
      <c r="C488" s="21">
        <v>6</v>
      </c>
      <c r="D488" s="3"/>
      <c r="E488" s="3">
        <v>136000</v>
      </c>
      <c r="F488" s="3">
        <f t="shared" si="9"/>
        <v>9784210</v>
      </c>
      <c r="G488" s="3"/>
      <c r="H488" s="21"/>
    </row>
    <row r="489" spans="1:8">
      <c r="A489" s="19"/>
      <c r="B489" s="21" t="s">
        <v>229</v>
      </c>
      <c r="C489" s="21">
        <v>8</v>
      </c>
      <c r="D489" s="3"/>
      <c r="E489" s="3">
        <v>199150</v>
      </c>
      <c r="F489" s="3">
        <f t="shared" si="9"/>
        <v>9585060</v>
      </c>
      <c r="G489" s="3"/>
      <c r="H489" s="21"/>
    </row>
    <row r="490" spans="1:8">
      <c r="A490" s="19"/>
      <c r="B490" s="21" t="s">
        <v>214</v>
      </c>
      <c r="C490" s="21">
        <v>2</v>
      </c>
      <c r="D490" s="3"/>
      <c r="E490" s="3">
        <v>36445</v>
      </c>
      <c r="F490" s="3">
        <f t="shared" si="9"/>
        <v>9548615</v>
      </c>
      <c r="G490" s="3"/>
      <c r="H490" s="21"/>
    </row>
    <row r="491" spans="1:8">
      <c r="A491" s="19"/>
      <c r="B491" s="21" t="s">
        <v>215</v>
      </c>
      <c r="C491" s="21">
        <v>7</v>
      </c>
      <c r="D491" s="3"/>
      <c r="E491" s="3">
        <v>153745</v>
      </c>
      <c r="F491" s="3">
        <f t="shared" si="9"/>
        <v>9394870</v>
      </c>
      <c r="G491" s="3"/>
      <c r="H491" s="21"/>
    </row>
    <row r="492" spans="1:8">
      <c r="A492" s="19"/>
      <c r="B492" s="21" t="s">
        <v>216</v>
      </c>
      <c r="C492" s="21">
        <v>5</v>
      </c>
      <c r="D492" s="3"/>
      <c r="E492" s="3">
        <v>119210</v>
      </c>
      <c r="F492" s="3">
        <f t="shared" si="9"/>
        <v>9275660</v>
      </c>
      <c r="G492" s="3"/>
      <c r="H492" s="21"/>
    </row>
    <row r="493" spans="1:8">
      <c r="A493" s="19"/>
      <c r="B493" s="21" t="s">
        <v>217</v>
      </c>
      <c r="C493" s="21">
        <v>1</v>
      </c>
      <c r="D493" s="3"/>
      <c r="E493" s="3">
        <v>28345</v>
      </c>
      <c r="F493" s="3">
        <f t="shared" si="9"/>
        <v>9247315</v>
      </c>
      <c r="G493" s="3"/>
      <c r="H493" s="21"/>
    </row>
    <row r="494" spans="1:8">
      <c r="A494" s="19"/>
      <c r="B494" s="21" t="s">
        <v>230</v>
      </c>
      <c r="C494" s="21">
        <v>7</v>
      </c>
      <c r="D494" s="3"/>
      <c r="E494" s="3">
        <v>130015</v>
      </c>
      <c r="F494" s="3">
        <f t="shared" si="9"/>
        <v>9117300</v>
      </c>
      <c r="G494" s="3"/>
      <c r="H494" s="21"/>
    </row>
    <row r="495" spans="1:8">
      <c r="A495" s="19"/>
      <c r="B495" s="21" t="s">
        <v>231</v>
      </c>
      <c r="C495" s="21">
        <v>9</v>
      </c>
      <c r="D495" s="3"/>
      <c r="E495" s="3">
        <v>168545</v>
      </c>
      <c r="F495" s="3">
        <f t="shared" si="9"/>
        <v>8948755</v>
      </c>
      <c r="G495" s="3"/>
      <c r="H495" s="21"/>
    </row>
    <row r="496" spans="1:8">
      <c r="A496" s="19"/>
      <c r="B496" s="21" t="s">
        <v>117</v>
      </c>
      <c r="C496" s="21">
        <v>1</v>
      </c>
      <c r="D496" s="3"/>
      <c r="E496" s="3">
        <v>25985</v>
      </c>
      <c r="F496" s="3">
        <f t="shared" si="9"/>
        <v>8922770</v>
      </c>
      <c r="G496" s="3"/>
      <c r="H496" s="21"/>
    </row>
    <row r="497" spans="1:8">
      <c r="A497" s="19"/>
      <c r="B497" s="21" t="s">
        <v>118</v>
      </c>
      <c r="C497" s="21">
        <v>6</v>
      </c>
      <c r="D497" s="3"/>
      <c r="E497" s="3">
        <v>115525</v>
      </c>
      <c r="F497" s="3">
        <f t="shared" si="9"/>
        <v>8807245</v>
      </c>
      <c r="G497" s="3"/>
      <c r="H497" s="21"/>
    </row>
    <row r="498" spans="1:8">
      <c r="A498" s="19"/>
      <c r="B498" s="21" t="s">
        <v>119</v>
      </c>
      <c r="C498" s="21">
        <v>1</v>
      </c>
      <c r="D498" s="3"/>
      <c r="E498" s="3">
        <v>26745</v>
      </c>
      <c r="F498" s="3">
        <f t="shared" si="9"/>
        <v>8780500</v>
      </c>
      <c r="G498" s="3"/>
      <c r="H498" s="21"/>
    </row>
    <row r="499" spans="1:8">
      <c r="A499" s="19"/>
      <c r="B499" s="21" t="s">
        <v>120</v>
      </c>
      <c r="C499" s="21">
        <v>3</v>
      </c>
      <c r="D499" s="3"/>
      <c r="E499" s="3">
        <v>79615</v>
      </c>
      <c r="F499" s="3">
        <f t="shared" si="9"/>
        <v>8700885</v>
      </c>
      <c r="G499" s="3"/>
      <c r="H499" s="21"/>
    </row>
    <row r="500" spans="1:8">
      <c r="A500" s="19"/>
      <c r="B500" s="21" t="s">
        <v>121</v>
      </c>
      <c r="C500" s="21">
        <v>7</v>
      </c>
      <c r="D500" s="3"/>
      <c r="E500" s="3">
        <v>162725</v>
      </c>
      <c r="F500" s="3">
        <f t="shared" si="9"/>
        <v>8538160</v>
      </c>
      <c r="G500" s="3"/>
      <c r="H500" s="21"/>
    </row>
    <row r="501" spans="1:8">
      <c r="A501" s="19"/>
      <c r="B501" s="21" t="s">
        <v>122</v>
      </c>
      <c r="C501" s="21">
        <v>4</v>
      </c>
      <c r="D501" s="3"/>
      <c r="E501" s="3">
        <v>90155</v>
      </c>
      <c r="F501" s="3">
        <f t="shared" si="9"/>
        <v>8448005</v>
      </c>
      <c r="G501" s="3"/>
      <c r="H501" s="21"/>
    </row>
    <row r="502" spans="1:8">
      <c r="A502" s="19"/>
      <c r="B502" s="21" t="s">
        <v>123</v>
      </c>
      <c r="C502" s="21">
        <v>3</v>
      </c>
      <c r="D502" s="3"/>
      <c r="E502" s="3">
        <v>59565</v>
      </c>
      <c r="F502" s="3">
        <f t="shared" si="9"/>
        <v>8388440</v>
      </c>
      <c r="G502" s="3"/>
      <c r="H502" s="21"/>
    </row>
    <row r="503" spans="1:8">
      <c r="A503" s="19"/>
      <c r="B503" s="21" t="s">
        <v>221</v>
      </c>
      <c r="C503" s="21">
        <v>5</v>
      </c>
      <c r="D503" s="3"/>
      <c r="E503" s="3">
        <v>107975</v>
      </c>
      <c r="F503" s="3">
        <f t="shared" si="9"/>
        <v>8280465</v>
      </c>
      <c r="G503" s="3"/>
      <c r="H503" s="21"/>
    </row>
    <row r="504" spans="1:8">
      <c r="A504" s="19"/>
      <c r="B504" s="21" t="s">
        <v>135</v>
      </c>
      <c r="C504" s="21">
        <v>3</v>
      </c>
      <c r="D504" s="3"/>
      <c r="E504" s="5">
        <v>62855</v>
      </c>
      <c r="F504" s="3">
        <f t="shared" si="9"/>
        <v>8217610</v>
      </c>
      <c r="G504" s="5"/>
      <c r="H504" s="21"/>
    </row>
    <row r="505" spans="1:8">
      <c r="A505" s="19"/>
      <c r="B505" s="21" t="s">
        <v>136</v>
      </c>
      <c r="C505" s="21">
        <v>6</v>
      </c>
      <c r="D505" s="3"/>
      <c r="E505" s="5">
        <v>128455</v>
      </c>
      <c r="F505" s="3">
        <f t="shared" si="9"/>
        <v>8089155</v>
      </c>
      <c r="G505" s="5"/>
      <c r="H505" s="21"/>
    </row>
    <row r="506" spans="1:8">
      <c r="A506" s="19"/>
      <c r="B506" s="21" t="s">
        <v>137</v>
      </c>
      <c r="C506" s="21">
        <v>3</v>
      </c>
      <c r="D506" s="3"/>
      <c r="E506" s="5">
        <v>67145</v>
      </c>
      <c r="F506" s="3">
        <f t="shared" si="9"/>
        <v>8022010</v>
      </c>
      <c r="G506" s="5"/>
      <c r="H506" s="21"/>
    </row>
    <row r="507" spans="1:8">
      <c r="A507" s="19"/>
      <c r="B507" s="21" t="s">
        <v>138</v>
      </c>
      <c r="C507" s="21">
        <v>5</v>
      </c>
      <c r="D507" s="3"/>
      <c r="E507" s="5">
        <v>103050</v>
      </c>
      <c r="F507" s="3">
        <f t="shared" si="9"/>
        <v>7918960</v>
      </c>
      <c r="G507" s="5"/>
      <c r="H507" s="21"/>
    </row>
    <row r="508" spans="1:8">
      <c r="A508" s="19"/>
      <c r="B508" s="21" t="s">
        <v>783</v>
      </c>
      <c r="C508" s="21">
        <v>1</v>
      </c>
      <c r="D508" s="3"/>
      <c r="E508" s="5">
        <v>23660</v>
      </c>
      <c r="F508" s="3">
        <f t="shared" si="9"/>
        <v>7895300</v>
      </c>
      <c r="G508" s="5"/>
      <c r="H508" s="21"/>
    </row>
    <row r="509" spans="1:8">
      <c r="A509" s="19"/>
      <c r="B509" s="21" t="s">
        <v>139</v>
      </c>
      <c r="C509" s="21">
        <v>3</v>
      </c>
      <c r="D509" s="3"/>
      <c r="E509" s="5">
        <v>73360</v>
      </c>
      <c r="F509" s="3">
        <f t="shared" si="9"/>
        <v>7821940</v>
      </c>
      <c r="G509" s="5"/>
      <c r="H509" s="21"/>
    </row>
    <row r="510" spans="1:8">
      <c r="A510" s="19"/>
      <c r="B510" s="21" t="s">
        <v>140</v>
      </c>
      <c r="C510" s="21">
        <v>2</v>
      </c>
      <c r="D510" s="3"/>
      <c r="E510" s="5">
        <v>43880</v>
      </c>
      <c r="F510" s="3">
        <f t="shared" si="9"/>
        <v>7778060</v>
      </c>
      <c r="G510" s="5"/>
      <c r="H510" s="21"/>
    </row>
    <row r="511" spans="1:8">
      <c r="A511" s="19"/>
      <c r="B511" s="21" t="s">
        <v>141</v>
      </c>
      <c r="C511" s="21">
        <v>2</v>
      </c>
      <c r="D511" s="3"/>
      <c r="E511" s="5">
        <v>40320</v>
      </c>
      <c r="F511" s="3">
        <f t="shared" si="9"/>
        <v>7737740</v>
      </c>
      <c r="G511" s="5"/>
      <c r="H511" s="21"/>
    </row>
    <row r="512" spans="1:8">
      <c r="A512" s="19"/>
      <c r="B512" s="21" t="s">
        <v>142</v>
      </c>
      <c r="C512" s="21">
        <v>2</v>
      </c>
      <c r="D512" s="3"/>
      <c r="E512" s="5">
        <v>32015</v>
      </c>
      <c r="F512" s="3">
        <f t="shared" si="9"/>
        <v>7705725</v>
      </c>
      <c r="G512" s="5"/>
      <c r="H512" s="21"/>
    </row>
    <row r="513" spans="1:8">
      <c r="A513" s="19"/>
      <c r="B513" s="21" t="s">
        <v>516</v>
      </c>
      <c r="C513" s="21">
        <v>2</v>
      </c>
      <c r="D513" s="3"/>
      <c r="E513" s="5">
        <v>50795</v>
      </c>
      <c r="F513" s="3">
        <f t="shared" si="9"/>
        <v>7654930</v>
      </c>
      <c r="G513" s="5"/>
      <c r="H513" s="21"/>
    </row>
    <row r="514" spans="1:8">
      <c r="A514" s="19"/>
      <c r="B514" s="21" t="s">
        <v>726</v>
      </c>
      <c r="C514" s="21">
        <v>4</v>
      </c>
      <c r="D514" s="3"/>
      <c r="E514" s="5">
        <v>103070</v>
      </c>
      <c r="F514" s="3">
        <f t="shared" si="9"/>
        <v>7551860</v>
      </c>
      <c r="G514" s="5"/>
      <c r="H514" s="21"/>
    </row>
    <row r="515" spans="1:8">
      <c r="A515" s="19"/>
      <c r="B515" s="21" t="s">
        <v>1222</v>
      </c>
      <c r="C515" s="21">
        <v>8</v>
      </c>
      <c r="D515" s="3"/>
      <c r="E515" s="5">
        <v>172810</v>
      </c>
      <c r="F515" s="3">
        <f t="shared" si="9"/>
        <v>7379050</v>
      </c>
      <c r="G515" s="5"/>
      <c r="H515" s="21"/>
    </row>
    <row r="516" spans="1:8">
      <c r="A516" s="19"/>
      <c r="B516" s="21" t="s">
        <v>455</v>
      </c>
      <c r="C516" s="21">
        <v>5</v>
      </c>
      <c r="D516" s="3"/>
      <c r="E516" s="5">
        <v>99430</v>
      </c>
      <c r="F516" s="3">
        <f t="shared" si="9"/>
        <v>7279620</v>
      </c>
      <c r="G516" s="5"/>
      <c r="H516" s="21"/>
    </row>
    <row r="517" spans="1:8">
      <c r="A517" s="19"/>
      <c r="B517" s="21" t="s">
        <v>456</v>
      </c>
      <c r="C517" s="21">
        <v>4</v>
      </c>
      <c r="D517" s="3"/>
      <c r="E517" s="5">
        <v>81810</v>
      </c>
      <c r="F517" s="3">
        <f t="shared" si="9"/>
        <v>7197810</v>
      </c>
      <c r="G517" s="5"/>
      <c r="H517" s="21"/>
    </row>
    <row r="518" spans="1:8">
      <c r="A518" s="19"/>
      <c r="B518" s="21" t="s">
        <v>444</v>
      </c>
      <c r="C518" s="21">
        <v>6</v>
      </c>
      <c r="D518" s="3"/>
      <c r="E518" s="5">
        <v>131480</v>
      </c>
      <c r="F518" s="3">
        <f t="shared" ref="F518:F562" si="10">F517+D518-E518</f>
        <v>7066330</v>
      </c>
      <c r="G518" s="5"/>
      <c r="H518" s="21"/>
    </row>
    <row r="519" spans="1:8">
      <c r="A519" s="19"/>
      <c r="B519" s="21" t="s">
        <v>305</v>
      </c>
      <c r="C519" s="21">
        <v>7</v>
      </c>
      <c r="D519" s="3"/>
      <c r="E519" s="5">
        <v>150715</v>
      </c>
      <c r="F519" s="3">
        <f t="shared" si="10"/>
        <v>6915615</v>
      </c>
      <c r="G519" s="5"/>
      <c r="H519" s="21"/>
    </row>
    <row r="520" spans="1:8">
      <c r="A520" s="19"/>
      <c r="B520" s="21" t="s">
        <v>306</v>
      </c>
      <c r="C520" s="21">
        <v>9</v>
      </c>
      <c r="D520" s="3"/>
      <c r="E520" s="5">
        <v>203710</v>
      </c>
      <c r="F520" s="3">
        <f t="shared" si="10"/>
        <v>6711905</v>
      </c>
      <c r="G520" s="5"/>
      <c r="H520" s="21"/>
    </row>
    <row r="521" spans="1:8">
      <c r="A521" s="19"/>
      <c r="B521" s="21" t="s">
        <v>307</v>
      </c>
      <c r="C521" s="21">
        <v>9</v>
      </c>
      <c r="D521" s="3"/>
      <c r="E521" s="3">
        <v>199395</v>
      </c>
      <c r="F521" s="3">
        <f t="shared" si="10"/>
        <v>6512510</v>
      </c>
      <c r="G521" s="3"/>
      <c r="H521" s="21"/>
    </row>
    <row r="522" spans="1:8">
      <c r="A522" s="19"/>
      <c r="B522" s="21" t="s">
        <v>308</v>
      </c>
      <c r="C522" s="21">
        <v>10</v>
      </c>
      <c r="D522" s="3"/>
      <c r="E522" s="3">
        <v>222715</v>
      </c>
      <c r="F522" s="3">
        <f t="shared" si="10"/>
        <v>6289795</v>
      </c>
      <c r="G522" s="3"/>
      <c r="H522" s="21"/>
    </row>
    <row r="523" spans="1:8">
      <c r="A523" s="19"/>
      <c r="B523" s="21" t="s">
        <v>309</v>
      </c>
      <c r="C523" s="21">
        <v>7</v>
      </c>
      <c r="D523" s="3"/>
      <c r="E523" s="3">
        <v>163620</v>
      </c>
      <c r="F523" s="3">
        <f t="shared" si="10"/>
        <v>6126175</v>
      </c>
      <c r="G523" s="3"/>
      <c r="H523" s="21"/>
    </row>
    <row r="524" spans="1:8">
      <c r="A524" s="19"/>
      <c r="B524" s="21" t="s">
        <v>446</v>
      </c>
      <c r="C524" s="21">
        <v>4</v>
      </c>
      <c r="D524" s="3"/>
      <c r="E524" s="3">
        <v>84990</v>
      </c>
      <c r="F524" s="3">
        <f t="shared" si="10"/>
        <v>6041185</v>
      </c>
      <c r="G524" s="3"/>
      <c r="H524" s="21"/>
    </row>
    <row r="525" spans="1:8">
      <c r="A525" s="19"/>
      <c r="B525" s="21" t="s">
        <v>310</v>
      </c>
      <c r="C525" s="21">
        <v>4</v>
      </c>
      <c r="D525" s="3"/>
      <c r="E525" s="3">
        <v>89230</v>
      </c>
      <c r="F525" s="3">
        <f t="shared" si="10"/>
        <v>5951955</v>
      </c>
      <c r="G525" s="3"/>
      <c r="H525" s="21"/>
    </row>
    <row r="526" spans="1:8">
      <c r="A526" s="19"/>
      <c r="B526" s="21" t="s">
        <v>311</v>
      </c>
      <c r="C526" s="21">
        <v>4</v>
      </c>
      <c r="D526" s="3"/>
      <c r="E526" s="3">
        <v>77145</v>
      </c>
      <c r="F526" s="3">
        <f t="shared" si="10"/>
        <v>5874810</v>
      </c>
      <c r="G526" s="3"/>
      <c r="H526" s="21"/>
    </row>
    <row r="527" spans="1:8">
      <c r="A527" s="19"/>
      <c r="B527" s="21" t="s">
        <v>312</v>
      </c>
      <c r="C527" s="21">
        <v>8</v>
      </c>
      <c r="D527" s="3"/>
      <c r="E527" s="3">
        <v>162040</v>
      </c>
      <c r="F527" s="3">
        <f t="shared" si="10"/>
        <v>5712770</v>
      </c>
      <c r="G527" s="3"/>
      <c r="H527" s="21"/>
    </row>
    <row r="528" spans="1:8">
      <c r="A528" s="19"/>
      <c r="B528" s="21" t="s">
        <v>313</v>
      </c>
      <c r="C528" s="21">
        <v>1</v>
      </c>
      <c r="D528" s="3"/>
      <c r="E528" s="3">
        <v>20000</v>
      </c>
      <c r="F528" s="3">
        <f t="shared" si="10"/>
        <v>5692770</v>
      </c>
      <c r="G528" s="3"/>
      <c r="H528" s="21"/>
    </row>
    <row r="529" spans="1:8">
      <c r="A529" s="19"/>
      <c r="B529" s="21" t="s">
        <v>511</v>
      </c>
      <c r="C529" s="21">
        <v>6</v>
      </c>
      <c r="D529" s="3"/>
      <c r="E529" s="3">
        <v>138720</v>
      </c>
      <c r="F529" s="3">
        <f t="shared" si="10"/>
        <v>5554050</v>
      </c>
      <c r="G529" s="3"/>
      <c r="H529" s="21"/>
    </row>
    <row r="530" spans="1:8">
      <c r="A530" s="19"/>
      <c r="B530" s="21" t="s">
        <v>457</v>
      </c>
      <c r="C530" s="21">
        <v>7</v>
      </c>
      <c r="D530" s="3"/>
      <c r="E530" s="3">
        <v>145160</v>
      </c>
      <c r="F530" s="3">
        <f t="shared" si="10"/>
        <v>5408890</v>
      </c>
      <c r="G530" s="3"/>
      <c r="H530" s="21"/>
    </row>
    <row r="531" spans="1:8">
      <c r="A531" s="19"/>
      <c r="B531" s="21" t="s">
        <v>458</v>
      </c>
      <c r="C531" s="21">
        <v>6</v>
      </c>
      <c r="D531" s="3"/>
      <c r="E531" s="3">
        <v>110835</v>
      </c>
      <c r="F531" s="3">
        <f t="shared" si="10"/>
        <v>5298055</v>
      </c>
      <c r="G531" s="3"/>
      <c r="H531" s="21"/>
    </row>
    <row r="532" spans="1:8">
      <c r="A532" s="19"/>
      <c r="B532" s="21" t="s">
        <v>744</v>
      </c>
      <c r="C532" s="21">
        <v>3</v>
      </c>
      <c r="D532" s="3"/>
      <c r="E532" s="3">
        <v>64735</v>
      </c>
      <c r="F532" s="3">
        <f t="shared" si="10"/>
        <v>5233320</v>
      </c>
      <c r="G532" s="3"/>
      <c r="H532" s="21"/>
    </row>
    <row r="533" spans="1:8">
      <c r="A533" s="19"/>
      <c r="B533" s="21" t="s">
        <v>464</v>
      </c>
      <c r="C533" s="21">
        <v>1</v>
      </c>
      <c r="D533" s="3"/>
      <c r="E533" s="3">
        <v>18000</v>
      </c>
      <c r="F533" s="3">
        <f t="shared" si="10"/>
        <v>5215320</v>
      </c>
      <c r="G533" s="3"/>
      <c r="H533" s="21"/>
    </row>
    <row r="534" spans="1:8">
      <c r="A534" s="19"/>
      <c r="B534" s="21" t="s">
        <v>466</v>
      </c>
      <c r="C534" s="21">
        <v>1</v>
      </c>
      <c r="D534" s="3"/>
      <c r="E534" s="3">
        <v>9300</v>
      </c>
      <c r="F534" s="3">
        <f t="shared" si="10"/>
        <v>5206020</v>
      </c>
      <c r="G534" s="3"/>
      <c r="H534" s="21"/>
    </row>
    <row r="535" spans="1:8">
      <c r="A535" s="19"/>
      <c r="B535" s="21" t="s">
        <v>470</v>
      </c>
      <c r="C535" s="21">
        <v>3</v>
      </c>
      <c r="D535" s="3"/>
      <c r="E535" s="3">
        <v>62680</v>
      </c>
      <c r="F535" s="3">
        <f t="shared" si="10"/>
        <v>5143340</v>
      </c>
      <c r="G535" s="3"/>
      <c r="H535" s="21"/>
    </row>
    <row r="536" spans="1:8">
      <c r="A536" s="19"/>
      <c r="B536" s="21" t="s">
        <v>471</v>
      </c>
      <c r="C536" s="21">
        <v>7</v>
      </c>
      <c r="D536" s="3"/>
      <c r="E536" s="3">
        <v>158505</v>
      </c>
      <c r="F536" s="3">
        <f t="shared" si="10"/>
        <v>4984835</v>
      </c>
      <c r="G536" s="3"/>
      <c r="H536" s="21"/>
    </row>
    <row r="537" spans="1:8">
      <c r="A537" s="19"/>
      <c r="B537" s="21" t="s">
        <v>472</v>
      </c>
      <c r="C537" s="21">
        <v>6</v>
      </c>
      <c r="D537" s="3"/>
      <c r="E537" s="3">
        <v>137390</v>
      </c>
      <c r="F537" s="3">
        <f t="shared" si="10"/>
        <v>4847445</v>
      </c>
      <c r="G537" s="3"/>
      <c r="H537" s="21"/>
    </row>
    <row r="538" spans="1:8">
      <c r="A538" s="19"/>
      <c r="B538" s="21" t="s">
        <v>473</v>
      </c>
      <c r="C538" s="21">
        <v>7</v>
      </c>
      <c r="D538" s="3"/>
      <c r="E538" s="3">
        <v>155470</v>
      </c>
      <c r="F538" s="3">
        <f t="shared" si="10"/>
        <v>4691975</v>
      </c>
      <c r="G538" s="3"/>
      <c r="H538" s="21"/>
    </row>
    <row r="539" spans="1:8">
      <c r="A539" s="19"/>
      <c r="B539" s="21" t="s">
        <v>474</v>
      </c>
      <c r="C539" s="21">
        <v>6</v>
      </c>
      <c r="D539" s="3"/>
      <c r="E539" s="3">
        <v>126585</v>
      </c>
      <c r="F539" s="3">
        <f t="shared" si="10"/>
        <v>4565390</v>
      </c>
      <c r="G539" s="3"/>
      <c r="H539" s="21"/>
    </row>
    <row r="540" spans="1:8">
      <c r="A540" s="19"/>
      <c r="B540" s="21" t="s">
        <v>475</v>
      </c>
      <c r="C540" s="21">
        <v>9</v>
      </c>
      <c r="D540" s="3"/>
      <c r="E540" s="3">
        <v>189905</v>
      </c>
      <c r="F540" s="3">
        <f t="shared" si="10"/>
        <v>4375485</v>
      </c>
      <c r="G540" s="3"/>
      <c r="H540" s="21"/>
    </row>
    <row r="541" spans="1:8">
      <c r="A541" s="19"/>
      <c r="B541" s="21" t="s">
        <v>1565</v>
      </c>
      <c r="C541" s="21">
        <v>3</v>
      </c>
      <c r="D541" s="3"/>
      <c r="E541" s="3">
        <v>72675</v>
      </c>
      <c r="F541" s="3">
        <f t="shared" si="10"/>
        <v>4302810</v>
      </c>
      <c r="G541" s="3"/>
      <c r="H541" s="21"/>
    </row>
    <row r="542" spans="1:8">
      <c r="A542" s="19"/>
      <c r="B542" s="21" t="s">
        <v>476</v>
      </c>
      <c r="C542" s="21">
        <v>8</v>
      </c>
      <c r="D542" s="3"/>
      <c r="E542" s="3">
        <v>177025</v>
      </c>
      <c r="F542" s="3">
        <f t="shared" si="10"/>
        <v>4125785</v>
      </c>
      <c r="G542" s="3"/>
      <c r="H542" s="21"/>
    </row>
    <row r="543" spans="1:8">
      <c r="A543" s="19"/>
      <c r="B543" s="21" t="s">
        <v>477</v>
      </c>
      <c r="C543" s="21">
        <v>9</v>
      </c>
      <c r="D543" s="3"/>
      <c r="E543" s="3">
        <v>155910</v>
      </c>
      <c r="F543" s="3">
        <f t="shared" si="10"/>
        <v>3969875</v>
      </c>
      <c r="G543" s="3"/>
      <c r="H543" s="21"/>
    </row>
    <row r="544" spans="1:8">
      <c r="A544" s="19"/>
      <c r="B544" s="21" t="s">
        <v>478</v>
      </c>
      <c r="C544" s="21">
        <v>13</v>
      </c>
      <c r="D544" s="3"/>
      <c r="E544" s="3">
        <v>247840</v>
      </c>
      <c r="F544" s="3">
        <f t="shared" si="10"/>
        <v>3722035</v>
      </c>
      <c r="G544" s="3"/>
      <c r="H544" s="21"/>
    </row>
    <row r="545" spans="1:8">
      <c r="A545" s="19"/>
      <c r="B545" s="21" t="s">
        <v>479</v>
      </c>
      <c r="C545" s="21">
        <v>10</v>
      </c>
      <c r="D545" s="3"/>
      <c r="E545" s="3">
        <v>215370</v>
      </c>
      <c r="F545" s="3">
        <f t="shared" si="10"/>
        <v>3506665</v>
      </c>
      <c r="G545" s="3"/>
      <c r="H545" s="21"/>
    </row>
    <row r="546" spans="1:8">
      <c r="A546" s="19"/>
      <c r="B546" s="21" t="s">
        <v>480</v>
      </c>
      <c r="C546" s="21">
        <v>10</v>
      </c>
      <c r="D546" s="3"/>
      <c r="E546" s="3">
        <v>237470</v>
      </c>
      <c r="F546" s="3">
        <f t="shared" si="10"/>
        <v>3269195</v>
      </c>
      <c r="G546" s="3"/>
      <c r="H546" s="21"/>
    </row>
    <row r="547" spans="1:8">
      <c r="A547" s="19"/>
      <c r="B547" s="21" t="s">
        <v>1300</v>
      </c>
      <c r="C547" s="21">
        <v>9</v>
      </c>
      <c r="D547" s="3"/>
      <c r="E547" s="3">
        <v>191925</v>
      </c>
      <c r="F547" s="3">
        <f t="shared" si="10"/>
        <v>3077270</v>
      </c>
      <c r="G547" s="3"/>
      <c r="H547" s="21"/>
    </row>
    <row r="548" spans="1:8">
      <c r="A548" s="19"/>
      <c r="B548" s="21" t="s">
        <v>1301</v>
      </c>
      <c r="C548" s="21">
        <v>10</v>
      </c>
      <c r="D548" s="3"/>
      <c r="E548" s="3">
        <v>205305</v>
      </c>
      <c r="F548" s="3">
        <f t="shared" si="10"/>
        <v>2871965</v>
      </c>
      <c r="G548" s="3"/>
      <c r="H548" s="21"/>
    </row>
    <row r="549" spans="1:8">
      <c r="A549" s="19"/>
      <c r="B549" s="21" t="s">
        <v>1302</v>
      </c>
      <c r="C549" s="21">
        <v>12</v>
      </c>
      <c r="D549" s="3"/>
      <c r="E549" s="3">
        <v>234945</v>
      </c>
      <c r="F549" s="3">
        <f t="shared" si="10"/>
        <v>2637020</v>
      </c>
      <c r="G549" s="3"/>
      <c r="H549" s="21"/>
    </row>
    <row r="550" spans="1:8">
      <c r="A550" s="19"/>
      <c r="B550" s="21" t="s">
        <v>1303</v>
      </c>
      <c r="C550" s="21">
        <v>26</v>
      </c>
      <c r="D550" s="3"/>
      <c r="E550" s="3">
        <v>488815</v>
      </c>
      <c r="F550" s="3">
        <f t="shared" si="10"/>
        <v>2148205</v>
      </c>
      <c r="G550" s="3"/>
      <c r="H550" s="21"/>
    </row>
    <row r="551" spans="1:8">
      <c r="A551" s="19"/>
      <c r="B551" s="21" t="s">
        <v>1570</v>
      </c>
      <c r="C551" s="21">
        <v>19</v>
      </c>
      <c r="D551" s="3"/>
      <c r="E551" s="3">
        <v>354330</v>
      </c>
      <c r="F551" s="3">
        <f t="shared" si="10"/>
        <v>1793875</v>
      </c>
      <c r="G551" s="3"/>
      <c r="H551" s="21"/>
    </row>
    <row r="552" spans="1:8">
      <c r="A552" s="19"/>
      <c r="B552" s="21" t="s">
        <v>1571</v>
      </c>
      <c r="C552" s="21">
        <v>18</v>
      </c>
      <c r="D552" s="3"/>
      <c r="E552" s="3">
        <v>371560</v>
      </c>
      <c r="F552" s="3">
        <f t="shared" si="10"/>
        <v>1422315</v>
      </c>
      <c r="G552" s="3"/>
      <c r="H552" s="21"/>
    </row>
    <row r="553" spans="1:8">
      <c r="A553" s="19"/>
      <c r="B553" s="21" t="s">
        <v>1304</v>
      </c>
      <c r="C553" s="21">
        <v>17</v>
      </c>
      <c r="D553" s="3"/>
      <c r="E553" s="3">
        <v>313625</v>
      </c>
      <c r="F553" s="3">
        <f t="shared" si="10"/>
        <v>1108690</v>
      </c>
      <c r="G553" s="3"/>
      <c r="H553" s="21"/>
    </row>
    <row r="554" spans="1:8">
      <c r="A554" s="19"/>
      <c r="B554" s="21" t="s">
        <v>1305</v>
      </c>
      <c r="C554" s="21">
        <v>17</v>
      </c>
      <c r="D554" s="3"/>
      <c r="E554" s="3">
        <v>337935</v>
      </c>
      <c r="F554" s="3">
        <f t="shared" si="10"/>
        <v>770755</v>
      </c>
      <c r="G554" s="3"/>
      <c r="H554" s="21"/>
    </row>
    <row r="555" spans="1:8">
      <c r="A555" s="19"/>
      <c r="B555" s="21" t="s">
        <v>1306</v>
      </c>
      <c r="C555" s="21">
        <v>10</v>
      </c>
      <c r="D555" s="3"/>
      <c r="E555" s="3">
        <v>222350</v>
      </c>
      <c r="F555" s="3">
        <f t="shared" si="10"/>
        <v>548405</v>
      </c>
      <c r="G555" s="3"/>
      <c r="H555" s="21"/>
    </row>
    <row r="556" spans="1:8">
      <c r="A556" s="19"/>
      <c r="B556" s="21" t="s">
        <v>1572</v>
      </c>
      <c r="C556" s="21">
        <v>3</v>
      </c>
      <c r="D556" s="3">
        <v>0</v>
      </c>
      <c r="E556" s="3">
        <v>55650</v>
      </c>
      <c r="F556" s="3">
        <f t="shared" si="10"/>
        <v>492755</v>
      </c>
      <c r="G556" s="3"/>
      <c r="H556" s="21"/>
    </row>
    <row r="557" spans="1:8">
      <c r="A557" s="19"/>
      <c r="B557" s="21" t="s">
        <v>1573</v>
      </c>
      <c r="C557" s="21">
        <v>3</v>
      </c>
      <c r="D557" s="3"/>
      <c r="E557" s="3">
        <v>64500</v>
      </c>
      <c r="F557" s="3">
        <f t="shared" si="10"/>
        <v>428255</v>
      </c>
      <c r="G557" s="3"/>
      <c r="H557" s="21"/>
    </row>
    <row r="558" spans="1:8">
      <c r="A558" s="19"/>
      <c r="B558" s="21" t="s">
        <v>1577</v>
      </c>
      <c r="C558" s="21">
        <v>2</v>
      </c>
      <c r="D558" s="3"/>
      <c r="E558" s="3">
        <v>27615</v>
      </c>
      <c r="F558" s="3">
        <f t="shared" si="10"/>
        <v>400640</v>
      </c>
      <c r="G558" s="3"/>
      <c r="H558" s="21"/>
    </row>
    <row r="559" spans="1:8">
      <c r="A559" s="19"/>
      <c r="B559" s="21" t="s">
        <v>1628</v>
      </c>
      <c r="C559" s="21">
        <v>2</v>
      </c>
      <c r="D559" s="3"/>
      <c r="E559" s="3">
        <v>39840</v>
      </c>
      <c r="F559" s="3">
        <f t="shared" si="10"/>
        <v>360800</v>
      </c>
      <c r="G559" s="3"/>
      <c r="H559" s="21"/>
    </row>
    <row r="560" spans="1:8">
      <c r="A560" s="19"/>
      <c r="B560" s="21" t="s">
        <v>1629</v>
      </c>
      <c r="C560" s="21">
        <v>2</v>
      </c>
      <c r="D560" s="3">
        <v>5830</v>
      </c>
      <c r="E560" s="3">
        <v>11310</v>
      </c>
      <c r="F560" s="3">
        <f t="shared" si="10"/>
        <v>355320</v>
      </c>
      <c r="G560" s="3"/>
      <c r="H560" s="21"/>
    </row>
    <row r="561" spans="1:8">
      <c r="A561" s="19"/>
      <c r="B561" s="21" t="s">
        <v>1266</v>
      </c>
      <c r="C561" s="21">
        <v>1</v>
      </c>
      <c r="D561" s="3"/>
      <c r="E561" s="3">
        <v>15250</v>
      </c>
      <c r="F561" s="3">
        <f t="shared" si="10"/>
        <v>340070</v>
      </c>
      <c r="G561" s="3"/>
      <c r="H561" s="21"/>
    </row>
    <row r="562" spans="1:8">
      <c r="A562" s="19"/>
      <c r="B562" s="21"/>
      <c r="C562" s="21"/>
      <c r="D562" s="3"/>
      <c r="E562" s="3">
        <v>340070</v>
      </c>
      <c r="F562" s="3">
        <f t="shared" si="10"/>
        <v>0</v>
      </c>
      <c r="G562" s="3"/>
      <c r="H562" s="21" t="s">
        <v>1643</v>
      </c>
    </row>
    <row r="563" spans="1:8" ht="15.75">
      <c r="A563" s="710" t="s">
        <v>43</v>
      </c>
      <c r="B563" s="711"/>
      <c r="C563" s="79">
        <f>SUM(C388:C562)</f>
        <v>1118</v>
      </c>
      <c r="D563" s="13">
        <f>SUM(D388:D562)</f>
        <v>16828245</v>
      </c>
      <c r="E563" s="13">
        <f>SUM(E388:E562)</f>
        <v>16828245</v>
      </c>
      <c r="F563" s="13">
        <f>D563-E563</f>
        <v>0</v>
      </c>
      <c r="G563" s="13"/>
      <c r="H563" s="80"/>
    </row>
    <row r="568" spans="1:8" ht="23.25">
      <c r="A568" s="666" t="s">
        <v>0</v>
      </c>
      <c r="B568" s="666"/>
      <c r="C568" s="666"/>
      <c r="D568" s="666"/>
      <c r="E568" s="666"/>
      <c r="F568" s="666"/>
      <c r="G568" s="666"/>
      <c r="H568" s="666"/>
    </row>
    <row r="569" spans="1:8" ht="15.75">
      <c r="A569" s="672" t="s">
        <v>1579</v>
      </c>
      <c r="B569" s="672"/>
      <c r="C569" s="672"/>
      <c r="D569" s="672"/>
      <c r="E569" s="672"/>
      <c r="F569" s="672"/>
      <c r="G569" s="672"/>
      <c r="H569" s="672"/>
    </row>
    <row r="570" spans="1:8">
      <c r="A570" s="667" t="s">
        <v>1630</v>
      </c>
      <c r="B570" s="667"/>
      <c r="C570" s="667"/>
      <c r="D570" s="667"/>
      <c r="E570" s="667"/>
      <c r="F570" s="667"/>
      <c r="G570" s="667"/>
      <c r="H570" s="667"/>
    </row>
    <row r="571" spans="1:8">
      <c r="A571" s="668" t="s">
        <v>1580</v>
      </c>
      <c r="B571" s="668"/>
      <c r="C571" s="668"/>
      <c r="D571" s="668"/>
      <c r="E571" s="668"/>
      <c r="F571" s="668"/>
      <c r="G571" s="668"/>
      <c r="H571" s="668"/>
    </row>
    <row r="572" spans="1:8" ht="15.75">
      <c r="A572" s="1" t="s">
        <v>3</v>
      </c>
      <c r="B572" s="1" t="s">
        <v>4</v>
      </c>
      <c r="C572" s="211" t="s">
        <v>2245</v>
      </c>
      <c r="D572" s="1" t="s">
        <v>2243</v>
      </c>
      <c r="E572" s="1" t="s">
        <v>2246</v>
      </c>
      <c r="F572" s="211" t="s">
        <v>2244</v>
      </c>
      <c r="G572" s="1" t="s">
        <v>2247</v>
      </c>
      <c r="H572" s="211" t="s">
        <v>2239</v>
      </c>
    </row>
    <row r="573" spans="1:8">
      <c r="A573" s="19"/>
      <c r="B573" s="21" t="s">
        <v>395</v>
      </c>
      <c r="C573" s="21">
        <v>1</v>
      </c>
      <c r="D573" s="3">
        <v>23775</v>
      </c>
      <c r="E573" s="3"/>
      <c r="F573" s="3">
        <f>D573-E573</f>
        <v>23775</v>
      </c>
      <c r="G573" s="3"/>
      <c r="H573" s="21"/>
    </row>
    <row r="574" spans="1:8">
      <c r="A574" s="19"/>
      <c r="B574" s="21" t="s">
        <v>174</v>
      </c>
      <c r="C574" s="21">
        <v>8</v>
      </c>
      <c r="D574" s="3">
        <v>200070</v>
      </c>
      <c r="E574" s="3"/>
      <c r="F574" s="3">
        <f>F573+D574-E574</f>
        <v>223845</v>
      </c>
      <c r="G574" s="3"/>
      <c r="H574" s="21"/>
    </row>
    <row r="575" spans="1:8">
      <c r="A575" s="19"/>
      <c r="B575" s="21" t="s">
        <v>224</v>
      </c>
      <c r="C575" s="21">
        <v>9</v>
      </c>
      <c r="D575" s="3">
        <v>225665</v>
      </c>
      <c r="E575" s="3"/>
      <c r="F575" s="3">
        <f t="shared" ref="F575:F623" si="11">F574+D575-E575</f>
        <v>449510</v>
      </c>
      <c r="G575" s="3"/>
      <c r="H575" s="21"/>
    </row>
    <row r="576" spans="1:8">
      <c r="A576" s="19"/>
      <c r="B576" s="21" t="s">
        <v>225</v>
      </c>
      <c r="C576" s="21">
        <v>3</v>
      </c>
      <c r="D576" s="3">
        <v>74675</v>
      </c>
      <c r="E576" s="3"/>
      <c r="F576" s="3">
        <f t="shared" si="11"/>
        <v>524185</v>
      </c>
      <c r="G576" s="3"/>
      <c r="H576" s="21"/>
    </row>
    <row r="577" spans="1:8">
      <c r="A577" s="19"/>
      <c r="B577" s="21" t="s">
        <v>226</v>
      </c>
      <c r="C577" s="21">
        <v>5</v>
      </c>
      <c r="D577" s="3">
        <v>124155</v>
      </c>
      <c r="E577" s="3"/>
      <c r="F577" s="3">
        <f t="shared" si="11"/>
        <v>648340</v>
      </c>
      <c r="G577" s="3"/>
      <c r="H577" s="21"/>
    </row>
    <row r="578" spans="1:8">
      <c r="A578" s="19"/>
      <c r="B578" s="21" t="s">
        <v>227</v>
      </c>
      <c r="C578" s="21">
        <v>2</v>
      </c>
      <c r="D578" s="3">
        <v>50330</v>
      </c>
      <c r="E578" s="3"/>
      <c r="F578" s="3">
        <f t="shared" si="11"/>
        <v>698670</v>
      </c>
      <c r="G578" s="3"/>
      <c r="H578" s="21"/>
    </row>
    <row r="579" spans="1:8">
      <c r="A579" s="19"/>
      <c r="B579" s="21" t="s">
        <v>228</v>
      </c>
      <c r="C579" s="21">
        <v>3</v>
      </c>
      <c r="D579" s="3">
        <v>75280</v>
      </c>
      <c r="E579" s="3"/>
      <c r="F579" s="3">
        <f t="shared" si="11"/>
        <v>773950</v>
      </c>
      <c r="G579" s="3"/>
      <c r="H579" s="21"/>
    </row>
    <row r="580" spans="1:8">
      <c r="A580" s="19"/>
      <c r="B580" s="21" t="s">
        <v>679</v>
      </c>
      <c r="C580" s="21">
        <v>15</v>
      </c>
      <c r="D580" s="3">
        <v>369725</v>
      </c>
      <c r="E580" s="3"/>
      <c r="F580" s="3">
        <f t="shared" si="11"/>
        <v>1143675</v>
      </c>
      <c r="G580" s="3"/>
      <c r="H580" s="21"/>
    </row>
    <row r="581" spans="1:8">
      <c r="A581" s="19"/>
      <c r="B581" s="21" t="s">
        <v>280</v>
      </c>
      <c r="C581" s="21">
        <v>9</v>
      </c>
      <c r="D581" s="3">
        <v>224675</v>
      </c>
      <c r="E581" s="3"/>
      <c r="F581" s="3">
        <f t="shared" si="11"/>
        <v>1368350</v>
      </c>
      <c r="G581" s="3"/>
      <c r="H581" s="21"/>
    </row>
    <row r="582" spans="1:8">
      <c r="A582" s="19"/>
      <c r="B582" s="21" t="s">
        <v>281</v>
      </c>
      <c r="C582" s="21">
        <v>12</v>
      </c>
      <c r="D582" s="3">
        <v>297300</v>
      </c>
      <c r="E582" s="3"/>
      <c r="F582" s="3">
        <f t="shared" si="11"/>
        <v>1665650</v>
      </c>
      <c r="G582" s="3"/>
      <c r="H582" s="21"/>
    </row>
    <row r="583" spans="1:8">
      <c r="A583" s="19"/>
      <c r="B583" s="21" t="s">
        <v>282</v>
      </c>
      <c r="C583" s="21">
        <v>15</v>
      </c>
      <c r="D583" s="3">
        <v>375285</v>
      </c>
      <c r="E583" s="3"/>
      <c r="F583" s="3">
        <f t="shared" si="11"/>
        <v>2040935</v>
      </c>
      <c r="G583" s="3"/>
      <c r="H583" s="21"/>
    </row>
    <row r="584" spans="1:8">
      <c r="A584" s="19"/>
      <c r="B584" s="21" t="s">
        <v>284</v>
      </c>
      <c r="C584" s="21">
        <v>13</v>
      </c>
      <c r="D584" s="3">
        <v>326540</v>
      </c>
      <c r="E584" s="3"/>
      <c r="F584" s="3">
        <f t="shared" si="11"/>
        <v>2367475</v>
      </c>
      <c r="G584" s="3"/>
      <c r="H584" s="21"/>
    </row>
    <row r="585" spans="1:8">
      <c r="A585" s="19"/>
      <c r="B585" s="21" t="s">
        <v>285</v>
      </c>
      <c r="C585" s="21">
        <v>5</v>
      </c>
      <c r="D585" s="3">
        <v>127185</v>
      </c>
      <c r="E585" s="3"/>
      <c r="F585" s="3">
        <f t="shared" si="11"/>
        <v>2494660</v>
      </c>
      <c r="G585" s="3"/>
      <c r="H585" s="21"/>
    </row>
    <row r="586" spans="1:8">
      <c r="A586" s="19"/>
      <c r="B586" s="21" t="s">
        <v>94</v>
      </c>
      <c r="C586" s="21">
        <v>12</v>
      </c>
      <c r="D586" s="3">
        <v>295950</v>
      </c>
      <c r="E586" s="3"/>
      <c r="F586" s="3">
        <f t="shared" si="11"/>
        <v>2790610</v>
      </c>
      <c r="G586" s="3"/>
      <c r="H586" s="21"/>
    </row>
    <row r="587" spans="1:8">
      <c r="A587" s="19"/>
      <c r="B587" s="21" t="s">
        <v>286</v>
      </c>
      <c r="C587" s="21">
        <v>6</v>
      </c>
      <c r="D587" s="3">
        <v>151455</v>
      </c>
      <c r="E587" s="3"/>
      <c r="F587" s="3">
        <f t="shared" si="11"/>
        <v>2942065</v>
      </c>
      <c r="G587" s="3"/>
      <c r="H587" s="21"/>
    </row>
    <row r="588" spans="1:8">
      <c r="A588" s="19"/>
      <c r="B588" s="21" t="s">
        <v>95</v>
      </c>
      <c r="C588" s="21">
        <v>4</v>
      </c>
      <c r="D588" s="3">
        <v>100050</v>
      </c>
      <c r="E588" s="3"/>
      <c r="F588" s="3">
        <f t="shared" si="11"/>
        <v>3042115</v>
      </c>
      <c r="G588" s="3"/>
      <c r="H588" s="21"/>
    </row>
    <row r="589" spans="1:8">
      <c r="A589" s="19"/>
      <c r="B589" s="21" t="s">
        <v>96</v>
      </c>
      <c r="C589" s="21">
        <v>5</v>
      </c>
      <c r="D589" s="3">
        <v>116455</v>
      </c>
      <c r="E589" s="3"/>
      <c r="F589" s="3">
        <f t="shared" si="11"/>
        <v>3158570</v>
      </c>
      <c r="G589" s="3"/>
      <c r="H589" s="21"/>
    </row>
    <row r="590" spans="1:8">
      <c r="A590" s="19"/>
      <c r="B590" s="21" t="s">
        <v>153</v>
      </c>
      <c r="C590" s="21">
        <v>2</v>
      </c>
      <c r="D590" s="3"/>
      <c r="E590" s="3">
        <v>50595</v>
      </c>
      <c r="F590" s="3">
        <f t="shared" si="11"/>
        <v>3107975</v>
      </c>
      <c r="G590" s="3"/>
      <c r="H590" s="21"/>
    </row>
    <row r="591" spans="1:8">
      <c r="A591" s="19"/>
      <c r="B591" s="21" t="s">
        <v>154</v>
      </c>
      <c r="C591" s="21">
        <v>2</v>
      </c>
      <c r="D591" s="3"/>
      <c r="E591" s="3">
        <v>47860</v>
      </c>
      <c r="F591" s="3">
        <f t="shared" si="11"/>
        <v>3060115</v>
      </c>
      <c r="G591" s="3"/>
      <c r="H591" s="21"/>
    </row>
    <row r="592" spans="1:8">
      <c r="A592" s="19"/>
      <c r="B592" s="21" t="s">
        <v>155</v>
      </c>
      <c r="C592" s="21">
        <v>1</v>
      </c>
      <c r="D592" s="3"/>
      <c r="E592" s="3">
        <v>23125</v>
      </c>
      <c r="F592" s="3">
        <f t="shared" si="11"/>
        <v>3036990</v>
      </c>
      <c r="G592" s="3"/>
      <c r="H592" s="21"/>
    </row>
    <row r="593" spans="1:8">
      <c r="A593" s="19"/>
      <c r="B593" s="21" t="s">
        <v>156</v>
      </c>
      <c r="C593" s="21">
        <v>1</v>
      </c>
      <c r="D593" s="3"/>
      <c r="E593" s="3">
        <v>24770</v>
      </c>
      <c r="F593" s="3">
        <f t="shared" si="11"/>
        <v>3012220</v>
      </c>
      <c r="G593" s="3"/>
      <c r="H593" s="21"/>
    </row>
    <row r="594" spans="1:8">
      <c r="A594" s="19"/>
      <c r="B594" s="21" t="s">
        <v>157</v>
      </c>
      <c r="C594" s="21">
        <v>4</v>
      </c>
      <c r="D594" s="3"/>
      <c r="E594" s="3">
        <v>90395</v>
      </c>
      <c r="F594" s="3">
        <f t="shared" si="11"/>
        <v>2921825</v>
      </c>
      <c r="G594" s="3"/>
      <c r="H594" s="21"/>
    </row>
    <row r="595" spans="1:8">
      <c r="A595" s="19"/>
      <c r="B595" s="21" t="s">
        <v>158</v>
      </c>
      <c r="C595" s="21">
        <v>2</v>
      </c>
      <c r="D595" s="3"/>
      <c r="E595" s="3">
        <v>44690</v>
      </c>
      <c r="F595" s="3">
        <f t="shared" si="11"/>
        <v>2877135</v>
      </c>
      <c r="G595" s="3"/>
      <c r="H595" s="21"/>
    </row>
    <row r="596" spans="1:8">
      <c r="A596" s="19"/>
      <c r="B596" s="21" t="s">
        <v>161</v>
      </c>
      <c r="C596" s="21">
        <v>1</v>
      </c>
      <c r="D596" s="3"/>
      <c r="E596" s="3">
        <v>23515</v>
      </c>
      <c r="F596" s="3">
        <f t="shared" si="11"/>
        <v>2853620</v>
      </c>
      <c r="G596" s="3"/>
      <c r="H596" s="21"/>
    </row>
    <row r="597" spans="1:8">
      <c r="A597" s="19"/>
      <c r="B597" s="21" t="s">
        <v>162</v>
      </c>
      <c r="C597" s="21">
        <v>2</v>
      </c>
      <c r="D597" s="3"/>
      <c r="E597" s="3">
        <v>46805</v>
      </c>
      <c r="F597" s="3">
        <f t="shared" si="11"/>
        <v>2806815</v>
      </c>
      <c r="G597" s="3"/>
      <c r="H597" s="21"/>
    </row>
    <row r="598" spans="1:8">
      <c r="A598" s="19"/>
      <c r="B598" s="21" t="s">
        <v>347</v>
      </c>
      <c r="C598" s="21">
        <v>4</v>
      </c>
      <c r="D598" s="3"/>
      <c r="E598" s="3">
        <v>90095</v>
      </c>
      <c r="F598" s="3">
        <f t="shared" si="11"/>
        <v>2716720</v>
      </c>
      <c r="G598" s="3"/>
      <c r="H598" s="21"/>
    </row>
    <row r="599" spans="1:8">
      <c r="A599" s="19"/>
      <c r="B599" s="21" t="s">
        <v>164</v>
      </c>
      <c r="C599" s="21">
        <v>1</v>
      </c>
      <c r="D599" s="3"/>
      <c r="E599" s="3">
        <v>23910</v>
      </c>
      <c r="F599" s="3">
        <f t="shared" si="11"/>
        <v>2692810</v>
      </c>
      <c r="G599" s="3"/>
      <c r="H599" s="21"/>
    </row>
    <row r="600" spans="1:8">
      <c r="A600" s="19"/>
      <c r="B600" s="21" t="s">
        <v>188</v>
      </c>
      <c r="C600" s="21">
        <v>1</v>
      </c>
      <c r="D600" s="3"/>
      <c r="E600" s="3">
        <v>10000</v>
      </c>
      <c r="F600" s="3">
        <f t="shared" si="11"/>
        <v>2682810</v>
      </c>
      <c r="G600" s="3"/>
      <c r="H600" s="21"/>
    </row>
    <row r="601" spans="1:8">
      <c r="A601" s="19"/>
      <c r="B601" s="21" t="s">
        <v>190</v>
      </c>
      <c r="C601" s="21">
        <v>1</v>
      </c>
      <c r="D601" s="3"/>
      <c r="E601" s="3">
        <v>15130</v>
      </c>
      <c r="F601" s="3">
        <f t="shared" si="11"/>
        <v>2667680</v>
      </c>
      <c r="G601" s="3"/>
      <c r="H601" s="21"/>
    </row>
    <row r="602" spans="1:8">
      <c r="A602" s="19"/>
      <c r="B602" s="21" t="s">
        <v>309</v>
      </c>
      <c r="C602" s="21">
        <v>4</v>
      </c>
      <c r="D602" s="3"/>
      <c r="E602" s="3">
        <v>79825</v>
      </c>
      <c r="F602" s="3">
        <f t="shared" si="11"/>
        <v>2587855</v>
      </c>
      <c r="G602" s="3"/>
      <c r="H602" s="21"/>
    </row>
    <row r="603" spans="1:8">
      <c r="A603" s="19"/>
      <c r="B603" s="21" t="s">
        <v>446</v>
      </c>
      <c r="C603" s="21">
        <v>2</v>
      </c>
      <c r="D603" s="3"/>
      <c r="E603" s="3">
        <v>40395</v>
      </c>
      <c r="F603" s="3">
        <f t="shared" si="11"/>
        <v>2547460</v>
      </c>
      <c r="G603" s="3"/>
      <c r="H603" s="21"/>
    </row>
    <row r="604" spans="1:8">
      <c r="A604" s="19"/>
      <c r="B604" s="21" t="s">
        <v>310</v>
      </c>
      <c r="C604" s="21">
        <v>2</v>
      </c>
      <c r="D604" s="3"/>
      <c r="E604" s="3">
        <v>40035</v>
      </c>
      <c r="F604" s="3">
        <f t="shared" si="11"/>
        <v>2507425</v>
      </c>
      <c r="G604" s="3"/>
      <c r="H604" s="21"/>
    </row>
    <row r="605" spans="1:8">
      <c r="A605" s="19"/>
      <c r="B605" s="21" t="s">
        <v>311</v>
      </c>
      <c r="C605" s="21">
        <v>2</v>
      </c>
      <c r="D605" s="3"/>
      <c r="E605" s="3">
        <v>39645</v>
      </c>
      <c r="F605" s="3">
        <f t="shared" si="11"/>
        <v>2467780</v>
      </c>
      <c r="G605" s="3"/>
      <c r="H605" s="21"/>
    </row>
    <row r="606" spans="1:8">
      <c r="A606" s="19"/>
      <c r="B606" s="21" t="s">
        <v>312</v>
      </c>
      <c r="C606" s="21">
        <v>2</v>
      </c>
      <c r="D606" s="3"/>
      <c r="E606" s="3">
        <v>40855</v>
      </c>
      <c r="F606" s="3">
        <f t="shared" si="11"/>
        <v>2426925</v>
      </c>
      <c r="G606" s="3"/>
      <c r="H606" s="21"/>
    </row>
    <row r="607" spans="1:8">
      <c r="A607" s="19"/>
      <c r="B607" s="21" t="s">
        <v>313</v>
      </c>
      <c r="C607" s="21">
        <v>2</v>
      </c>
      <c r="D607" s="3"/>
      <c r="E607" s="3">
        <v>39580</v>
      </c>
      <c r="F607" s="3">
        <f t="shared" si="11"/>
        <v>2387345</v>
      </c>
      <c r="G607" s="3"/>
      <c r="H607" s="21"/>
    </row>
    <row r="608" spans="1:8">
      <c r="A608" s="19"/>
      <c r="B608" s="21" t="s">
        <v>464</v>
      </c>
      <c r="C608" s="21">
        <v>3</v>
      </c>
      <c r="D608" s="3"/>
      <c r="E608" s="3">
        <v>70625</v>
      </c>
      <c r="F608" s="3">
        <f t="shared" si="11"/>
        <v>2316720</v>
      </c>
      <c r="G608" s="3"/>
      <c r="H608" s="21"/>
    </row>
    <row r="609" spans="1:8">
      <c r="A609" s="19"/>
      <c r="B609" s="21" t="s">
        <v>465</v>
      </c>
      <c r="C609" s="21">
        <v>3</v>
      </c>
      <c r="D609" s="3"/>
      <c r="E609" s="3">
        <v>70445</v>
      </c>
      <c r="F609" s="3">
        <f t="shared" si="11"/>
        <v>2246275</v>
      </c>
      <c r="G609" s="3"/>
      <c r="H609" s="21"/>
    </row>
    <row r="610" spans="1:8">
      <c r="A610" s="19"/>
      <c r="B610" s="21" t="s">
        <v>468</v>
      </c>
      <c r="C610" s="21">
        <v>3</v>
      </c>
      <c r="D610" s="3"/>
      <c r="E610" s="3">
        <v>68345</v>
      </c>
      <c r="F610" s="3">
        <f t="shared" si="11"/>
        <v>2177930</v>
      </c>
      <c r="G610" s="3"/>
      <c r="H610" s="21"/>
    </row>
    <row r="611" spans="1:8">
      <c r="A611" s="19"/>
      <c r="B611" s="21" t="s">
        <v>471</v>
      </c>
      <c r="C611" s="21">
        <v>1</v>
      </c>
      <c r="D611" s="3"/>
      <c r="E611" s="3">
        <v>20000</v>
      </c>
      <c r="F611" s="3">
        <f t="shared" si="11"/>
        <v>2157930</v>
      </c>
      <c r="G611" s="3"/>
      <c r="H611" s="21"/>
    </row>
    <row r="612" spans="1:8">
      <c r="A612" s="19"/>
      <c r="B612" s="21" t="s">
        <v>472</v>
      </c>
      <c r="C612" s="21">
        <v>1</v>
      </c>
      <c r="D612" s="3"/>
      <c r="E612" s="3">
        <v>18915</v>
      </c>
      <c r="F612" s="3">
        <f t="shared" si="11"/>
        <v>2139015</v>
      </c>
      <c r="G612" s="3"/>
      <c r="H612" s="21"/>
    </row>
    <row r="613" spans="1:8">
      <c r="A613" s="19"/>
      <c r="B613" s="21" t="s">
        <v>474</v>
      </c>
      <c r="C613" s="21">
        <v>3</v>
      </c>
      <c r="D613" s="3"/>
      <c r="E613" s="3">
        <v>64005</v>
      </c>
      <c r="F613" s="3">
        <f t="shared" si="11"/>
        <v>2075010</v>
      </c>
      <c r="G613" s="3"/>
      <c r="H613" s="21"/>
    </row>
    <row r="614" spans="1:8">
      <c r="A614" s="19"/>
      <c r="B614" s="21" t="s">
        <v>475</v>
      </c>
      <c r="C614" s="21">
        <v>3</v>
      </c>
      <c r="D614" s="3"/>
      <c r="E614" s="3">
        <v>67930</v>
      </c>
      <c r="F614" s="3">
        <f t="shared" si="11"/>
        <v>2007080</v>
      </c>
      <c r="G614" s="3"/>
      <c r="H614" s="21"/>
    </row>
    <row r="615" spans="1:8">
      <c r="A615" s="19"/>
      <c r="B615" s="21" t="s">
        <v>476</v>
      </c>
      <c r="C615" s="21">
        <v>6</v>
      </c>
      <c r="D615" s="3"/>
      <c r="E615" s="3">
        <v>130840</v>
      </c>
      <c r="F615" s="3">
        <f t="shared" si="11"/>
        <v>1876240</v>
      </c>
      <c r="G615" s="3"/>
      <c r="H615" s="21"/>
    </row>
    <row r="616" spans="1:8">
      <c r="A616" s="19"/>
      <c r="B616" s="21" t="s">
        <v>477</v>
      </c>
      <c r="C616" s="21">
        <v>12</v>
      </c>
      <c r="D616" s="3"/>
      <c r="E616" s="3">
        <v>239405</v>
      </c>
      <c r="F616" s="3">
        <f t="shared" si="11"/>
        <v>1636835</v>
      </c>
      <c r="G616" s="3"/>
      <c r="H616" s="21"/>
    </row>
    <row r="617" spans="1:8">
      <c r="A617" s="19"/>
      <c r="B617" s="21" t="s">
        <v>478</v>
      </c>
      <c r="C617" s="21">
        <v>17</v>
      </c>
      <c r="D617" s="3"/>
      <c r="E617" s="3">
        <v>370580</v>
      </c>
      <c r="F617" s="3">
        <f t="shared" si="11"/>
        <v>1266255</v>
      </c>
      <c r="G617" s="3"/>
      <c r="H617" s="21"/>
    </row>
    <row r="618" spans="1:8">
      <c r="A618" s="19"/>
      <c r="B618" s="21" t="s">
        <v>479</v>
      </c>
      <c r="C618" s="21">
        <v>12</v>
      </c>
      <c r="D618" s="3"/>
      <c r="E618" s="3">
        <v>269250</v>
      </c>
      <c r="F618" s="3">
        <f t="shared" si="11"/>
        <v>997005</v>
      </c>
      <c r="G618" s="3"/>
      <c r="H618" s="21"/>
    </row>
    <row r="619" spans="1:8">
      <c r="A619" s="19"/>
      <c r="B619" s="21" t="s">
        <v>480</v>
      </c>
      <c r="C619" s="21">
        <v>15</v>
      </c>
      <c r="D619" s="3"/>
      <c r="E619" s="3">
        <v>336545</v>
      </c>
      <c r="F619" s="3">
        <f t="shared" si="11"/>
        <v>660460</v>
      </c>
      <c r="G619" s="3"/>
      <c r="H619" s="21"/>
    </row>
    <row r="620" spans="1:8">
      <c r="A620" s="19"/>
      <c r="B620" s="21" t="s">
        <v>1300</v>
      </c>
      <c r="C620" s="21">
        <v>12</v>
      </c>
      <c r="D620" s="3"/>
      <c r="E620" s="3">
        <v>270140</v>
      </c>
      <c r="F620" s="3">
        <f t="shared" si="11"/>
        <v>390320</v>
      </c>
      <c r="G620" s="3"/>
      <c r="H620" s="21"/>
    </row>
    <row r="621" spans="1:8">
      <c r="A621" s="19"/>
      <c r="B621" s="21" t="s">
        <v>1301</v>
      </c>
      <c r="C621" s="21">
        <v>13</v>
      </c>
      <c r="D621" s="3"/>
      <c r="E621" s="3">
        <v>288285</v>
      </c>
      <c r="F621" s="3">
        <f t="shared" si="11"/>
        <v>102035</v>
      </c>
      <c r="G621" s="3"/>
      <c r="H621" s="21"/>
    </row>
    <row r="622" spans="1:8">
      <c r="A622" s="19"/>
      <c r="B622" s="21" t="s">
        <v>1302</v>
      </c>
      <c r="C622" s="21">
        <v>5</v>
      </c>
      <c r="D622" s="3"/>
      <c r="E622" s="3">
        <v>101120</v>
      </c>
      <c r="F622" s="3">
        <f t="shared" si="11"/>
        <v>915</v>
      </c>
      <c r="G622" s="3"/>
      <c r="H622" s="21"/>
    </row>
    <row r="623" spans="1:8">
      <c r="A623" s="19"/>
      <c r="B623" s="21"/>
      <c r="C623" s="21"/>
      <c r="D623" s="3"/>
      <c r="E623" s="3">
        <v>915</v>
      </c>
      <c r="F623" s="3">
        <f t="shared" si="11"/>
        <v>0</v>
      </c>
      <c r="G623" s="3"/>
      <c r="H623" s="21" t="s">
        <v>1643</v>
      </c>
    </row>
    <row r="624" spans="1:8" ht="15.75">
      <c r="A624" s="710" t="s">
        <v>43</v>
      </c>
      <c r="B624" s="711"/>
      <c r="C624" s="79">
        <f>SUM(C573:C623)</f>
        <v>272</v>
      </c>
      <c r="D624" s="13">
        <f>SUM(D573:D623)</f>
        <v>3158570</v>
      </c>
      <c r="E624" s="13">
        <f>SUM(E573:E623)</f>
        <v>3158570</v>
      </c>
      <c r="F624" s="13">
        <f>D624-E624</f>
        <v>0</v>
      </c>
      <c r="G624" s="13"/>
      <c r="H624" s="80"/>
    </row>
    <row r="628" spans="1:8" ht="23.25">
      <c r="A628" s="666" t="s">
        <v>0</v>
      </c>
      <c r="B628" s="666"/>
      <c r="C628" s="666"/>
      <c r="D628" s="666"/>
      <c r="E628" s="666"/>
      <c r="F628" s="666"/>
      <c r="G628" s="666"/>
      <c r="H628" s="666"/>
    </row>
    <row r="629" spans="1:8" ht="15.75">
      <c r="A629" s="672" t="s">
        <v>1579</v>
      </c>
      <c r="B629" s="672"/>
      <c r="C629" s="672"/>
      <c r="D629" s="672"/>
      <c r="E629" s="672"/>
      <c r="F629" s="672"/>
      <c r="G629" s="672"/>
      <c r="H629" s="672"/>
    </row>
    <row r="630" spans="1:8">
      <c r="A630" s="667" t="s">
        <v>361</v>
      </c>
      <c r="B630" s="667"/>
      <c r="C630" s="667"/>
      <c r="D630" s="667"/>
      <c r="E630" s="667"/>
      <c r="F630" s="667"/>
      <c r="G630" s="667"/>
      <c r="H630" s="667"/>
    </row>
    <row r="631" spans="1:8">
      <c r="A631" s="668" t="s">
        <v>1580</v>
      </c>
      <c r="B631" s="668"/>
      <c r="C631" s="668"/>
      <c r="D631" s="668"/>
      <c r="E631" s="668"/>
      <c r="F631" s="668"/>
      <c r="G631" s="668"/>
      <c r="H631" s="668"/>
    </row>
    <row r="632" spans="1:8" ht="15.75">
      <c r="A632" s="1" t="s">
        <v>3</v>
      </c>
      <c r="B632" s="1" t="s">
        <v>4</v>
      </c>
      <c r="C632" s="211" t="s">
        <v>2245</v>
      </c>
      <c r="D632" s="1" t="s">
        <v>2243</v>
      </c>
      <c r="E632" s="1" t="s">
        <v>2246</v>
      </c>
      <c r="F632" s="211" t="s">
        <v>2244</v>
      </c>
      <c r="G632" s="1" t="s">
        <v>2247</v>
      </c>
      <c r="H632" s="211" t="s">
        <v>2239</v>
      </c>
    </row>
    <row r="633" spans="1:8">
      <c r="A633" s="19"/>
      <c r="B633" s="21" t="s">
        <v>287</v>
      </c>
      <c r="C633" s="21">
        <v>11</v>
      </c>
      <c r="D633" s="3">
        <v>305085</v>
      </c>
      <c r="E633" s="3"/>
      <c r="F633" s="3">
        <f>D633-E633</f>
        <v>305085</v>
      </c>
      <c r="G633" s="3"/>
      <c r="H633" s="21"/>
    </row>
    <row r="634" spans="1:8">
      <c r="A634" s="19"/>
      <c r="B634" s="21" t="s">
        <v>97</v>
      </c>
      <c r="C634" s="21">
        <v>8</v>
      </c>
      <c r="D634" s="3">
        <v>217865</v>
      </c>
      <c r="E634" s="3"/>
      <c r="F634" s="3">
        <f>F633+D634-E634</f>
        <v>522950</v>
      </c>
      <c r="G634" s="3"/>
      <c r="H634" s="21"/>
    </row>
    <row r="635" spans="1:8">
      <c r="A635" s="19"/>
      <c r="B635" s="21" t="s">
        <v>288</v>
      </c>
      <c r="C635" s="21">
        <v>9</v>
      </c>
      <c r="D635" s="3">
        <v>252985</v>
      </c>
      <c r="E635" s="3"/>
      <c r="F635" s="3">
        <f t="shared" ref="F635:F657" si="12">F634+D635-E635</f>
        <v>775935</v>
      </c>
      <c r="G635" s="3"/>
      <c r="H635" s="21"/>
    </row>
    <row r="636" spans="1:8">
      <c r="A636" s="19"/>
      <c r="B636" s="21" t="s">
        <v>290</v>
      </c>
      <c r="C636" s="21">
        <v>6</v>
      </c>
      <c r="D636" s="3">
        <v>169395</v>
      </c>
      <c r="E636" s="3"/>
      <c r="F636" s="3">
        <f t="shared" si="12"/>
        <v>945330</v>
      </c>
      <c r="G636" s="3"/>
      <c r="H636" s="21"/>
    </row>
    <row r="637" spans="1:8">
      <c r="A637" s="19"/>
      <c r="B637" s="21" t="s">
        <v>98</v>
      </c>
      <c r="C637" s="21">
        <v>7</v>
      </c>
      <c r="D637" s="3">
        <v>192440</v>
      </c>
      <c r="E637" s="3"/>
      <c r="F637" s="3">
        <f t="shared" si="12"/>
        <v>1137770</v>
      </c>
      <c r="G637" s="3"/>
      <c r="H637" s="21"/>
    </row>
    <row r="638" spans="1:8">
      <c r="A638" s="19"/>
      <c r="B638" s="21" t="s">
        <v>293</v>
      </c>
      <c r="C638" s="21">
        <v>3</v>
      </c>
      <c r="D638" s="3"/>
      <c r="E638" s="3">
        <v>52730</v>
      </c>
      <c r="F638" s="3">
        <f t="shared" si="12"/>
        <v>1085040</v>
      </c>
      <c r="G638" s="3"/>
      <c r="H638" s="21"/>
    </row>
    <row r="639" spans="1:8">
      <c r="A639" s="19"/>
      <c r="B639" s="21" t="s">
        <v>294</v>
      </c>
      <c r="C639" s="21">
        <v>3</v>
      </c>
      <c r="D639" s="3"/>
      <c r="E639" s="3">
        <v>55120</v>
      </c>
      <c r="F639" s="3">
        <f t="shared" si="12"/>
        <v>1029920</v>
      </c>
      <c r="G639" s="3"/>
      <c r="H639" s="21"/>
    </row>
    <row r="640" spans="1:8">
      <c r="A640" s="19"/>
      <c r="B640" s="21" t="s">
        <v>296</v>
      </c>
      <c r="C640" s="21">
        <v>4</v>
      </c>
      <c r="D640" s="3"/>
      <c r="E640" s="3">
        <v>67100</v>
      </c>
      <c r="F640" s="3">
        <f t="shared" si="12"/>
        <v>962820</v>
      </c>
      <c r="G640" s="3"/>
      <c r="H640" s="21"/>
    </row>
    <row r="641" spans="1:8">
      <c r="A641" s="19"/>
      <c r="B641" s="21" t="s">
        <v>100</v>
      </c>
      <c r="C641" s="21">
        <v>5</v>
      </c>
      <c r="D641" s="3"/>
      <c r="E641" s="3">
        <v>118425</v>
      </c>
      <c r="F641" s="3">
        <f t="shared" si="12"/>
        <v>844395</v>
      </c>
      <c r="G641" s="3"/>
      <c r="H641" s="21"/>
    </row>
    <row r="642" spans="1:8">
      <c r="A642" s="19"/>
      <c r="B642" s="21" t="s">
        <v>359</v>
      </c>
      <c r="C642" s="21">
        <v>5</v>
      </c>
      <c r="D642" s="3"/>
      <c r="E642" s="3">
        <v>91535</v>
      </c>
      <c r="F642" s="3">
        <f t="shared" si="12"/>
        <v>752860</v>
      </c>
      <c r="G642" s="3"/>
      <c r="H642" s="21"/>
    </row>
    <row r="643" spans="1:8">
      <c r="A643" s="19"/>
      <c r="B643" s="21" t="s">
        <v>360</v>
      </c>
      <c r="C643" s="21">
        <v>3</v>
      </c>
      <c r="D643" s="3"/>
      <c r="E643" s="3">
        <v>65230</v>
      </c>
      <c r="F643" s="3">
        <f t="shared" si="12"/>
        <v>687630</v>
      </c>
      <c r="G643" s="3"/>
      <c r="H643" s="21"/>
    </row>
    <row r="644" spans="1:8">
      <c r="A644" s="19"/>
      <c r="B644" s="21" t="s">
        <v>299</v>
      </c>
      <c r="C644" s="21">
        <v>1</v>
      </c>
      <c r="D644" s="3"/>
      <c r="E644" s="3">
        <v>15060</v>
      </c>
      <c r="F644" s="3">
        <f t="shared" si="12"/>
        <v>672570</v>
      </c>
      <c r="G644" s="3"/>
      <c r="H644" s="21"/>
    </row>
    <row r="645" spans="1:8">
      <c r="A645" s="19"/>
      <c r="B645" s="21" t="s">
        <v>1631</v>
      </c>
      <c r="C645" s="21">
        <v>5</v>
      </c>
      <c r="D645" s="3"/>
      <c r="E645" s="3">
        <v>73740</v>
      </c>
      <c r="F645" s="3">
        <f t="shared" si="12"/>
        <v>598830</v>
      </c>
      <c r="G645" s="3"/>
      <c r="H645" s="21"/>
    </row>
    <row r="646" spans="1:8">
      <c r="A646" s="19"/>
      <c r="B646" s="21" t="s">
        <v>435</v>
      </c>
      <c r="C646" s="21">
        <v>1</v>
      </c>
      <c r="D646" s="3"/>
      <c r="E646" s="3">
        <v>15190</v>
      </c>
      <c r="F646" s="3">
        <f t="shared" si="12"/>
        <v>583640</v>
      </c>
      <c r="G646" s="3"/>
      <c r="H646" s="21"/>
    </row>
    <row r="647" spans="1:8">
      <c r="A647" s="19"/>
      <c r="B647" s="21" t="s">
        <v>1620</v>
      </c>
      <c r="C647" s="21">
        <v>8</v>
      </c>
      <c r="D647" s="3"/>
      <c r="E647" s="3">
        <v>172025</v>
      </c>
      <c r="F647" s="3">
        <f t="shared" si="12"/>
        <v>411615</v>
      </c>
      <c r="G647" s="3"/>
      <c r="H647" s="21"/>
    </row>
    <row r="648" spans="1:8">
      <c r="A648" s="19"/>
      <c r="B648" s="21" t="s">
        <v>1559</v>
      </c>
      <c r="C648" s="21">
        <v>6</v>
      </c>
      <c r="D648" s="3"/>
      <c r="E648" s="3">
        <v>99830</v>
      </c>
      <c r="F648" s="3">
        <f t="shared" si="12"/>
        <v>311785</v>
      </c>
      <c r="G648" s="3"/>
      <c r="H648" s="21"/>
    </row>
    <row r="649" spans="1:8">
      <c r="A649" s="19"/>
      <c r="B649" s="21" t="s">
        <v>450</v>
      </c>
      <c r="C649" s="21">
        <v>3</v>
      </c>
      <c r="D649" s="3"/>
      <c r="E649" s="3">
        <v>43470</v>
      </c>
      <c r="F649" s="3">
        <f t="shared" si="12"/>
        <v>268315</v>
      </c>
      <c r="G649" s="3"/>
      <c r="H649" s="21"/>
    </row>
    <row r="650" spans="1:8">
      <c r="A650" s="19"/>
      <c r="B650" s="21" t="s">
        <v>1632</v>
      </c>
      <c r="C650" s="21">
        <v>1</v>
      </c>
      <c r="D650" s="3"/>
      <c r="E650" s="3">
        <v>6665</v>
      </c>
      <c r="F650" s="3">
        <f t="shared" si="12"/>
        <v>261650</v>
      </c>
      <c r="G650" s="3"/>
      <c r="H650" s="21"/>
    </row>
    <row r="651" spans="1:8">
      <c r="A651" s="19"/>
      <c r="B651" s="21" t="s">
        <v>451</v>
      </c>
      <c r="C651" s="21">
        <v>1</v>
      </c>
      <c r="D651" s="3"/>
      <c r="E651" s="3">
        <v>7120</v>
      </c>
      <c r="F651" s="3">
        <f t="shared" si="12"/>
        <v>254530</v>
      </c>
      <c r="G651" s="3"/>
      <c r="H651" s="21"/>
    </row>
    <row r="652" spans="1:8">
      <c r="A652" s="19"/>
      <c r="B652" s="21" t="s">
        <v>103</v>
      </c>
      <c r="C652" s="21">
        <v>4</v>
      </c>
      <c r="D652" s="3"/>
      <c r="E652" s="3">
        <v>54180</v>
      </c>
      <c r="F652" s="3">
        <f t="shared" si="12"/>
        <v>200350</v>
      </c>
      <c r="G652" s="3"/>
      <c r="H652" s="21"/>
    </row>
    <row r="653" spans="1:8">
      <c r="A653" s="19"/>
      <c r="B653" s="21" t="s">
        <v>300</v>
      </c>
      <c r="C653" s="21">
        <v>2</v>
      </c>
      <c r="D653" s="3"/>
      <c r="E653" s="3">
        <v>54240</v>
      </c>
      <c r="F653" s="3">
        <f t="shared" si="12"/>
        <v>146110</v>
      </c>
      <c r="G653" s="3"/>
      <c r="H653" s="21"/>
    </row>
    <row r="654" spans="1:8">
      <c r="A654" s="19"/>
      <c r="B654" s="21" t="s">
        <v>301</v>
      </c>
      <c r="C654" s="21">
        <v>3</v>
      </c>
      <c r="D654" s="3"/>
      <c r="E654" s="3">
        <v>54315</v>
      </c>
      <c r="F654" s="3">
        <f t="shared" si="12"/>
        <v>91795</v>
      </c>
      <c r="G654" s="3"/>
      <c r="H654" s="21"/>
    </row>
    <row r="655" spans="1:8">
      <c r="A655" s="19"/>
      <c r="B655" s="21" t="s">
        <v>146</v>
      </c>
      <c r="C655" s="21">
        <v>4</v>
      </c>
      <c r="D655" s="3"/>
      <c r="E655" s="3">
        <v>53265</v>
      </c>
      <c r="F655" s="3">
        <f t="shared" si="12"/>
        <v>38530</v>
      </c>
      <c r="G655" s="3"/>
      <c r="H655" s="21"/>
    </row>
    <row r="656" spans="1:8">
      <c r="A656" s="19"/>
      <c r="B656" s="21" t="s">
        <v>148</v>
      </c>
      <c r="C656" s="21">
        <v>1</v>
      </c>
      <c r="D656" s="3"/>
      <c r="E656" s="3">
        <v>13950</v>
      </c>
      <c r="F656" s="3">
        <f t="shared" si="12"/>
        <v>24580</v>
      </c>
      <c r="G656" s="3"/>
      <c r="H656" s="21"/>
    </row>
    <row r="657" spans="1:8">
      <c r="A657" s="19"/>
      <c r="B657" s="21" t="s">
        <v>150</v>
      </c>
      <c r="C657" s="21">
        <v>2</v>
      </c>
      <c r="D657" s="3">
        <v>190</v>
      </c>
      <c r="E657" s="3">
        <v>24770</v>
      </c>
      <c r="F657" s="3">
        <f t="shared" si="12"/>
        <v>0</v>
      </c>
      <c r="G657" s="3"/>
      <c r="H657" s="21"/>
    </row>
    <row r="658" spans="1:8" ht="15.75">
      <c r="A658" s="710" t="s">
        <v>43</v>
      </c>
      <c r="B658" s="711"/>
      <c r="C658" s="79">
        <f>SUM(C633:C657)</f>
        <v>106</v>
      </c>
      <c r="D658" s="13">
        <f>SUM(D633:D657)</f>
        <v>1137960</v>
      </c>
      <c r="E658" s="13">
        <f>SUM(E633:E657)</f>
        <v>1137960</v>
      </c>
      <c r="F658" s="13">
        <f>D658-E658</f>
        <v>0</v>
      </c>
      <c r="G658" s="13"/>
      <c r="H658" s="80"/>
    </row>
    <row r="662" spans="1:8" ht="23.25">
      <c r="A662" s="666" t="s">
        <v>0</v>
      </c>
      <c r="B662" s="666"/>
      <c r="C662" s="666"/>
      <c r="D662" s="666"/>
      <c r="E662" s="666"/>
      <c r="F662" s="666"/>
      <c r="G662" s="666"/>
      <c r="H662" s="666"/>
    </row>
    <row r="663" spans="1:8" ht="15.75">
      <c r="A663" s="672" t="s">
        <v>1579</v>
      </c>
      <c r="B663" s="672"/>
      <c r="C663" s="672"/>
      <c r="D663" s="672"/>
      <c r="E663" s="672"/>
      <c r="F663" s="672"/>
      <c r="G663" s="672"/>
      <c r="H663" s="672"/>
    </row>
    <row r="664" spans="1:8">
      <c r="A664" s="667" t="s">
        <v>1633</v>
      </c>
      <c r="B664" s="667"/>
      <c r="C664" s="667"/>
      <c r="D664" s="667"/>
      <c r="E664" s="667"/>
      <c r="F664" s="667"/>
      <c r="G664" s="667"/>
      <c r="H664" s="667"/>
    </row>
    <row r="665" spans="1:8">
      <c r="A665" s="668" t="s">
        <v>1580</v>
      </c>
      <c r="B665" s="668"/>
      <c r="C665" s="668"/>
      <c r="D665" s="668"/>
      <c r="E665" s="668"/>
      <c r="F665" s="668"/>
      <c r="G665" s="668"/>
      <c r="H665" s="668"/>
    </row>
    <row r="666" spans="1:8" ht="15.75">
      <c r="A666" s="1" t="s">
        <v>3</v>
      </c>
      <c r="B666" s="1" t="s">
        <v>4</v>
      </c>
      <c r="C666" s="211" t="s">
        <v>2245</v>
      </c>
      <c r="D666" s="1" t="s">
        <v>2243</v>
      </c>
      <c r="E666" s="1" t="s">
        <v>2246</v>
      </c>
      <c r="F666" s="211" t="s">
        <v>2244</v>
      </c>
      <c r="G666" s="1" t="s">
        <v>2247</v>
      </c>
      <c r="H666" s="211" t="s">
        <v>2239</v>
      </c>
    </row>
    <row r="667" spans="1:8">
      <c r="A667" s="19"/>
      <c r="B667" s="21" t="s">
        <v>97</v>
      </c>
      <c r="C667" s="21">
        <v>2</v>
      </c>
      <c r="D667" s="3">
        <v>50440</v>
      </c>
      <c r="E667" s="3"/>
      <c r="F667" s="3">
        <f>D667-E667</f>
        <v>50440</v>
      </c>
      <c r="G667" s="3"/>
      <c r="H667" s="21"/>
    </row>
    <row r="668" spans="1:8">
      <c r="A668" s="19"/>
      <c r="B668" s="21" t="s">
        <v>288</v>
      </c>
      <c r="C668" s="21">
        <v>3</v>
      </c>
      <c r="D668" s="3">
        <v>76445</v>
      </c>
      <c r="E668" s="3"/>
      <c r="F668" s="3">
        <f>F667+D668-E668</f>
        <v>126885</v>
      </c>
      <c r="G668" s="3"/>
      <c r="H668" s="21"/>
    </row>
    <row r="669" spans="1:8">
      <c r="A669" s="19"/>
      <c r="B669" s="21" t="s">
        <v>289</v>
      </c>
      <c r="C669" s="21">
        <v>7</v>
      </c>
      <c r="D669" s="3">
        <v>178095</v>
      </c>
      <c r="E669" s="3"/>
      <c r="F669" s="3">
        <f t="shared" ref="F669:F722" si="13">F668+D669-E669</f>
        <v>304980</v>
      </c>
      <c r="G669" s="3"/>
      <c r="H669" s="21"/>
    </row>
    <row r="670" spans="1:8">
      <c r="A670" s="19"/>
      <c r="B670" s="21" t="s">
        <v>290</v>
      </c>
      <c r="C670" s="21">
        <v>10</v>
      </c>
      <c r="D670" s="3">
        <v>261365</v>
      </c>
      <c r="E670" s="3"/>
      <c r="F670" s="3">
        <f t="shared" si="13"/>
        <v>566345</v>
      </c>
      <c r="G670" s="3"/>
      <c r="H670" s="21"/>
    </row>
    <row r="671" spans="1:8">
      <c r="A671" s="19"/>
      <c r="B671" s="21" t="s">
        <v>98</v>
      </c>
      <c r="C671" s="21">
        <v>3</v>
      </c>
      <c r="D671" s="3">
        <v>72595</v>
      </c>
      <c r="E671" s="3"/>
      <c r="F671" s="3">
        <f t="shared" si="13"/>
        <v>638940</v>
      </c>
      <c r="G671" s="3"/>
      <c r="H671" s="21"/>
    </row>
    <row r="672" spans="1:8">
      <c r="A672" s="19"/>
      <c r="B672" s="21" t="s">
        <v>292</v>
      </c>
      <c r="C672" s="21">
        <v>4</v>
      </c>
      <c r="D672" s="3">
        <v>107895</v>
      </c>
      <c r="E672" s="3"/>
      <c r="F672" s="3">
        <f t="shared" si="13"/>
        <v>746835</v>
      </c>
      <c r="G672" s="3"/>
      <c r="H672" s="21"/>
    </row>
    <row r="673" spans="1:8">
      <c r="A673" s="19"/>
      <c r="B673" s="21" t="s">
        <v>293</v>
      </c>
      <c r="C673" s="21">
        <v>5</v>
      </c>
      <c r="D673" s="3">
        <v>133840</v>
      </c>
      <c r="E673" s="3"/>
      <c r="F673" s="3">
        <f t="shared" si="13"/>
        <v>880675</v>
      </c>
      <c r="G673" s="3"/>
      <c r="H673" s="21"/>
    </row>
    <row r="674" spans="1:8">
      <c r="A674" s="19"/>
      <c r="B674" s="21" t="s">
        <v>294</v>
      </c>
      <c r="C674" s="21">
        <v>4</v>
      </c>
      <c r="D674" s="3">
        <v>106345</v>
      </c>
      <c r="E674" s="3"/>
      <c r="F674" s="3">
        <f t="shared" si="13"/>
        <v>987020</v>
      </c>
      <c r="G674" s="3"/>
      <c r="H674" s="21"/>
    </row>
    <row r="675" spans="1:8">
      <c r="A675" s="19"/>
      <c r="B675" s="21" t="s">
        <v>296</v>
      </c>
      <c r="C675" s="21">
        <v>7</v>
      </c>
      <c r="D675" s="3">
        <v>183465</v>
      </c>
      <c r="E675" s="3"/>
      <c r="F675" s="3">
        <f t="shared" si="13"/>
        <v>1170485</v>
      </c>
      <c r="G675" s="3"/>
      <c r="H675" s="21"/>
    </row>
    <row r="676" spans="1:8">
      <c r="A676" s="19"/>
      <c r="B676" s="21" t="s">
        <v>155</v>
      </c>
      <c r="C676" s="21">
        <v>1</v>
      </c>
      <c r="D676" s="3"/>
      <c r="E676" s="3">
        <v>26060</v>
      </c>
      <c r="F676" s="3">
        <f t="shared" si="13"/>
        <v>1144425</v>
      </c>
      <c r="G676" s="3"/>
      <c r="H676" s="21"/>
    </row>
    <row r="677" spans="1:8">
      <c r="A677" s="19"/>
      <c r="B677" s="21" t="s">
        <v>156</v>
      </c>
      <c r="C677" s="21">
        <v>1</v>
      </c>
      <c r="D677" s="3"/>
      <c r="E677" s="3">
        <v>27070</v>
      </c>
      <c r="F677" s="3">
        <f t="shared" si="13"/>
        <v>1117355</v>
      </c>
      <c r="G677" s="3"/>
      <c r="H677" s="21"/>
    </row>
    <row r="678" spans="1:8">
      <c r="A678" s="19"/>
      <c r="B678" s="21" t="s">
        <v>158</v>
      </c>
      <c r="C678" s="21">
        <v>2</v>
      </c>
      <c r="D678" s="3"/>
      <c r="E678" s="3">
        <v>53120</v>
      </c>
      <c r="F678" s="3">
        <f t="shared" si="13"/>
        <v>1064235</v>
      </c>
      <c r="G678" s="3"/>
      <c r="H678" s="21"/>
    </row>
    <row r="679" spans="1:8">
      <c r="A679" s="19"/>
      <c r="B679" s="21" t="s">
        <v>159</v>
      </c>
      <c r="C679" s="21">
        <v>2</v>
      </c>
      <c r="D679" s="3"/>
      <c r="E679" s="3">
        <v>31645</v>
      </c>
      <c r="F679" s="3">
        <f t="shared" si="13"/>
        <v>1032590</v>
      </c>
      <c r="G679" s="3"/>
      <c r="H679" s="21"/>
    </row>
    <row r="680" spans="1:8">
      <c r="A680" s="19"/>
      <c r="B680" s="21" t="s">
        <v>160</v>
      </c>
      <c r="C680" s="21">
        <v>4</v>
      </c>
      <c r="D680" s="3"/>
      <c r="E680" s="3">
        <v>47150</v>
      </c>
      <c r="F680" s="3">
        <f t="shared" si="13"/>
        <v>985440</v>
      </c>
      <c r="G680" s="3"/>
      <c r="H680" s="21"/>
    </row>
    <row r="681" spans="1:8">
      <c r="A681" s="19"/>
      <c r="B681" s="21" t="s">
        <v>161</v>
      </c>
      <c r="C681" s="21">
        <v>5</v>
      </c>
      <c r="D681" s="3"/>
      <c r="E681" s="3">
        <v>123295</v>
      </c>
      <c r="F681" s="3">
        <f t="shared" si="13"/>
        <v>862145</v>
      </c>
      <c r="G681" s="3"/>
      <c r="H681" s="21"/>
    </row>
    <row r="682" spans="1:8">
      <c r="A682" s="19"/>
      <c r="B682" s="21" t="s">
        <v>162</v>
      </c>
      <c r="C682" s="21">
        <v>7</v>
      </c>
      <c r="D682" s="3"/>
      <c r="E682" s="3">
        <v>141710</v>
      </c>
      <c r="F682" s="3">
        <f t="shared" si="13"/>
        <v>720435</v>
      </c>
      <c r="G682" s="3"/>
      <c r="H682" s="21"/>
    </row>
    <row r="683" spans="1:8">
      <c r="A683" s="19"/>
      <c r="B683" s="21" t="s">
        <v>347</v>
      </c>
      <c r="C683" s="21">
        <v>6</v>
      </c>
      <c r="D683" s="3"/>
      <c r="E683" s="3">
        <v>124115</v>
      </c>
      <c r="F683" s="3">
        <f t="shared" si="13"/>
        <v>596320</v>
      </c>
      <c r="G683" s="3"/>
      <c r="H683" s="21"/>
    </row>
    <row r="684" spans="1:8">
      <c r="A684" s="19"/>
      <c r="B684" s="21" t="s">
        <v>163</v>
      </c>
      <c r="C684" s="21">
        <v>11</v>
      </c>
      <c r="D684" s="3"/>
      <c r="E684" s="3">
        <v>171545</v>
      </c>
      <c r="F684" s="3">
        <f t="shared" si="13"/>
        <v>424775</v>
      </c>
      <c r="G684" s="3"/>
      <c r="H684" s="21"/>
    </row>
    <row r="685" spans="1:8">
      <c r="A685" s="19"/>
      <c r="B685" s="21" t="s">
        <v>164</v>
      </c>
      <c r="C685" s="21">
        <v>11</v>
      </c>
      <c r="D685" s="3"/>
      <c r="E685" s="3">
        <v>218370</v>
      </c>
      <c r="F685" s="3">
        <f t="shared" si="13"/>
        <v>206405</v>
      </c>
      <c r="G685" s="3"/>
      <c r="H685" s="21"/>
    </row>
    <row r="686" spans="1:8">
      <c r="A686" s="19"/>
      <c r="B686" s="21" t="s">
        <v>165</v>
      </c>
      <c r="C686" s="21">
        <v>9</v>
      </c>
      <c r="D686" s="3"/>
      <c r="E686" s="3">
        <v>194605</v>
      </c>
      <c r="F686" s="3">
        <f t="shared" si="13"/>
        <v>11800</v>
      </c>
      <c r="G686" s="3"/>
      <c r="H686" s="21"/>
    </row>
    <row r="687" spans="1:8">
      <c r="A687" s="19"/>
      <c r="B687" s="21" t="s">
        <v>399</v>
      </c>
      <c r="C687" s="21">
        <v>4</v>
      </c>
      <c r="D687" s="3">
        <v>107865</v>
      </c>
      <c r="E687" s="3"/>
      <c r="F687" s="3">
        <f t="shared" si="13"/>
        <v>119665</v>
      </c>
      <c r="G687" s="3"/>
      <c r="H687" s="21"/>
    </row>
    <row r="688" spans="1:8">
      <c r="A688" s="19"/>
      <c r="B688" s="21" t="s">
        <v>348</v>
      </c>
      <c r="C688" s="21">
        <v>15</v>
      </c>
      <c r="D688" s="3">
        <v>399305</v>
      </c>
      <c r="E688" s="3"/>
      <c r="F688" s="3">
        <f t="shared" si="13"/>
        <v>518970</v>
      </c>
      <c r="G688" s="3"/>
      <c r="H688" s="21"/>
    </row>
    <row r="689" spans="1:8">
      <c r="A689" s="19"/>
      <c r="B689" s="21" t="s">
        <v>183</v>
      </c>
      <c r="C689" s="21">
        <v>12</v>
      </c>
      <c r="D689" s="3">
        <v>322035</v>
      </c>
      <c r="E689" s="3"/>
      <c r="F689" s="3">
        <f t="shared" si="13"/>
        <v>841005</v>
      </c>
      <c r="G689" s="3"/>
      <c r="H689" s="21"/>
    </row>
    <row r="690" spans="1:8">
      <c r="A690" s="19"/>
      <c r="B690" s="21" t="s">
        <v>184</v>
      </c>
      <c r="C690" s="21">
        <v>5</v>
      </c>
      <c r="D690" s="3">
        <v>131965</v>
      </c>
      <c r="E690" s="3"/>
      <c r="F690" s="3">
        <f t="shared" si="13"/>
        <v>972970</v>
      </c>
      <c r="G690" s="3"/>
      <c r="H690" s="21"/>
    </row>
    <row r="691" spans="1:8">
      <c r="A691" s="19"/>
      <c r="B691" s="21" t="s">
        <v>185</v>
      </c>
      <c r="C691" s="21">
        <v>6</v>
      </c>
      <c r="D691" s="3">
        <v>161315</v>
      </c>
      <c r="E691" s="3"/>
      <c r="F691" s="3">
        <f t="shared" si="13"/>
        <v>1134285</v>
      </c>
      <c r="G691" s="3"/>
      <c r="H691" s="21"/>
    </row>
    <row r="692" spans="1:8">
      <c r="A692" s="19"/>
      <c r="B692" s="21" t="s">
        <v>186</v>
      </c>
      <c r="C692" s="21">
        <v>7</v>
      </c>
      <c r="D692" s="3">
        <v>189290</v>
      </c>
      <c r="E692" s="3"/>
      <c r="F692" s="3">
        <f t="shared" si="13"/>
        <v>1323575</v>
      </c>
      <c r="G692" s="3"/>
      <c r="H692" s="21"/>
    </row>
    <row r="693" spans="1:8">
      <c r="A693" s="19"/>
      <c r="B693" s="21" t="s">
        <v>187</v>
      </c>
      <c r="C693" s="21">
        <v>12</v>
      </c>
      <c r="D693" s="3">
        <v>322850</v>
      </c>
      <c r="E693" s="3"/>
      <c r="F693" s="3">
        <f t="shared" si="13"/>
        <v>1646425</v>
      </c>
      <c r="G693" s="3"/>
      <c r="H693" s="21"/>
    </row>
    <row r="694" spans="1:8">
      <c r="A694" s="19"/>
      <c r="B694" s="21" t="s">
        <v>188</v>
      </c>
      <c r="C694" s="21">
        <v>11</v>
      </c>
      <c r="D694" s="3">
        <v>300355</v>
      </c>
      <c r="E694" s="3"/>
      <c r="F694" s="3">
        <f t="shared" si="13"/>
        <v>1946780</v>
      </c>
      <c r="G694" s="3"/>
      <c r="H694" s="21"/>
    </row>
    <row r="695" spans="1:8">
      <c r="A695" s="19"/>
      <c r="B695" s="21" t="s">
        <v>238</v>
      </c>
      <c r="C695" s="21">
        <v>1</v>
      </c>
      <c r="D695" s="3">
        <v>27445</v>
      </c>
      <c r="E695" s="3"/>
      <c r="F695" s="3">
        <f t="shared" si="13"/>
        <v>1974225</v>
      </c>
      <c r="G695" s="3"/>
      <c r="H695" s="21"/>
    </row>
    <row r="696" spans="1:8">
      <c r="A696" s="19"/>
      <c r="B696" s="21" t="s">
        <v>189</v>
      </c>
      <c r="C696" s="21">
        <v>8</v>
      </c>
      <c r="D696" s="3">
        <v>194095</v>
      </c>
      <c r="E696" s="3"/>
      <c r="F696" s="3">
        <f t="shared" si="13"/>
        <v>2168320</v>
      </c>
      <c r="G696" s="3"/>
      <c r="H696" s="21"/>
    </row>
    <row r="697" spans="1:8">
      <c r="A697" s="19"/>
      <c r="B697" s="47" t="s">
        <v>749</v>
      </c>
      <c r="C697" s="47">
        <v>1</v>
      </c>
      <c r="D697" s="50">
        <v>26585</v>
      </c>
      <c r="E697" s="3"/>
      <c r="F697" s="3">
        <f t="shared" si="13"/>
        <v>2194905</v>
      </c>
      <c r="G697" s="3"/>
      <c r="H697" s="21"/>
    </row>
    <row r="698" spans="1:8">
      <c r="A698" s="19"/>
      <c r="B698" s="47" t="s">
        <v>119</v>
      </c>
      <c r="C698" s="47">
        <v>4</v>
      </c>
      <c r="D698" s="50"/>
      <c r="E698" s="3">
        <v>65310</v>
      </c>
      <c r="F698" s="3">
        <f t="shared" si="13"/>
        <v>2129595</v>
      </c>
      <c r="G698" s="3"/>
      <c r="H698" s="21"/>
    </row>
    <row r="699" spans="1:8">
      <c r="A699" s="19"/>
      <c r="B699" s="47" t="s">
        <v>122</v>
      </c>
      <c r="C699" s="47">
        <v>1</v>
      </c>
      <c r="D699" s="50"/>
      <c r="E699" s="3">
        <v>23730</v>
      </c>
      <c r="F699" s="3">
        <f t="shared" si="13"/>
        <v>2105865</v>
      </c>
      <c r="G699" s="3"/>
      <c r="H699" s="21"/>
    </row>
    <row r="700" spans="1:8">
      <c r="A700" s="19"/>
      <c r="B700" s="47" t="s">
        <v>123</v>
      </c>
      <c r="C700" s="47">
        <v>2</v>
      </c>
      <c r="D700" s="50"/>
      <c r="E700" s="3">
        <v>40075</v>
      </c>
      <c r="F700" s="3">
        <f t="shared" si="13"/>
        <v>2065790</v>
      </c>
      <c r="G700" s="3"/>
      <c r="H700" s="21"/>
    </row>
    <row r="701" spans="1:8">
      <c r="A701" s="19"/>
      <c r="B701" s="47" t="s">
        <v>221</v>
      </c>
      <c r="C701" s="47">
        <v>5</v>
      </c>
      <c r="D701" s="50"/>
      <c r="E701" s="3">
        <v>94460</v>
      </c>
      <c r="F701" s="3">
        <f t="shared" si="13"/>
        <v>1971330</v>
      </c>
      <c r="G701" s="3"/>
      <c r="H701" s="21"/>
    </row>
    <row r="702" spans="1:8">
      <c r="A702" s="19"/>
      <c r="B702" s="47" t="s">
        <v>132</v>
      </c>
      <c r="C702" s="47">
        <v>2</v>
      </c>
      <c r="D702" s="50"/>
      <c r="E702" s="3">
        <v>43730</v>
      </c>
      <c r="F702" s="3">
        <f t="shared" si="13"/>
        <v>1927600</v>
      </c>
      <c r="G702" s="3"/>
      <c r="H702" s="21"/>
    </row>
    <row r="703" spans="1:8">
      <c r="A703" s="19"/>
      <c r="B703" s="47" t="s">
        <v>134</v>
      </c>
      <c r="C703" s="47">
        <v>1</v>
      </c>
      <c r="D703" s="50"/>
      <c r="E703" s="5">
        <v>26560</v>
      </c>
      <c r="F703" s="3">
        <f t="shared" si="13"/>
        <v>1901040</v>
      </c>
      <c r="G703" s="5"/>
      <c r="H703" s="21"/>
    </row>
    <row r="704" spans="1:8">
      <c r="A704" s="19"/>
      <c r="B704" s="47" t="s">
        <v>142</v>
      </c>
      <c r="C704" s="47">
        <v>1</v>
      </c>
      <c r="D704" s="50"/>
      <c r="E704" s="5">
        <v>22695</v>
      </c>
      <c r="F704" s="3">
        <f t="shared" si="13"/>
        <v>1878345</v>
      </c>
      <c r="G704" s="5"/>
      <c r="H704" s="21"/>
    </row>
    <row r="705" spans="1:8">
      <c r="A705" s="19"/>
      <c r="B705" s="47" t="s">
        <v>308</v>
      </c>
      <c r="C705" s="47">
        <v>1</v>
      </c>
      <c r="D705" s="50"/>
      <c r="E705" s="3">
        <v>24665</v>
      </c>
      <c r="F705" s="3">
        <f t="shared" si="13"/>
        <v>1853680</v>
      </c>
      <c r="G705" s="3"/>
      <c r="H705" s="21"/>
    </row>
    <row r="706" spans="1:8">
      <c r="A706" s="19"/>
      <c r="B706" s="47" t="s">
        <v>309</v>
      </c>
      <c r="C706" s="47">
        <v>2</v>
      </c>
      <c r="D706" s="50"/>
      <c r="E706" s="3">
        <v>50895</v>
      </c>
      <c r="F706" s="3">
        <f t="shared" si="13"/>
        <v>1802785</v>
      </c>
      <c r="G706" s="3"/>
      <c r="H706" s="21"/>
    </row>
    <row r="707" spans="1:8">
      <c r="A707" s="19"/>
      <c r="B707" s="47" t="s">
        <v>311</v>
      </c>
      <c r="C707" s="47">
        <v>2</v>
      </c>
      <c r="D707" s="50"/>
      <c r="E707" s="3">
        <v>48690</v>
      </c>
      <c r="F707" s="3">
        <f t="shared" si="13"/>
        <v>1754095</v>
      </c>
      <c r="G707" s="3"/>
      <c r="H707" s="21"/>
    </row>
    <row r="708" spans="1:8">
      <c r="A708" s="19"/>
      <c r="B708" s="47" t="s">
        <v>312</v>
      </c>
      <c r="C708" s="47">
        <v>4</v>
      </c>
      <c r="D708" s="50"/>
      <c r="E708" s="3">
        <v>78035</v>
      </c>
      <c r="F708" s="3">
        <f t="shared" si="13"/>
        <v>1676060</v>
      </c>
      <c r="G708" s="3"/>
      <c r="H708" s="21"/>
    </row>
    <row r="709" spans="1:8">
      <c r="A709" s="19"/>
      <c r="B709" s="47" t="s">
        <v>313</v>
      </c>
      <c r="C709" s="47">
        <v>2</v>
      </c>
      <c r="D709" s="50"/>
      <c r="E709" s="3">
        <v>41560</v>
      </c>
      <c r="F709" s="3">
        <f t="shared" si="13"/>
        <v>1634500</v>
      </c>
      <c r="G709" s="3"/>
      <c r="H709" s="21"/>
    </row>
    <row r="710" spans="1:8">
      <c r="A710" s="19"/>
      <c r="B710" s="47" t="s">
        <v>511</v>
      </c>
      <c r="C710" s="47">
        <v>11</v>
      </c>
      <c r="D710" s="50"/>
      <c r="E710" s="3">
        <v>234450</v>
      </c>
      <c r="F710" s="3">
        <f t="shared" si="13"/>
        <v>1400050</v>
      </c>
      <c r="G710" s="3"/>
      <c r="H710" s="21"/>
    </row>
    <row r="711" spans="1:8">
      <c r="A711" s="19"/>
      <c r="B711" s="47" t="s">
        <v>457</v>
      </c>
      <c r="C711" s="47">
        <v>9</v>
      </c>
      <c r="D711" s="50"/>
      <c r="E711" s="3">
        <v>124640</v>
      </c>
      <c r="F711" s="3">
        <f t="shared" si="13"/>
        <v>1275410</v>
      </c>
      <c r="G711" s="3"/>
      <c r="H711" s="21"/>
    </row>
    <row r="712" spans="1:8">
      <c r="A712" s="19"/>
      <c r="B712" s="47" t="s">
        <v>458</v>
      </c>
      <c r="C712" s="47">
        <v>11</v>
      </c>
      <c r="D712" s="50"/>
      <c r="E712" s="3">
        <v>219390</v>
      </c>
      <c r="F712" s="3">
        <f t="shared" si="13"/>
        <v>1056020</v>
      </c>
      <c r="G712" s="3"/>
      <c r="H712" s="21"/>
    </row>
    <row r="713" spans="1:8">
      <c r="A713" s="19"/>
      <c r="B713" s="21" t="s">
        <v>744</v>
      </c>
      <c r="C713" s="21">
        <v>13</v>
      </c>
      <c r="D713" s="3"/>
      <c r="E713" s="3">
        <v>287050</v>
      </c>
      <c r="F713" s="3">
        <f t="shared" si="13"/>
        <v>768970</v>
      </c>
      <c r="G713" s="3"/>
      <c r="H713" s="21"/>
    </row>
    <row r="714" spans="1:8">
      <c r="A714" s="19"/>
      <c r="B714" s="21" t="s">
        <v>459</v>
      </c>
      <c r="C714" s="21">
        <v>6</v>
      </c>
      <c r="D714" s="3"/>
      <c r="E714" s="3">
        <v>132235</v>
      </c>
      <c r="F714" s="3">
        <f t="shared" si="13"/>
        <v>636735</v>
      </c>
      <c r="G714" s="3"/>
      <c r="H714" s="21"/>
    </row>
    <row r="715" spans="1:8">
      <c r="A715" s="19"/>
      <c r="B715" s="21" t="s">
        <v>460</v>
      </c>
      <c r="C715" s="21">
        <v>10</v>
      </c>
      <c r="D715" s="3"/>
      <c r="E715" s="3">
        <v>239990</v>
      </c>
      <c r="F715" s="3">
        <f t="shared" si="13"/>
        <v>396745</v>
      </c>
      <c r="G715" s="3"/>
      <c r="H715" s="21"/>
    </row>
    <row r="716" spans="1:8">
      <c r="A716" s="19"/>
      <c r="B716" s="21" t="s">
        <v>447</v>
      </c>
      <c r="C716" s="21">
        <v>7</v>
      </c>
      <c r="D716" s="3">
        <v>14855</v>
      </c>
      <c r="E716" s="3">
        <v>189600</v>
      </c>
      <c r="F716" s="3">
        <f t="shared" si="13"/>
        <v>222000</v>
      </c>
      <c r="G716" s="3"/>
      <c r="H716" s="21"/>
    </row>
    <row r="717" spans="1:8">
      <c r="A717" s="19"/>
      <c r="B717" s="21" t="s">
        <v>141</v>
      </c>
      <c r="C717" s="21">
        <v>4</v>
      </c>
      <c r="D717" s="3"/>
      <c r="E717" s="3">
        <v>76600</v>
      </c>
      <c r="F717" s="3">
        <f t="shared" si="13"/>
        <v>145400</v>
      </c>
      <c r="G717" s="3"/>
      <c r="H717" s="21"/>
    </row>
    <row r="718" spans="1:8">
      <c r="A718" s="19"/>
      <c r="B718" s="21" t="s">
        <v>264</v>
      </c>
      <c r="C718" s="21">
        <v>2</v>
      </c>
      <c r="D718" s="3"/>
      <c r="E718" s="3">
        <v>46915</v>
      </c>
      <c r="F718" s="3">
        <f t="shared" si="13"/>
        <v>98485</v>
      </c>
      <c r="G718" s="3"/>
      <c r="H718" s="21"/>
    </row>
    <row r="719" spans="1:8">
      <c r="A719" s="19"/>
      <c r="B719" s="21" t="s">
        <v>462</v>
      </c>
      <c r="C719" s="21">
        <v>1</v>
      </c>
      <c r="D719" s="3"/>
      <c r="E719" s="3">
        <v>25870</v>
      </c>
      <c r="F719" s="3">
        <f t="shared" si="13"/>
        <v>72615</v>
      </c>
      <c r="G719" s="3"/>
      <c r="H719" s="21"/>
    </row>
    <row r="720" spans="1:8">
      <c r="A720" s="19"/>
      <c r="B720" s="21" t="s">
        <v>463</v>
      </c>
      <c r="C720" s="21">
        <v>1</v>
      </c>
      <c r="D720" s="3"/>
      <c r="E720" s="3">
        <v>18250</v>
      </c>
      <c r="F720" s="3">
        <f t="shared" si="13"/>
        <v>54365</v>
      </c>
      <c r="G720" s="3"/>
      <c r="H720" s="21"/>
    </row>
    <row r="721" spans="1:8">
      <c r="A721" s="19"/>
      <c r="B721" s="21" t="s">
        <v>1300</v>
      </c>
      <c r="C721" s="21">
        <v>1</v>
      </c>
      <c r="D721" s="3"/>
      <c r="E721" s="3">
        <v>9310</v>
      </c>
      <c r="F721" s="3">
        <f t="shared" si="13"/>
        <v>45055</v>
      </c>
      <c r="G721" s="3"/>
      <c r="H721" s="21"/>
    </row>
    <row r="722" spans="1:8">
      <c r="A722" s="19"/>
      <c r="B722" s="21"/>
      <c r="C722" s="21"/>
      <c r="D722" s="3"/>
      <c r="E722" s="3">
        <v>45055</v>
      </c>
      <c r="F722" s="3">
        <f t="shared" si="13"/>
        <v>0</v>
      </c>
      <c r="G722" s="3"/>
      <c r="H722" s="21" t="s">
        <v>1643</v>
      </c>
    </row>
    <row r="723" spans="1:8" ht="15.75">
      <c r="A723" s="710" t="s">
        <v>43</v>
      </c>
      <c r="B723" s="711"/>
      <c r="C723" s="79">
        <f>SUM(C667:C722)</f>
        <v>289</v>
      </c>
      <c r="D723" s="13">
        <f>SUM(D667:D722)</f>
        <v>3368445</v>
      </c>
      <c r="E723" s="13">
        <f>SUM(E667:E722)</f>
        <v>3368445</v>
      </c>
      <c r="F723" s="13">
        <f>D723-E723</f>
        <v>0</v>
      </c>
      <c r="G723" s="13"/>
      <c r="H723" s="80">
        <f>D723-E723</f>
        <v>0</v>
      </c>
    </row>
    <row r="727" spans="1:8" ht="23.25">
      <c r="A727" s="666" t="s">
        <v>0</v>
      </c>
      <c r="B727" s="666"/>
      <c r="C727" s="666"/>
      <c r="D727" s="666"/>
      <c r="E727" s="666"/>
      <c r="F727" s="666"/>
      <c r="G727" s="666"/>
      <c r="H727" s="666"/>
    </row>
    <row r="728" spans="1:8" ht="15.75">
      <c r="A728" s="672" t="s">
        <v>1579</v>
      </c>
      <c r="B728" s="672"/>
      <c r="C728" s="672"/>
      <c r="D728" s="672"/>
      <c r="E728" s="672"/>
      <c r="F728" s="672"/>
      <c r="G728" s="672"/>
      <c r="H728" s="672"/>
    </row>
    <row r="729" spans="1:8">
      <c r="A729" s="667" t="s">
        <v>361</v>
      </c>
      <c r="B729" s="667"/>
      <c r="C729" s="667"/>
      <c r="D729" s="667"/>
      <c r="E729" s="667"/>
      <c r="F729" s="667"/>
      <c r="G729" s="667"/>
      <c r="H729" s="667"/>
    </row>
    <row r="730" spans="1:8">
      <c r="A730" s="668"/>
      <c r="B730" s="668"/>
      <c r="C730" s="668"/>
      <c r="D730" s="668"/>
      <c r="E730" s="668"/>
      <c r="F730" s="668"/>
      <c r="G730" s="668"/>
      <c r="H730" s="668"/>
    </row>
    <row r="731" spans="1:8" ht="15.75">
      <c r="A731" s="1" t="s">
        <v>3</v>
      </c>
      <c r="B731" s="1" t="s">
        <v>4</v>
      </c>
      <c r="C731" s="211" t="s">
        <v>2245</v>
      </c>
      <c r="D731" s="1" t="s">
        <v>2243</v>
      </c>
      <c r="E731" s="1" t="s">
        <v>2246</v>
      </c>
      <c r="F731" s="211" t="s">
        <v>2244</v>
      </c>
      <c r="G731" s="1" t="s">
        <v>2247</v>
      </c>
      <c r="H731" s="211" t="s">
        <v>2239</v>
      </c>
    </row>
    <row r="732" spans="1:8">
      <c r="A732" s="19"/>
      <c r="B732" s="21" t="s">
        <v>437</v>
      </c>
      <c r="C732" s="21">
        <v>4</v>
      </c>
      <c r="D732" s="3">
        <v>106685</v>
      </c>
      <c r="E732" s="3"/>
      <c r="F732" s="3">
        <f>D732-E732</f>
        <v>106685</v>
      </c>
      <c r="G732" s="3"/>
      <c r="H732" s="21"/>
    </row>
    <row r="733" spans="1:8">
      <c r="A733" s="19"/>
      <c r="B733" s="21" t="s">
        <v>396</v>
      </c>
      <c r="C733" s="21">
        <v>1</v>
      </c>
      <c r="D733" s="3">
        <v>26860</v>
      </c>
      <c r="E733" s="3"/>
      <c r="F733" s="3">
        <f>F732+D733-E733</f>
        <v>133545</v>
      </c>
      <c r="G733" s="3"/>
      <c r="H733" s="21"/>
    </row>
    <row r="734" spans="1:8">
      <c r="A734" s="19"/>
      <c r="B734" s="21" t="s">
        <v>190</v>
      </c>
      <c r="C734" s="21">
        <v>12</v>
      </c>
      <c r="D734" s="3">
        <v>318530</v>
      </c>
      <c r="E734" s="3"/>
      <c r="F734" s="3">
        <f t="shared" ref="F734:F797" si="14">F733+D734-E734</f>
        <v>452075</v>
      </c>
      <c r="G734" s="3"/>
      <c r="H734" s="21"/>
    </row>
    <row r="735" spans="1:8">
      <c r="A735" s="19"/>
      <c r="B735" s="21" t="s">
        <v>115</v>
      </c>
      <c r="C735" s="21">
        <v>1</v>
      </c>
      <c r="D735" s="3"/>
      <c r="E735" s="3">
        <v>12160</v>
      </c>
      <c r="F735" s="3">
        <f t="shared" si="14"/>
        <v>439915</v>
      </c>
      <c r="G735" s="3"/>
      <c r="H735" s="21"/>
    </row>
    <row r="736" spans="1:8">
      <c r="A736" s="19"/>
      <c r="B736" s="21" t="s">
        <v>133</v>
      </c>
      <c r="C736" s="21">
        <v>1</v>
      </c>
      <c r="D736" s="3"/>
      <c r="E736" s="3">
        <v>14660</v>
      </c>
      <c r="F736" s="3">
        <f t="shared" si="14"/>
        <v>425255</v>
      </c>
      <c r="G736" s="3"/>
      <c r="H736" s="21"/>
    </row>
    <row r="737" spans="1:8">
      <c r="A737" s="19"/>
      <c r="B737" s="21"/>
      <c r="C737" s="21"/>
      <c r="D737" s="3"/>
      <c r="E737" s="3"/>
      <c r="F737" s="3">
        <f t="shared" si="14"/>
        <v>425255</v>
      </c>
      <c r="G737" s="3"/>
      <c r="H737" s="21"/>
    </row>
    <row r="738" spans="1:8">
      <c r="A738" s="19"/>
      <c r="B738" s="21" t="s">
        <v>459</v>
      </c>
      <c r="C738" s="21">
        <v>3</v>
      </c>
      <c r="D738" s="3">
        <v>79225</v>
      </c>
      <c r="E738" s="3"/>
      <c r="F738" s="3">
        <f t="shared" si="14"/>
        <v>504480</v>
      </c>
      <c r="G738" s="3"/>
      <c r="H738" s="21"/>
    </row>
    <row r="739" spans="1:8">
      <c r="A739" s="19"/>
      <c r="B739" s="21" t="s">
        <v>447</v>
      </c>
      <c r="C739" s="21">
        <v>12</v>
      </c>
      <c r="D739" s="3">
        <v>322020</v>
      </c>
      <c r="E739" s="3"/>
      <c r="F739" s="3">
        <f t="shared" si="14"/>
        <v>826500</v>
      </c>
      <c r="G739" s="3"/>
      <c r="H739" s="21"/>
    </row>
    <row r="740" spans="1:8">
      <c r="A740" s="19"/>
      <c r="B740" s="21" t="s">
        <v>461</v>
      </c>
      <c r="C740" s="21">
        <v>11</v>
      </c>
      <c r="D740" s="3">
        <v>301420</v>
      </c>
      <c r="E740" s="3"/>
      <c r="F740" s="3">
        <f t="shared" si="14"/>
        <v>1127920</v>
      </c>
      <c r="G740" s="3"/>
      <c r="H740" s="21"/>
    </row>
    <row r="741" spans="1:8">
      <c r="A741" s="19"/>
      <c r="B741" s="21" t="s">
        <v>264</v>
      </c>
      <c r="C741" s="21">
        <v>8</v>
      </c>
      <c r="D741" s="3">
        <v>219765</v>
      </c>
      <c r="E741" s="3"/>
      <c r="F741" s="3">
        <f t="shared" si="14"/>
        <v>1347685</v>
      </c>
      <c r="G741" s="3"/>
      <c r="H741" s="21"/>
    </row>
    <row r="742" spans="1:8">
      <c r="A742" s="19"/>
      <c r="B742" s="21" t="s">
        <v>462</v>
      </c>
      <c r="C742" s="21">
        <v>9</v>
      </c>
      <c r="D742" s="3">
        <v>246050</v>
      </c>
      <c r="E742" s="3"/>
      <c r="F742" s="3">
        <f t="shared" si="14"/>
        <v>1593735</v>
      </c>
      <c r="G742" s="3"/>
      <c r="H742" s="21"/>
    </row>
    <row r="743" spans="1:8">
      <c r="A743" s="19"/>
      <c r="B743" s="21" t="s">
        <v>463</v>
      </c>
      <c r="C743" s="21">
        <v>6</v>
      </c>
      <c r="D743" s="3">
        <v>169540</v>
      </c>
      <c r="E743" s="3"/>
      <c r="F743" s="3">
        <f t="shared" si="14"/>
        <v>1763275</v>
      </c>
      <c r="G743" s="3"/>
      <c r="H743" s="21"/>
    </row>
    <row r="744" spans="1:8">
      <c r="A744" s="19"/>
      <c r="B744" s="21" t="s">
        <v>265</v>
      </c>
      <c r="C744" s="21">
        <v>7</v>
      </c>
      <c r="D744" s="3">
        <v>187660</v>
      </c>
      <c r="E744" s="3"/>
      <c r="F744" s="3">
        <f t="shared" si="14"/>
        <v>1950935</v>
      </c>
      <c r="G744" s="3"/>
      <c r="H744" s="21"/>
    </row>
    <row r="745" spans="1:8">
      <c r="A745" s="19"/>
      <c r="B745" s="21" t="s">
        <v>266</v>
      </c>
      <c r="C745" s="21">
        <v>11</v>
      </c>
      <c r="D745" s="3">
        <v>302705</v>
      </c>
      <c r="E745" s="3"/>
      <c r="F745" s="3">
        <f t="shared" si="14"/>
        <v>2253640</v>
      </c>
      <c r="G745" s="3"/>
      <c r="H745" s="21"/>
    </row>
    <row r="746" spans="1:8">
      <c r="A746" s="19"/>
      <c r="B746" s="21" t="s">
        <v>267</v>
      </c>
      <c r="C746" s="21">
        <v>11</v>
      </c>
      <c r="D746" s="3">
        <v>306960</v>
      </c>
      <c r="E746" s="3"/>
      <c r="F746" s="3">
        <f t="shared" si="14"/>
        <v>2560600</v>
      </c>
      <c r="G746" s="3"/>
      <c r="H746" s="21"/>
    </row>
    <row r="747" spans="1:8">
      <c r="A747" s="19"/>
      <c r="B747" s="21" t="s">
        <v>464</v>
      </c>
      <c r="C747" s="21">
        <v>4</v>
      </c>
      <c r="D747" s="3">
        <v>111840</v>
      </c>
      <c r="E747" s="3"/>
      <c r="F747" s="3">
        <f t="shared" si="14"/>
        <v>2672440</v>
      </c>
      <c r="G747" s="3"/>
      <c r="H747" s="21"/>
    </row>
    <row r="748" spans="1:8">
      <c r="A748" s="19"/>
      <c r="B748" s="21" t="s">
        <v>465</v>
      </c>
      <c r="C748" s="21">
        <v>14</v>
      </c>
      <c r="D748" s="3">
        <v>385615</v>
      </c>
      <c r="E748" s="3"/>
      <c r="F748" s="3">
        <f t="shared" si="14"/>
        <v>3058055</v>
      </c>
      <c r="G748" s="3"/>
      <c r="H748" s="21"/>
    </row>
    <row r="749" spans="1:8">
      <c r="A749" s="19"/>
      <c r="B749" s="21" t="s">
        <v>466</v>
      </c>
      <c r="C749" s="21">
        <v>10</v>
      </c>
      <c r="D749" s="3">
        <v>274745</v>
      </c>
      <c r="E749" s="3"/>
      <c r="F749" s="3">
        <f t="shared" si="14"/>
        <v>3332800</v>
      </c>
      <c r="G749" s="3"/>
      <c r="H749" s="21"/>
    </row>
    <row r="750" spans="1:8">
      <c r="A750" s="19"/>
      <c r="B750" s="21" t="s">
        <v>467</v>
      </c>
      <c r="C750" s="21">
        <v>10</v>
      </c>
      <c r="D750" s="3">
        <v>274795</v>
      </c>
      <c r="E750" s="3"/>
      <c r="F750" s="3">
        <f t="shared" si="14"/>
        <v>3607595</v>
      </c>
      <c r="G750" s="3"/>
      <c r="H750" s="21"/>
    </row>
    <row r="751" spans="1:8">
      <c r="A751" s="19"/>
      <c r="B751" s="21" t="s">
        <v>468</v>
      </c>
      <c r="C751" s="21">
        <v>13</v>
      </c>
      <c r="D751" s="3">
        <v>351285</v>
      </c>
      <c r="E751" s="3"/>
      <c r="F751" s="3">
        <f t="shared" si="14"/>
        <v>3958880</v>
      </c>
      <c r="G751" s="3"/>
      <c r="H751" s="21"/>
    </row>
    <row r="752" spans="1:8">
      <c r="A752" s="19"/>
      <c r="B752" s="21" t="s">
        <v>469</v>
      </c>
      <c r="C752" s="21">
        <v>11</v>
      </c>
      <c r="D752" s="3">
        <v>274600</v>
      </c>
      <c r="E752" s="3"/>
      <c r="F752" s="3">
        <f t="shared" si="14"/>
        <v>4233480</v>
      </c>
      <c r="G752" s="3"/>
      <c r="H752" s="21"/>
    </row>
    <row r="753" spans="1:8">
      <c r="A753" s="19"/>
      <c r="B753" s="21" t="s">
        <v>470</v>
      </c>
      <c r="C753" s="21">
        <v>6</v>
      </c>
      <c r="D753" s="3">
        <v>162380</v>
      </c>
      <c r="E753" s="3"/>
      <c r="F753" s="3">
        <f t="shared" si="14"/>
        <v>4395860</v>
      </c>
      <c r="G753" s="3"/>
      <c r="H753" s="21"/>
    </row>
    <row r="754" spans="1:8">
      <c r="A754" s="19"/>
      <c r="B754" s="21" t="s">
        <v>1300</v>
      </c>
      <c r="C754" s="21">
        <v>4</v>
      </c>
      <c r="D754" s="3">
        <v>105300</v>
      </c>
      <c r="E754" s="3"/>
      <c r="F754" s="3">
        <f t="shared" si="14"/>
        <v>4501160</v>
      </c>
      <c r="G754" s="3"/>
      <c r="H754" s="21"/>
    </row>
    <row r="755" spans="1:8">
      <c r="A755" s="19"/>
      <c r="B755" s="21" t="s">
        <v>1303</v>
      </c>
      <c r="C755" s="21">
        <v>2</v>
      </c>
      <c r="D755" s="3">
        <v>26500</v>
      </c>
      <c r="E755" s="3">
        <v>15300</v>
      </c>
      <c r="F755" s="3">
        <f t="shared" si="14"/>
        <v>4512360</v>
      </c>
      <c r="G755" s="3"/>
      <c r="H755" s="21"/>
    </row>
    <row r="756" spans="1:8">
      <c r="A756" s="19"/>
      <c r="B756" s="21" t="s">
        <v>1570</v>
      </c>
      <c r="C756" s="21">
        <v>1</v>
      </c>
      <c r="D756" s="3"/>
      <c r="E756" s="3">
        <v>15300</v>
      </c>
      <c r="F756" s="3">
        <f t="shared" si="14"/>
        <v>4497060</v>
      </c>
      <c r="G756" s="3"/>
      <c r="H756" s="21"/>
    </row>
    <row r="757" spans="1:8">
      <c r="A757" s="19"/>
      <c r="B757" s="21" t="s">
        <v>1304</v>
      </c>
      <c r="C757" s="21">
        <v>5</v>
      </c>
      <c r="D757" s="3"/>
      <c r="E757" s="3">
        <v>112060</v>
      </c>
      <c r="F757" s="3">
        <f t="shared" si="14"/>
        <v>4385000</v>
      </c>
      <c r="G757" s="3"/>
      <c r="H757" s="21"/>
    </row>
    <row r="758" spans="1:8">
      <c r="A758" s="19"/>
      <c r="B758" s="21" t="s">
        <v>1305</v>
      </c>
      <c r="C758" s="21">
        <v>4</v>
      </c>
      <c r="D758" s="3">
        <v>108385</v>
      </c>
      <c r="E758" s="3"/>
      <c r="F758" s="3">
        <f t="shared" si="14"/>
        <v>4493385</v>
      </c>
      <c r="G758" s="3"/>
      <c r="H758" s="21"/>
    </row>
    <row r="759" spans="1:8">
      <c r="A759" s="19"/>
      <c r="B759" s="21" t="s">
        <v>1306</v>
      </c>
      <c r="C759" s="21">
        <v>10</v>
      </c>
      <c r="D759" s="3">
        <v>265820</v>
      </c>
      <c r="E759" s="3"/>
      <c r="F759" s="3">
        <f t="shared" si="14"/>
        <v>4759205</v>
      </c>
      <c r="G759" s="3"/>
      <c r="H759" s="21"/>
    </row>
    <row r="760" spans="1:8">
      <c r="A760" s="19"/>
      <c r="B760" s="21" t="s">
        <v>1572</v>
      </c>
      <c r="C760" s="21">
        <v>6</v>
      </c>
      <c r="D760" s="3">
        <v>159840</v>
      </c>
      <c r="E760" s="3"/>
      <c r="F760" s="3">
        <f t="shared" si="14"/>
        <v>4919045</v>
      </c>
      <c r="G760" s="3"/>
      <c r="H760" s="21"/>
    </row>
    <row r="761" spans="1:8">
      <c r="A761" s="19"/>
      <c r="B761" s="21" t="s">
        <v>1573</v>
      </c>
      <c r="C761" s="21">
        <v>10</v>
      </c>
      <c r="D761" s="3">
        <v>186855</v>
      </c>
      <c r="E761" s="3">
        <v>46665</v>
      </c>
      <c r="F761" s="3">
        <f t="shared" si="14"/>
        <v>5059235</v>
      </c>
      <c r="G761" s="3"/>
      <c r="H761" s="21"/>
    </row>
    <row r="762" spans="1:8">
      <c r="A762" s="19"/>
      <c r="B762" s="21" t="s">
        <v>1574</v>
      </c>
      <c r="C762" s="21">
        <v>9</v>
      </c>
      <c r="D762" s="3">
        <v>53335</v>
      </c>
      <c r="E762" s="3">
        <v>101240</v>
      </c>
      <c r="F762" s="3">
        <f t="shared" si="14"/>
        <v>5011330</v>
      </c>
      <c r="G762" s="3"/>
      <c r="H762" s="21"/>
    </row>
    <row r="763" spans="1:8">
      <c r="A763" s="19"/>
      <c r="B763" s="21" t="s">
        <v>1575</v>
      </c>
      <c r="C763" s="21">
        <v>11</v>
      </c>
      <c r="D763" s="3">
        <v>27360</v>
      </c>
      <c r="E763" s="3">
        <v>144465</v>
      </c>
      <c r="F763" s="3">
        <f t="shared" si="14"/>
        <v>4894225</v>
      </c>
      <c r="G763" s="3"/>
      <c r="H763" s="21"/>
    </row>
    <row r="764" spans="1:8">
      <c r="A764" s="19"/>
      <c r="B764" s="21" t="s">
        <v>1576</v>
      </c>
      <c r="C764" s="21">
        <v>5</v>
      </c>
      <c r="D764" s="3"/>
      <c r="E764" s="3">
        <v>74095</v>
      </c>
      <c r="F764" s="3">
        <f t="shared" si="14"/>
        <v>4820130</v>
      </c>
      <c r="G764" s="3"/>
      <c r="H764" s="21"/>
    </row>
    <row r="765" spans="1:8">
      <c r="A765" s="19"/>
      <c r="B765" s="21" t="s">
        <v>1577</v>
      </c>
      <c r="C765" s="21">
        <v>7</v>
      </c>
      <c r="D765" s="3">
        <v>81875</v>
      </c>
      <c r="E765" s="3">
        <v>55940</v>
      </c>
      <c r="F765" s="3">
        <f t="shared" si="14"/>
        <v>4846065</v>
      </c>
      <c r="G765" s="3"/>
      <c r="H765" s="21"/>
    </row>
    <row r="766" spans="1:8">
      <c r="A766" s="19"/>
      <c r="B766" s="21" t="s">
        <v>1628</v>
      </c>
      <c r="C766" s="21">
        <v>13</v>
      </c>
      <c r="D766" s="3">
        <v>211275</v>
      </c>
      <c r="E766" s="3">
        <v>69660</v>
      </c>
      <c r="F766" s="3">
        <f t="shared" si="14"/>
        <v>4987680</v>
      </c>
      <c r="G766" s="3"/>
      <c r="H766" s="21"/>
    </row>
    <row r="767" spans="1:8">
      <c r="A767" s="19"/>
      <c r="B767" s="21" t="s">
        <v>1629</v>
      </c>
      <c r="C767" s="21">
        <v>9</v>
      </c>
      <c r="D767" s="3">
        <v>145150</v>
      </c>
      <c r="E767" s="3">
        <v>27755</v>
      </c>
      <c r="F767" s="3">
        <f t="shared" si="14"/>
        <v>5105075</v>
      </c>
      <c r="G767" s="3"/>
      <c r="H767" s="21"/>
    </row>
    <row r="768" spans="1:8">
      <c r="A768" s="19"/>
      <c r="B768" s="21" t="s">
        <v>1309</v>
      </c>
      <c r="C768" s="21">
        <v>1</v>
      </c>
      <c r="D768" s="3"/>
      <c r="E768" s="3">
        <v>13500</v>
      </c>
      <c r="F768" s="3">
        <f t="shared" si="14"/>
        <v>5091575</v>
      </c>
      <c r="G768" s="3"/>
      <c r="H768" s="21"/>
    </row>
    <row r="769" spans="1:8">
      <c r="A769" s="19"/>
      <c r="B769" s="21" t="s">
        <v>1267</v>
      </c>
      <c r="C769" s="21">
        <v>2</v>
      </c>
      <c r="D769" s="3"/>
      <c r="E769" s="3">
        <v>42570</v>
      </c>
      <c r="F769" s="3">
        <f t="shared" si="14"/>
        <v>5049005</v>
      </c>
      <c r="G769" s="3"/>
      <c r="H769" s="21"/>
    </row>
    <row r="770" spans="1:8">
      <c r="A770" s="19"/>
      <c r="B770" s="21" t="s">
        <v>1310</v>
      </c>
      <c r="C770" s="21">
        <v>7</v>
      </c>
      <c r="D770" s="3"/>
      <c r="E770" s="3">
        <v>99130</v>
      </c>
      <c r="F770" s="3">
        <f t="shared" si="14"/>
        <v>4949875</v>
      </c>
      <c r="G770" s="3"/>
      <c r="H770" s="21"/>
    </row>
    <row r="771" spans="1:8">
      <c r="A771" s="19"/>
      <c r="B771" s="21" t="s">
        <v>1311</v>
      </c>
      <c r="C771" s="21">
        <v>1</v>
      </c>
      <c r="D771" s="3"/>
      <c r="E771" s="3">
        <v>14230</v>
      </c>
      <c r="F771" s="3">
        <f t="shared" si="14"/>
        <v>4935645</v>
      </c>
      <c r="G771" s="3"/>
      <c r="H771" s="21"/>
    </row>
    <row r="772" spans="1:8">
      <c r="A772" s="19"/>
      <c r="B772" s="21" t="s">
        <v>1274</v>
      </c>
      <c r="C772" s="21">
        <v>2</v>
      </c>
      <c r="D772" s="3"/>
      <c r="E772" s="3">
        <v>30205</v>
      </c>
      <c r="F772" s="3">
        <f t="shared" si="14"/>
        <v>4905440</v>
      </c>
      <c r="G772" s="3"/>
      <c r="H772" s="21"/>
    </row>
    <row r="773" spans="1:8">
      <c r="A773" s="19"/>
      <c r="B773" s="21" t="s">
        <v>1275</v>
      </c>
      <c r="C773" s="21">
        <v>2</v>
      </c>
      <c r="D773" s="3"/>
      <c r="E773" s="3">
        <v>30065</v>
      </c>
      <c r="F773" s="3">
        <f t="shared" si="14"/>
        <v>4875375</v>
      </c>
      <c r="G773" s="3"/>
      <c r="H773" s="21"/>
    </row>
    <row r="774" spans="1:8">
      <c r="A774" s="19"/>
      <c r="B774" s="21" t="s">
        <v>1276</v>
      </c>
      <c r="C774" s="21">
        <v>10</v>
      </c>
      <c r="D774" s="3"/>
      <c r="E774" s="3">
        <v>152805</v>
      </c>
      <c r="F774" s="3">
        <f t="shared" si="14"/>
        <v>4722570</v>
      </c>
      <c r="G774" s="3"/>
      <c r="H774" s="21"/>
    </row>
    <row r="775" spans="1:8">
      <c r="A775" s="19"/>
      <c r="B775" s="21" t="s">
        <v>1277</v>
      </c>
      <c r="C775" s="21">
        <v>3</v>
      </c>
      <c r="D775" s="3"/>
      <c r="E775" s="3">
        <v>57340</v>
      </c>
      <c r="F775" s="3">
        <f t="shared" si="14"/>
        <v>4665230</v>
      </c>
      <c r="G775" s="3"/>
      <c r="H775" s="21"/>
    </row>
    <row r="776" spans="1:8">
      <c r="A776" s="19"/>
      <c r="B776" s="21" t="s">
        <v>1279</v>
      </c>
      <c r="C776" s="21">
        <v>1</v>
      </c>
      <c r="D776" s="3"/>
      <c r="E776" s="3">
        <v>15500</v>
      </c>
      <c r="F776" s="3">
        <f t="shared" si="14"/>
        <v>4649730</v>
      </c>
      <c r="G776" s="3"/>
      <c r="H776" s="21"/>
    </row>
    <row r="777" spans="1:8">
      <c r="A777" s="19"/>
      <c r="B777" s="21" t="s">
        <v>1280</v>
      </c>
      <c r="C777" s="21">
        <v>3</v>
      </c>
      <c r="D777" s="3"/>
      <c r="E777" s="3">
        <v>54350</v>
      </c>
      <c r="F777" s="3">
        <f t="shared" si="14"/>
        <v>4595380</v>
      </c>
      <c r="G777" s="3"/>
      <c r="H777" s="21"/>
    </row>
    <row r="778" spans="1:8">
      <c r="A778" s="19"/>
      <c r="B778" s="21" t="s">
        <v>483</v>
      </c>
      <c r="C778" s="21">
        <v>1</v>
      </c>
      <c r="D778" s="3"/>
      <c r="E778" s="3">
        <v>7990</v>
      </c>
      <c r="F778" s="3">
        <f t="shared" si="14"/>
        <v>4587390</v>
      </c>
      <c r="G778" s="3"/>
      <c r="H778" s="21"/>
    </row>
    <row r="779" spans="1:8">
      <c r="A779" s="19"/>
      <c r="B779" s="21" t="s">
        <v>485</v>
      </c>
      <c r="C779" s="21">
        <v>2</v>
      </c>
      <c r="D779" s="3"/>
      <c r="E779" s="3">
        <v>28100</v>
      </c>
      <c r="F779" s="3">
        <f t="shared" si="14"/>
        <v>4559290</v>
      </c>
      <c r="G779" s="3"/>
      <c r="H779" s="21"/>
    </row>
    <row r="780" spans="1:8">
      <c r="A780" s="19"/>
      <c r="B780" s="21" t="s">
        <v>517</v>
      </c>
      <c r="C780" s="21">
        <v>1</v>
      </c>
      <c r="D780" s="3"/>
      <c r="E780" s="3">
        <v>21900</v>
      </c>
      <c r="F780" s="3">
        <f t="shared" si="14"/>
        <v>4537390</v>
      </c>
      <c r="G780" s="3"/>
      <c r="H780" s="21"/>
    </row>
    <row r="781" spans="1:8">
      <c r="A781" s="19"/>
      <c r="B781" s="21" t="s">
        <v>487</v>
      </c>
      <c r="C781" s="21">
        <v>1</v>
      </c>
      <c r="D781" s="3"/>
      <c r="E781" s="5">
        <v>21475</v>
      </c>
      <c r="F781" s="3">
        <f t="shared" si="14"/>
        <v>4515915</v>
      </c>
      <c r="G781" s="5"/>
      <c r="H781" s="21"/>
    </row>
    <row r="782" spans="1:8">
      <c r="A782" s="19"/>
      <c r="B782" s="21" t="s">
        <v>520</v>
      </c>
      <c r="C782" s="21">
        <v>2</v>
      </c>
      <c r="D782" s="3"/>
      <c r="E782" s="5">
        <v>42000</v>
      </c>
      <c r="F782" s="3">
        <f t="shared" si="14"/>
        <v>4473915</v>
      </c>
      <c r="G782" s="5"/>
      <c r="H782" s="21"/>
    </row>
    <row r="783" spans="1:8">
      <c r="A783" s="19"/>
      <c r="B783" s="21" t="s">
        <v>1291</v>
      </c>
      <c r="C783" s="21">
        <v>1</v>
      </c>
      <c r="D783" s="3"/>
      <c r="E783" s="5">
        <v>15030</v>
      </c>
      <c r="F783" s="3">
        <f t="shared" si="14"/>
        <v>4458885</v>
      </c>
      <c r="G783" s="5"/>
      <c r="H783" s="21"/>
    </row>
    <row r="784" spans="1:8">
      <c r="A784" s="19"/>
      <c r="B784" s="21" t="s">
        <v>497</v>
      </c>
      <c r="C784" s="21">
        <v>1</v>
      </c>
      <c r="D784" s="3"/>
      <c r="E784" s="5">
        <v>13640</v>
      </c>
      <c r="F784" s="3">
        <f t="shared" si="14"/>
        <v>4445245</v>
      </c>
      <c r="G784" s="5"/>
      <c r="H784" s="21"/>
    </row>
    <row r="785" spans="1:8">
      <c r="A785" s="19"/>
      <c r="B785" s="21" t="s">
        <v>499</v>
      </c>
      <c r="C785" s="21">
        <v>11</v>
      </c>
      <c r="D785" s="3"/>
      <c r="E785" s="5">
        <v>195220</v>
      </c>
      <c r="F785" s="3">
        <f t="shared" si="14"/>
        <v>4250025</v>
      </c>
      <c r="G785" s="5"/>
      <c r="H785" s="21"/>
    </row>
    <row r="786" spans="1:8">
      <c r="A786" s="19"/>
      <c r="B786" s="21" t="s">
        <v>523</v>
      </c>
      <c r="C786" s="21">
        <v>8</v>
      </c>
      <c r="D786" s="3"/>
      <c r="E786" s="5">
        <v>129935</v>
      </c>
      <c r="F786" s="3">
        <f t="shared" si="14"/>
        <v>4120090</v>
      </c>
      <c r="G786" s="5"/>
      <c r="H786" s="21"/>
    </row>
    <row r="787" spans="1:8">
      <c r="A787" s="19"/>
      <c r="B787" s="21" t="s">
        <v>501</v>
      </c>
      <c r="C787" s="21">
        <v>6</v>
      </c>
      <c r="D787" s="3"/>
      <c r="E787" s="5">
        <v>105835</v>
      </c>
      <c r="F787" s="3">
        <f t="shared" si="14"/>
        <v>4014255</v>
      </c>
      <c r="G787" s="5"/>
      <c r="H787" s="21"/>
    </row>
    <row r="788" spans="1:8">
      <c r="A788" s="19"/>
      <c r="B788" s="21" t="s">
        <v>502</v>
      </c>
      <c r="C788" s="21">
        <v>9</v>
      </c>
      <c r="D788" s="3"/>
      <c r="E788" s="5">
        <v>160960</v>
      </c>
      <c r="F788" s="3">
        <f t="shared" si="14"/>
        <v>3853295</v>
      </c>
      <c r="G788" s="5"/>
      <c r="H788" s="21"/>
    </row>
    <row r="789" spans="1:8">
      <c r="A789" s="19"/>
      <c r="B789" s="21" t="s">
        <v>503</v>
      </c>
      <c r="C789" s="21">
        <v>12</v>
      </c>
      <c r="D789" s="3"/>
      <c r="E789" s="5">
        <v>251410</v>
      </c>
      <c r="F789" s="3">
        <f t="shared" si="14"/>
        <v>3601885</v>
      </c>
      <c r="G789" s="5"/>
      <c r="H789" s="21"/>
    </row>
    <row r="790" spans="1:8">
      <c r="A790" s="19"/>
      <c r="B790" s="21" t="s">
        <v>504</v>
      </c>
      <c r="C790" s="21">
        <v>13</v>
      </c>
      <c r="D790" s="3"/>
      <c r="E790" s="5">
        <v>295430</v>
      </c>
      <c r="F790" s="3">
        <f t="shared" si="14"/>
        <v>3306455</v>
      </c>
      <c r="G790" s="5"/>
      <c r="H790" s="21"/>
    </row>
    <row r="791" spans="1:8">
      <c r="A791" s="19"/>
      <c r="B791" s="21" t="s">
        <v>505</v>
      </c>
      <c r="C791" s="21">
        <v>12</v>
      </c>
      <c r="D791" s="3"/>
      <c r="E791" s="5">
        <v>300220</v>
      </c>
      <c r="F791" s="3">
        <f t="shared" si="14"/>
        <v>3006235</v>
      </c>
      <c r="G791" s="5"/>
      <c r="H791" s="21"/>
    </row>
    <row r="792" spans="1:8">
      <c r="A792" s="19"/>
      <c r="B792" s="21" t="s">
        <v>506</v>
      </c>
      <c r="C792" s="21">
        <v>22</v>
      </c>
      <c r="D792" s="3"/>
      <c r="E792" s="5">
        <v>473970</v>
      </c>
      <c r="F792" s="3">
        <f t="shared" si="14"/>
        <v>2532265</v>
      </c>
      <c r="G792" s="5"/>
      <c r="H792" s="21"/>
    </row>
    <row r="793" spans="1:8">
      <c r="A793" s="19"/>
      <c r="B793" s="21" t="s">
        <v>791</v>
      </c>
      <c r="C793" s="21">
        <v>16</v>
      </c>
      <c r="D793" s="3"/>
      <c r="E793" s="5">
        <v>345225</v>
      </c>
      <c r="F793" s="3">
        <f t="shared" si="14"/>
        <v>2187040</v>
      </c>
      <c r="G793" s="5"/>
      <c r="H793" s="21"/>
    </row>
    <row r="794" spans="1:8">
      <c r="A794" s="19"/>
      <c r="B794" s="21" t="s">
        <v>794</v>
      </c>
      <c r="C794" s="21">
        <v>17</v>
      </c>
      <c r="D794" s="3"/>
      <c r="E794" s="3">
        <v>333350</v>
      </c>
      <c r="F794" s="3">
        <f t="shared" si="14"/>
        <v>1853690</v>
      </c>
      <c r="G794" s="3"/>
      <c r="H794" s="21"/>
    </row>
    <row r="795" spans="1:8">
      <c r="A795" s="19"/>
      <c r="B795" s="21" t="s">
        <v>536</v>
      </c>
      <c r="C795" s="21">
        <v>22</v>
      </c>
      <c r="D795" s="3"/>
      <c r="E795" s="3">
        <v>400765</v>
      </c>
      <c r="F795" s="3">
        <f t="shared" si="14"/>
        <v>1452925</v>
      </c>
      <c r="G795" s="3"/>
      <c r="H795" s="21"/>
    </row>
    <row r="796" spans="1:8">
      <c r="A796" s="19"/>
      <c r="B796" s="21" t="s">
        <v>246</v>
      </c>
      <c r="C796" s="21">
        <v>8</v>
      </c>
      <c r="D796" s="3"/>
      <c r="E796" s="3">
        <v>148690</v>
      </c>
      <c r="F796" s="3">
        <f t="shared" si="14"/>
        <v>1304235</v>
      </c>
      <c r="G796" s="3"/>
      <c r="H796" s="21"/>
    </row>
    <row r="797" spans="1:8">
      <c r="A797" s="19"/>
      <c r="B797" s="21" t="s">
        <v>247</v>
      </c>
      <c r="C797" s="21">
        <v>11</v>
      </c>
      <c r="D797" s="3"/>
      <c r="E797" s="3">
        <v>189210</v>
      </c>
      <c r="F797" s="3">
        <f t="shared" si="14"/>
        <v>1115025</v>
      </c>
      <c r="G797" s="3"/>
      <c r="H797" s="21"/>
    </row>
    <row r="798" spans="1:8">
      <c r="A798" s="19"/>
      <c r="B798" s="21" t="s">
        <v>248</v>
      </c>
      <c r="C798" s="21">
        <v>15</v>
      </c>
      <c r="D798" s="3"/>
      <c r="E798" s="3">
        <v>361565</v>
      </c>
      <c r="F798" s="3">
        <f t="shared" ref="F798:F804" si="15">F797+D798-E798</f>
        <v>753460</v>
      </c>
      <c r="G798" s="3"/>
      <c r="H798" s="21"/>
    </row>
    <row r="799" spans="1:8">
      <c r="A799" s="19"/>
      <c r="B799" s="21" t="s">
        <v>249</v>
      </c>
      <c r="C799" s="21">
        <v>11</v>
      </c>
      <c r="D799" s="3"/>
      <c r="E799" s="3">
        <v>264125</v>
      </c>
      <c r="F799" s="3">
        <f t="shared" si="15"/>
        <v>489335</v>
      </c>
      <c r="G799" s="3"/>
      <c r="H799" s="21"/>
    </row>
    <row r="800" spans="1:8">
      <c r="A800" s="19"/>
      <c r="B800" s="21" t="s">
        <v>250</v>
      </c>
      <c r="C800" s="21">
        <v>12</v>
      </c>
      <c r="D800" s="3"/>
      <c r="E800" s="3">
        <v>251885</v>
      </c>
      <c r="F800" s="3">
        <f t="shared" si="15"/>
        <v>237450</v>
      </c>
      <c r="G800" s="3"/>
      <c r="H800" s="21"/>
    </row>
    <row r="801" spans="1:8">
      <c r="A801" s="19"/>
      <c r="B801" s="21" t="s">
        <v>252</v>
      </c>
      <c r="C801" s="21">
        <v>1</v>
      </c>
      <c r="D801" s="3"/>
      <c r="E801" s="3">
        <v>21150</v>
      </c>
      <c r="F801" s="3">
        <f t="shared" si="15"/>
        <v>216300</v>
      </c>
      <c r="G801" s="3"/>
      <c r="H801" s="21"/>
    </row>
    <row r="802" spans="1:8">
      <c r="A802" s="19"/>
      <c r="B802" s="21" t="s">
        <v>253</v>
      </c>
      <c r="C802" s="21">
        <v>6</v>
      </c>
      <c r="D802" s="3"/>
      <c r="E802" s="3">
        <v>138940</v>
      </c>
      <c r="F802" s="3">
        <f t="shared" si="15"/>
        <v>77360</v>
      </c>
      <c r="G802" s="3"/>
      <c r="H802" s="21"/>
    </row>
    <row r="803" spans="1:8">
      <c r="A803" s="19"/>
      <c r="B803" s="21" t="s">
        <v>254</v>
      </c>
      <c r="C803" s="21">
        <v>4</v>
      </c>
      <c r="D803" s="3"/>
      <c r="E803" s="3">
        <v>57255</v>
      </c>
      <c r="F803" s="3">
        <f t="shared" si="15"/>
        <v>20105</v>
      </c>
      <c r="G803" s="3"/>
      <c r="H803" s="21"/>
    </row>
    <row r="804" spans="1:8">
      <c r="A804" s="19"/>
      <c r="B804" s="21"/>
      <c r="C804" s="21"/>
      <c r="D804" s="3"/>
      <c r="E804" s="3">
        <v>20105</v>
      </c>
      <c r="F804" s="3">
        <f t="shared" si="15"/>
        <v>0</v>
      </c>
      <c r="G804" s="3"/>
      <c r="H804" s="21" t="s">
        <v>1634</v>
      </c>
    </row>
    <row r="805" spans="1:8" ht="15.75">
      <c r="A805" s="710" t="s">
        <v>43</v>
      </c>
      <c r="B805" s="711"/>
      <c r="C805" s="79">
        <f>SUM(C732:C804)</f>
        <v>518</v>
      </c>
      <c r="D805" s="13">
        <f>SUM(D732:D804)</f>
        <v>5794375</v>
      </c>
      <c r="E805" s="13">
        <f>SUM(E732:E804)</f>
        <v>5794375</v>
      </c>
      <c r="F805" s="13">
        <f>D805-E805</f>
        <v>0</v>
      </c>
      <c r="G805" s="13"/>
      <c r="H805" s="80"/>
    </row>
    <row r="809" spans="1:8" ht="23.25">
      <c r="A809" s="666" t="s">
        <v>0</v>
      </c>
      <c r="B809" s="666"/>
      <c r="C809" s="666"/>
      <c r="D809" s="666"/>
      <c r="E809" s="666"/>
      <c r="F809" s="666"/>
      <c r="G809" s="666"/>
      <c r="H809" s="666"/>
    </row>
    <row r="810" spans="1:8" ht="15.75">
      <c r="A810" s="672" t="s">
        <v>1579</v>
      </c>
      <c r="B810" s="672"/>
      <c r="C810" s="672"/>
      <c r="D810" s="672"/>
      <c r="E810" s="672"/>
      <c r="F810" s="672"/>
      <c r="G810" s="672"/>
      <c r="H810" s="672"/>
    </row>
    <row r="811" spans="1:8">
      <c r="A811" s="667" t="s">
        <v>269</v>
      </c>
      <c r="B811" s="667"/>
      <c r="C811" s="667"/>
      <c r="D811" s="667"/>
      <c r="E811" s="667"/>
      <c r="F811" s="667"/>
      <c r="G811" s="667"/>
      <c r="H811" s="667"/>
    </row>
    <row r="812" spans="1:8">
      <c r="A812" s="668" t="s">
        <v>1635</v>
      </c>
      <c r="B812" s="668"/>
      <c r="C812" s="668"/>
      <c r="D812" s="668"/>
      <c r="E812" s="668"/>
      <c r="F812" s="668"/>
      <c r="G812" s="668"/>
      <c r="H812" s="668"/>
    </row>
    <row r="813" spans="1:8" ht="15.75">
      <c r="A813" s="1" t="s">
        <v>3</v>
      </c>
      <c r="B813" s="1" t="s">
        <v>4</v>
      </c>
      <c r="C813" s="211" t="s">
        <v>2245</v>
      </c>
      <c r="D813" s="1" t="s">
        <v>2243</v>
      </c>
      <c r="E813" s="1" t="s">
        <v>2246</v>
      </c>
      <c r="F813" s="211" t="s">
        <v>2244</v>
      </c>
      <c r="G813" s="1" t="s">
        <v>2247</v>
      </c>
      <c r="H813" s="211" t="s">
        <v>2239</v>
      </c>
    </row>
    <row r="814" spans="1:8">
      <c r="A814" s="19"/>
      <c r="B814" s="21" t="s">
        <v>209</v>
      </c>
      <c r="C814" s="21">
        <v>6</v>
      </c>
      <c r="D814" s="3">
        <v>142540</v>
      </c>
      <c r="E814" s="3"/>
      <c r="F814" s="3">
        <f>D814-E814</f>
        <v>142540</v>
      </c>
      <c r="G814" s="3"/>
      <c r="H814" s="21"/>
    </row>
    <row r="815" spans="1:8">
      <c r="A815" s="19"/>
      <c r="B815" s="21" t="s">
        <v>441</v>
      </c>
      <c r="C815" s="21">
        <v>12</v>
      </c>
      <c r="D815" s="3">
        <v>290590</v>
      </c>
      <c r="E815" s="3"/>
      <c r="F815" s="3">
        <f>F814+D815-E815</f>
        <v>433130</v>
      </c>
      <c r="G815" s="3"/>
      <c r="H815" s="21"/>
    </row>
    <row r="816" spans="1:8">
      <c r="A816" s="19"/>
      <c r="B816" s="21" t="s">
        <v>210</v>
      </c>
      <c r="C816" s="21">
        <v>11</v>
      </c>
      <c r="D816" s="3">
        <v>263670</v>
      </c>
      <c r="E816" s="3"/>
      <c r="F816" s="3">
        <f t="shared" ref="F816:F879" si="16">F815+D816-E816</f>
        <v>696800</v>
      </c>
      <c r="G816" s="3"/>
      <c r="H816" s="21"/>
    </row>
    <row r="817" spans="1:8">
      <c r="A817" s="19"/>
      <c r="B817" s="21" t="s">
        <v>211</v>
      </c>
      <c r="C817" s="21">
        <v>10</v>
      </c>
      <c r="D817" s="3">
        <v>242415</v>
      </c>
      <c r="E817" s="3"/>
      <c r="F817" s="3">
        <f t="shared" si="16"/>
        <v>939215</v>
      </c>
      <c r="G817" s="3"/>
      <c r="H817" s="21"/>
    </row>
    <row r="818" spans="1:8">
      <c r="A818" s="19"/>
      <c r="B818" s="21" t="s">
        <v>212</v>
      </c>
      <c r="C818" s="21">
        <v>7</v>
      </c>
      <c r="D818" s="3">
        <v>169705</v>
      </c>
      <c r="E818" s="3"/>
      <c r="F818" s="3">
        <f t="shared" si="16"/>
        <v>1108920</v>
      </c>
      <c r="G818" s="3"/>
      <c r="H818" s="21"/>
    </row>
    <row r="819" spans="1:8">
      <c r="A819" s="19"/>
      <c r="B819" s="21" t="s">
        <v>442</v>
      </c>
      <c r="C819" s="21">
        <v>8</v>
      </c>
      <c r="D819" s="3">
        <v>167785</v>
      </c>
      <c r="E819" s="3"/>
      <c r="F819" s="3">
        <f t="shared" si="16"/>
        <v>1276705</v>
      </c>
      <c r="G819" s="3"/>
      <c r="H819" s="21"/>
    </row>
    <row r="820" spans="1:8">
      <c r="A820" s="19"/>
      <c r="B820" s="21" t="s">
        <v>213</v>
      </c>
      <c r="C820" s="21">
        <v>3</v>
      </c>
      <c r="D820" s="3">
        <v>71805</v>
      </c>
      <c r="E820" s="3"/>
      <c r="F820" s="3">
        <f t="shared" si="16"/>
        <v>1348510</v>
      </c>
      <c r="G820" s="3"/>
      <c r="H820" s="21"/>
    </row>
    <row r="821" spans="1:8">
      <c r="A821" s="19"/>
      <c r="B821" s="21" t="s">
        <v>229</v>
      </c>
      <c r="C821" s="21">
        <v>4</v>
      </c>
      <c r="D821" s="3">
        <v>96850</v>
      </c>
      <c r="E821" s="3"/>
      <c r="F821" s="3">
        <f t="shared" si="16"/>
        <v>1445360</v>
      </c>
      <c r="G821" s="3"/>
      <c r="H821" s="21"/>
    </row>
    <row r="822" spans="1:8">
      <c r="A822" s="19"/>
      <c r="B822" s="21" t="s">
        <v>454</v>
      </c>
      <c r="C822" s="21">
        <v>12</v>
      </c>
      <c r="D822" s="3">
        <v>292720</v>
      </c>
      <c r="E822" s="3"/>
      <c r="F822" s="3">
        <f t="shared" si="16"/>
        <v>1738080</v>
      </c>
      <c r="G822" s="3"/>
      <c r="H822" s="21"/>
    </row>
    <row r="823" spans="1:8">
      <c r="A823" s="19"/>
      <c r="B823" s="21" t="s">
        <v>214</v>
      </c>
      <c r="C823" s="21">
        <v>13</v>
      </c>
      <c r="D823" s="3">
        <v>313110</v>
      </c>
      <c r="E823" s="3"/>
      <c r="F823" s="3">
        <f t="shared" si="16"/>
        <v>2051190</v>
      </c>
      <c r="G823" s="3"/>
      <c r="H823" s="21"/>
    </row>
    <row r="824" spans="1:8">
      <c r="A824" s="19"/>
      <c r="B824" s="21" t="s">
        <v>215</v>
      </c>
      <c r="C824" s="21">
        <v>10</v>
      </c>
      <c r="D824" s="3">
        <v>242030</v>
      </c>
      <c r="E824" s="3"/>
      <c r="F824" s="3">
        <f t="shared" si="16"/>
        <v>2293220</v>
      </c>
      <c r="G824" s="3"/>
      <c r="H824" s="21"/>
    </row>
    <row r="825" spans="1:8">
      <c r="A825" s="19"/>
      <c r="B825" s="21" t="s">
        <v>230</v>
      </c>
      <c r="C825" s="21">
        <v>3</v>
      </c>
      <c r="D825" s="3">
        <v>71955</v>
      </c>
      <c r="E825" s="3"/>
      <c r="F825" s="3">
        <f t="shared" si="16"/>
        <v>2365175</v>
      </c>
      <c r="G825" s="3"/>
      <c r="H825" s="21"/>
    </row>
    <row r="826" spans="1:8">
      <c r="A826" s="19"/>
      <c r="B826" s="21" t="s">
        <v>231</v>
      </c>
      <c r="C826" s="21">
        <v>7</v>
      </c>
      <c r="D826" s="3">
        <v>166675</v>
      </c>
      <c r="E826" s="3"/>
      <c r="F826" s="3">
        <f t="shared" si="16"/>
        <v>2531850</v>
      </c>
      <c r="G826" s="3"/>
      <c r="H826" s="21"/>
    </row>
    <row r="827" spans="1:8">
      <c r="A827" s="19"/>
      <c r="B827" s="21" t="s">
        <v>232</v>
      </c>
      <c r="C827" s="21">
        <v>12</v>
      </c>
      <c r="D827" s="3">
        <v>287870</v>
      </c>
      <c r="E827" s="3"/>
      <c r="F827" s="3">
        <f t="shared" si="16"/>
        <v>2819720</v>
      </c>
      <c r="G827" s="3"/>
      <c r="H827" s="21"/>
    </row>
    <row r="828" spans="1:8">
      <c r="A828" s="19"/>
      <c r="B828" s="21" t="s">
        <v>218</v>
      </c>
      <c r="C828" s="21">
        <v>15</v>
      </c>
      <c r="D828" s="3">
        <v>352165</v>
      </c>
      <c r="E828" s="3"/>
      <c r="F828" s="3">
        <f t="shared" si="16"/>
        <v>3171885</v>
      </c>
      <c r="G828" s="3"/>
      <c r="H828" s="21"/>
    </row>
    <row r="829" spans="1:8">
      <c r="A829" s="19"/>
      <c r="B829" s="21" t="s">
        <v>115</v>
      </c>
      <c r="C829" s="21">
        <v>16</v>
      </c>
      <c r="D829" s="3">
        <v>381290</v>
      </c>
      <c r="E829" s="3"/>
      <c r="F829" s="3">
        <f t="shared" si="16"/>
        <v>3553175</v>
      </c>
      <c r="G829" s="3"/>
      <c r="H829" s="21"/>
    </row>
    <row r="830" spans="1:8">
      <c r="A830" s="19"/>
      <c r="B830" s="21" t="s">
        <v>116</v>
      </c>
      <c r="C830" s="21">
        <v>10</v>
      </c>
      <c r="D830" s="3">
        <v>224895</v>
      </c>
      <c r="E830" s="3"/>
      <c r="F830" s="3">
        <f t="shared" si="16"/>
        <v>3778070</v>
      </c>
      <c r="G830" s="3"/>
      <c r="H830" s="21"/>
    </row>
    <row r="831" spans="1:8">
      <c r="A831" s="19"/>
      <c r="B831" s="21" t="s">
        <v>117</v>
      </c>
      <c r="C831" s="21">
        <v>6</v>
      </c>
      <c r="D831" s="3">
        <v>143390</v>
      </c>
      <c r="E831" s="3"/>
      <c r="F831" s="3">
        <f t="shared" si="16"/>
        <v>3921460</v>
      </c>
      <c r="G831" s="3"/>
      <c r="H831" s="21"/>
    </row>
    <row r="832" spans="1:8">
      <c r="A832" s="19"/>
      <c r="B832" s="21" t="s">
        <v>118</v>
      </c>
      <c r="C832" s="21">
        <v>12</v>
      </c>
      <c r="D832" s="3">
        <v>280960</v>
      </c>
      <c r="E832" s="3"/>
      <c r="F832" s="3">
        <f t="shared" si="16"/>
        <v>4202420</v>
      </c>
      <c r="G832" s="3"/>
      <c r="H832" s="21"/>
    </row>
    <row r="833" spans="1:8">
      <c r="A833" s="19"/>
      <c r="B833" s="21" t="s">
        <v>122</v>
      </c>
      <c r="C833" s="21">
        <v>4</v>
      </c>
      <c r="D833" s="3">
        <v>93750</v>
      </c>
      <c r="E833" s="3"/>
      <c r="F833" s="3">
        <f t="shared" si="16"/>
        <v>4296170</v>
      </c>
      <c r="G833" s="3"/>
      <c r="H833" s="21"/>
    </row>
    <row r="834" spans="1:8">
      <c r="A834" s="19"/>
      <c r="B834" s="21" t="s">
        <v>123</v>
      </c>
      <c r="C834" s="21">
        <v>2</v>
      </c>
      <c r="D834" s="3">
        <v>47510</v>
      </c>
      <c r="E834" s="3"/>
      <c r="F834" s="3">
        <f t="shared" si="16"/>
        <v>4343680</v>
      </c>
      <c r="G834" s="3"/>
      <c r="H834" s="21"/>
    </row>
    <row r="835" spans="1:8">
      <c r="A835" s="19"/>
      <c r="B835" s="21" t="s">
        <v>133</v>
      </c>
      <c r="C835" s="21">
        <v>8</v>
      </c>
      <c r="D835" s="3">
        <v>192055</v>
      </c>
      <c r="E835" s="3"/>
      <c r="F835" s="3">
        <f t="shared" si="16"/>
        <v>4535735</v>
      </c>
      <c r="G835" s="3"/>
      <c r="H835" s="21"/>
    </row>
    <row r="836" spans="1:8">
      <c r="A836" s="19"/>
      <c r="B836" s="21" t="s">
        <v>134</v>
      </c>
      <c r="C836" s="21">
        <v>7</v>
      </c>
      <c r="D836" s="5">
        <v>167610</v>
      </c>
      <c r="E836" s="3"/>
      <c r="F836" s="3">
        <f t="shared" si="16"/>
        <v>4703345</v>
      </c>
      <c r="G836" s="3"/>
      <c r="H836" s="21"/>
    </row>
    <row r="837" spans="1:8">
      <c r="A837" s="19"/>
      <c r="B837" s="21" t="s">
        <v>135</v>
      </c>
      <c r="C837" s="21">
        <v>7</v>
      </c>
      <c r="D837" s="5">
        <v>147185</v>
      </c>
      <c r="E837" s="3"/>
      <c r="F837" s="3">
        <f t="shared" si="16"/>
        <v>4850530</v>
      </c>
      <c r="G837" s="3"/>
      <c r="H837" s="21"/>
    </row>
    <row r="838" spans="1:8">
      <c r="A838" s="19"/>
      <c r="B838" s="21" t="s">
        <v>137</v>
      </c>
      <c r="C838" s="21">
        <v>2</v>
      </c>
      <c r="D838" s="5">
        <v>49295</v>
      </c>
      <c r="E838" s="3"/>
      <c r="F838" s="3">
        <f t="shared" si="16"/>
        <v>4899825</v>
      </c>
      <c r="G838" s="3"/>
      <c r="H838" s="21"/>
    </row>
    <row r="839" spans="1:8">
      <c r="A839" s="19"/>
      <c r="B839" s="21" t="s">
        <v>138</v>
      </c>
      <c r="C839" s="21">
        <v>11</v>
      </c>
      <c r="D839" s="5">
        <v>266025</v>
      </c>
      <c r="E839" s="3"/>
      <c r="F839" s="3">
        <f t="shared" si="16"/>
        <v>5165850</v>
      </c>
      <c r="G839" s="3"/>
      <c r="H839" s="21"/>
    </row>
    <row r="840" spans="1:8">
      <c r="A840" s="19"/>
      <c r="B840" s="21" t="s">
        <v>783</v>
      </c>
      <c r="C840" s="21">
        <v>8</v>
      </c>
      <c r="D840" s="5">
        <v>193545</v>
      </c>
      <c r="E840" s="3"/>
      <c r="F840" s="3">
        <f t="shared" si="16"/>
        <v>5359395</v>
      </c>
      <c r="G840" s="3"/>
      <c r="H840" s="21"/>
    </row>
    <row r="841" spans="1:8">
      <c r="A841" s="19"/>
      <c r="B841" s="21" t="s">
        <v>139</v>
      </c>
      <c r="C841" s="21">
        <v>4</v>
      </c>
      <c r="D841" s="5">
        <v>97795</v>
      </c>
      <c r="E841" s="3"/>
      <c r="F841" s="3">
        <f t="shared" si="16"/>
        <v>5457190</v>
      </c>
      <c r="G841" s="3"/>
      <c r="H841" s="21"/>
    </row>
    <row r="842" spans="1:8">
      <c r="A842" s="19"/>
      <c r="B842" s="21" t="s">
        <v>140</v>
      </c>
      <c r="C842" s="21">
        <v>2</v>
      </c>
      <c r="D842" s="5">
        <v>48990</v>
      </c>
      <c r="E842" s="3"/>
      <c r="F842" s="3">
        <f t="shared" si="16"/>
        <v>5506180</v>
      </c>
      <c r="G842" s="3"/>
      <c r="H842" s="21"/>
    </row>
    <row r="843" spans="1:8">
      <c r="A843" s="19"/>
      <c r="B843" s="21" t="s">
        <v>141</v>
      </c>
      <c r="C843" s="21">
        <v>7</v>
      </c>
      <c r="D843" s="5">
        <v>153245</v>
      </c>
      <c r="E843" s="3"/>
      <c r="F843" s="3">
        <f t="shared" si="16"/>
        <v>5659425</v>
      </c>
      <c r="G843" s="3"/>
      <c r="H843" s="21"/>
    </row>
    <row r="844" spans="1:8">
      <c r="A844" s="19"/>
      <c r="B844" s="47" t="s">
        <v>457</v>
      </c>
      <c r="C844" s="47">
        <v>1</v>
      </c>
      <c r="D844" s="50"/>
      <c r="E844" s="3">
        <v>16895</v>
      </c>
      <c r="F844" s="3">
        <f t="shared" si="16"/>
        <v>5642530</v>
      </c>
      <c r="G844" s="3"/>
      <c r="H844" s="21"/>
    </row>
    <row r="845" spans="1:8">
      <c r="A845" s="19"/>
      <c r="B845" s="47" t="s">
        <v>463</v>
      </c>
      <c r="C845" s="47">
        <v>2</v>
      </c>
      <c r="D845" s="50"/>
      <c r="E845" s="3">
        <v>40580</v>
      </c>
      <c r="F845" s="3">
        <f t="shared" si="16"/>
        <v>5601950</v>
      </c>
      <c r="G845" s="3"/>
      <c r="H845" s="21"/>
    </row>
    <row r="846" spans="1:8">
      <c r="A846" s="19"/>
      <c r="B846" s="21" t="s">
        <v>476</v>
      </c>
      <c r="C846" s="21">
        <v>2</v>
      </c>
      <c r="D846" s="3"/>
      <c r="E846" s="3">
        <v>38335</v>
      </c>
      <c r="F846" s="3">
        <f t="shared" si="16"/>
        <v>5563615</v>
      </c>
      <c r="G846" s="3"/>
      <c r="H846" s="21"/>
    </row>
    <row r="847" spans="1:8">
      <c r="A847" s="19"/>
      <c r="B847" s="21" t="s">
        <v>478</v>
      </c>
      <c r="C847" s="21">
        <v>2</v>
      </c>
      <c r="D847" s="3"/>
      <c r="E847" s="3">
        <v>40525</v>
      </c>
      <c r="F847" s="3">
        <f t="shared" si="16"/>
        <v>5523090</v>
      </c>
      <c r="G847" s="3"/>
      <c r="H847" s="21"/>
    </row>
    <row r="848" spans="1:8">
      <c r="A848" s="19"/>
      <c r="B848" s="21" t="s">
        <v>1300</v>
      </c>
      <c r="C848" s="21">
        <v>1</v>
      </c>
      <c r="D848" s="3"/>
      <c r="E848" s="3">
        <v>20795</v>
      </c>
      <c r="F848" s="3">
        <f t="shared" si="16"/>
        <v>5502295</v>
      </c>
      <c r="G848" s="3"/>
      <c r="H848" s="21"/>
    </row>
    <row r="849" spans="1:9">
      <c r="A849" s="19"/>
      <c r="B849" s="21" t="s">
        <v>1570</v>
      </c>
      <c r="C849" s="21">
        <v>1</v>
      </c>
      <c r="D849" s="3"/>
      <c r="E849" s="3">
        <v>22510</v>
      </c>
      <c r="F849" s="3">
        <f t="shared" si="16"/>
        <v>5479785</v>
      </c>
      <c r="G849" s="3"/>
      <c r="H849" s="21"/>
    </row>
    <row r="850" spans="1:9">
      <c r="A850" s="19"/>
      <c r="B850" s="21" t="s">
        <v>1571</v>
      </c>
      <c r="C850" s="21">
        <v>1</v>
      </c>
      <c r="D850" s="3"/>
      <c r="E850" s="3">
        <v>23555</v>
      </c>
      <c r="F850" s="3">
        <f t="shared" si="16"/>
        <v>5456230</v>
      </c>
      <c r="G850" s="3"/>
      <c r="H850" s="21"/>
    </row>
    <row r="851" spans="1:9">
      <c r="A851" s="19"/>
      <c r="B851" s="21" t="s">
        <v>1305</v>
      </c>
      <c r="C851" s="21">
        <v>2</v>
      </c>
      <c r="D851" s="3">
        <v>14970</v>
      </c>
      <c r="E851" s="3">
        <v>41320</v>
      </c>
      <c r="F851" s="3">
        <f t="shared" si="16"/>
        <v>5429880</v>
      </c>
      <c r="G851" s="3"/>
      <c r="H851" s="21"/>
    </row>
    <row r="852" spans="1:9">
      <c r="A852" s="19"/>
      <c r="B852" s="21" t="s">
        <v>1575</v>
      </c>
      <c r="C852" s="21">
        <v>1</v>
      </c>
      <c r="D852" s="3"/>
      <c r="E852" s="3">
        <v>20745</v>
      </c>
      <c r="F852" s="3">
        <f t="shared" si="16"/>
        <v>5409135</v>
      </c>
      <c r="G852" s="3"/>
      <c r="H852" s="21"/>
    </row>
    <row r="853" spans="1:9">
      <c r="A853" s="19"/>
      <c r="B853" s="21" t="s">
        <v>1577</v>
      </c>
      <c r="C853" s="21">
        <v>2</v>
      </c>
      <c r="D853" s="3"/>
      <c r="E853" s="3">
        <v>26090</v>
      </c>
      <c r="F853" s="3">
        <f t="shared" si="16"/>
        <v>5383045</v>
      </c>
      <c r="G853" s="3"/>
      <c r="H853" s="21"/>
    </row>
    <row r="854" spans="1:9">
      <c r="A854" s="19"/>
      <c r="B854" s="21" t="s">
        <v>1636</v>
      </c>
      <c r="C854" s="21">
        <v>1</v>
      </c>
      <c r="D854" s="3"/>
      <c r="E854" s="3">
        <v>20160</v>
      </c>
      <c r="F854" s="3">
        <f t="shared" si="16"/>
        <v>5362885</v>
      </c>
      <c r="G854" s="3"/>
      <c r="H854" s="21"/>
    </row>
    <row r="855" spans="1:9">
      <c r="A855" s="19"/>
      <c r="B855" s="21" t="s">
        <v>1637</v>
      </c>
      <c r="C855" s="21">
        <v>1</v>
      </c>
      <c r="D855" s="3"/>
      <c r="E855" s="3">
        <v>22330</v>
      </c>
      <c r="F855" s="3">
        <f t="shared" si="16"/>
        <v>5340555</v>
      </c>
      <c r="G855" s="3"/>
      <c r="H855" s="21"/>
    </row>
    <row r="856" spans="1:9">
      <c r="A856" s="19"/>
      <c r="B856" s="21" t="s">
        <v>1265</v>
      </c>
      <c r="C856" s="21">
        <v>1</v>
      </c>
      <c r="D856" s="3"/>
      <c r="E856" s="3">
        <v>20360</v>
      </c>
      <c r="F856" s="3">
        <f t="shared" si="16"/>
        <v>5320195</v>
      </c>
      <c r="G856" s="3"/>
      <c r="H856" s="21"/>
    </row>
    <row r="857" spans="1:9">
      <c r="A857" s="19"/>
      <c r="B857" s="21" t="s">
        <v>1268</v>
      </c>
      <c r="C857" s="21">
        <v>2</v>
      </c>
      <c r="D857" s="3"/>
      <c r="E857" s="3">
        <v>27020</v>
      </c>
      <c r="F857" s="3">
        <f t="shared" si="16"/>
        <v>5293175</v>
      </c>
      <c r="G857" s="3"/>
      <c r="H857" s="21"/>
    </row>
    <row r="858" spans="1:9">
      <c r="A858" s="19"/>
      <c r="B858" s="21" t="s">
        <v>1269</v>
      </c>
      <c r="C858" s="21">
        <v>2</v>
      </c>
      <c r="D858" s="3"/>
      <c r="E858" s="3">
        <v>28730</v>
      </c>
      <c r="F858" s="3">
        <f t="shared" si="16"/>
        <v>5264445</v>
      </c>
      <c r="G858" s="3"/>
      <c r="H858" s="21"/>
    </row>
    <row r="859" spans="1:9">
      <c r="A859" s="19"/>
      <c r="B859" s="21" t="s">
        <v>1270</v>
      </c>
      <c r="C859" s="21">
        <v>1</v>
      </c>
      <c r="D859" s="3"/>
      <c r="E859" s="3">
        <v>20215</v>
      </c>
      <c r="F859" s="3">
        <f t="shared" si="16"/>
        <v>5244230</v>
      </c>
      <c r="G859" s="3"/>
      <c r="H859" s="21"/>
    </row>
    <row r="860" spans="1:9">
      <c r="A860" s="19"/>
      <c r="B860" s="21" t="s">
        <v>1271</v>
      </c>
      <c r="C860" s="21">
        <v>2</v>
      </c>
      <c r="D860" s="3"/>
      <c r="E860" s="3">
        <v>53130</v>
      </c>
      <c r="F860" s="3">
        <f t="shared" si="16"/>
        <v>5191100</v>
      </c>
      <c r="G860" s="3"/>
      <c r="H860" s="21"/>
    </row>
    <row r="861" spans="1:9">
      <c r="A861" s="19"/>
      <c r="B861" s="21" t="s">
        <v>826</v>
      </c>
      <c r="C861" s="21">
        <v>3</v>
      </c>
      <c r="D861" s="3"/>
      <c r="E861" s="3">
        <v>45100</v>
      </c>
      <c r="F861" s="3">
        <f t="shared" si="16"/>
        <v>5146000</v>
      </c>
      <c r="G861" s="3"/>
      <c r="H861" s="21"/>
    </row>
    <row r="862" spans="1:9">
      <c r="A862" s="19"/>
      <c r="B862" s="21" t="s">
        <v>482</v>
      </c>
      <c r="C862" s="21">
        <v>1</v>
      </c>
      <c r="D862" s="81">
        <v>5985</v>
      </c>
      <c r="E862" s="5">
        <v>22095</v>
      </c>
      <c r="F862" s="3">
        <f t="shared" si="16"/>
        <v>5129890</v>
      </c>
      <c r="G862" s="5"/>
      <c r="H862" s="21" t="s">
        <v>1638</v>
      </c>
      <c r="I862" t="s">
        <v>1639</v>
      </c>
    </row>
    <row r="863" spans="1:9">
      <c r="A863" s="19"/>
      <c r="B863" s="21" t="s">
        <v>337</v>
      </c>
      <c r="C863" s="21">
        <v>1</v>
      </c>
      <c r="D863" s="5">
        <v>1495</v>
      </c>
      <c r="E863" s="3"/>
      <c r="F863" s="3">
        <f t="shared" si="16"/>
        <v>5131385</v>
      </c>
      <c r="G863" s="3"/>
      <c r="H863" s="21" t="s">
        <v>1640</v>
      </c>
    </row>
    <row r="864" spans="1:9">
      <c r="A864" s="19"/>
      <c r="B864" s="21" t="s">
        <v>1277</v>
      </c>
      <c r="C864" s="21">
        <v>10</v>
      </c>
      <c r="D864" s="3"/>
      <c r="E864" s="3">
        <v>211330</v>
      </c>
      <c r="F864" s="3">
        <f t="shared" si="16"/>
        <v>4920055</v>
      </c>
      <c r="G864" s="3"/>
      <c r="H864" s="21"/>
    </row>
    <row r="865" spans="1:8">
      <c r="A865" s="19"/>
      <c r="B865" s="21" t="s">
        <v>1278</v>
      </c>
      <c r="C865" s="21">
        <v>6</v>
      </c>
      <c r="D865" s="3"/>
      <c r="E865" s="3">
        <v>128255</v>
      </c>
      <c r="F865" s="3">
        <f t="shared" si="16"/>
        <v>4791800</v>
      </c>
      <c r="G865" s="3"/>
      <c r="H865" s="21"/>
    </row>
    <row r="866" spans="1:8">
      <c r="A866" s="19"/>
      <c r="B866" s="21" t="s">
        <v>1279</v>
      </c>
      <c r="C866" s="21">
        <v>1</v>
      </c>
      <c r="D866" s="3"/>
      <c r="E866" s="5">
        <v>21645</v>
      </c>
      <c r="F866" s="3">
        <f t="shared" si="16"/>
        <v>4770155</v>
      </c>
      <c r="G866" s="5"/>
      <c r="H866" s="21"/>
    </row>
    <row r="867" spans="1:8">
      <c r="A867" s="19"/>
      <c r="B867" s="21" t="s">
        <v>483</v>
      </c>
      <c r="C867" s="21">
        <v>2</v>
      </c>
      <c r="D867" s="3"/>
      <c r="E867" s="3">
        <v>45415</v>
      </c>
      <c r="F867" s="3">
        <f t="shared" si="16"/>
        <v>4724740</v>
      </c>
      <c r="G867" s="3"/>
      <c r="H867" s="53">
        <v>435</v>
      </c>
    </row>
    <row r="868" spans="1:8">
      <c r="A868" s="19"/>
      <c r="B868" s="21" t="s">
        <v>484</v>
      </c>
      <c r="C868" s="21">
        <v>1</v>
      </c>
      <c r="D868" s="5">
        <v>4900</v>
      </c>
      <c r="E868" s="3"/>
      <c r="F868" s="3">
        <f t="shared" si="16"/>
        <v>4729640</v>
      </c>
      <c r="G868" s="3"/>
      <c r="H868" s="21"/>
    </row>
    <row r="869" spans="1:8">
      <c r="A869" s="19"/>
      <c r="B869" s="21" t="s">
        <v>485</v>
      </c>
      <c r="C869" s="21">
        <v>1</v>
      </c>
      <c r="D869" s="3"/>
      <c r="E869" s="5">
        <v>17825</v>
      </c>
      <c r="F869" s="3">
        <f t="shared" si="16"/>
        <v>4711815</v>
      </c>
      <c r="G869" s="5"/>
      <c r="H869" s="21"/>
    </row>
    <row r="870" spans="1:8">
      <c r="A870" s="19"/>
      <c r="B870" s="21" t="s">
        <v>486</v>
      </c>
      <c r="C870" s="21">
        <v>6</v>
      </c>
      <c r="D870" s="3"/>
      <c r="E870" s="3">
        <v>101210</v>
      </c>
      <c r="F870" s="3">
        <f t="shared" si="16"/>
        <v>4610605</v>
      </c>
      <c r="G870" s="3"/>
      <c r="H870" s="21"/>
    </row>
    <row r="871" spans="1:8">
      <c r="A871" s="19"/>
      <c r="B871" s="21" t="s">
        <v>517</v>
      </c>
      <c r="C871" s="21">
        <v>2</v>
      </c>
      <c r="D871" s="3"/>
      <c r="E871" s="5">
        <v>41655</v>
      </c>
      <c r="F871" s="3">
        <f t="shared" si="16"/>
        <v>4568950</v>
      </c>
      <c r="G871" s="5"/>
      <c r="H871" s="21"/>
    </row>
    <row r="872" spans="1:8">
      <c r="A872" s="19"/>
      <c r="B872" s="21" t="s">
        <v>518</v>
      </c>
      <c r="C872" s="21">
        <v>2</v>
      </c>
      <c r="D872" s="5">
        <v>4495</v>
      </c>
      <c r="E872" s="3"/>
      <c r="F872" s="3">
        <f t="shared" si="16"/>
        <v>4573445</v>
      </c>
      <c r="G872" s="3"/>
      <c r="H872" s="21"/>
    </row>
    <row r="873" spans="1:8">
      <c r="A873" s="19"/>
      <c r="B873" s="21" t="s">
        <v>487</v>
      </c>
      <c r="C873" s="21">
        <v>11</v>
      </c>
      <c r="D873" s="3"/>
      <c r="E873" s="3">
        <v>231400</v>
      </c>
      <c r="F873" s="3">
        <f t="shared" si="16"/>
        <v>4342045</v>
      </c>
      <c r="G873" s="3"/>
      <c r="H873" s="21"/>
    </row>
    <row r="874" spans="1:8">
      <c r="A874" s="19"/>
      <c r="B874" s="21" t="s">
        <v>519</v>
      </c>
      <c r="C874" s="21">
        <v>10</v>
      </c>
      <c r="D874" s="5">
        <v>4710</v>
      </c>
      <c r="E874" s="3">
        <v>218915</v>
      </c>
      <c r="F874" s="3">
        <f t="shared" si="16"/>
        <v>4127840</v>
      </c>
      <c r="G874" s="3"/>
      <c r="H874" s="21"/>
    </row>
    <row r="875" spans="1:8">
      <c r="A875" s="19"/>
      <c r="B875" s="21" t="s">
        <v>1281</v>
      </c>
      <c r="C875" s="21">
        <v>13</v>
      </c>
      <c r="D875" s="3"/>
      <c r="E875" s="3">
        <v>277700</v>
      </c>
      <c r="F875" s="3">
        <f t="shared" si="16"/>
        <v>3850140</v>
      </c>
      <c r="G875" s="3"/>
      <c r="H875" s="21"/>
    </row>
    <row r="876" spans="1:8">
      <c r="A876" s="19"/>
      <c r="B876" s="21" t="s">
        <v>520</v>
      </c>
      <c r="C876" s="21">
        <v>11</v>
      </c>
      <c r="D876" s="3"/>
      <c r="E876" s="3">
        <v>219740</v>
      </c>
      <c r="F876" s="3">
        <f t="shared" si="16"/>
        <v>3630400</v>
      </c>
      <c r="G876" s="3"/>
      <c r="H876" s="21"/>
    </row>
    <row r="877" spans="1:8">
      <c r="A877" s="19"/>
      <c r="B877" s="21" t="s">
        <v>1282</v>
      </c>
      <c r="C877" s="21">
        <v>18</v>
      </c>
      <c r="D877" s="3"/>
      <c r="E877" s="3">
        <v>382805</v>
      </c>
      <c r="F877" s="3">
        <f t="shared" si="16"/>
        <v>3247595</v>
      </c>
      <c r="G877" s="3"/>
      <c r="H877" s="21"/>
    </row>
    <row r="878" spans="1:8">
      <c r="A878" s="19"/>
      <c r="B878" s="21" t="s">
        <v>1283</v>
      </c>
      <c r="C878" s="21">
        <v>6</v>
      </c>
      <c r="D878" s="3"/>
      <c r="E878" s="3">
        <v>128505</v>
      </c>
      <c r="F878" s="3">
        <f t="shared" si="16"/>
        <v>3119090</v>
      </c>
      <c r="G878" s="3"/>
      <c r="H878" s="21"/>
    </row>
    <row r="879" spans="1:8">
      <c r="A879" s="19"/>
      <c r="B879" s="21" t="s">
        <v>1284</v>
      </c>
      <c r="C879" s="21">
        <v>15</v>
      </c>
      <c r="D879" s="3"/>
      <c r="E879" s="3">
        <v>325360</v>
      </c>
      <c r="F879" s="3">
        <f t="shared" si="16"/>
        <v>2793730</v>
      </c>
      <c r="G879" s="3"/>
      <c r="H879" s="21"/>
    </row>
    <row r="880" spans="1:8">
      <c r="A880" s="19"/>
      <c r="B880" s="21" t="s">
        <v>1286</v>
      </c>
      <c r="C880" s="21">
        <v>2</v>
      </c>
      <c r="D880" s="3"/>
      <c r="E880" s="3">
        <v>30170</v>
      </c>
      <c r="F880" s="3">
        <f t="shared" ref="F880:F943" si="17">F879+D880-E880</f>
        <v>2763560</v>
      </c>
      <c r="G880" s="3"/>
      <c r="H880" s="21"/>
    </row>
    <row r="881" spans="1:9">
      <c r="A881" s="19"/>
      <c r="B881" s="21" t="s">
        <v>1287</v>
      </c>
      <c r="C881" s="21">
        <v>1</v>
      </c>
      <c r="D881" s="3"/>
      <c r="E881" s="3">
        <v>15005</v>
      </c>
      <c r="F881" s="3">
        <f t="shared" si="17"/>
        <v>2748555</v>
      </c>
      <c r="G881" s="3"/>
      <c r="H881" s="21"/>
    </row>
    <row r="882" spans="1:9">
      <c r="A882" s="19"/>
      <c r="B882" s="21" t="s">
        <v>402</v>
      </c>
      <c r="C882" s="21">
        <v>7</v>
      </c>
      <c r="D882" s="3">
        <v>103800</v>
      </c>
      <c r="E882" s="3"/>
      <c r="F882" s="3">
        <f t="shared" si="17"/>
        <v>2852355</v>
      </c>
      <c r="G882" s="3"/>
      <c r="H882" s="21" t="s">
        <v>1641</v>
      </c>
      <c r="I882">
        <v>103920</v>
      </c>
    </row>
    <row r="883" spans="1:9">
      <c r="A883" s="19"/>
      <c r="B883" s="21" t="s">
        <v>523</v>
      </c>
      <c r="C883" s="21">
        <v>1</v>
      </c>
      <c r="D883" s="3"/>
      <c r="E883" s="3">
        <v>15350</v>
      </c>
      <c r="F883" s="3">
        <f t="shared" si="17"/>
        <v>2837005</v>
      </c>
      <c r="G883" s="3"/>
      <c r="H883" s="21"/>
    </row>
    <row r="884" spans="1:9">
      <c r="A884" s="19"/>
      <c r="B884" s="21" t="s">
        <v>524</v>
      </c>
      <c r="C884" s="21">
        <v>3</v>
      </c>
      <c r="D884" s="3"/>
      <c r="E884" s="3">
        <v>48880</v>
      </c>
      <c r="F884" s="3">
        <f t="shared" si="17"/>
        <v>2788125</v>
      </c>
      <c r="G884" s="3"/>
      <c r="H884" s="21"/>
    </row>
    <row r="885" spans="1:9">
      <c r="A885" s="19"/>
      <c r="B885" s="21" t="s">
        <v>525</v>
      </c>
      <c r="C885" s="21">
        <v>4</v>
      </c>
      <c r="D885" s="3"/>
      <c r="E885" s="3">
        <v>79360</v>
      </c>
      <c r="F885" s="3">
        <f t="shared" si="17"/>
        <v>2708765</v>
      </c>
      <c r="G885" s="3"/>
      <c r="H885" s="21"/>
    </row>
    <row r="886" spans="1:9">
      <c r="A886" s="19"/>
      <c r="B886" s="21" t="s">
        <v>526</v>
      </c>
      <c r="C886" s="21">
        <v>4</v>
      </c>
      <c r="D886" s="3"/>
      <c r="E886" s="3">
        <v>64575</v>
      </c>
      <c r="F886" s="3">
        <f t="shared" si="17"/>
        <v>2644190</v>
      </c>
      <c r="G886" s="3"/>
      <c r="H886" s="21"/>
    </row>
    <row r="887" spans="1:9">
      <c r="A887" s="19"/>
      <c r="B887" s="21" t="s">
        <v>1290</v>
      </c>
      <c r="C887" s="21">
        <v>2</v>
      </c>
      <c r="D887" s="3"/>
      <c r="E887" s="3">
        <v>24950</v>
      </c>
      <c r="F887" s="3">
        <f t="shared" si="17"/>
        <v>2619240</v>
      </c>
      <c r="G887" s="3"/>
      <c r="H887" s="21"/>
    </row>
    <row r="888" spans="1:9">
      <c r="A888" s="19"/>
      <c r="B888" s="21" t="s">
        <v>1291</v>
      </c>
      <c r="C888" s="21">
        <v>3</v>
      </c>
      <c r="D888" s="3"/>
      <c r="E888" s="3">
        <v>39055</v>
      </c>
      <c r="F888" s="3">
        <f t="shared" si="17"/>
        <v>2580185</v>
      </c>
      <c r="G888" s="3"/>
      <c r="H888" s="21"/>
    </row>
    <row r="889" spans="1:9">
      <c r="A889" s="19"/>
      <c r="B889" s="21" t="s">
        <v>1292</v>
      </c>
      <c r="C889" s="21">
        <v>3</v>
      </c>
      <c r="D889" s="3"/>
      <c r="E889" s="3">
        <v>48185</v>
      </c>
      <c r="F889" s="3">
        <f t="shared" si="17"/>
        <v>2532000</v>
      </c>
      <c r="G889" s="3"/>
      <c r="H889" s="21"/>
    </row>
    <row r="890" spans="1:9">
      <c r="A890" s="19"/>
      <c r="B890" s="21" t="s">
        <v>1294</v>
      </c>
      <c r="C890" s="21">
        <v>1</v>
      </c>
      <c r="D890" s="3">
        <v>20085</v>
      </c>
      <c r="E890" s="3"/>
      <c r="F890" s="3">
        <f t="shared" si="17"/>
        <v>2552085</v>
      </c>
      <c r="G890" s="3"/>
      <c r="H890" s="21" t="s">
        <v>1642</v>
      </c>
    </row>
    <row r="891" spans="1:9">
      <c r="A891" s="19"/>
      <c r="B891" s="21" t="s">
        <v>338</v>
      </c>
      <c r="C891" s="21">
        <v>1</v>
      </c>
      <c r="D891" s="3"/>
      <c r="E891" s="3">
        <v>21070</v>
      </c>
      <c r="F891" s="3">
        <f t="shared" si="17"/>
        <v>2531015</v>
      </c>
      <c r="G891" s="3"/>
      <c r="H891" s="21"/>
    </row>
    <row r="892" spans="1:9">
      <c r="A892" s="19"/>
      <c r="B892" s="21" t="s">
        <v>339</v>
      </c>
      <c r="C892" s="21">
        <v>1</v>
      </c>
      <c r="D892" s="3"/>
      <c r="E892" s="3">
        <v>14575</v>
      </c>
      <c r="F892" s="3">
        <f t="shared" si="17"/>
        <v>2516440</v>
      </c>
      <c r="G892" s="3"/>
      <c r="H892" s="21"/>
    </row>
    <row r="893" spans="1:9">
      <c r="A893" s="19"/>
      <c r="B893" s="21" t="s">
        <v>528</v>
      </c>
      <c r="C893" s="21">
        <v>1</v>
      </c>
      <c r="D893" s="3">
        <v>13770</v>
      </c>
      <c r="E893" s="3"/>
      <c r="F893" s="3">
        <f t="shared" si="17"/>
        <v>2530210</v>
      </c>
      <c r="G893" s="3"/>
      <c r="H893" s="21" t="s">
        <v>1642</v>
      </c>
    </row>
    <row r="894" spans="1:9">
      <c r="A894" s="19"/>
      <c r="B894" s="21" t="s">
        <v>495</v>
      </c>
      <c r="C894" s="21">
        <v>1</v>
      </c>
      <c r="D894" s="3"/>
      <c r="E894" s="3">
        <v>1300</v>
      </c>
      <c r="F894" s="3">
        <f t="shared" si="17"/>
        <v>2528910</v>
      </c>
      <c r="G894" s="3"/>
      <c r="H894" s="21"/>
    </row>
    <row r="895" spans="1:9">
      <c r="A895" s="19"/>
      <c r="B895" s="21" t="s">
        <v>531</v>
      </c>
      <c r="C895" s="21">
        <v>3</v>
      </c>
      <c r="D895" s="3"/>
      <c r="E895" s="3">
        <v>63460</v>
      </c>
      <c r="F895" s="3">
        <f t="shared" si="17"/>
        <v>2465450</v>
      </c>
      <c r="G895" s="3"/>
      <c r="H895" s="21"/>
    </row>
    <row r="896" spans="1:9">
      <c r="A896" s="19"/>
      <c r="B896" s="21" t="s">
        <v>532</v>
      </c>
      <c r="C896" s="21">
        <v>2</v>
      </c>
      <c r="D896" s="3"/>
      <c r="E896" s="3">
        <v>35130</v>
      </c>
      <c r="F896" s="3">
        <f t="shared" si="17"/>
        <v>2430320</v>
      </c>
      <c r="G896" s="3"/>
      <c r="H896" s="21"/>
    </row>
    <row r="897" spans="1:8">
      <c r="A897" s="19"/>
      <c r="B897" s="21" t="s">
        <v>499</v>
      </c>
      <c r="C897" s="21">
        <v>2</v>
      </c>
      <c r="D897" s="3"/>
      <c r="E897" s="3">
        <v>30000</v>
      </c>
      <c r="F897" s="3">
        <f t="shared" si="17"/>
        <v>2400320</v>
      </c>
      <c r="G897" s="3"/>
      <c r="H897" s="21"/>
    </row>
    <row r="898" spans="1:8">
      <c r="A898" s="19"/>
      <c r="B898" s="21" t="s">
        <v>506</v>
      </c>
      <c r="C898" s="21">
        <v>3</v>
      </c>
      <c r="D898" s="3"/>
      <c r="E898" s="3">
        <v>43620</v>
      </c>
      <c r="F898" s="3">
        <f t="shared" si="17"/>
        <v>2356700</v>
      </c>
      <c r="G898" s="3"/>
      <c r="H898" s="21"/>
    </row>
    <row r="899" spans="1:8">
      <c r="A899" s="19"/>
      <c r="B899" s="21" t="s">
        <v>794</v>
      </c>
      <c r="C899" s="21">
        <v>1</v>
      </c>
      <c r="D899" s="3"/>
      <c r="E899" s="3">
        <v>15000</v>
      </c>
      <c r="F899" s="3">
        <f t="shared" si="17"/>
        <v>2341700</v>
      </c>
      <c r="G899" s="3"/>
      <c r="H899" s="21"/>
    </row>
    <row r="900" spans="1:8">
      <c r="A900" s="19"/>
      <c r="B900" s="21" t="s">
        <v>248</v>
      </c>
      <c r="C900" s="21">
        <v>2</v>
      </c>
      <c r="D900" s="3"/>
      <c r="E900" s="3">
        <v>29070</v>
      </c>
      <c r="F900" s="3">
        <f t="shared" si="17"/>
        <v>2312630</v>
      </c>
      <c r="G900" s="3"/>
      <c r="H900" s="21"/>
    </row>
    <row r="901" spans="1:8">
      <c r="A901" s="19"/>
      <c r="B901" s="21" t="s">
        <v>249</v>
      </c>
      <c r="C901" s="21">
        <v>4</v>
      </c>
      <c r="D901" s="3"/>
      <c r="E901" s="3">
        <v>73040</v>
      </c>
      <c r="F901" s="3">
        <f t="shared" si="17"/>
        <v>2239590</v>
      </c>
      <c r="G901" s="3"/>
      <c r="H901" s="21"/>
    </row>
    <row r="902" spans="1:8">
      <c r="A902" s="19"/>
      <c r="B902" s="21" t="s">
        <v>250</v>
      </c>
      <c r="C902" s="21">
        <v>5</v>
      </c>
      <c r="D902" s="3"/>
      <c r="E902" s="3">
        <v>86535</v>
      </c>
      <c r="F902" s="3">
        <f t="shared" si="17"/>
        <v>2153055</v>
      </c>
      <c r="G902" s="3"/>
      <c r="H902" s="21"/>
    </row>
    <row r="903" spans="1:8">
      <c r="A903" s="19"/>
      <c r="B903" s="21" t="s">
        <v>251</v>
      </c>
      <c r="C903" s="21">
        <v>7</v>
      </c>
      <c r="D903" s="3"/>
      <c r="E903" s="3">
        <v>103950</v>
      </c>
      <c r="F903" s="3">
        <f t="shared" si="17"/>
        <v>2049105</v>
      </c>
      <c r="G903" s="3"/>
      <c r="H903" s="21"/>
    </row>
    <row r="904" spans="1:8">
      <c r="A904" s="19"/>
      <c r="B904" s="21" t="s">
        <v>252</v>
      </c>
      <c r="C904" s="21">
        <v>3</v>
      </c>
      <c r="D904" s="3"/>
      <c r="E904" s="3">
        <v>41185</v>
      </c>
      <c r="F904" s="3">
        <f t="shared" si="17"/>
        <v>2007920</v>
      </c>
      <c r="G904" s="3"/>
      <c r="H904" s="21"/>
    </row>
    <row r="905" spans="1:8">
      <c r="A905" s="19"/>
      <c r="B905" s="21" t="s">
        <v>256</v>
      </c>
      <c r="C905" s="21">
        <v>2</v>
      </c>
      <c r="D905" s="3"/>
      <c r="E905" s="3">
        <v>32000</v>
      </c>
      <c r="F905" s="3">
        <f t="shared" si="17"/>
        <v>1975920</v>
      </c>
      <c r="G905" s="3"/>
      <c r="H905" s="21"/>
    </row>
    <row r="906" spans="1:8">
      <c r="A906" s="19"/>
      <c r="B906" s="21" t="s">
        <v>1314</v>
      </c>
      <c r="C906" s="21">
        <v>2</v>
      </c>
      <c r="D906" s="3"/>
      <c r="E906" s="3">
        <v>28775</v>
      </c>
      <c r="F906" s="3">
        <f t="shared" si="17"/>
        <v>1947145</v>
      </c>
      <c r="G906" s="3"/>
      <c r="H906" s="21"/>
    </row>
    <row r="907" spans="1:8">
      <c r="A907" s="19"/>
      <c r="B907" s="21" t="s">
        <v>1346</v>
      </c>
      <c r="C907" s="21">
        <v>1</v>
      </c>
      <c r="D907" s="3"/>
      <c r="E907" s="3">
        <v>14470</v>
      </c>
      <c r="F907" s="3">
        <f t="shared" si="17"/>
        <v>1932675</v>
      </c>
      <c r="G907" s="3"/>
      <c r="H907" s="21"/>
    </row>
    <row r="908" spans="1:8">
      <c r="A908" s="19"/>
      <c r="B908" s="21" t="s">
        <v>803</v>
      </c>
      <c r="C908" s="21">
        <v>4</v>
      </c>
      <c r="D908" s="3"/>
      <c r="E908" s="3">
        <v>57530</v>
      </c>
      <c r="F908" s="3">
        <f t="shared" si="17"/>
        <v>1875145</v>
      </c>
      <c r="G908" s="3"/>
      <c r="H908" s="21"/>
    </row>
    <row r="909" spans="1:8">
      <c r="A909" s="19"/>
      <c r="B909" s="21" t="s">
        <v>1347</v>
      </c>
      <c r="C909" s="21">
        <v>7</v>
      </c>
      <c r="D909" s="3"/>
      <c r="E909" s="3">
        <v>88060</v>
      </c>
      <c r="F909" s="3">
        <f t="shared" si="17"/>
        <v>1787085</v>
      </c>
      <c r="G909" s="3"/>
      <c r="H909" s="21"/>
    </row>
    <row r="910" spans="1:8">
      <c r="A910" s="19"/>
      <c r="B910" s="21" t="s">
        <v>1348</v>
      </c>
      <c r="C910" s="21">
        <v>4</v>
      </c>
      <c r="D910" s="3"/>
      <c r="E910" s="3">
        <v>62135</v>
      </c>
      <c r="F910" s="3">
        <f t="shared" si="17"/>
        <v>1724950</v>
      </c>
      <c r="G910" s="3"/>
      <c r="H910" s="21"/>
    </row>
    <row r="911" spans="1:8">
      <c r="A911" s="19"/>
      <c r="B911" s="21" t="s">
        <v>1349</v>
      </c>
      <c r="C911" s="21">
        <v>6</v>
      </c>
      <c r="D911" s="3"/>
      <c r="E911" s="3">
        <v>91310</v>
      </c>
      <c r="F911" s="3">
        <f t="shared" si="17"/>
        <v>1633640</v>
      </c>
      <c r="G911" s="3"/>
      <c r="H911" s="21"/>
    </row>
    <row r="912" spans="1:8">
      <c r="A912" s="19"/>
      <c r="B912" s="21" t="s">
        <v>1315</v>
      </c>
      <c r="C912" s="21">
        <v>4</v>
      </c>
      <c r="D912" s="3"/>
      <c r="E912" s="3">
        <v>61690</v>
      </c>
      <c r="F912" s="3">
        <f t="shared" si="17"/>
        <v>1571950</v>
      </c>
      <c r="G912" s="3"/>
      <c r="H912" s="21"/>
    </row>
    <row r="913" spans="1:8">
      <c r="A913" s="19"/>
      <c r="B913" s="21" t="s">
        <v>260</v>
      </c>
      <c r="C913" s="21">
        <v>2</v>
      </c>
      <c r="D913" s="3"/>
      <c r="E913" s="3">
        <v>40020</v>
      </c>
      <c r="F913" s="3">
        <f t="shared" si="17"/>
        <v>1531930</v>
      </c>
      <c r="G913" s="3"/>
      <c r="H913" s="21"/>
    </row>
    <row r="914" spans="1:8">
      <c r="A914" s="19"/>
      <c r="B914" s="21" t="s">
        <v>1349</v>
      </c>
      <c r="C914" s="21">
        <v>1</v>
      </c>
      <c r="D914" s="3"/>
      <c r="E914" s="3">
        <v>14265</v>
      </c>
      <c r="F914" s="3">
        <f t="shared" si="17"/>
        <v>1517665</v>
      </c>
      <c r="G914" s="3"/>
      <c r="H914" s="21"/>
    </row>
    <row r="915" spans="1:8">
      <c r="A915" s="19"/>
      <c r="B915" s="21" t="s">
        <v>1355</v>
      </c>
      <c r="C915" s="21">
        <v>3</v>
      </c>
      <c r="D915" s="3"/>
      <c r="E915" s="3">
        <v>43580</v>
      </c>
      <c r="F915" s="3">
        <f t="shared" si="17"/>
        <v>1474085</v>
      </c>
      <c r="G915" s="3"/>
      <c r="H915" s="21"/>
    </row>
    <row r="916" spans="1:8">
      <c r="A916" s="19"/>
      <c r="B916" s="21" t="s">
        <v>543</v>
      </c>
      <c r="C916" s="21">
        <v>2</v>
      </c>
      <c r="D916" s="3"/>
      <c r="E916" s="3">
        <v>26250</v>
      </c>
      <c r="F916" s="3">
        <f t="shared" si="17"/>
        <v>1447835</v>
      </c>
      <c r="G916" s="3"/>
      <c r="H916" s="21"/>
    </row>
    <row r="917" spans="1:8">
      <c r="A917" s="19"/>
      <c r="B917" s="21" t="s">
        <v>544</v>
      </c>
      <c r="C917" s="21">
        <v>6</v>
      </c>
      <c r="D917" s="3"/>
      <c r="E917" s="3">
        <v>89285</v>
      </c>
      <c r="F917" s="3">
        <f t="shared" si="17"/>
        <v>1358550</v>
      </c>
      <c r="G917" s="3"/>
      <c r="H917" s="21"/>
    </row>
    <row r="918" spans="1:8">
      <c r="A918" s="19"/>
      <c r="B918" s="21" t="s">
        <v>1332</v>
      </c>
      <c r="C918" s="21">
        <v>1</v>
      </c>
      <c r="D918" s="3"/>
      <c r="E918" s="3">
        <v>14995</v>
      </c>
      <c r="F918" s="3">
        <f t="shared" si="17"/>
        <v>1343555</v>
      </c>
      <c r="G918" s="3"/>
      <c r="H918" s="21"/>
    </row>
    <row r="919" spans="1:8">
      <c r="A919" s="19"/>
      <c r="B919" s="21" t="s">
        <v>1333</v>
      </c>
      <c r="C919" s="21">
        <v>3</v>
      </c>
      <c r="D919" s="3"/>
      <c r="E919" s="3">
        <v>41665</v>
      </c>
      <c r="F919" s="3">
        <f t="shared" si="17"/>
        <v>1301890</v>
      </c>
      <c r="G919" s="3"/>
      <c r="H919" s="21"/>
    </row>
    <row r="920" spans="1:8">
      <c r="A920" s="19"/>
      <c r="B920" s="21" t="s">
        <v>538</v>
      </c>
      <c r="C920" s="21">
        <v>4</v>
      </c>
      <c r="D920" s="3"/>
      <c r="E920" s="3">
        <v>56685</v>
      </c>
      <c r="F920" s="3">
        <f t="shared" si="17"/>
        <v>1245205</v>
      </c>
      <c r="G920" s="3"/>
      <c r="H920" s="21"/>
    </row>
    <row r="921" spans="1:8">
      <c r="A921" s="19"/>
      <c r="B921" s="21" t="s">
        <v>547</v>
      </c>
      <c r="C921" s="21">
        <v>1</v>
      </c>
      <c r="D921" s="3"/>
      <c r="E921" s="3">
        <v>15000</v>
      </c>
      <c r="F921" s="3">
        <f t="shared" si="17"/>
        <v>1230205</v>
      </c>
      <c r="G921" s="3"/>
      <c r="H921" s="21"/>
    </row>
    <row r="922" spans="1:8">
      <c r="A922" s="19"/>
      <c r="B922" s="21" t="s">
        <v>548</v>
      </c>
      <c r="C922" s="21">
        <v>1</v>
      </c>
      <c r="D922" s="3"/>
      <c r="E922" s="3">
        <v>15000</v>
      </c>
      <c r="F922" s="3">
        <f t="shared" si="17"/>
        <v>1215205</v>
      </c>
      <c r="G922" s="3"/>
      <c r="H922" s="21"/>
    </row>
    <row r="923" spans="1:8">
      <c r="A923" s="19"/>
      <c r="B923" s="21" t="s">
        <v>1387</v>
      </c>
      <c r="C923" s="21">
        <v>1</v>
      </c>
      <c r="D923" s="3"/>
      <c r="E923" s="3">
        <v>15000</v>
      </c>
      <c r="F923" s="3">
        <f t="shared" si="17"/>
        <v>1200205</v>
      </c>
      <c r="G923" s="3"/>
      <c r="H923" s="21"/>
    </row>
    <row r="924" spans="1:8">
      <c r="A924" s="19"/>
      <c r="B924" s="21"/>
      <c r="C924" s="21"/>
      <c r="D924" s="3"/>
      <c r="E924" s="3">
        <f>11700-55</f>
        <v>11645</v>
      </c>
      <c r="F924" s="3">
        <f t="shared" si="17"/>
        <v>1188560</v>
      </c>
      <c r="G924" s="3"/>
      <c r="H924" s="21" t="s">
        <v>1643</v>
      </c>
    </row>
    <row r="925" spans="1:8">
      <c r="A925" s="19"/>
      <c r="B925" s="21" t="s">
        <v>859</v>
      </c>
      <c r="C925" s="21">
        <v>1</v>
      </c>
      <c r="D925" s="3"/>
      <c r="E925" s="3">
        <v>23570</v>
      </c>
      <c r="F925" s="3">
        <f t="shared" si="17"/>
        <v>1164990</v>
      </c>
      <c r="G925" s="3"/>
      <c r="H925" s="21"/>
    </row>
    <row r="926" spans="1:8">
      <c r="A926" s="19"/>
      <c r="B926" s="21" t="s">
        <v>863</v>
      </c>
      <c r="C926" s="21">
        <v>1</v>
      </c>
      <c r="D926" s="3"/>
      <c r="E926" s="3">
        <v>13000</v>
      </c>
      <c r="F926" s="3">
        <f t="shared" si="17"/>
        <v>1151990</v>
      </c>
      <c r="G926" s="3"/>
      <c r="H926" s="21"/>
    </row>
    <row r="927" spans="1:8">
      <c r="A927" s="19"/>
      <c r="B927" s="21" t="s">
        <v>865</v>
      </c>
      <c r="C927" s="21">
        <v>1</v>
      </c>
      <c r="D927" s="3"/>
      <c r="E927" s="3">
        <v>15000</v>
      </c>
      <c r="F927" s="3">
        <f t="shared" si="17"/>
        <v>1136990</v>
      </c>
      <c r="G927" s="3"/>
      <c r="H927" s="21" t="s">
        <v>1644</v>
      </c>
    </row>
    <row r="928" spans="1:8">
      <c r="A928" s="19"/>
      <c r="B928" s="21" t="s">
        <v>1341</v>
      </c>
      <c r="C928" s="21">
        <v>10</v>
      </c>
      <c r="D928" s="3"/>
      <c r="E928" s="3">
        <v>162260</v>
      </c>
      <c r="F928" s="3">
        <f t="shared" si="17"/>
        <v>974730</v>
      </c>
      <c r="G928" s="3"/>
      <c r="H928" s="21" t="s">
        <v>1644</v>
      </c>
    </row>
    <row r="929" spans="1:8">
      <c r="A929" s="19"/>
      <c r="B929" s="21" t="s">
        <v>1359</v>
      </c>
      <c r="C929" s="21">
        <v>3</v>
      </c>
      <c r="D929" s="3"/>
      <c r="E929" s="3">
        <v>52645</v>
      </c>
      <c r="F929" s="3">
        <f t="shared" si="17"/>
        <v>922085</v>
      </c>
      <c r="G929" s="3"/>
      <c r="H929" s="21"/>
    </row>
    <row r="930" spans="1:8">
      <c r="A930" s="19"/>
      <c r="B930" s="21" t="s">
        <v>872</v>
      </c>
      <c r="C930" s="21">
        <v>1</v>
      </c>
      <c r="D930" s="3"/>
      <c r="E930" s="3">
        <v>15000</v>
      </c>
      <c r="F930" s="3">
        <f t="shared" si="17"/>
        <v>907085</v>
      </c>
      <c r="G930" s="3"/>
      <c r="H930" s="21"/>
    </row>
    <row r="931" spans="1:8">
      <c r="A931" s="19"/>
      <c r="B931" s="21" t="s">
        <v>816</v>
      </c>
      <c r="C931" s="21">
        <v>4</v>
      </c>
      <c r="D931" s="3"/>
      <c r="E931" s="3">
        <v>76785</v>
      </c>
      <c r="F931" s="3">
        <f t="shared" si="17"/>
        <v>830300</v>
      </c>
      <c r="G931" s="3"/>
      <c r="H931" s="21" t="s">
        <v>1645</v>
      </c>
    </row>
    <row r="932" spans="1:8">
      <c r="A932" s="19"/>
      <c r="B932" s="21" t="s">
        <v>926</v>
      </c>
      <c r="C932" s="21">
        <v>2</v>
      </c>
      <c r="D932" s="3"/>
      <c r="E932" s="3">
        <v>28955</v>
      </c>
      <c r="F932" s="3">
        <f t="shared" si="17"/>
        <v>801345</v>
      </c>
      <c r="G932" s="3"/>
      <c r="H932" s="21"/>
    </row>
    <row r="933" spans="1:8">
      <c r="A933" s="19"/>
      <c r="B933" s="21" t="s">
        <v>52</v>
      </c>
      <c r="C933" s="21">
        <v>2</v>
      </c>
      <c r="D933" s="3"/>
      <c r="E933" s="3">
        <v>26000</v>
      </c>
      <c r="F933" s="3">
        <f t="shared" si="17"/>
        <v>775345</v>
      </c>
      <c r="G933" s="3"/>
      <c r="H933" s="21"/>
    </row>
    <row r="934" spans="1:8">
      <c r="A934" s="19"/>
      <c r="B934" s="21" t="s">
        <v>55</v>
      </c>
      <c r="C934" s="21">
        <v>2</v>
      </c>
      <c r="D934" s="3"/>
      <c r="E934" s="3">
        <v>47725</v>
      </c>
      <c r="F934" s="3">
        <f t="shared" si="17"/>
        <v>727620</v>
      </c>
      <c r="G934" s="3"/>
      <c r="H934" s="21"/>
    </row>
    <row r="935" spans="1:8">
      <c r="A935" s="19"/>
      <c r="B935" s="21" t="s">
        <v>56</v>
      </c>
      <c r="C935" s="21">
        <v>2</v>
      </c>
      <c r="D935" s="3"/>
      <c r="E935" s="3">
        <v>45635</v>
      </c>
      <c r="F935" s="3">
        <f t="shared" si="17"/>
        <v>681985</v>
      </c>
      <c r="G935" s="3"/>
      <c r="H935" s="21"/>
    </row>
    <row r="936" spans="1:8">
      <c r="A936" s="19"/>
      <c r="B936" s="21" t="s">
        <v>57</v>
      </c>
      <c r="C936" s="21">
        <v>2</v>
      </c>
      <c r="D936" s="3"/>
      <c r="E936" s="3">
        <v>36500</v>
      </c>
      <c r="F936" s="3">
        <f t="shared" si="17"/>
        <v>645485</v>
      </c>
      <c r="G936" s="3"/>
      <c r="H936" s="21"/>
    </row>
    <row r="937" spans="1:8">
      <c r="A937" s="19"/>
      <c r="B937" s="21" t="s">
        <v>843</v>
      </c>
      <c r="C937" s="21">
        <v>0.5</v>
      </c>
      <c r="D937" s="3"/>
      <c r="E937" s="3">
        <v>2780</v>
      </c>
      <c r="F937" s="3">
        <f t="shared" si="17"/>
        <v>642705</v>
      </c>
      <c r="G937" s="3"/>
      <c r="H937" s="21"/>
    </row>
    <row r="938" spans="1:8">
      <c r="A938" s="19"/>
      <c r="B938" s="21" t="s">
        <v>844</v>
      </c>
      <c r="C938" s="21">
        <v>3</v>
      </c>
      <c r="D938" s="3"/>
      <c r="E938" s="3">
        <v>50750</v>
      </c>
      <c r="F938" s="3">
        <f t="shared" si="17"/>
        <v>591955</v>
      </c>
      <c r="G938" s="3"/>
      <c r="H938" s="21"/>
    </row>
    <row r="939" spans="1:8">
      <c r="A939" s="19"/>
      <c r="B939" s="21" t="s">
        <v>1371</v>
      </c>
      <c r="C939" s="21">
        <v>1</v>
      </c>
      <c r="D939" s="3"/>
      <c r="E939" s="3">
        <v>14905</v>
      </c>
      <c r="F939" s="3">
        <f t="shared" si="17"/>
        <v>577050</v>
      </c>
      <c r="G939" s="3"/>
      <c r="H939" s="21"/>
    </row>
    <row r="940" spans="1:8">
      <c r="A940" s="19"/>
      <c r="B940" s="21" t="s">
        <v>868</v>
      </c>
      <c r="C940" s="21">
        <v>6</v>
      </c>
      <c r="D940" s="3"/>
      <c r="E940" s="3">
        <v>90685</v>
      </c>
      <c r="F940" s="3">
        <f t="shared" si="17"/>
        <v>486365</v>
      </c>
      <c r="G940" s="3"/>
      <c r="H940" s="21"/>
    </row>
    <row r="941" spans="1:8">
      <c r="A941" s="19"/>
      <c r="B941" s="21" t="s">
        <v>845</v>
      </c>
      <c r="C941" s="21">
        <v>1</v>
      </c>
      <c r="D941" s="3"/>
      <c r="E941" s="3">
        <v>23690</v>
      </c>
      <c r="F941" s="3">
        <f t="shared" si="17"/>
        <v>462675</v>
      </c>
      <c r="G941" s="3"/>
      <c r="H941" s="21"/>
    </row>
    <row r="942" spans="1:8">
      <c r="A942" s="19"/>
      <c r="B942" s="21" t="s">
        <v>846</v>
      </c>
      <c r="C942" s="21">
        <v>3</v>
      </c>
      <c r="D942" s="3"/>
      <c r="E942" s="3">
        <v>50410</v>
      </c>
      <c r="F942" s="3">
        <f t="shared" si="17"/>
        <v>412265</v>
      </c>
      <c r="G942" s="3"/>
      <c r="H942" s="21"/>
    </row>
    <row r="943" spans="1:8">
      <c r="A943" s="19"/>
      <c r="B943" s="21" t="s">
        <v>848</v>
      </c>
      <c r="C943" s="21">
        <v>2</v>
      </c>
      <c r="D943" s="3"/>
      <c r="E943" s="3">
        <v>47335</v>
      </c>
      <c r="F943" s="3">
        <f t="shared" si="17"/>
        <v>364930</v>
      </c>
      <c r="G943" s="3"/>
      <c r="H943" s="21"/>
    </row>
    <row r="944" spans="1:8">
      <c r="A944" s="19"/>
      <c r="B944" s="21" t="s">
        <v>849</v>
      </c>
      <c r="C944" s="21">
        <v>2</v>
      </c>
      <c r="D944" s="3"/>
      <c r="E944" s="3">
        <v>33830</v>
      </c>
      <c r="F944" s="3">
        <f t="shared" ref="F944:F946" si="18">F943+D944-E944</f>
        <v>331100</v>
      </c>
      <c r="G944" s="3"/>
      <c r="H944" s="21"/>
    </row>
    <row r="945" spans="1:8">
      <c r="A945" s="19"/>
      <c r="B945" s="21" t="s">
        <v>931</v>
      </c>
      <c r="C945" s="21"/>
      <c r="D945" s="3">
        <v>869</v>
      </c>
      <c r="E945" s="3"/>
      <c r="F945" s="3">
        <f t="shared" si="18"/>
        <v>331969</v>
      </c>
      <c r="G945" s="3"/>
      <c r="H945" s="21" t="s">
        <v>1646</v>
      </c>
    </row>
    <row r="946" spans="1:8">
      <c r="A946" s="19"/>
      <c r="B946" s="21"/>
      <c r="C946" s="21"/>
      <c r="D946" s="3"/>
      <c r="E946" s="3">
        <f>331696+273</f>
        <v>331969</v>
      </c>
      <c r="F946" s="3">
        <f t="shared" si="18"/>
        <v>0</v>
      </c>
      <c r="G946" s="3"/>
      <c r="H946" s="21" t="s">
        <v>1646</v>
      </c>
    </row>
    <row r="947" spans="1:8">
      <c r="A947" s="19"/>
      <c r="B947" s="21"/>
      <c r="C947" s="21"/>
      <c r="D947" s="3"/>
      <c r="E947" s="3"/>
      <c r="F947" s="3"/>
      <c r="G947" s="3"/>
      <c r="H947" s="21"/>
    </row>
    <row r="948" spans="1:8">
      <c r="A948" s="19"/>
      <c r="B948" s="21"/>
      <c r="C948" s="21"/>
      <c r="D948" s="3"/>
      <c r="E948" s="3"/>
      <c r="F948" s="3"/>
      <c r="G948" s="3"/>
      <c r="H948" s="21"/>
    </row>
    <row r="949" spans="1:8" ht="15.75">
      <c r="A949" s="710" t="s">
        <v>43</v>
      </c>
      <c r="B949" s="711"/>
      <c r="C949" s="79">
        <f>SUM(C814:C948)</f>
        <v>555.5</v>
      </c>
      <c r="D949" s="13">
        <f>SUM(D814:D948)</f>
        <v>5834504</v>
      </c>
      <c r="E949" s="13">
        <f>SUM(E814:E948)</f>
        <v>5834504</v>
      </c>
      <c r="F949" s="13">
        <f>D949-E949</f>
        <v>0</v>
      </c>
      <c r="G949" s="13"/>
      <c r="H949" s="80"/>
    </row>
    <row r="952" spans="1:8" ht="23.25">
      <c r="A952" s="666" t="s">
        <v>0</v>
      </c>
      <c r="B952" s="666"/>
      <c r="C952" s="666"/>
      <c r="D952" s="666"/>
      <c r="E952" s="666"/>
      <c r="F952" s="666"/>
      <c r="G952" s="666"/>
      <c r="H952" s="666"/>
    </row>
    <row r="953" spans="1:8" ht="15.75">
      <c r="A953" s="672" t="s">
        <v>1579</v>
      </c>
      <c r="B953" s="672"/>
      <c r="C953" s="672"/>
      <c r="D953" s="672"/>
      <c r="E953" s="672"/>
      <c r="F953" s="672"/>
      <c r="G953" s="672"/>
      <c r="H953" s="672"/>
    </row>
    <row r="954" spans="1:8">
      <c r="A954" s="667" t="s">
        <v>1647</v>
      </c>
      <c r="B954" s="667"/>
      <c r="C954" s="667"/>
      <c r="D954" s="667"/>
      <c r="E954" s="667"/>
      <c r="F954" s="667"/>
      <c r="G954" s="667"/>
      <c r="H954" s="667"/>
    </row>
    <row r="955" spans="1:8">
      <c r="A955" s="668"/>
      <c r="B955" s="668"/>
      <c r="C955" s="668"/>
      <c r="D955" s="668"/>
      <c r="E955" s="668"/>
      <c r="F955" s="668"/>
      <c r="G955" s="668"/>
      <c r="H955" s="668"/>
    </row>
    <row r="956" spans="1:8" ht="15.75">
      <c r="A956" s="1" t="s">
        <v>3</v>
      </c>
      <c r="B956" s="1" t="s">
        <v>4</v>
      </c>
      <c r="C956" s="211" t="s">
        <v>2245</v>
      </c>
      <c r="D956" s="1" t="s">
        <v>2243</v>
      </c>
      <c r="E956" s="1" t="s">
        <v>2246</v>
      </c>
      <c r="F956" s="211" t="s">
        <v>2244</v>
      </c>
      <c r="G956" s="1" t="s">
        <v>2247</v>
      </c>
      <c r="H956" s="211" t="s">
        <v>2239</v>
      </c>
    </row>
    <row r="957" spans="1:8">
      <c r="A957" s="19"/>
      <c r="B957" s="21" t="s">
        <v>1648</v>
      </c>
      <c r="C957" s="21">
        <v>2</v>
      </c>
      <c r="D957" s="3">
        <v>52625</v>
      </c>
      <c r="E957" s="3"/>
      <c r="F957" s="3">
        <f>D957-E957</f>
        <v>52625</v>
      </c>
      <c r="G957" s="3"/>
      <c r="H957" s="21"/>
    </row>
    <row r="958" spans="1:8">
      <c r="A958" s="19"/>
      <c r="B958" s="21" t="s">
        <v>151</v>
      </c>
      <c r="C958" s="21">
        <v>2</v>
      </c>
      <c r="D958" s="3">
        <v>51830</v>
      </c>
      <c r="E958" s="3"/>
      <c r="F958" s="3">
        <f>F957+D958-E958</f>
        <v>104455</v>
      </c>
      <c r="G958" s="3"/>
      <c r="H958" s="21"/>
    </row>
    <row r="959" spans="1:8">
      <c r="A959" s="19"/>
      <c r="B959" s="21" t="s">
        <v>152</v>
      </c>
      <c r="C959" s="21">
        <v>4</v>
      </c>
      <c r="D959" s="3">
        <v>105335</v>
      </c>
      <c r="E959" s="3"/>
      <c r="F959" s="3">
        <f t="shared" ref="F959:F981" si="19">F958+D959-E959</f>
        <v>209790</v>
      </c>
      <c r="G959" s="3"/>
      <c r="H959" s="21"/>
    </row>
    <row r="960" spans="1:8">
      <c r="A960" s="19"/>
      <c r="B960" s="21" t="s">
        <v>153</v>
      </c>
      <c r="C960" s="21">
        <v>4</v>
      </c>
      <c r="D960" s="3">
        <v>103275</v>
      </c>
      <c r="E960" s="3"/>
      <c r="F960" s="3">
        <f t="shared" si="19"/>
        <v>313065</v>
      </c>
      <c r="G960" s="3"/>
      <c r="H960" s="21"/>
    </row>
    <row r="961" spans="1:8">
      <c r="A961" s="19"/>
      <c r="B961" s="21" t="s">
        <v>154</v>
      </c>
      <c r="C961" s="21">
        <v>2</v>
      </c>
      <c r="D961" s="3">
        <v>51720</v>
      </c>
      <c r="E961" s="3"/>
      <c r="F961" s="3">
        <f t="shared" si="19"/>
        <v>364785</v>
      </c>
      <c r="G961" s="3"/>
      <c r="H961" s="21"/>
    </row>
    <row r="962" spans="1:8">
      <c r="A962" s="19"/>
      <c r="B962" s="21" t="s">
        <v>155</v>
      </c>
      <c r="C962" s="21">
        <v>3</v>
      </c>
      <c r="D962" s="3">
        <v>80130</v>
      </c>
      <c r="E962" s="3"/>
      <c r="F962" s="3">
        <f t="shared" si="19"/>
        <v>444915</v>
      </c>
      <c r="G962" s="3"/>
      <c r="H962" s="21"/>
    </row>
    <row r="963" spans="1:8">
      <c r="A963" s="19"/>
      <c r="B963" s="21" t="s">
        <v>158</v>
      </c>
      <c r="C963" s="21">
        <v>4</v>
      </c>
      <c r="D963" s="3">
        <v>103660</v>
      </c>
      <c r="E963" s="3"/>
      <c r="F963" s="3">
        <f t="shared" si="19"/>
        <v>548575</v>
      </c>
      <c r="G963" s="3"/>
      <c r="H963" s="21"/>
    </row>
    <row r="964" spans="1:8">
      <c r="A964" s="19"/>
      <c r="B964" s="21" t="s">
        <v>159</v>
      </c>
      <c r="C964" s="21">
        <v>4</v>
      </c>
      <c r="D964" s="3">
        <v>104170</v>
      </c>
      <c r="E964" s="3"/>
      <c r="F964" s="3">
        <f t="shared" si="19"/>
        <v>652745</v>
      </c>
      <c r="G964" s="3"/>
      <c r="H964" s="21"/>
    </row>
    <row r="965" spans="1:8">
      <c r="A965" s="19"/>
      <c r="B965" s="21" t="s">
        <v>160</v>
      </c>
      <c r="C965" s="21">
        <v>8</v>
      </c>
      <c r="D965" s="3">
        <v>210825</v>
      </c>
      <c r="E965" s="3"/>
      <c r="F965" s="3">
        <f t="shared" si="19"/>
        <v>863570</v>
      </c>
      <c r="G965" s="3"/>
      <c r="H965" s="21"/>
    </row>
    <row r="966" spans="1:8">
      <c r="A966" s="19"/>
      <c r="B966" s="21" t="s">
        <v>347</v>
      </c>
      <c r="C966" s="21">
        <v>1</v>
      </c>
      <c r="D966" s="3">
        <v>8400</v>
      </c>
      <c r="E966" s="3"/>
      <c r="F966" s="3">
        <f t="shared" si="19"/>
        <v>871970</v>
      </c>
      <c r="G966" s="3"/>
      <c r="H966" s="21"/>
    </row>
    <row r="967" spans="1:8">
      <c r="A967" s="19"/>
      <c r="B967" s="21" t="s">
        <v>267</v>
      </c>
      <c r="C967" s="21">
        <v>2</v>
      </c>
      <c r="D967" s="3"/>
      <c r="E967" s="3">
        <v>40000</v>
      </c>
      <c r="F967" s="3">
        <f t="shared" si="19"/>
        <v>831970</v>
      </c>
      <c r="G967" s="3"/>
      <c r="H967" s="21"/>
    </row>
    <row r="968" spans="1:8">
      <c r="A968" s="19"/>
      <c r="B968" s="21" t="s">
        <v>465</v>
      </c>
      <c r="C968" s="21">
        <v>5</v>
      </c>
      <c r="D968" s="3"/>
      <c r="E968" s="3">
        <v>107000</v>
      </c>
      <c r="F968" s="3">
        <f t="shared" si="19"/>
        <v>724970</v>
      </c>
      <c r="G968" s="3"/>
      <c r="H968" s="21"/>
    </row>
    <row r="969" spans="1:8">
      <c r="A969" s="19"/>
      <c r="B969" s="21" t="s">
        <v>466</v>
      </c>
      <c r="C969" s="21">
        <v>1</v>
      </c>
      <c r="D969" s="3"/>
      <c r="E969" s="3">
        <v>12000</v>
      </c>
      <c r="F969" s="3">
        <f t="shared" si="19"/>
        <v>712970</v>
      </c>
      <c r="G969" s="3"/>
      <c r="H969" s="21"/>
    </row>
    <row r="970" spans="1:8">
      <c r="A970" s="19"/>
      <c r="B970" s="21" t="s">
        <v>467</v>
      </c>
      <c r="C970" s="21">
        <v>5</v>
      </c>
      <c r="D970" s="3"/>
      <c r="E970" s="3">
        <v>90000</v>
      </c>
      <c r="F970" s="3">
        <f t="shared" si="19"/>
        <v>622970</v>
      </c>
      <c r="G970" s="3"/>
      <c r="H970" s="21"/>
    </row>
    <row r="971" spans="1:8">
      <c r="A971" s="19"/>
      <c r="B971" s="21" t="s">
        <v>468</v>
      </c>
      <c r="C971" s="21">
        <v>5</v>
      </c>
      <c r="D971" s="3"/>
      <c r="E971" s="3">
        <v>85000</v>
      </c>
      <c r="F971" s="3">
        <f t="shared" si="19"/>
        <v>537970</v>
      </c>
      <c r="G971" s="3"/>
      <c r="H971" s="21"/>
    </row>
    <row r="972" spans="1:8">
      <c r="A972" s="19"/>
      <c r="B972" s="21" t="s">
        <v>469</v>
      </c>
      <c r="C972" s="21">
        <v>2</v>
      </c>
      <c r="D972" s="3"/>
      <c r="E972" s="3">
        <v>33000</v>
      </c>
      <c r="F972" s="3">
        <f t="shared" si="19"/>
        <v>504970</v>
      </c>
      <c r="G972" s="3"/>
      <c r="H972" s="21"/>
    </row>
    <row r="973" spans="1:8">
      <c r="A973" s="19"/>
      <c r="B973" s="21" t="s">
        <v>477</v>
      </c>
      <c r="C973" s="21">
        <v>4</v>
      </c>
      <c r="D973" s="3"/>
      <c r="E973" s="3">
        <v>73000</v>
      </c>
      <c r="F973" s="3">
        <f t="shared" si="19"/>
        <v>431970</v>
      </c>
      <c r="G973" s="3"/>
      <c r="H973" s="21"/>
    </row>
    <row r="974" spans="1:8">
      <c r="A974" s="19"/>
      <c r="B974" s="21" t="s">
        <v>478</v>
      </c>
      <c r="C974" s="21">
        <v>2</v>
      </c>
      <c r="D974" s="3"/>
      <c r="E974" s="3">
        <v>31000</v>
      </c>
      <c r="F974" s="3">
        <f t="shared" si="19"/>
        <v>400970</v>
      </c>
      <c r="G974" s="3"/>
      <c r="H974" s="21"/>
    </row>
    <row r="975" spans="1:8">
      <c r="A975" s="19"/>
      <c r="B975" s="21" t="s">
        <v>1300</v>
      </c>
      <c r="C975" s="21">
        <v>5</v>
      </c>
      <c r="D975" s="3"/>
      <c r="E975" s="3">
        <v>102000</v>
      </c>
      <c r="F975" s="3">
        <f t="shared" si="19"/>
        <v>298970</v>
      </c>
      <c r="G975" s="3"/>
      <c r="H975" s="21"/>
    </row>
    <row r="976" spans="1:8">
      <c r="A976" s="19"/>
      <c r="B976" s="21" t="s">
        <v>1301</v>
      </c>
      <c r="C976" s="21">
        <v>2</v>
      </c>
      <c r="D976" s="3"/>
      <c r="E976" s="3">
        <v>40000</v>
      </c>
      <c r="F976" s="3">
        <f t="shared" si="19"/>
        <v>258970</v>
      </c>
      <c r="G976" s="3"/>
      <c r="H976" s="21"/>
    </row>
    <row r="977" spans="1:8">
      <c r="A977" s="19"/>
      <c r="B977" s="21" t="s">
        <v>1570</v>
      </c>
      <c r="C977" s="21">
        <v>5</v>
      </c>
      <c r="D977" s="3"/>
      <c r="E977" s="3">
        <v>76000</v>
      </c>
      <c r="F977" s="3">
        <f t="shared" si="19"/>
        <v>182970</v>
      </c>
      <c r="G977" s="3"/>
      <c r="H977" s="21"/>
    </row>
    <row r="978" spans="1:8">
      <c r="A978" s="19"/>
      <c r="B978" s="21" t="s">
        <v>1304</v>
      </c>
      <c r="C978" s="21">
        <v>3</v>
      </c>
      <c r="D978" s="3"/>
      <c r="E978" s="3">
        <v>60000</v>
      </c>
      <c r="F978" s="3">
        <f t="shared" si="19"/>
        <v>122970</v>
      </c>
      <c r="G978" s="3"/>
      <c r="H978" s="21"/>
    </row>
    <row r="979" spans="1:8">
      <c r="A979" s="19"/>
      <c r="B979" s="21" t="s">
        <v>1305</v>
      </c>
      <c r="C979" s="21">
        <v>3</v>
      </c>
      <c r="D979" s="3"/>
      <c r="E979" s="3">
        <v>60000</v>
      </c>
      <c r="F979" s="3">
        <f t="shared" si="19"/>
        <v>62970</v>
      </c>
      <c r="G979" s="3"/>
      <c r="H979" s="21"/>
    </row>
    <row r="980" spans="1:8">
      <c r="A980" s="19"/>
      <c r="B980" s="21" t="s">
        <v>1573</v>
      </c>
      <c r="C980" s="21">
        <v>3</v>
      </c>
      <c r="D980" s="3"/>
      <c r="E980" s="3">
        <v>60415</v>
      </c>
      <c r="F980" s="3">
        <f t="shared" si="19"/>
        <v>2555</v>
      </c>
      <c r="G980" s="3"/>
      <c r="H980" s="21"/>
    </row>
    <row r="981" spans="1:8">
      <c r="A981" s="19"/>
      <c r="B981" s="21"/>
      <c r="C981" s="21"/>
      <c r="D981" s="3"/>
      <c r="E981" s="3">
        <v>2555</v>
      </c>
      <c r="F981" s="3">
        <f t="shared" si="19"/>
        <v>0</v>
      </c>
      <c r="G981" s="3"/>
      <c r="H981" s="21" t="s">
        <v>1643</v>
      </c>
    </row>
    <row r="982" spans="1:8" ht="15.75">
      <c r="A982" s="710" t="s">
        <v>43</v>
      </c>
      <c r="B982" s="711"/>
      <c r="C982" s="79">
        <f>SUM(C957:C981)</f>
        <v>81</v>
      </c>
      <c r="D982" s="13">
        <f>SUM(D957:D981)</f>
        <v>871970</v>
      </c>
      <c r="E982" s="13">
        <f>SUM(E957:E981)</f>
        <v>871970</v>
      </c>
      <c r="F982" s="13">
        <f>D982-E982</f>
        <v>0</v>
      </c>
      <c r="G982" s="13"/>
      <c r="H982" s="80"/>
    </row>
    <row r="987" spans="1:8" ht="23.25">
      <c r="A987" s="666" t="s">
        <v>0</v>
      </c>
      <c r="B987" s="666"/>
      <c r="C987" s="666"/>
      <c r="D987" s="666"/>
      <c r="E987" s="666"/>
      <c r="F987" s="666"/>
      <c r="G987" s="666"/>
      <c r="H987" s="666"/>
    </row>
    <row r="988" spans="1:8" ht="15.75">
      <c r="A988" s="672" t="s">
        <v>1579</v>
      </c>
      <c r="B988" s="672"/>
      <c r="C988" s="672"/>
      <c r="D988" s="672"/>
      <c r="E988" s="672"/>
      <c r="F988" s="672"/>
      <c r="G988" s="672"/>
      <c r="H988" s="672"/>
    </row>
    <row r="989" spans="1:8">
      <c r="A989" s="667" t="s">
        <v>2027</v>
      </c>
      <c r="B989" s="667"/>
      <c r="C989" s="667"/>
      <c r="D989" s="667"/>
      <c r="E989" s="667"/>
      <c r="F989" s="667"/>
      <c r="G989" s="667"/>
      <c r="H989" s="667"/>
    </row>
    <row r="990" spans="1:8">
      <c r="A990" s="668"/>
      <c r="B990" s="668"/>
      <c r="C990" s="668"/>
      <c r="D990" s="668"/>
      <c r="E990" s="668"/>
      <c r="F990" s="668"/>
      <c r="G990" s="668"/>
      <c r="H990" s="668"/>
    </row>
    <row r="991" spans="1:8" ht="15.75">
      <c r="A991" s="1" t="s">
        <v>3</v>
      </c>
      <c r="B991" s="1" t="s">
        <v>4</v>
      </c>
      <c r="C991" s="211" t="s">
        <v>2245</v>
      </c>
      <c r="D991" s="1" t="s">
        <v>2243</v>
      </c>
      <c r="E991" s="1" t="s">
        <v>2246</v>
      </c>
      <c r="F991" s="211" t="s">
        <v>2244</v>
      </c>
      <c r="G991" s="1" t="s">
        <v>2247</v>
      </c>
      <c r="H991" s="211" t="s">
        <v>2239</v>
      </c>
    </row>
    <row r="992" spans="1:8">
      <c r="A992" s="19"/>
      <c r="B992" s="21" t="s">
        <v>1304</v>
      </c>
      <c r="C992" s="21">
        <v>5</v>
      </c>
      <c r="D992" s="3">
        <v>128525</v>
      </c>
      <c r="E992" s="3"/>
      <c r="F992" s="3">
        <f>D992-E992</f>
        <v>128525</v>
      </c>
      <c r="G992" s="3"/>
      <c r="H992" s="21"/>
    </row>
    <row r="993" spans="1:9">
      <c r="A993" s="19"/>
      <c r="B993" s="21" t="s">
        <v>1305</v>
      </c>
      <c r="C993" s="21">
        <f>10-4</f>
        <v>6</v>
      </c>
      <c r="D993" s="3">
        <f>266275-108385</f>
        <v>157890</v>
      </c>
      <c r="E993" s="3"/>
      <c r="F993" s="3">
        <f>F992+D993-E993</f>
        <v>286415</v>
      </c>
      <c r="G993" s="3"/>
      <c r="H993" s="21"/>
    </row>
    <row r="994" spans="1:9">
      <c r="A994" s="19"/>
      <c r="B994" s="21" t="s">
        <v>1306</v>
      </c>
      <c r="C994" s="21">
        <v>1</v>
      </c>
      <c r="D994" s="3">
        <v>26185</v>
      </c>
      <c r="E994" s="3"/>
      <c r="F994" s="3">
        <f t="shared" ref="F994:F1047" si="20">F993+D994-E994</f>
        <v>312600</v>
      </c>
      <c r="G994" s="3"/>
      <c r="H994" s="21"/>
    </row>
    <row r="995" spans="1:9">
      <c r="A995" s="19"/>
      <c r="B995" s="21" t="s">
        <v>1574</v>
      </c>
      <c r="C995" s="21">
        <v>3</v>
      </c>
      <c r="D995" s="3">
        <v>76055</v>
      </c>
      <c r="E995" s="3"/>
      <c r="F995" s="3">
        <f t="shared" si="20"/>
        <v>388655</v>
      </c>
      <c r="G995" s="3"/>
      <c r="H995" s="21"/>
    </row>
    <row r="996" spans="1:9">
      <c r="A996" s="19"/>
      <c r="B996" s="21" t="s">
        <v>1575</v>
      </c>
      <c r="C996" s="21">
        <v>11</v>
      </c>
      <c r="D996" s="3">
        <v>275485</v>
      </c>
      <c r="E996" s="3"/>
      <c r="F996" s="3">
        <f t="shared" si="20"/>
        <v>664140</v>
      </c>
      <c r="G996" s="3"/>
      <c r="H996" s="21"/>
    </row>
    <row r="997" spans="1:9">
      <c r="A997" s="19"/>
      <c r="B997" s="21" t="s">
        <v>1576</v>
      </c>
      <c r="C997" s="21">
        <v>22</v>
      </c>
      <c r="D997" s="3">
        <f>505595+48985</f>
        <v>554580</v>
      </c>
      <c r="E997" s="3"/>
      <c r="F997" s="3">
        <f t="shared" si="20"/>
        <v>1218720</v>
      </c>
      <c r="G997" s="3"/>
      <c r="H997" s="21"/>
    </row>
    <row r="998" spans="1:9">
      <c r="A998" s="19"/>
      <c r="B998" s="21" t="s">
        <v>1577</v>
      </c>
      <c r="C998" s="21">
        <v>20</v>
      </c>
      <c r="D998" s="3">
        <v>501005</v>
      </c>
      <c r="E998" s="3"/>
      <c r="F998" s="3">
        <f t="shared" si="20"/>
        <v>1719725</v>
      </c>
      <c r="G998" s="3"/>
      <c r="H998" s="21"/>
      <c r="I998" t="s">
        <v>1649</v>
      </c>
    </row>
    <row r="999" spans="1:9">
      <c r="A999" s="19"/>
      <c r="B999" s="21" t="s">
        <v>1628</v>
      </c>
      <c r="C999" s="21">
        <v>14</v>
      </c>
      <c r="D999" s="3">
        <v>410900</v>
      </c>
      <c r="E999" s="3"/>
      <c r="F999" s="3">
        <f t="shared" si="20"/>
        <v>2130625</v>
      </c>
      <c r="G999" s="3"/>
      <c r="H999" s="21"/>
    </row>
    <row r="1000" spans="1:9">
      <c r="A1000" s="19"/>
      <c r="B1000" s="21" t="s">
        <v>1629</v>
      </c>
      <c r="C1000" s="21">
        <v>11</v>
      </c>
      <c r="D1000" s="3">
        <v>262980</v>
      </c>
      <c r="E1000" s="3"/>
      <c r="F1000" s="3">
        <f t="shared" si="20"/>
        <v>2393605</v>
      </c>
      <c r="G1000" s="3"/>
      <c r="H1000" s="21"/>
    </row>
    <row r="1001" spans="1:9">
      <c r="A1001" s="19"/>
      <c r="B1001" s="21" t="s">
        <v>1650</v>
      </c>
      <c r="C1001" s="21">
        <v>4</v>
      </c>
      <c r="D1001" s="3">
        <v>95275</v>
      </c>
      <c r="E1001" s="3"/>
      <c r="F1001" s="3">
        <f t="shared" si="20"/>
        <v>2488880</v>
      </c>
      <c r="G1001" s="3"/>
      <c r="H1001" s="21"/>
    </row>
    <row r="1002" spans="1:9">
      <c r="A1002" s="19"/>
      <c r="B1002" s="21" t="s">
        <v>1636</v>
      </c>
      <c r="C1002" s="21">
        <v>6</v>
      </c>
      <c r="D1002" s="3"/>
      <c r="E1002" s="3">
        <v>153000</v>
      </c>
      <c r="F1002" s="3">
        <f t="shared" si="20"/>
        <v>2335880</v>
      </c>
      <c r="G1002" s="3"/>
      <c r="H1002" s="21"/>
    </row>
    <row r="1003" spans="1:9">
      <c r="A1003" s="19"/>
      <c r="B1003" s="21" t="s">
        <v>1307</v>
      </c>
      <c r="C1003" s="21">
        <v>2</v>
      </c>
      <c r="D1003" s="3"/>
      <c r="E1003" s="3">
        <v>50445</v>
      </c>
      <c r="F1003" s="3">
        <f t="shared" si="20"/>
        <v>2285435</v>
      </c>
      <c r="G1003" s="3"/>
      <c r="H1003" s="21"/>
    </row>
    <row r="1004" spans="1:9">
      <c r="A1004" s="19"/>
      <c r="B1004" s="21" t="s">
        <v>1309</v>
      </c>
      <c r="C1004" s="21">
        <v>2</v>
      </c>
      <c r="D1004" s="3"/>
      <c r="E1004" s="3">
        <v>51075</v>
      </c>
      <c r="F1004" s="3">
        <f t="shared" si="20"/>
        <v>2234360</v>
      </c>
      <c r="G1004" s="3"/>
      <c r="H1004" s="21"/>
    </row>
    <row r="1005" spans="1:9">
      <c r="A1005" s="19"/>
      <c r="B1005" s="21" t="s">
        <v>1266</v>
      </c>
      <c r="C1005" s="21">
        <v>2</v>
      </c>
      <c r="D1005" s="3"/>
      <c r="E1005" s="3">
        <v>51700</v>
      </c>
      <c r="F1005" s="3">
        <f t="shared" si="20"/>
        <v>2182660</v>
      </c>
      <c r="G1005" s="3"/>
      <c r="H1005" s="21"/>
    </row>
    <row r="1006" spans="1:9">
      <c r="A1006" s="19"/>
      <c r="B1006" s="21" t="s">
        <v>1311</v>
      </c>
      <c r="C1006" s="21">
        <v>2</v>
      </c>
      <c r="D1006" s="3"/>
      <c r="E1006" s="3">
        <v>49110</v>
      </c>
      <c r="F1006" s="3">
        <f t="shared" si="20"/>
        <v>2133550</v>
      </c>
      <c r="G1006" s="3"/>
      <c r="H1006" s="21"/>
    </row>
    <row r="1007" spans="1:9">
      <c r="A1007" s="19"/>
      <c r="B1007" s="21" t="s">
        <v>1270</v>
      </c>
      <c r="C1007" s="21">
        <v>2</v>
      </c>
      <c r="D1007" s="3"/>
      <c r="E1007" s="3">
        <v>27000</v>
      </c>
      <c r="F1007" s="3">
        <f t="shared" si="20"/>
        <v>2106550</v>
      </c>
      <c r="G1007" s="3"/>
      <c r="H1007" s="21"/>
    </row>
    <row r="1008" spans="1:9">
      <c r="A1008" s="19"/>
      <c r="B1008" s="21" t="s">
        <v>826</v>
      </c>
      <c r="C1008" s="21">
        <v>2</v>
      </c>
      <c r="D1008" s="3"/>
      <c r="E1008" s="3">
        <v>27000</v>
      </c>
      <c r="F1008" s="3">
        <f t="shared" si="20"/>
        <v>2079550</v>
      </c>
      <c r="G1008" s="3"/>
      <c r="H1008" s="21"/>
    </row>
    <row r="1009" spans="1:8">
      <c r="A1009" s="19"/>
      <c r="B1009" s="21" t="s">
        <v>482</v>
      </c>
      <c r="C1009" s="21">
        <v>2</v>
      </c>
      <c r="D1009" s="3"/>
      <c r="E1009" s="3">
        <v>27000</v>
      </c>
      <c r="F1009" s="3">
        <f t="shared" si="20"/>
        <v>2052550</v>
      </c>
      <c r="G1009" s="3"/>
      <c r="H1009" s="21"/>
    </row>
    <row r="1010" spans="1:8">
      <c r="A1010" s="19"/>
      <c r="B1010" s="21" t="s">
        <v>1275</v>
      </c>
      <c r="C1010" s="21">
        <v>2</v>
      </c>
      <c r="D1010" s="3"/>
      <c r="E1010" s="3">
        <v>27000</v>
      </c>
      <c r="F1010" s="3">
        <f t="shared" si="20"/>
        <v>2025550</v>
      </c>
      <c r="G1010" s="3"/>
      <c r="H1010" s="21"/>
    </row>
    <row r="1011" spans="1:8">
      <c r="A1011" s="19"/>
      <c r="B1011" s="21" t="s">
        <v>1277</v>
      </c>
      <c r="C1011" s="21">
        <v>3</v>
      </c>
      <c r="D1011" s="3"/>
      <c r="E1011" s="3">
        <v>40905</v>
      </c>
      <c r="F1011" s="3">
        <f t="shared" si="20"/>
        <v>1984645</v>
      </c>
      <c r="G1011" s="3"/>
      <c r="H1011" s="21"/>
    </row>
    <row r="1012" spans="1:8">
      <c r="A1012" s="19"/>
      <c r="B1012" s="21" t="s">
        <v>1278</v>
      </c>
      <c r="C1012" s="21">
        <v>1</v>
      </c>
      <c r="D1012" s="3"/>
      <c r="E1012" s="3">
        <v>13500</v>
      </c>
      <c r="F1012" s="3">
        <f t="shared" si="20"/>
        <v>1971145</v>
      </c>
      <c r="G1012" s="3"/>
      <c r="H1012" s="21"/>
    </row>
    <row r="1013" spans="1:8">
      <c r="A1013" s="19"/>
      <c r="B1013" s="21" t="s">
        <v>1279</v>
      </c>
      <c r="C1013" s="21">
        <v>2</v>
      </c>
      <c r="D1013" s="3"/>
      <c r="E1013" s="3">
        <v>39785</v>
      </c>
      <c r="F1013" s="3">
        <f t="shared" si="20"/>
        <v>1931360</v>
      </c>
      <c r="G1013" s="3"/>
      <c r="H1013" s="21"/>
    </row>
    <row r="1014" spans="1:8">
      <c r="A1014" s="19"/>
      <c r="B1014" s="21" t="s">
        <v>1280</v>
      </c>
      <c r="C1014" s="21">
        <v>1</v>
      </c>
      <c r="D1014" s="3"/>
      <c r="E1014" s="3">
        <v>24770</v>
      </c>
      <c r="F1014" s="3">
        <f t="shared" si="20"/>
        <v>1906590</v>
      </c>
      <c r="G1014" s="3"/>
      <c r="H1014" s="21"/>
    </row>
    <row r="1015" spans="1:8">
      <c r="A1015" s="19"/>
      <c r="B1015" s="21" t="s">
        <v>1288</v>
      </c>
      <c r="C1015" s="21">
        <v>2</v>
      </c>
      <c r="D1015" s="3"/>
      <c r="E1015" s="3">
        <v>30240</v>
      </c>
      <c r="F1015" s="3">
        <f t="shared" si="20"/>
        <v>1876350</v>
      </c>
      <c r="G1015" s="3"/>
      <c r="H1015" s="21"/>
    </row>
    <row r="1016" spans="1:8">
      <c r="A1016" s="19"/>
      <c r="B1016" s="21" t="s">
        <v>402</v>
      </c>
      <c r="C1016" s="21">
        <v>2</v>
      </c>
      <c r="D1016" s="3"/>
      <c r="E1016" s="3">
        <v>29760</v>
      </c>
      <c r="F1016" s="3">
        <f t="shared" si="20"/>
        <v>1846590</v>
      </c>
      <c r="G1016" s="3"/>
      <c r="H1016" s="21"/>
    </row>
    <row r="1017" spans="1:8">
      <c r="A1017" s="19"/>
      <c r="B1017" s="21" t="s">
        <v>1355</v>
      </c>
      <c r="C1017" s="21">
        <v>4</v>
      </c>
      <c r="D1017" s="3"/>
      <c r="E1017" s="3">
        <v>52330</v>
      </c>
      <c r="F1017" s="3">
        <f t="shared" si="20"/>
        <v>1794260</v>
      </c>
      <c r="G1017" s="3"/>
      <c r="H1017" s="21"/>
    </row>
    <row r="1018" spans="1:8">
      <c r="A1018" s="19"/>
      <c r="B1018" s="21" t="s">
        <v>565</v>
      </c>
      <c r="C1018" s="21">
        <v>4</v>
      </c>
      <c r="D1018" s="3"/>
      <c r="E1018" s="3">
        <v>68020</v>
      </c>
      <c r="F1018" s="3">
        <f t="shared" si="20"/>
        <v>1726240</v>
      </c>
      <c r="G1018" s="3"/>
      <c r="H1018" s="21"/>
    </row>
    <row r="1019" spans="1:8">
      <c r="A1019" s="19"/>
      <c r="B1019" s="21" t="s">
        <v>567</v>
      </c>
      <c r="C1019" s="21">
        <v>2</v>
      </c>
      <c r="D1019" s="3"/>
      <c r="E1019" s="3">
        <v>40210</v>
      </c>
      <c r="F1019" s="3">
        <f t="shared" si="20"/>
        <v>1686030</v>
      </c>
      <c r="G1019" s="3"/>
      <c r="H1019" s="21"/>
    </row>
    <row r="1020" spans="1:8">
      <c r="A1020" s="19"/>
      <c r="B1020" s="21" t="s">
        <v>568</v>
      </c>
      <c r="C1020" s="21">
        <v>1</v>
      </c>
      <c r="D1020" s="3"/>
      <c r="E1020" s="3">
        <v>19860</v>
      </c>
      <c r="F1020" s="3">
        <f t="shared" si="20"/>
        <v>1666170</v>
      </c>
      <c r="G1020" s="3"/>
      <c r="H1020" s="21"/>
    </row>
    <row r="1021" spans="1:8">
      <c r="A1021" s="19"/>
      <c r="B1021" s="21" t="s">
        <v>569</v>
      </c>
      <c r="C1021" s="21">
        <v>6</v>
      </c>
      <c r="D1021" s="3">
        <v>20325</v>
      </c>
      <c r="E1021" s="3">
        <v>118505</v>
      </c>
      <c r="F1021" s="3">
        <f t="shared" si="20"/>
        <v>1567990</v>
      </c>
      <c r="G1021" s="3"/>
      <c r="H1021" s="82" t="s">
        <v>1651</v>
      </c>
    </row>
    <row r="1022" spans="1:8">
      <c r="A1022" s="19"/>
      <c r="B1022" s="21" t="s">
        <v>570</v>
      </c>
      <c r="C1022" s="21">
        <v>6</v>
      </c>
      <c r="D1022" s="3"/>
      <c r="E1022" s="3">
        <v>130965</v>
      </c>
      <c r="F1022" s="3">
        <f t="shared" si="20"/>
        <v>1437025</v>
      </c>
      <c r="G1022" s="3"/>
      <c r="H1022" s="82"/>
    </row>
    <row r="1023" spans="1:8">
      <c r="A1023" s="19"/>
      <c r="B1023" s="21" t="s">
        <v>571</v>
      </c>
      <c r="C1023" s="21">
        <v>2</v>
      </c>
      <c r="D1023" s="3"/>
      <c r="E1023" s="3">
        <v>46200</v>
      </c>
      <c r="F1023" s="3">
        <f t="shared" si="20"/>
        <v>1390825</v>
      </c>
      <c r="G1023" s="3"/>
      <c r="H1023" s="82"/>
    </row>
    <row r="1024" spans="1:8">
      <c r="A1024" s="19"/>
      <c r="B1024" s="21" t="s">
        <v>573</v>
      </c>
      <c r="C1024" s="21">
        <v>13</v>
      </c>
      <c r="D1024" s="3"/>
      <c r="E1024" s="3">
        <v>264130</v>
      </c>
      <c r="F1024" s="3">
        <f t="shared" si="20"/>
        <v>1126695</v>
      </c>
      <c r="G1024" s="3"/>
      <c r="H1024" s="21"/>
    </row>
    <row r="1025" spans="1:8">
      <c r="A1025" s="19"/>
      <c r="B1025" s="21" t="s">
        <v>574</v>
      </c>
      <c r="C1025" s="21">
        <v>10</v>
      </c>
      <c r="D1025" s="3">
        <v>18520</v>
      </c>
      <c r="E1025" s="3">
        <v>212395</v>
      </c>
      <c r="F1025" s="3">
        <f t="shared" si="20"/>
        <v>932820</v>
      </c>
      <c r="G1025" s="3"/>
      <c r="H1025" s="21" t="s">
        <v>1652</v>
      </c>
    </row>
    <row r="1026" spans="1:8">
      <c r="A1026" s="19"/>
      <c r="B1026" s="21"/>
      <c r="C1026" s="21"/>
      <c r="D1026" s="3"/>
      <c r="E1026" s="3">
        <v>25</v>
      </c>
      <c r="F1026" s="3">
        <f t="shared" si="20"/>
        <v>932795</v>
      </c>
      <c r="G1026" s="3"/>
      <c r="H1026" s="21" t="s">
        <v>1653</v>
      </c>
    </row>
    <row r="1027" spans="1:8">
      <c r="A1027" s="19"/>
      <c r="B1027" s="21" t="s">
        <v>575</v>
      </c>
      <c r="C1027" s="21">
        <v>3</v>
      </c>
      <c r="D1027" s="3"/>
      <c r="E1027" s="3">
        <v>69965</v>
      </c>
      <c r="F1027" s="3">
        <f t="shared" si="20"/>
        <v>862830</v>
      </c>
      <c r="G1027" s="3"/>
      <c r="H1027" s="21"/>
    </row>
    <row r="1028" spans="1:8">
      <c r="A1028" s="19"/>
      <c r="B1028" s="21" t="s">
        <v>903</v>
      </c>
      <c r="C1028" s="21">
        <v>5</v>
      </c>
      <c r="D1028" s="3"/>
      <c r="E1028" s="3">
        <v>65175</v>
      </c>
      <c r="F1028" s="3">
        <f t="shared" si="20"/>
        <v>797655</v>
      </c>
      <c r="G1028" s="3"/>
      <c r="H1028" s="21"/>
    </row>
    <row r="1029" spans="1:8">
      <c r="A1029" s="19"/>
      <c r="B1029" s="21" t="s">
        <v>1379</v>
      </c>
      <c r="C1029" s="21">
        <v>2</v>
      </c>
      <c r="D1029" s="3"/>
      <c r="E1029" s="3">
        <v>32900</v>
      </c>
      <c r="F1029" s="3">
        <f t="shared" si="20"/>
        <v>764755</v>
      </c>
      <c r="G1029" s="3"/>
      <c r="H1029" s="21"/>
    </row>
    <row r="1030" spans="1:8">
      <c r="A1030" s="19"/>
      <c r="B1030" s="21" t="s">
        <v>1381</v>
      </c>
      <c r="C1030" s="21">
        <v>4</v>
      </c>
      <c r="D1030" s="3"/>
      <c r="E1030" s="3">
        <v>60540</v>
      </c>
      <c r="F1030" s="3">
        <f t="shared" si="20"/>
        <v>704215</v>
      </c>
      <c r="G1030" s="3"/>
      <c r="H1030" s="21"/>
    </row>
    <row r="1031" spans="1:8">
      <c r="A1031" s="19"/>
      <c r="B1031" s="21" t="s">
        <v>578</v>
      </c>
      <c r="C1031" s="21">
        <v>5</v>
      </c>
      <c r="D1031" s="3"/>
      <c r="E1031" s="3">
        <v>75835</v>
      </c>
      <c r="F1031" s="3">
        <f t="shared" si="20"/>
        <v>628380</v>
      </c>
      <c r="G1031" s="3"/>
      <c r="H1031" s="21"/>
    </row>
    <row r="1032" spans="1:8">
      <c r="A1032" s="19"/>
      <c r="B1032" s="21" t="s">
        <v>1382</v>
      </c>
      <c r="C1032" s="21">
        <v>10</v>
      </c>
      <c r="D1032" s="3"/>
      <c r="E1032" s="3">
        <v>136755</v>
      </c>
      <c r="F1032" s="3">
        <f t="shared" si="20"/>
        <v>491625</v>
      </c>
      <c r="G1032" s="3"/>
      <c r="H1032" s="21"/>
    </row>
    <row r="1033" spans="1:8">
      <c r="A1033" s="19"/>
      <c r="B1033" s="21" t="s">
        <v>1391</v>
      </c>
      <c r="C1033" s="21">
        <v>17</v>
      </c>
      <c r="D1033" s="3"/>
      <c r="E1033" s="3">
        <v>94125</v>
      </c>
      <c r="F1033" s="3">
        <f t="shared" si="20"/>
        <v>397500</v>
      </c>
      <c r="G1033" s="3"/>
      <c r="H1033" s="21"/>
    </row>
    <row r="1034" spans="1:8">
      <c r="A1034" s="19"/>
      <c r="B1034" s="21" t="s">
        <v>1383</v>
      </c>
      <c r="C1034" s="21">
        <v>2</v>
      </c>
      <c r="D1034" s="3"/>
      <c r="E1034" s="3">
        <v>31830</v>
      </c>
      <c r="F1034" s="3">
        <f t="shared" si="20"/>
        <v>365670</v>
      </c>
      <c r="G1034" s="3"/>
      <c r="H1034" s="21"/>
    </row>
    <row r="1035" spans="1:8">
      <c r="A1035" s="19"/>
      <c r="B1035" s="21" t="s">
        <v>64</v>
      </c>
      <c r="C1035" s="21">
        <v>2</v>
      </c>
      <c r="D1035" s="3">
        <v>31830</v>
      </c>
      <c r="E1035" s="3"/>
      <c r="F1035" s="3">
        <f t="shared" si="20"/>
        <v>397500</v>
      </c>
      <c r="G1035" s="3"/>
      <c r="H1035" s="21" t="s">
        <v>1654</v>
      </c>
    </row>
    <row r="1036" spans="1:8">
      <c r="A1036" s="19"/>
      <c r="B1036" s="21" t="s">
        <v>65</v>
      </c>
      <c r="C1036" s="21">
        <v>2</v>
      </c>
      <c r="D1036" s="3"/>
      <c r="E1036" s="3">
        <v>26700</v>
      </c>
      <c r="F1036" s="3">
        <f t="shared" si="20"/>
        <v>370800</v>
      </c>
      <c r="G1036" s="3"/>
      <c r="H1036" s="21"/>
    </row>
    <row r="1037" spans="1:8">
      <c r="A1037" s="19"/>
      <c r="B1037" s="21" t="s">
        <v>66</v>
      </c>
      <c r="C1037" s="21">
        <v>2</v>
      </c>
      <c r="D1037" s="3"/>
      <c r="E1037" s="3">
        <v>27485</v>
      </c>
      <c r="F1037" s="3">
        <f t="shared" si="20"/>
        <v>343315</v>
      </c>
      <c r="G1037" s="3"/>
      <c r="H1037" s="21"/>
    </row>
    <row r="1038" spans="1:8">
      <c r="A1038" s="19"/>
      <c r="B1038" s="21" t="s">
        <v>1394</v>
      </c>
      <c r="C1038" s="21">
        <v>2</v>
      </c>
      <c r="D1038" s="3"/>
      <c r="E1038" s="3">
        <v>28135</v>
      </c>
      <c r="F1038" s="3">
        <f t="shared" si="20"/>
        <v>315180</v>
      </c>
      <c r="G1038" s="3"/>
      <c r="H1038" s="21"/>
    </row>
    <row r="1039" spans="1:8">
      <c r="A1039" s="19"/>
      <c r="B1039" s="21" t="s">
        <v>67</v>
      </c>
      <c r="C1039" s="21">
        <v>3</v>
      </c>
      <c r="D1039" s="3"/>
      <c r="E1039" s="3">
        <v>39695</v>
      </c>
      <c r="F1039" s="3">
        <f t="shared" si="20"/>
        <v>275485</v>
      </c>
      <c r="G1039" s="3"/>
      <c r="H1039" s="21"/>
    </row>
    <row r="1040" spans="1:8">
      <c r="A1040" s="19"/>
      <c r="B1040" s="21" t="s">
        <v>68</v>
      </c>
      <c r="C1040" s="21">
        <v>2</v>
      </c>
      <c r="D1040" s="3"/>
      <c r="E1040" s="3">
        <v>23980</v>
      </c>
      <c r="F1040" s="3">
        <f t="shared" si="20"/>
        <v>251505</v>
      </c>
      <c r="G1040" s="3"/>
      <c r="H1040" s="21"/>
    </row>
    <row r="1041" spans="1:8">
      <c r="A1041" s="19"/>
      <c r="B1041" s="21" t="s">
        <v>69</v>
      </c>
      <c r="C1041" s="21">
        <v>5</v>
      </c>
      <c r="D1041" s="3"/>
      <c r="E1041" s="3">
        <v>59815</v>
      </c>
      <c r="F1041" s="3">
        <f t="shared" si="20"/>
        <v>191690</v>
      </c>
      <c r="G1041" s="3"/>
      <c r="H1041" s="21"/>
    </row>
    <row r="1042" spans="1:8">
      <c r="A1042" s="19"/>
      <c r="B1042" s="21" t="s">
        <v>1867</v>
      </c>
      <c r="C1042" s="21">
        <v>1</v>
      </c>
      <c r="D1042" s="3"/>
      <c r="E1042" s="3">
        <v>26000</v>
      </c>
      <c r="F1042" s="3">
        <f t="shared" si="20"/>
        <v>165690</v>
      </c>
      <c r="G1042" s="3"/>
      <c r="H1042" s="21"/>
    </row>
    <row r="1043" spans="1:8">
      <c r="A1043" s="19"/>
      <c r="B1043" s="21" t="s">
        <v>1871</v>
      </c>
      <c r="C1043" s="21">
        <v>1</v>
      </c>
      <c r="D1043" s="3"/>
      <c r="E1043" s="3">
        <v>27000</v>
      </c>
      <c r="F1043" s="3">
        <f t="shared" si="20"/>
        <v>138690</v>
      </c>
      <c r="G1043" s="3"/>
      <c r="H1043" s="21"/>
    </row>
    <row r="1044" spans="1:8">
      <c r="A1044" s="19"/>
      <c r="B1044" s="21" t="s">
        <v>1929</v>
      </c>
      <c r="C1044" s="21">
        <v>2</v>
      </c>
      <c r="D1044" s="3"/>
      <c r="E1044" s="3">
        <v>47355</v>
      </c>
      <c r="F1044" s="3">
        <f t="shared" si="20"/>
        <v>91335</v>
      </c>
      <c r="G1044" s="3"/>
      <c r="H1044" s="21" t="s">
        <v>1578</v>
      </c>
    </row>
    <row r="1045" spans="1:8">
      <c r="A1045" s="19"/>
      <c r="B1045" s="21" t="s">
        <v>1932</v>
      </c>
      <c r="C1045" s="21">
        <v>3</v>
      </c>
      <c r="D1045" s="3"/>
      <c r="E1045" s="3">
        <v>59885</v>
      </c>
      <c r="F1045" s="3">
        <f t="shared" si="20"/>
        <v>31450</v>
      </c>
      <c r="G1045" s="3"/>
      <c r="H1045" s="21" t="s">
        <v>1578</v>
      </c>
    </row>
    <row r="1046" spans="1:8">
      <c r="A1046" s="19"/>
      <c r="B1046" s="21" t="s">
        <v>2009</v>
      </c>
      <c r="C1046" s="21">
        <v>1</v>
      </c>
      <c r="D1046" s="3"/>
      <c r="E1046" s="3">
        <v>3045</v>
      </c>
      <c r="F1046" s="3">
        <f t="shared" si="20"/>
        <v>28405</v>
      </c>
      <c r="G1046" s="3"/>
      <c r="H1046" s="21"/>
    </row>
    <row r="1047" spans="1:8">
      <c r="A1047" s="19"/>
      <c r="B1047" s="21" t="s">
        <v>1994</v>
      </c>
      <c r="C1047" s="21">
        <v>1</v>
      </c>
      <c r="D1047" s="3"/>
      <c r="E1047" s="3">
        <v>28405</v>
      </c>
      <c r="F1047" s="3">
        <f t="shared" si="20"/>
        <v>0</v>
      </c>
      <c r="G1047" s="3"/>
      <c r="H1047" s="21" t="s">
        <v>2021</v>
      </c>
    </row>
    <row r="1048" spans="1:8">
      <c r="A1048" s="19"/>
      <c r="B1048" s="21"/>
      <c r="C1048" s="21"/>
      <c r="D1048" s="3"/>
      <c r="E1048" s="3"/>
      <c r="F1048" s="3"/>
      <c r="G1048" s="3"/>
      <c r="H1048" s="21"/>
    </row>
    <row r="1049" spans="1:8" ht="15.75">
      <c r="A1049" s="710" t="s">
        <v>43</v>
      </c>
      <c r="B1049" s="711"/>
      <c r="C1049" s="79">
        <f>SUM(C992:C1048)</f>
        <v>253</v>
      </c>
      <c r="D1049" s="13">
        <f>SUM(D992:D1048)</f>
        <v>2559555</v>
      </c>
      <c r="E1049" s="13">
        <f>SUM(E992:E1048)</f>
        <v>2559555</v>
      </c>
      <c r="F1049" s="13">
        <f>D1049-E1049</f>
        <v>0</v>
      </c>
      <c r="G1049" s="13"/>
      <c r="H1049" s="80"/>
    </row>
    <row r="1054" spans="1:8" ht="23.25">
      <c r="A1054" s="666" t="s">
        <v>0</v>
      </c>
      <c r="B1054" s="666"/>
      <c r="C1054" s="666"/>
      <c r="D1054" s="666"/>
      <c r="E1054" s="666"/>
      <c r="F1054" s="666"/>
      <c r="G1054" s="666"/>
      <c r="H1054" s="666"/>
    </row>
    <row r="1055" spans="1:8" ht="15.75">
      <c r="A1055" s="672" t="s">
        <v>1579</v>
      </c>
      <c r="B1055" s="672"/>
      <c r="C1055" s="672"/>
      <c r="D1055" s="672"/>
      <c r="E1055" s="672"/>
      <c r="F1055" s="672"/>
      <c r="G1055" s="672"/>
      <c r="H1055" s="672"/>
    </row>
    <row r="1056" spans="1:8">
      <c r="A1056" s="667" t="s">
        <v>1655</v>
      </c>
      <c r="B1056" s="667"/>
      <c r="C1056" s="667"/>
      <c r="D1056" s="667"/>
      <c r="E1056" s="667"/>
      <c r="F1056" s="667"/>
      <c r="G1056" s="667"/>
      <c r="H1056" s="667"/>
    </row>
    <row r="1057" spans="1:8">
      <c r="A1057" s="668"/>
      <c r="B1057" s="668"/>
      <c r="C1057" s="668"/>
      <c r="D1057" s="668"/>
      <c r="E1057" s="668"/>
      <c r="F1057" s="668"/>
      <c r="G1057" s="668"/>
      <c r="H1057" s="668"/>
    </row>
    <row r="1058" spans="1:8" ht="15.75">
      <c r="A1058" s="1" t="s">
        <v>3</v>
      </c>
      <c r="B1058" s="1" t="s">
        <v>4</v>
      </c>
      <c r="C1058" s="211" t="s">
        <v>2245</v>
      </c>
      <c r="D1058" s="1" t="s">
        <v>2243</v>
      </c>
      <c r="E1058" s="1" t="s">
        <v>2246</v>
      </c>
      <c r="F1058" s="211" t="s">
        <v>2244</v>
      </c>
      <c r="G1058" s="1" t="s">
        <v>2247</v>
      </c>
      <c r="H1058" s="211" t="s">
        <v>2239</v>
      </c>
    </row>
    <row r="1059" spans="1:8">
      <c r="A1059" s="19"/>
      <c r="B1059" s="21" t="s">
        <v>1307</v>
      </c>
      <c r="C1059" s="21">
        <v>18</v>
      </c>
      <c r="D1059" s="3">
        <v>480225</v>
      </c>
      <c r="E1059" s="3"/>
      <c r="F1059" s="3">
        <f>D1059-E1059</f>
        <v>480225</v>
      </c>
      <c r="G1059" s="3"/>
      <c r="H1059" s="21"/>
    </row>
    <row r="1060" spans="1:8">
      <c r="A1060" s="19"/>
      <c r="B1060" s="21" t="s">
        <v>1308</v>
      </c>
      <c r="C1060" s="21">
        <v>18</v>
      </c>
      <c r="D1060" s="3">
        <v>479640</v>
      </c>
      <c r="E1060" s="3"/>
      <c r="F1060" s="3">
        <f>F1059+D1060-E1060</f>
        <v>959865</v>
      </c>
      <c r="G1060" s="3"/>
      <c r="H1060" s="21"/>
    </row>
    <row r="1061" spans="1:8">
      <c r="A1061" s="19"/>
      <c r="B1061" s="21" t="s">
        <v>1309</v>
      </c>
      <c r="C1061" s="21">
        <v>4</v>
      </c>
      <c r="D1061" s="3">
        <v>105375</v>
      </c>
      <c r="E1061" s="3"/>
      <c r="F1061" s="3">
        <f t="shared" ref="F1061:F1111" si="21">F1060+D1061-E1061</f>
        <v>1065240</v>
      </c>
      <c r="G1061" s="3"/>
      <c r="H1061" s="21"/>
    </row>
    <row r="1062" spans="1:8">
      <c r="A1062" s="19"/>
      <c r="B1062" s="21" t="s">
        <v>1269</v>
      </c>
      <c r="C1062" s="21">
        <v>3</v>
      </c>
      <c r="D1062" s="3"/>
      <c r="E1062" s="3">
        <v>60840</v>
      </c>
      <c r="F1062" s="3">
        <f t="shared" si="21"/>
        <v>1004400</v>
      </c>
      <c r="G1062" s="3"/>
      <c r="H1062" s="21"/>
    </row>
    <row r="1063" spans="1:8">
      <c r="A1063" s="19"/>
      <c r="B1063" s="21" t="s">
        <v>1272</v>
      </c>
      <c r="C1063" s="21">
        <v>2</v>
      </c>
      <c r="D1063" s="3"/>
      <c r="E1063" s="3">
        <v>40000</v>
      </c>
      <c r="F1063" s="3">
        <f t="shared" si="21"/>
        <v>964400</v>
      </c>
      <c r="G1063" s="3"/>
      <c r="H1063" s="21"/>
    </row>
    <row r="1064" spans="1:8">
      <c r="A1064" s="19"/>
      <c r="B1064" s="21" t="s">
        <v>826</v>
      </c>
      <c r="C1064" s="21">
        <v>2</v>
      </c>
      <c r="D1064" s="3"/>
      <c r="E1064" s="3">
        <v>40000</v>
      </c>
      <c r="F1064" s="3">
        <f t="shared" si="21"/>
        <v>924400</v>
      </c>
      <c r="G1064" s="3"/>
      <c r="H1064" s="21"/>
    </row>
    <row r="1065" spans="1:8">
      <c r="A1065" s="19"/>
      <c r="B1065" s="21" t="s">
        <v>482</v>
      </c>
      <c r="C1065" s="21">
        <v>2</v>
      </c>
      <c r="D1065" s="3"/>
      <c r="E1065" s="3">
        <v>40000</v>
      </c>
      <c r="F1065" s="3">
        <f t="shared" si="21"/>
        <v>884400</v>
      </c>
      <c r="G1065" s="3"/>
      <c r="H1065" s="21"/>
    </row>
    <row r="1066" spans="1:8">
      <c r="A1066" s="19"/>
      <c r="B1066" s="21" t="s">
        <v>1275</v>
      </c>
      <c r="C1066" s="21">
        <v>2</v>
      </c>
      <c r="D1066" s="3"/>
      <c r="E1066" s="3">
        <v>40000</v>
      </c>
      <c r="F1066" s="3">
        <f t="shared" si="21"/>
        <v>844400</v>
      </c>
      <c r="G1066" s="3"/>
      <c r="H1066" s="21"/>
    </row>
    <row r="1067" spans="1:8">
      <c r="A1067" s="19"/>
      <c r="B1067" s="21" t="s">
        <v>1278</v>
      </c>
      <c r="C1067" s="21">
        <v>2</v>
      </c>
      <c r="D1067" s="3"/>
      <c r="E1067" s="3">
        <v>40000</v>
      </c>
      <c r="F1067" s="3">
        <f t="shared" si="21"/>
        <v>804400</v>
      </c>
      <c r="G1067" s="3"/>
      <c r="H1067" s="21"/>
    </row>
    <row r="1068" spans="1:8">
      <c r="A1068" s="19"/>
      <c r="B1068" s="21" t="s">
        <v>483</v>
      </c>
      <c r="C1068" s="21">
        <v>1</v>
      </c>
      <c r="D1068" s="3"/>
      <c r="E1068" s="3">
        <v>20000</v>
      </c>
      <c r="F1068" s="3">
        <f t="shared" si="21"/>
        <v>784400</v>
      </c>
      <c r="G1068" s="3"/>
      <c r="H1068" s="21"/>
    </row>
    <row r="1069" spans="1:8">
      <c r="A1069" s="19"/>
      <c r="B1069" s="21" t="s">
        <v>484</v>
      </c>
      <c r="C1069" s="21">
        <v>2</v>
      </c>
      <c r="D1069" s="3"/>
      <c r="E1069" s="3">
        <v>40000</v>
      </c>
      <c r="F1069" s="3">
        <f t="shared" si="21"/>
        <v>744400</v>
      </c>
      <c r="G1069" s="3"/>
      <c r="H1069" s="21"/>
    </row>
    <row r="1070" spans="1:8">
      <c r="A1070" s="19"/>
      <c r="B1070" s="21" t="s">
        <v>487</v>
      </c>
      <c r="C1070" s="21">
        <v>1</v>
      </c>
      <c r="D1070" s="3"/>
      <c r="E1070" s="3">
        <v>20000</v>
      </c>
      <c r="F1070" s="3">
        <f t="shared" si="21"/>
        <v>724400</v>
      </c>
      <c r="G1070" s="3"/>
      <c r="H1070" s="21"/>
    </row>
    <row r="1071" spans="1:8">
      <c r="A1071" s="19"/>
      <c r="B1071" s="21" t="s">
        <v>1281</v>
      </c>
      <c r="C1071" s="21">
        <v>10</v>
      </c>
      <c r="D1071" s="3"/>
      <c r="E1071" s="3">
        <v>215225</v>
      </c>
      <c r="F1071" s="3">
        <f t="shared" si="21"/>
        <v>509175</v>
      </c>
      <c r="G1071" s="3"/>
      <c r="H1071" s="21"/>
    </row>
    <row r="1072" spans="1:8">
      <c r="A1072" s="19"/>
      <c r="B1072" s="21" t="s">
        <v>520</v>
      </c>
      <c r="C1072" s="21">
        <v>6</v>
      </c>
      <c r="D1072" s="3"/>
      <c r="E1072" s="3">
        <v>124775</v>
      </c>
      <c r="F1072" s="3">
        <f t="shared" si="21"/>
        <v>384400</v>
      </c>
      <c r="G1072" s="3"/>
      <c r="H1072" s="21"/>
    </row>
    <row r="1073" spans="1:8">
      <c r="A1073" s="19"/>
      <c r="B1073" s="21" t="s">
        <v>402</v>
      </c>
      <c r="C1073" s="21">
        <v>1</v>
      </c>
      <c r="D1073" s="3"/>
      <c r="E1073" s="3">
        <v>20000</v>
      </c>
      <c r="F1073" s="3">
        <f t="shared" si="21"/>
        <v>364400</v>
      </c>
      <c r="G1073" s="3"/>
      <c r="H1073" s="21"/>
    </row>
    <row r="1074" spans="1:8">
      <c r="A1074" s="19"/>
      <c r="B1074" s="21" t="s">
        <v>1656</v>
      </c>
      <c r="C1074" s="21">
        <v>2</v>
      </c>
      <c r="D1074" s="3"/>
      <c r="E1074" s="3">
        <v>40000</v>
      </c>
      <c r="F1074" s="3">
        <f t="shared" si="21"/>
        <v>324400</v>
      </c>
      <c r="G1074" s="3"/>
      <c r="H1074" s="21"/>
    </row>
    <row r="1075" spans="1:8">
      <c r="A1075" s="19"/>
      <c r="B1075" s="21" t="s">
        <v>523</v>
      </c>
      <c r="C1075" s="21">
        <v>1</v>
      </c>
      <c r="D1075" s="3"/>
      <c r="E1075" s="3">
        <v>20000</v>
      </c>
      <c r="F1075" s="3">
        <f t="shared" si="21"/>
        <v>304400</v>
      </c>
      <c r="G1075" s="3"/>
      <c r="H1075" s="21"/>
    </row>
    <row r="1076" spans="1:8">
      <c r="A1076" s="19"/>
      <c r="B1076" s="21" t="s">
        <v>1290</v>
      </c>
      <c r="C1076" s="21">
        <v>2</v>
      </c>
      <c r="D1076" s="3">
        <v>54295</v>
      </c>
      <c r="E1076" s="3"/>
      <c r="F1076" s="3">
        <f t="shared" si="21"/>
        <v>358695</v>
      </c>
      <c r="G1076" s="3"/>
      <c r="H1076" s="21"/>
    </row>
    <row r="1077" spans="1:8">
      <c r="A1077" s="19"/>
      <c r="B1077" s="21" t="s">
        <v>1291</v>
      </c>
      <c r="C1077" s="21">
        <v>3</v>
      </c>
      <c r="D1077" s="3">
        <v>84020</v>
      </c>
      <c r="E1077" s="3"/>
      <c r="F1077" s="3">
        <f t="shared" si="21"/>
        <v>442715</v>
      </c>
      <c r="G1077" s="3"/>
      <c r="H1077" s="21"/>
    </row>
    <row r="1078" spans="1:8">
      <c r="A1078" s="19"/>
      <c r="B1078" s="21" t="s">
        <v>1292</v>
      </c>
      <c r="C1078" s="21">
        <v>7</v>
      </c>
      <c r="D1078" s="3">
        <v>296135</v>
      </c>
      <c r="E1078" s="3">
        <v>99450</v>
      </c>
      <c r="F1078" s="3">
        <f t="shared" si="21"/>
        <v>639400</v>
      </c>
      <c r="G1078" s="3"/>
      <c r="H1078" s="21"/>
    </row>
    <row r="1079" spans="1:8">
      <c r="A1079" s="19"/>
      <c r="B1079" s="21" t="s">
        <v>1293</v>
      </c>
      <c r="C1079" s="21">
        <f>1+7</f>
        <v>8</v>
      </c>
      <c r="D1079" s="3">
        <v>165525</v>
      </c>
      <c r="E1079" s="3">
        <v>14050</v>
      </c>
      <c r="F1079" s="3">
        <f t="shared" si="21"/>
        <v>790875</v>
      </c>
      <c r="G1079" s="3"/>
      <c r="H1079" s="21"/>
    </row>
    <row r="1080" spans="1:8">
      <c r="A1080" s="19"/>
      <c r="B1080" s="21" t="s">
        <v>1294</v>
      </c>
      <c r="C1080" s="21">
        <v>9</v>
      </c>
      <c r="D1080" s="3">
        <v>240405</v>
      </c>
      <c r="E1080" s="3"/>
      <c r="F1080" s="3">
        <f t="shared" si="21"/>
        <v>1031280</v>
      </c>
      <c r="G1080" s="3"/>
      <c r="H1080" s="21"/>
    </row>
    <row r="1081" spans="1:8">
      <c r="A1081" s="19"/>
      <c r="B1081" s="21" t="s">
        <v>1295</v>
      </c>
      <c r="C1081" s="21">
        <v>6</v>
      </c>
      <c r="D1081" s="3">
        <v>145445</v>
      </c>
      <c r="E1081" s="3"/>
      <c r="F1081" s="3">
        <f t="shared" si="21"/>
        <v>1176725</v>
      </c>
      <c r="G1081" s="3"/>
      <c r="H1081" s="21"/>
    </row>
    <row r="1082" spans="1:8">
      <c r="A1082" s="19"/>
      <c r="B1082" s="21" t="s">
        <v>338</v>
      </c>
      <c r="C1082" s="21">
        <v>4</v>
      </c>
      <c r="D1082" s="3">
        <v>105425</v>
      </c>
      <c r="E1082" s="3"/>
      <c r="F1082" s="3">
        <f t="shared" si="21"/>
        <v>1282150</v>
      </c>
      <c r="G1082" s="3"/>
      <c r="H1082" s="21"/>
    </row>
    <row r="1083" spans="1:8">
      <c r="A1083" s="19"/>
      <c r="B1083" s="21" t="s">
        <v>1296</v>
      </c>
      <c r="C1083" s="21">
        <f>2+13</f>
        <v>15</v>
      </c>
      <c r="D1083" s="3">
        <v>348435</v>
      </c>
      <c r="E1083" s="3">
        <v>56000</v>
      </c>
      <c r="F1083" s="3">
        <f t="shared" si="21"/>
        <v>1574585</v>
      </c>
      <c r="G1083" s="3"/>
      <c r="H1083" s="21"/>
    </row>
    <row r="1084" spans="1:8">
      <c r="A1084" s="19"/>
      <c r="B1084" s="21" t="s">
        <v>527</v>
      </c>
      <c r="C1084" s="21">
        <f>3+23</f>
        <v>26</v>
      </c>
      <c r="D1084" s="3">
        <v>612200</v>
      </c>
      <c r="E1084" s="3">
        <v>84000</v>
      </c>
      <c r="F1084" s="3">
        <f t="shared" si="21"/>
        <v>2102785</v>
      </c>
      <c r="G1084" s="3"/>
      <c r="H1084" s="21"/>
    </row>
    <row r="1085" spans="1:8">
      <c r="A1085" s="19"/>
      <c r="B1085" s="21" t="s">
        <v>339</v>
      </c>
      <c r="C1085" s="21">
        <f>1+25</f>
        <v>26</v>
      </c>
      <c r="D1085" s="3">
        <v>661620</v>
      </c>
      <c r="E1085" s="3">
        <v>20000</v>
      </c>
      <c r="F1085" s="3">
        <f t="shared" si="21"/>
        <v>2744405</v>
      </c>
      <c r="G1085" s="3"/>
      <c r="H1085" s="21"/>
    </row>
    <row r="1086" spans="1:8">
      <c r="A1086" s="19"/>
      <c r="B1086" s="21" t="s">
        <v>488</v>
      </c>
      <c r="C1086" s="21">
        <f>5+9</f>
        <v>14</v>
      </c>
      <c r="D1086" s="3">
        <v>244195</v>
      </c>
      <c r="E1086" s="3">
        <v>70000</v>
      </c>
      <c r="F1086" s="3">
        <f t="shared" si="21"/>
        <v>2918600</v>
      </c>
      <c r="G1086" s="3"/>
      <c r="H1086" s="21"/>
    </row>
    <row r="1087" spans="1:8">
      <c r="A1087" s="19"/>
      <c r="B1087" s="21" t="s">
        <v>528</v>
      </c>
      <c r="C1087" s="21">
        <v>2</v>
      </c>
      <c r="D1087" s="3">
        <v>53755</v>
      </c>
      <c r="E1087" s="3"/>
      <c r="F1087" s="3">
        <f t="shared" si="21"/>
        <v>2972355</v>
      </c>
      <c r="G1087" s="3"/>
      <c r="H1087" s="21"/>
    </row>
    <row r="1088" spans="1:8">
      <c r="A1088" s="19"/>
      <c r="B1088" s="21" t="s">
        <v>489</v>
      </c>
      <c r="C1088" s="21">
        <v>11</v>
      </c>
      <c r="D1088" s="3">
        <v>264090</v>
      </c>
      <c r="E1088" s="3">
        <v>24000</v>
      </c>
      <c r="F1088" s="3">
        <f t="shared" si="21"/>
        <v>3212445</v>
      </c>
      <c r="G1088" s="3"/>
      <c r="H1088" s="21"/>
    </row>
    <row r="1089" spans="1:8">
      <c r="A1089" s="19"/>
      <c r="B1089" s="21" t="s">
        <v>490</v>
      </c>
      <c r="C1089" s="21">
        <v>7</v>
      </c>
      <c r="D1089" s="3">
        <v>378455</v>
      </c>
      <c r="E1089" s="3">
        <v>162000</v>
      </c>
      <c r="F1089" s="3">
        <f t="shared" si="21"/>
        <v>3428900</v>
      </c>
      <c r="G1089" s="3"/>
      <c r="H1089" s="21"/>
    </row>
    <row r="1090" spans="1:8">
      <c r="A1090" s="19"/>
      <c r="B1090" s="21" t="s">
        <v>529</v>
      </c>
      <c r="C1090" s="21">
        <f>9+5</f>
        <v>14</v>
      </c>
      <c r="D1090" s="3">
        <v>140865</v>
      </c>
      <c r="E1090" s="3">
        <v>138000</v>
      </c>
      <c r="F1090" s="3">
        <f t="shared" si="21"/>
        <v>3431765</v>
      </c>
      <c r="G1090" s="3"/>
      <c r="H1090" s="21"/>
    </row>
    <row r="1091" spans="1:8">
      <c r="A1091" s="19"/>
      <c r="B1091" s="21" t="s">
        <v>530</v>
      </c>
      <c r="C1091" s="21">
        <f>8+18</f>
        <v>26</v>
      </c>
      <c r="D1091" s="3">
        <v>502830</v>
      </c>
      <c r="E1091" s="3">
        <v>160655</v>
      </c>
      <c r="F1091" s="3">
        <f t="shared" si="21"/>
        <v>3773940</v>
      </c>
      <c r="G1091" s="3"/>
      <c r="H1091" s="21"/>
    </row>
    <row r="1092" spans="1:8">
      <c r="A1092" s="19"/>
      <c r="B1092" s="21" t="s">
        <v>491</v>
      </c>
      <c r="C1092" s="21">
        <v>9</v>
      </c>
      <c r="D1092" s="3">
        <v>253615</v>
      </c>
      <c r="E1092" s="3"/>
      <c r="F1092" s="3">
        <f t="shared" si="21"/>
        <v>4027555</v>
      </c>
      <c r="G1092" s="3"/>
      <c r="H1092" s="21"/>
    </row>
    <row r="1093" spans="1:8">
      <c r="A1093" s="19"/>
      <c r="B1093" s="21" t="s">
        <v>492</v>
      </c>
      <c r="C1093" s="21">
        <f>5+6</f>
        <v>11</v>
      </c>
      <c r="D1093" s="3">
        <v>168525</v>
      </c>
      <c r="E1093" s="3">
        <v>116500</v>
      </c>
      <c r="F1093" s="3">
        <f t="shared" si="21"/>
        <v>4079580</v>
      </c>
      <c r="G1093" s="3"/>
      <c r="H1093" s="21"/>
    </row>
    <row r="1094" spans="1:8">
      <c r="A1094" s="19"/>
      <c r="B1094" s="21" t="s">
        <v>493</v>
      </c>
      <c r="C1094" s="21">
        <v>1</v>
      </c>
      <c r="D1094" s="3"/>
      <c r="E1094" s="3">
        <v>20000</v>
      </c>
      <c r="F1094" s="3">
        <f t="shared" si="21"/>
        <v>4059580</v>
      </c>
      <c r="G1094" s="3"/>
      <c r="H1094" s="21"/>
    </row>
    <row r="1095" spans="1:8">
      <c r="A1095" s="19"/>
      <c r="B1095" s="21" t="s">
        <v>494</v>
      </c>
      <c r="C1095" s="21">
        <v>13</v>
      </c>
      <c r="D1095" s="3">
        <v>28305</v>
      </c>
      <c r="E1095" s="3">
        <v>319640</v>
      </c>
      <c r="F1095" s="3">
        <f t="shared" si="21"/>
        <v>3768245</v>
      </c>
      <c r="G1095" s="3"/>
      <c r="H1095" s="21"/>
    </row>
    <row r="1096" spans="1:8">
      <c r="A1096" s="19"/>
      <c r="B1096" s="21" t="s">
        <v>495</v>
      </c>
      <c r="C1096" s="21">
        <v>10</v>
      </c>
      <c r="D1096" s="3"/>
      <c r="E1096" s="3">
        <v>247555</v>
      </c>
      <c r="F1096" s="3">
        <f t="shared" si="21"/>
        <v>3520690</v>
      </c>
      <c r="G1096" s="3"/>
      <c r="H1096" s="21"/>
    </row>
    <row r="1097" spans="1:8">
      <c r="A1097" s="19"/>
      <c r="B1097" s="21" t="s">
        <v>496</v>
      </c>
      <c r="C1097" s="21">
        <v>2</v>
      </c>
      <c r="D1097" s="3"/>
      <c r="E1097" s="3">
        <v>55500</v>
      </c>
      <c r="F1097" s="3">
        <f t="shared" si="21"/>
        <v>3465190</v>
      </c>
      <c r="G1097" s="3"/>
      <c r="H1097" s="21"/>
    </row>
    <row r="1098" spans="1:8">
      <c r="A1098" s="19"/>
      <c r="B1098" s="21" t="s">
        <v>531</v>
      </c>
      <c r="C1098" s="21">
        <v>9</v>
      </c>
      <c r="D1098" s="3"/>
      <c r="E1098" s="3">
        <v>155000</v>
      </c>
      <c r="F1098" s="3">
        <f t="shared" si="21"/>
        <v>3310190</v>
      </c>
      <c r="G1098" s="3"/>
      <c r="H1098" s="21"/>
    </row>
    <row r="1099" spans="1:8">
      <c r="A1099" s="19"/>
      <c r="B1099" s="21" t="s">
        <v>532</v>
      </c>
      <c r="C1099" s="21">
        <v>3</v>
      </c>
      <c r="D1099" s="3"/>
      <c r="E1099" s="3">
        <v>72000</v>
      </c>
      <c r="F1099" s="3">
        <f t="shared" si="21"/>
        <v>3238190</v>
      </c>
      <c r="G1099" s="3"/>
      <c r="H1099" s="21"/>
    </row>
    <row r="1100" spans="1:8">
      <c r="A1100" s="19"/>
      <c r="B1100" s="21" t="s">
        <v>497</v>
      </c>
      <c r="C1100" s="21">
        <v>6</v>
      </c>
      <c r="D1100" s="3"/>
      <c r="E1100" s="3">
        <v>153300</v>
      </c>
      <c r="F1100" s="3">
        <f t="shared" si="21"/>
        <v>3084890</v>
      </c>
      <c r="G1100" s="3"/>
      <c r="H1100" s="21"/>
    </row>
    <row r="1101" spans="1:8">
      <c r="A1101" s="19"/>
      <c r="B1101" s="21" t="s">
        <v>498</v>
      </c>
      <c r="C1101" s="21">
        <v>14</v>
      </c>
      <c r="D1101" s="3"/>
      <c r="E1101" s="3">
        <v>323720</v>
      </c>
      <c r="F1101" s="3">
        <f t="shared" si="21"/>
        <v>2761170</v>
      </c>
      <c r="G1101" s="3"/>
      <c r="H1101" s="21"/>
    </row>
    <row r="1102" spans="1:8">
      <c r="A1102" s="19"/>
      <c r="B1102" s="21" t="s">
        <v>499</v>
      </c>
      <c r="C1102" s="21">
        <v>10</v>
      </c>
      <c r="D1102" s="3"/>
      <c r="E1102" s="3">
        <v>283700</v>
      </c>
      <c r="F1102" s="3">
        <f t="shared" si="21"/>
        <v>2477470</v>
      </c>
      <c r="G1102" s="3"/>
      <c r="H1102" s="21"/>
    </row>
    <row r="1103" spans="1:8">
      <c r="A1103" s="19"/>
      <c r="B1103" s="21" t="s">
        <v>523</v>
      </c>
      <c r="C1103" s="21">
        <v>25</v>
      </c>
      <c r="D1103" s="3"/>
      <c r="E1103" s="3">
        <v>577370</v>
      </c>
      <c r="F1103" s="3">
        <f t="shared" si="21"/>
        <v>1900100</v>
      </c>
      <c r="G1103" s="3"/>
      <c r="H1103" s="21"/>
    </row>
    <row r="1104" spans="1:8">
      <c r="A1104" s="19"/>
      <c r="B1104" s="21" t="s">
        <v>501</v>
      </c>
      <c r="C1104" s="21">
        <v>26</v>
      </c>
      <c r="D1104" s="3"/>
      <c r="E1104" s="3">
        <v>589500</v>
      </c>
      <c r="F1104" s="3">
        <f t="shared" si="21"/>
        <v>1310600</v>
      </c>
      <c r="G1104" s="3"/>
      <c r="H1104" s="21"/>
    </row>
    <row r="1105" spans="1:8">
      <c r="A1105" s="19"/>
      <c r="B1105" s="21" t="s">
        <v>502</v>
      </c>
      <c r="C1105" s="21">
        <v>16</v>
      </c>
      <c r="D1105" s="3"/>
      <c r="E1105" s="3">
        <v>401350</v>
      </c>
      <c r="F1105" s="3">
        <f t="shared" si="21"/>
        <v>909250</v>
      </c>
      <c r="G1105" s="3"/>
      <c r="H1105" s="21"/>
    </row>
    <row r="1106" spans="1:8">
      <c r="A1106" s="19"/>
      <c r="B1106" s="21" t="s">
        <v>503</v>
      </c>
      <c r="C1106" s="21">
        <v>17</v>
      </c>
      <c r="D1106" s="3"/>
      <c r="E1106" s="3">
        <v>446425</v>
      </c>
      <c r="F1106" s="3">
        <f t="shared" si="21"/>
        <v>462825</v>
      </c>
      <c r="G1106" s="3"/>
      <c r="H1106" s="21"/>
    </row>
    <row r="1107" spans="1:8">
      <c r="A1107" s="19"/>
      <c r="B1107" s="21" t="s">
        <v>504</v>
      </c>
      <c r="C1107" s="21">
        <v>14</v>
      </c>
      <c r="D1107" s="3"/>
      <c r="E1107" s="3">
        <v>362510</v>
      </c>
      <c r="F1107" s="3">
        <f t="shared" si="21"/>
        <v>100315</v>
      </c>
      <c r="G1107" s="3"/>
      <c r="H1107" s="21"/>
    </row>
    <row r="1108" spans="1:8">
      <c r="A1108" s="19"/>
      <c r="B1108" s="21" t="s">
        <v>505</v>
      </c>
      <c r="C1108" s="21">
        <v>3</v>
      </c>
      <c r="D1108" s="3"/>
      <c r="E1108" s="3">
        <v>78025</v>
      </c>
      <c r="F1108" s="3">
        <f t="shared" si="21"/>
        <v>22290</v>
      </c>
      <c r="G1108" s="3"/>
      <c r="H1108" s="21"/>
    </row>
    <row r="1109" spans="1:8">
      <c r="A1109" s="19"/>
      <c r="B1109" s="21" t="s">
        <v>251</v>
      </c>
      <c r="C1109" s="21">
        <v>1</v>
      </c>
      <c r="D1109" s="3"/>
      <c r="E1109" s="3">
        <v>20180</v>
      </c>
      <c r="F1109" s="3">
        <f t="shared" si="21"/>
        <v>2110</v>
      </c>
      <c r="G1109" s="3"/>
      <c r="H1109" s="21"/>
    </row>
    <row r="1110" spans="1:8">
      <c r="A1110" s="19"/>
      <c r="B1110" s="21" t="s">
        <v>253</v>
      </c>
      <c r="C1110" s="21">
        <v>1</v>
      </c>
      <c r="D1110" s="3"/>
      <c r="E1110" s="3">
        <v>1250</v>
      </c>
      <c r="F1110" s="3">
        <f t="shared" si="21"/>
        <v>860</v>
      </c>
      <c r="G1110" s="3"/>
      <c r="H1110" s="21"/>
    </row>
    <row r="1111" spans="1:8">
      <c r="A1111" s="19"/>
      <c r="B1111" s="21" t="s">
        <v>1330</v>
      </c>
      <c r="C1111" s="21">
        <v>1</v>
      </c>
      <c r="D1111" s="3"/>
      <c r="E1111" s="3">
        <v>860</v>
      </c>
      <c r="F1111" s="3">
        <f t="shared" si="21"/>
        <v>0</v>
      </c>
      <c r="G1111" s="3"/>
      <c r="H1111" s="21"/>
    </row>
    <row r="1112" spans="1:8">
      <c r="A1112" s="19"/>
      <c r="B1112" s="21"/>
      <c r="C1112" s="21"/>
      <c r="D1112" s="3"/>
      <c r="E1112" s="3"/>
      <c r="F1112" s="3"/>
      <c r="G1112" s="3"/>
      <c r="H1112" s="21"/>
    </row>
    <row r="1113" spans="1:8">
      <c r="A1113" s="19"/>
      <c r="B1113" s="21"/>
      <c r="C1113" s="21"/>
      <c r="D1113" s="3"/>
      <c r="E1113" s="3"/>
      <c r="F1113" s="3"/>
      <c r="G1113" s="3"/>
      <c r="H1113" s="21"/>
    </row>
    <row r="1114" spans="1:8" ht="15.75">
      <c r="A1114" s="710" t="s">
        <v>43</v>
      </c>
      <c r="B1114" s="711"/>
      <c r="C1114" s="79">
        <f>SUM(C1059:C1113)</f>
        <v>449</v>
      </c>
      <c r="D1114" s="13">
        <f>SUM(D1059:D1113)</f>
        <v>5813380</v>
      </c>
      <c r="E1114" s="13">
        <f>SUM(E1059:E1113)</f>
        <v>5813380</v>
      </c>
      <c r="F1114" s="13">
        <f>D1114-E1114</f>
        <v>0</v>
      </c>
      <c r="G1114" s="13"/>
      <c r="H1114" s="80"/>
    </row>
    <row r="1117" spans="1:8" ht="23.25">
      <c r="A1117" s="666" t="s">
        <v>0</v>
      </c>
      <c r="B1117" s="666"/>
      <c r="C1117" s="666"/>
      <c r="D1117" s="666"/>
      <c r="E1117" s="666"/>
      <c r="F1117" s="666"/>
      <c r="G1117" s="666"/>
      <c r="H1117" s="666"/>
    </row>
    <row r="1118" spans="1:8" ht="15.75">
      <c r="A1118" s="672" t="s">
        <v>1579</v>
      </c>
      <c r="B1118" s="672"/>
      <c r="C1118" s="672"/>
      <c r="D1118" s="672"/>
      <c r="E1118" s="672"/>
      <c r="F1118" s="672"/>
      <c r="G1118" s="672"/>
      <c r="H1118" s="672"/>
    </row>
    <row r="1119" spans="1:8">
      <c r="A1119" s="667" t="s">
        <v>363</v>
      </c>
      <c r="B1119" s="667"/>
      <c r="C1119" s="667"/>
      <c r="D1119" s="667"/>
      <c r="E1119" s="667"/>
      <c r="F1119" s="667"/>
      <c r="G1119" s="667"/>
      <c r="H1119" s="667"/>
    </row>
    <row r="1120" spans="1:8">
      <c r="A1120" s="675"/>
      <c r="B1120" s="675"/>
      <c r="C1120" s="675"/>
      <c r="D1120" s="675"/>
      <c r="E1120" s="675"/>
      <c r="F1120" s="675"/>
      <c r="G1120" s="675"/>
      <c r="H1120" s="675"/>
    </row>
    <row r="1121" spans="1:8" ht="15.75">
      <c r="A1121" s="1" t="s">
        <v>3</v>
      </c>
      <c r="B1121" s="1" t="s">
        <v>4</v>
      </c>
      <c r="C1121" s="211" t="s">
        <v>2245</v>
      </c>
      <c r="D1121" s="1" t="s">
        <v>2243</v>
      </c>
      <c r="E1121" s="1" t="s">
        <v>2246</v>
      </c>
      <c r="F1121" s="211" t="s">
        <v>2244</v>
      </c>
      <c r="G1121" s="1" t="s">
        <v>2247</v>
      </c>
      <c r="H1121" s="211" t="s">
        <v>2239</v>
      </c>
    </row>
    <row r="1122" spans="1:8">
      <c r="A1122" s="19"/>
      <c r="B1122" s="21" t="s">
        <v>1308</v>
      </c>
      <c r="C1122" s="21">
        <v>3</v>
      </c>
      <c r="D1122" s="5">
        <v>79710</v>
      </c>
      <c r="E1122" s="3"/>
      <c r="F1122" s="3">
        <f>D1122-E1122</f>
        <v>79710</v>
      </c>
      <c r="G1122" s="264" t="s">
        <v>2565</v>
      </c>
      <c r="H1122" s="21"/>
    </row>
    <row r="1123" spans="1:8">
      <c r="A1123" s="19"/>
      <c r="B1123" s="21" t="s">
        <v>1309</v>
      </c>
      <c r="C1123" s="21">
        <v>19</v>
      </c>
      <c r="D1123" s="5">
        <v>500460</v>
      </c>
      <c r="E1123" s="3"/>
      <c r="F1123" s="3">
        <f>F1122+D1123-E1123</f>
        <v>580170</v>
      </c>
      <c r="G1123" s="3"/>
      <c r="H1123" s="21"/>
    </row>
    <row r="1124" spans="1:8">
      <c r="A1124" s="19"/>
      <c r="B1124" s="21" t="s">
        <v>1265</v>
      </c>
      <c r="C1124" s="21">
        <v>18</v>
      </c>
      <c r="D1124" s="5">
        <v>482105</v>
      </c>
      <c r="E1124" s="3"/>
      <c r="F1124" s="3">
        <f t="shared" ref="F1124:F1175" si="22">F1123+D1124-E1124</f>
        <v>1062275</v>
      </c>
      <c r="G1124" s="3"/>
      <c r="H1124" s="21"/>
    </row>
    <row r="1125" spans="1:8">
      <c r="A1125" s="19"/>
      <c r="B1125" s="21" t="s">
        <v>1266</v>
      </c>
      <c r="C1125" s="21">
        <v>17</v>
      </c>
      <c r="D1125" s="5">
        <v>454765</v>
      </c>
      <c r="E1125" s="3"/>
      <c r="F1125" s="3">
        <f t="shared" si="22"/>
        <v>1517040</v>
      </c>
      <c r="G1125" s="3"/>
      <c r="H1125" s="21"/>
    </row>
    <row r="1126" spans="1:8">
      <c r="A1126" s="19"/>
      <c r="B1126" s="21" t="s">
        <v>1311</v>
      </c>
      <c r="C1126" s="21">
        <v>7</v>
      </c>
      <c r="D1126" s="5">
        <v>187430</v>
      </c>
      <c r="E1126" s="3"/>
      <c r="F1126" s="3">
        <f t="shared" si="22"/>
        <v>1704470</v>
      </c>
      <c r="G1126" s="3"/>
      <c r="H1126" s="21"/>
    </row>
    <row r="1127" spans="1:8">
      <c r="A1127" s="19"/>
      <c r="B1127" s="21" t="s">
        <v>481</v>
      </c>
      <c r="C1127" s="21">
        <v>9</v>
      </c>
      <c r="D1127" s="5">
        <v>246530</v>
      </c>
      <c r="E1127" s="3"/>
      <c r="F1127" s="3">
        <f t="shared" si="22"/>
        <v>1951000</v>
      </c>
      <c r="G1127" s="3"/>
      <c r="H1127" s="21"/>
    </row>
    <row r="1128" spans="1:8">
      <c r="A1128" s="19"/>
      <c r="B1128" s="21" t="s">
        <v>1270</v>
      </c>
      <c r="C1128" s="21">
        <v>10</v>
      </c>
      <c r="D1128" s="5">
        <v>262635</v>
      </c>
      <c r="E1128" s="3"/>
      <c r="F1128" s="3">
        <f t="shared" si="22"/>
        <v>2213635</v>
      </c>
      <c r="G1128" s="3"/>
      <c r="H1128" s="21"/>
    </row>
    <row r="1129" spans="1:8">
      <c r="A1129" s="19"/>
      <c r="B1129" s="21" t="s">
        <v>1271</v>
      </c>
      <c r="C1129" s="21">
        <v>4</v>
      </c>
      <c r="D1129" s="5">
        <v>108295</v>
      </c>
      <c r="E1129" s="3"/>
      <c r="F1129" s="3">
        <f t="shared" si="22"/>
        <v>2321930</v>
      </c>
      <c r="G1129" s="3"/>
      <c r="H1129" s="21"/>
    </row>
    <row r="1130" spans="1:8">
      <c r="A1130" s="19"/>
      <c r="B1130" s="21" t="s">
        <v>337</v>
      </c>
      <c r="C1130" s="21">
        <v>3</v>
      </c>
      <c r="D1130" s="3"/>
      <c r="E1130" s="5">
        <v>62000</v>
      </c>
      <c r="F1130" s="3">
        <f t="shared" si="22"/>
        <v>2259930</v>
      </c>
      <c r="G1130" s="5"/>
      <c r="H1130" s="21"/>
    </row>
    <row r="1131" spans="1:8">
      <c r="A1131" s="19"/>
      <c r="B1131" s="21" t="s">
        <v>1274</v>
      </c>
      <c r="C1131" s="21">
        <v>2</v>
      </c>
      <c r="D1131" s="3"/>
      <c r="E1131" s="5">
        <v>48000</v>
      </c>
      <c r="F1131" s="3">
        <f t="shared" si="22"/>
        <v>2211930</v>
      </c>
      <c r="G1131" s="5"/>
      <c r="H1131" s="21"/>
    </row>
    <row r="1132" spans="1:8">
      <c r="A1132" s="19"/>
      <c r="B1132" s="21" t="s">
        <v>1275</v>
      </c>
      <c r="C1132" s="21">
        <v>1</v>
      </c>
      <c r="D1132" s="3"/>
      <c r="E1132" s="5">
        <v>20000</v>
      </c>
      <c r="F1132" s="3">
        <f t="shared" si="22"/>
        <v>2191930</v>
      </c>
      <c r="G1132" s="5"/>
      <c r="H1132" s="21"/>
    </row>
    <row r="1133" spans="1:8">
      <c r="A1133" s="19"/>
      <c r="B1133" s="21" t="s">
        <v>1276</v>
      </c>
      <c r="C1133" s="21">
        <v>3</v>
      </c>
      <c r="D1133" s="3"/>
      <c r="E1133" s="5">
        <v>60000</v>
      </c>
      <c r="F1133" s="3">
        <f t="shared" si="22"/>
        <v>2131930</v>
      </c>
      <c r="G1133" s="5"/>
      <c r="H1133" s="21"/>
    </row>
    <row r="1134" spans="1:8">
      <c r="A1134" s="19"/>
      <c r="B1134" s="21" t="s">
        <v>1278</v>
      </c>
      <c r="C1134" s="21">
        <v>5</v>
      </c>
      <c r="D1134" s="3"/>
      <c r="E1134" s="5">
        <v>103000</v>
      </c>
      <c r="F1134" s="3">
        <f t="shared" si="22"/>
        <v>2028930</v>
      </c>
      <c r="G1134" s="5"/>
      <c r="H1134" s="21"/>
    </row>
    <row r="1135" spans="1:8">
      <c r="A1135" s="19"/>
      <c r="B1135" s="21" t="s">
        <v>1279</v>
      </c>
      <c r="C1135" s="21">
        <v>1</v>
      </c>
      <c r="D1135" s="3"/>
      <c r="E1135" s="5">
        <v>20000</v>
      </c>
      <c r="F1135" s="3">
        <f t="shared" si="22"/>
        <v>2008930</v>
      </c>
      <c r="G1135" s="5"/>
      <c r="H1135" s="21"/>
    </row>
    <row r="1136" spans="1:8">
      <c r="A1136" s="19"/>
      <c r="B1136" s="21" t="s">
        <v>1280</v>
      </c>
      <c r="C1136" s="21">
        <v>1</v>
      </c>
      <c r="D1136" s="3"/>
      <c r="E1136" s="5">
        <v>20000</v>
      </c>
      <c r="F1136" s="3">
        <f t="shared" si="22"/>
        <v>1988930</v>
      </c>
      <c r="G1136" s="5"/>
      <c r="H1136" s="21"/>
    </row>
    <row r="1137" spans="1:8">
      <c r="A1137" s="19"/>
      <c r="B1137" s="21" t="s">
        <v>483</v>
      </c>
      <c r="C1137" s="21">
        <v>3</v>
      </c>
      <c r="D1137" s="3"/>
      <c r="E1137" s="5">
        <v>60170</v>
      </c>
      <c r="F1137" s="3">
        <f t="shared" si="22"/>
        <v>1928760</v>
      </c>
      <c r="G1137" s="5"/>
      <c r="H1137" s="21"/>
    </row>
    <row r="1138" spans="1:8">
      <c r="A1138" s="19"/>
      <c r="B1138" s="21" t="s">
        <v>484</v>
      </c>
      <c r="C1138" s="21">
        <v>1</v>
      </c>
      <c r="D1138" s="3"/>
      <c r="E1138" s="5">
        <v>20000</v>
      </c>
      <c r="F1138" s="3">
        <f t="shared" si="22"/>
        <v>1908760</v>
      </c>
      <c r="G1138" s="5"/>
      <c r="H1138" s="21"/>
    </row>
    <row r="1139" spans="1:8">
      <c r="A1139" s="19"/>
      <c r="B1139" s="21" t="s">
        <v>485</v>
      </c>
      <c r="C1139" s="21">
        <v>1</v>
      </c>
      <c r="D1139" s="3"/>
      <c r="E1139" s="5">
        <v>20000</v>
      </c>
      <c r="F1139" s="3">
        <f t="shared" si="22"/>
        <v>1888760</v>
      </c>
      <c r="G1139" s="5"/>
      <c r="H1139" s="21"/>
    </row>
    <row r="1140" spans="1:8">
      <c r="A1140" s="19"/>
      <c r="B1140" s="21" t="s">
        <v>486</v>
      </c>
      <c r="C1140" s="21">
        <v>5</v>
      </c>
      <c r="D1140" s="3"/>
      <c r="E1140" s="5">
        <v>100000</v>
      </c>
      <c r="F1140" s="3">
        <f t="shared" si="22"/>
        <v>1788760</v>
      </c>
      <c r="G1140" s="5"/>
      <c r="H1140" s="21"/>
    </row>
    <row r="1141" spans="1:8">
      <c r="A1141" s="19"/>
      <c r="B1141" s="21" t="s">
        <v>517</v>
      </c>
      <c r="C1141" s="21">
        <v>3</v>
      </c>
      <c r="D1141" s="3"/>
      <c r="E1141" s="5">
        <v>60000</v>
      </c>
      <c r="F1141" s="3">
        <f t="shared" si="22"/>
        <v>1728760</v>
      </c>
      <c r="G1141" s="5"/>
      <c r="H1141" s="21"/>
    </row>
    <row r="1142" spans="1:8">
      <c r="A1142" s="19"/>
      <c r="B1142" s="21" t="s">
        <v>518</v>
      </c>
      <c r="C1142" s="21">
        <v>4</v>
      </c>
      <c r="D1142" s="3"/>
      <c r="E1142" s="5">
        <v>80000</v>
      </c>
      <c r="F1142" s="3">
        <f t="shared" si="22"/>
        <v>1648760</v>
      </c>
      <c r="G1142" s="5"/>
      <c r="H1142" s="21"/>
    </row>
    <row r="1143" spans="1:8">
      <c r="A1143" s="19"/>
      <c r="B1143" s="21" t="s">
        <v>487</v>
      </c>
      <c r="C1143" s="21">
        <v>4</v>
      </c>
      <c r="D1143" s="3"/>
      <c r="E1143" s="5">
        <v>75000</v>
      </c>
      <c r="F1143" s="3">
        <f t="shared" si="22"/>
        <v>1573760</v>
      </c>
      <c r="G1143" s="5"/>
      <c r="H1143" s="21"/>
    </row>
    <row r="1144" spans="1:8">
      <c r="A1144" s="19"/>
      <c r="B1144" s="21" t="s">
        <v>519</v>
      </c>
      <c r="C1144" s="21">
        <v>5</v>
      </c>
      <c r="D1144" s="3"/>
      <c r="E1144" s="5">
        <v>103000</v>
      </c>
      <c r="F1144" s="3">
        <f t="shared" si="22"/>
        <v>1470760</v>
      </c>
      <c r="G1144" s="5"/>
      <c r="H1144" s="21"/>
    </row>
    <row r="1145" spans="1:8">
      <c r="A1145" s="19"/>
      <c r="B1145" s="21" t="s">
        <v>1281</v>
      </c>
      <c r="C1145" s="21">
        <v>3</v>
      </c>
      <c r="D1145" s="3"/>
      <c r="E1145" s="5">
        <v>62000</v>
      </c>
      <c r="F1145" s="3">
        <f t="shared" si="22"/>
        <v>1408760</v>
      </c>
      <c r="G1145" s="5"/>
      <c r="H1145" s="21"/>
    </row>
    <row r="1146" spans="1:8">
      <c r="A1146" s="19"/>
      <c r="B1146" s="21" t="s">
        <v>520</v>
      </c>
      <c r="C1146" s="21">
        <v>4</v>
      </c>
      <c r="D1146" s="3"/>
      <c r="E1146" s="5">
        <v>70000</v>
      </c>
      <c r="F1146" s="3">
        <f t="shared" si="22"/>
        <v>1338760</v>
      </c>
      <c r="G1146" s="5"/>
      <c r="H1146" s="21"/>
    </row>
    <row r="1147" spans="1:8">
      <c r="A1147" s="19"/>
      <c r="B1147" s="21" t="s">
        <v>1282</v>
      </c>
      <c r="C1147" s="21">
        <v>2</v>
      </c>
      <c r="D1147" s="3"/>
      <c r="E1147" s="5">
        <v>40000</v>
      </c>
      <c r="F1147" s="3">
        <f t="shared" si="22"/>
        <v>1298760</v>
      </c>
      <c r="G1147" s="5"/>
      <c r="H1147" s="21"/>
    </row>
    <row r="1148" spans="1:8">
      <c r="A1148" s="19"/>
      <c r="B1148" s="21" t="s">
        <v>1283</v>
      </c>
      <c r="C1148" s="21">
        <v>7</v>
      </c>
      <c r="D1148" s="3"/>
      <c r="E1148" s="5">
        <v>140000</v>
      </c>
      <c r="F1148" s="3">
        <f t="shared" si="22"/>
        <v>1158760</v>
      </c>
      <c r="G1148" s="5"/>
      <c r="H1148" s="21"/>
    </row>
    <row r="1149" spans="1:8">
      <c r="A1149" s="19"/>
      <c r="B1149" s="21" t="s">
        <v>1284</v>
      </c>
      <c r="C1149" s="21">
        <v>6</v>
      </c>
      <c r="D1149" s="3"/>
      <c r="E1149" s="5">
        <v>123000</v>
      </c>
      <c r="F1149" s="3">
        <f t="shared" si="22"/>
        <v>1035760</v>
      </c>
      <c r="G1149" s="5"/>
      <c r="H1149" s="21"/>
    </row>
    <row r="1150" spans="1:8">
      <c r="A1150" s="19"/>
      <c r="B1150" s="21" t="s">
        <v>1285</v>
      </c>
      <c r="C1150" s="21">
        <v>5</v>
      </c>
      <c r="D1150" s="3"/>
      <c r="E1150" s="5">
        <v>100000</v>
      </c>
      <c r="F1150" s="3">
        <f t="shared" si="22"/>
        <v>935760</v>
      </c>
      <c r="G1150" s="5"/>
      <c r="H1150" s="21"/>
    </row>
    <row r="1151" spans="1:8">
      <c r="A1151" s="19"/>
      <c r="B1151" s="21" t="s">
        <v>1286</v>
      </c>
      <c r="C1151" s="21">
        <v>6</v>
      </c>
      <c r="D1151" s="3"/>
      <c r="E1151" s="5">
        <v>127000</v>
      </c>
      <c r="F1151" s="3">
        <f t="shared" si="22"/>
        <v>808760</v>
      </c>
      <c r="G1151" s="5"/>
      <c r="H1151" s="21"/>
    </row>
    <row r="1152" spans="1:8">
      <c r="A1152" s="19"/>
      <c r="B1152" s="21" t="s">
        <v>1287</v>
      </c>
      <c r="C1152" s="21">
        <v>2</v>
      </c>
      <c r="D1152" s="3"/>
      <c r="E1152" s="5">
        <v>41500</v>
      </c>
      <c r="F1152" s="3">
        <f t="shared" si="22"/>
        <v>767260</v>
      </c>
      <c r="G1152" s="5"/>
      <c r="H1152" s="21"/>
    </row>
    <row r="1153" spans="1:8">
      <c r="A1153" s="19"/>
      <c r="B1153" s="21" t="s">
        <v>1288</v>
      </c>
      <c r="C1153" s="21">
        <v>5</v>
      </c>
      <c r="D1153" s="3"/>
      <c r="E1153" s="5">
        <v>99000</v>
      </c>
      <c r="F1153" s="3">
        <f t="shared" si="22"/>
        <v>668260</v>
      </c>
      <c r="G1153" s="5"/>
      <c r="H1153" s="21"/>
    </row>
    <row r="1154" spans="1:8">
      <c r="A1154" s="19"/>
      <c r="B1154" s="21" t="s">
        <v>402</v>
      </c>
      <c r="C1154" s="21">
        <v>5</v>
      </c>
      <c r="D1154" s="3"/>
      <c r="E1154" s="5">
        <v>130500</v>
      </c>
      <c r="F1154" s="3">
        <f t="shared" si="22"/>
        <v>537760</v>
      </c>
      <c r="G1154" s="5"/>
      <c r="H1154" s="21"/>
    </row>
    <row r="1155" spans="1:8">
      <c r="A1155" s="19"/>
      <c r="B1155" s="21" t="s">
        <v>522</v>
      </c>
      <c r="C1155" s="21">
        <v>3</v>
      </c>
      <c r="D1155" s="3"/>
      <c r="E1155" s="5">
        <v>65000</v>
      </c>
      <c r="F1155" s="3">
        <f t="shared" si="22"/>
        <v>472760</v>
      </c>
      <c r="G1155" s="5"/>
      <c r="H1155" s="21"/>
    </row>
    <row r="1156" spans="1:8">
      <c r="A1156" s="19"/>
      <c r="B1156" s="21" t="s">
        <v>524</v>
      </c>
      <c r="C1156" s="21">
        <v>1</v>
      </c>
      <c r="D1156" s="3"/>
      <c r="E1156" s="5">
        <v>28000</v>
      </c>
      <c r="F1156" s="3">
        <f t="shared" si="22"/>
        <v>444760</v>
      </c>
      <c r="G1156" s="5"/>
      <c r="H1156" s="21"/>
    </row>
    <row r="1157" spans="1:8">
      <c r="A1157" s="19"/>
      <c r="B1157" s="21" t="s">
        <v>525</v>
      </c>
      <c r="C1157" s="21">
        <v>1</v>
      </c>
      <c r="D1157" s="3"/>
      <c r="E1157" s="5">
        <v>23000</v>
      </c>
      <c r="F1157" s="3">
        <f t="shared" si="22"/>
        <v>421760</v>
      </c>
      <c r="G1157" s="5"/>
      <c r="H1157" s="21"/>
    </row>
    <row r="1158" spans="1:8">
      <c r="A1158" s="19"/>
      <c r="B1158" s="21" t="s">
        <v>526</v>
      </c>
      <c r="C1158" s="21">
        <v>6</v>
      </c>
      <c r="D1158" s="5">
        <v>154205</v>
      </c>
      <c r="E1158" s="3">
        <v>0</v>
      </c>
      <c r="F1158" s="3">
        <f t="shared" si="22"/>
        <v>575965</v>
      </c>
      <c r="G1158" s="264" t="s">
        <v>2566</v>
      </c>
      <c r="H1158" s="21"/>
    </row>
    <row r="1159" spans="1:8">
      <c r="A1159" s="19"/>
      <c r="B1159" s="21" t="s">
        <v>1290</v>
      </c>
      <c r="C1159" s="21">
        <v>7</v>
      </c>
      <c r="D1159" s="5">
        <v>188160</v>
      </c>
      <c r="E1159" s="3"/>
      <c r="F1159" s="3">
        <f t="shared" si="22"/>
        <v>764125</v>
      </c>
      <c r="G1159" s="3"/>
      <c r="H1159" s="21"/>
    </row>
    <row r="1160" spans="1:8">
      <c r="A1160" s="19"/>
      <c r="B1160" s="21" t="s">
        <v>1291</v>
      </c>
      <c r="C1160" s="21">
        <v>5</v>
      </c>
      <c r="D1160" s="5">
        <v>139100</v>
      </c>
      <c r="E1160" s="5">
        <v>20000</v>
      </c>
      <c r="F1160" s="3">
        <f t="shared" si="22"/>
        <v>883225</v>
      </c>
      <c r="G1160" s="5"/>
      <c r="H1160" s="21"/>
    </row>
    <row r="1161" spans="1:8">
      <c r="A1161" s="19"/>
      <c r="B1161" s="21" t="s">
        <v>1292</v>
      </c>
      <c r="C1161" s="21">
        <v>3</v>
      </c>
      <c r="D1161" s="5"/>
      <c r="E1161" s="5">
        <v>62000</v>
      </c>
      <c r="F1161" s="3">
        <f t="shared" si="22"/>
        <v>821225</v>
      </c>
      <c r="G1161" s="5"/>
      <c r="H1161" s="21"/>
    </row>
    <row r="1162" spans="1:8">
      <c r="A1162" s="19"/>
      <c r="B1162" s="21" t="s">
        <v>1293</v>
      </c>
      <c r="C1162" s="21">
        <f>4+10</f>
        <v>14</v>
      </c>
      <c r="D1162" s="5">
        <v>276340</v>
      </c>
      <c r="E1162" s="5">
        <v>67500</v>
      </c>
      <c r="F1162" s="3">
        <f t="shared" si="22"/>
        <v>1030065</v>
      </c>
      <c r="G1162" s="5"/>
      <c r="H1162" s="21"/>
    </row>
    <row r="1163" spans="1:8">
      <c r="A1163" s="19"/>
      <c r="B1163" s="21" t="s">
        <v>1294</v>
      </c>
      <c r="C1163" s="21">
        <v>8</v>
      </c>
      <c r="D1163" s="5">
        <v>222435</v>
      </c>
      <c r="E1163" s="5">
        <v>157555</v>
      </c>
      <c r="F1163" s="3">
        <f t="shared" si="22"/>
        <v>1094945</v>
      </c>
      <c r="G1163" s="5"/>
      <c r="H1163" s="21"/>
    </row>
    <row r="1164" spans="1:8">
      <c r="A1164" s="19"/>
      <c r="B1164" s="21" t="s">
        <v>1295</v>
      </c>
      <c r="C1164" s="21">
        <v>7</v>
      </c>
      <c r="D1164" s="5">
        <v>192935</v>
      </c>
      <c r="E1164" s="5"/>
      <c r="F1164" s="3">
        <f t="shared" si="22"/>
        <v>1287880</v>
      </c>
      <c r="G1164" s="5"/>
      <c r="H1164" s="21"/>
    </row>
    <row r="1165" spans="1:8">
      <c r="A1165" s="19"/>
      <c r="B1165" s="21" t="s">
        <v>338</v>
      </c>
      <c r="C1165" s="21">
        <f>9+3</f>
        <v>12</v>
      </c>
      <c r="D1165" s="5">
        <v>66045</v>
      </c>
      <c r="E1165" s="5">
        <v>191065</v>
      </c>
      <c r="F1165" s="3">
        <f t="shared" si="22"/>
        <v>1162860</v>
      </c>
      <c r="G1165" s="5"/>
      <c r="H1165" s="21"/>
    </row>
    <row r="1166" spans="1:8">
      <c r="A1166" s="19"/>
      <c r="B1166" s="21" t="s">
        <v>1296</v>
      </c>
      <c r="C1166" s="21">
        <v>7</v>
      </c>
      <c r="D1166" s="3"/>
      <c r="E1166" s="5">
        <v>123935</v>
      </c>
      <c r="F1166" s="3">
        <f t="shared" si="22"/>
        <v>1038925</v>
      </c>
      <c r="G1166" s="5"/>
      <c r="H1166" s="21"/>
    </row>
    <row r="1167" spans="1:8">
      <c r="A1167" s="19"/>
      <c r="B1167" s="21" t="s">
        <v>527</v>
      </c>
      <c r="C1167" s="21">
        <v>2</v>
      </c>
      <c r="D1167" s="3"/>
      <c r="E1167" s="5">
        <v>40000</v>
      </c>
      <c r="F1167" s="3">
        <f t="shared" si="22"/>
        <v>998925</v>
      </c>
      <c r="G1167" s="5"/>
      <c r="H1167" s="21"/>
    </row>
    <row r="1168" spans="1:8">
      <c r="A1168" s="19"/>
      <c r="B1168" s="21" t="s">
        <v>339</v>
      </c>
      <c r="C1168" s="21">
        <v>3</v>
      </c>
      <c r="D1168" s="3"/>
      <c r="E1168" s="5">
        <v>60000</v>
      </c>
      <c r="F1168" s="3">
        <f t="shared" si="22"/>
        <v>938925</v>
      </c>
      <c r="G1168" s="5"/>
      <c r="H1168" s="21"/>
    </row>
    <row r="1169" spans="1:8">
      <c r="A1169" s="19"/>
      <c r="B1169" s="21" t="s">
        <v>488</v>
      </c>
      <c r="C1169" s="21">
        <v>2</v>
      </c>
      <c r="D1169" s="3"/>
      <c r="E1169" s="5">
        <v>42000</v>
      </c>
      <c r="F1169" s="3">
        <f t="shared" si="22"/>
        <v>896925</v>
      </c>
      <c r="G1169" s="5"/>
      <c r="H1169" s="21"/>
    </row>
    <row r="1170" spans="1:8">
      <c r="A1170" s="19"/>
      <c r="B1170" s="21" t="s">
        <v>489</v>
      </c>
      <c r="C1170" s="21">
        <v>9</v>
      </c>
      <c r="D1170" s="3"/>
      <c r="E1170" s="5">
        <v>180000</v>
      </c>
      <c r="F1170" s="3">
        <f t="shared" si="22"/>
        <v>716925</v>
      </c>
      <c r="G1170" s="5"/>
      <c r="H1170" s="21"/>
    </row>
    <row r="1171" spans="1:8">
      <c r="A1171" s="19"/>
      <c r="B1171" s="21" t="s">
        <v>490</v>
      </c>
      <c r="C1171" s="21">
        <v>9</v>
      </c>
      <c r="D1171" s="3"/>
      <c r="E1171" s="5">
        <v>173500</v>
      </c>
      <c r="F1171" s="3">
        <f t="shared" si="22"/>
        <v>543425</v>
      </c>
      <c r="G1171" s="5"/>
      <c r="H1171" s="21"/>
    </row>
    <row r="1172" spans="1:8">
      <c r="A1172" s="19"/>
      <c r="B1172" s="21" t="s">
        <v>530</v>
      </c>
      <c r="C1172" s="21">
        <v>5</v>
      </c>
      <c r="D1172" s="3"/>
      <c r="E1172" s="5">
        <v>107000</v>
      </c>
      <c r="F1172" s="3">
        <f t="shared" si="22"/>
        <v>436425</v>
      </c>
      <c r="G1172" s="5"/>
      <c r="H1172" s="21"/>
    </row>
    <row r="1173" spans="1:8">
      <c r="A1173" s="19"/>
      <c r="B1173" s="21" t="s">
        <v>491</v>
      </c>
      <c r="C1173" s="21">
        <v>6</v>
      </c>
      <c r="D1173" s="3"/>
      <c r="E1173" s="5">
        <v>120000</v>
      </c>
      <c r="F1173" s="3">
        <f t="shared" si="22"/>
        <v>316425</v>
      </c>
      <c r="G1173" s="5"/>
      <c r="H1173" s="21"/>
    </row>
    <row r="1174" spans="1:8">
      <c r="A1174" s="19"/>
      <c r="B1174" s="21" t="s">
        <v>492</v>
      </c>
      <c r="C1174" s="21">
        <v>9</v>
      </c>
      <c r="D1174" s="3"/>
      <c r="E1174" s="5">
        <v>194000</v>
      </c>
      <c r="F1174" s="3">
        <f t="shared" si="22"/>
        <v>122425</v>
      </c>
      <c r="G1174" s="5"/>
      <c r="H1174" s="21"/>
    </row>
    <row r="1175" spans="1:8">
      <c r="A1175" s="19"/>
      <c r="B1175" s="21" t="s">
        <v>493</v>
      </c>
      <c r="C1175" s="21">
        <v>6</v>
      </c>
      <c r="D1175" s="3">
        <v>3625</v>
      </c>
      <c r="E1175" s="5">
        <v>126050</v>
      </c>
      <c r="F1175" s="3">
        <f t="shared" si="22"/>
        <v>0</v>
      </c>
      <c r="G1175" s="5"/>
      <c r="H1175" s="21"/>
    </row>
    <row r="1176" spans="1:8">
      <c r="A1176" s="19"/>
      <c r="B1176" s="21"/>
      <c r="C1176" s="21"/>
      <c r="D1176" s="3"/>
      <c r="E1176" s="3"/>
      <c r="F1176" s="3"/>
      <c r="G1176" s="3"/>
      <c r="H1176" s="21"/>
    </row>
    <row r="1177" spans="1:8" ht="15.75">
      <c r="A1177" s="710" t="s">
        <v>43</v>
      </c>
      <c r="B1177" s="711"/>
      <c r="C1177" s="79">
        <f>SUM(C1122:C1176)</f>
        <v>299</v>
      </c>
      <c r="D1177" s="13">
        <f>SUM(D1122:D1176)</f>
        <v>3564775</v>
      </c>
      <c r="E1177" s="13">
        <f>SUM(E1122:E1176)</f>
        <v>3564775</v>
      </c>
      <c r="F1177" s="13">
        <f>D1177-E1177</f>
        <v>0</v>
      </c>
      <c r="G1177" s="13"/>
      <c r="H1177" s="80"/>
    </row>
    <row r="1181" spans="1:8" ht="23.25">
      <c r="A1181" s="666" t="s">
        <v>0</v>
      </c>
      <c r="B1181" s="666"/>
      <c r="C1181" s="666"/>
      <c r="D1181" s="666"/>
      <c r="E1181" s="666"/>
      <c r="F1181" s="666"/>
      <c r="G1181" s="666"/>
      <c r="H1181" s="666"/>
    </row>
    <row r="1182" spans="1:8" ht="15.75">
      <c r="A1182" s="672" t="s">
        <v>1579</v>
      </c>
      <c r="B1182" s="672"/>
      <c r="C1182" s="672"/>
      <c r="D1182" s="672"/>
      <c r="E1182" s="672"/>
      <c r="F1182" s="672"/>
      <c r="G1182" s="672"/>
      <c r="H1182" s="672"/>
    </row>
    <row r="1183" spans="1:8">
      <c r="A1183" s="667" t="s">
        <v>1360</v>
      </c>
      <c r="B1183" s="667"/>
      <c r="C1183" s="667"/>
      <c r="D1183" s="667"/>
      <c r="E1183" s="667"/>
      <c r="F1183" s="667"/>
      <c r="G1183" s="667"/>
      <c r="H1183" s="667"/>
    </row>
    <row r="1184" spans="1:8">
      <c r="A1184" s="668"/>
      <c r="B1184" s="668"/>
      <c r="C1184" s="668"/>
      <c r="D1184" s="668"/>
      <c r="E1184" s="668"/>
      <c r="F1184" s="668"/>
      <c r="G1184" s="668"/>
      <c r="H1184" s="668"/>
    </row>
    <row r="1185" spans="1:9" ht="15.75">
      <c r="A1185" s="1" t="s">
        <v>3</v>
      </c>
      <c r="B1185" s="1" t="s">
        <v>4</v>
      </c>
      <c r="C1185" s="211" t="s">
        <v>2245</v>
      </c>
      <c r="D1185" s="1" t="s">
        <v>2243</v>
      </c>
      <c r="E1185" s="1" t="s">
        <v>2246</v>
      </c>
      <c r="F1185" s="211" t="s">
        <v>2244</v>
      </c>
      <c r="G1185" s="1" t="s">
        <v>2247</v>
      </c>
      <c r="H1185" s="211" t="s">
        <v>2239</v>
      </c>
    </row>
    <row r="1186" spans="1:9">
      <c r="A1186" s="19"/>
      <c r="B1186" s="21" t="s">
        <v>1285</v>
      </c>
      <c r="C1186" s="21">
        <v>15</v>
      </c>
      <c r="D1186" s="5">
        <v>400035</v>
      </c>
      <c r="E1186" s="3"/>
      <c r="F1186" s="3">
        <f>D1186-E1186</f>
        <v>400035</v>
      </c>
      <c r="G1186" s="264" t="s">
        <v>2564</v>
      </c>
      <c r="H1186" s="21"/>
    </row>
    <row r="1187" spans="1:9">
      <c r="A1187" s="19"/>
      <c r="B1187" s="21" t="s">
        <v>1286</v>
      </c>
      <c r="C1187" s="21">
        <v>18</v>
      </c>
      <c r="D1187" s="5">
        <f>471810-41535</f>
        <v>430275</v>
      </c>
      <c r="E1187" s="3"/>
      <c r="F1187" s="3">
        <f>F1186+D1187-E1187</f>
        <v>830310</v>
      </c>
      <c r="G1187" s="264" t="s">
        <v>2406</v>
      </c>
      <c r="H1187" s="21"/>
    </row>
    <row r="1188" spans="1:9">
      <c r="A1188" s="19"/>
      <c r="B1188" s="21" t="s">
        <v>1287</v>
      </c>
      <c r="C1188" s="21">
        <v>17</v>
      </c>
      <c r="D1188" s="5">
        <v>429505</v>
      </c>
      <c r="E1188" s="3"/>
      <c r="F1188" s="3">
        <f t="shared" ref="F1188:F1198" si="23">F1187+D1188-E1188</f>
        <v>1259815</v>
      </c>
      <c r="G1188" s="3"/>
      <c r="H1188" s="21"/>
    </row>
    <row r="1189" spans="1:9">
      <c r="A1189" s="19"/>
      <c r="B1189" s="21" t="s">
        <v>1288</v>
      </c>
      <c r="C1189" s="21">
        <v>10</v>
      </c>
      <c r="D1189" s="5">
        <v>267795</v>
      </c>
      <c r="E1189" s="3"/>
      <c r="F1189" s="3">
        <f t="shared" si="23"/>
        <v>1527610</v>
      </c>
      <c r="G1189" s="3"/>
      <c r="H1189" s="21"/>
    </row>
    <row r="1190" spans="1:9">
      <c r="A1190" s="19"/>
      <c r="B1190" s="21" t="s">
        <v>503</v>
      </c>
      <c r="C1190" s="21">
        <v>4</v>
      </c>
      <c r="D1190" s="3"/>
      <c r="E1190" s="5">
        <v>60440</v>
      </c>
      <c r="F1190" s="3">
        <f t="shared" si="23"/>
        <v>1467170</v>
      </c>
      <c r="G1190" s="5"/>
      <c r="H1190" s="21"/>
    </row>
    <row r="1191" spans="1:9">
      <c r="A1191" s="19"/>
      <c r="B1191" s="21" t="s">
        <v>504</v>
      </c>
      <c r="C1191" s="21">
        <v>6</v>
      </c>
      <c r="D1191" s="3"/>
      <c r="E1191" s="5">
        <v>100985</v>
      </c>
      <c r="F1191" s="3">
        <f t="shared" si="23"/>
        <v>1366185</v>
      </c>
      <c r="G1191" s="5"/>
      <c r="H1191" s="21"/>
    </row>
    <row r="1192" spans="1:9">
      <c r="A1192" s="19"/>
      <c r="B1192" s="21" t="s">
        <v>505</v>
      </c>
      <c r="C1192" s="21">
        <v>15</v>
      </c>
      <c r="D1192" s="3"/>
      <c r="E1192" s="5">
        <v>258140</v>
      </c>
      <c r="F1192" s="3">
        <f t="shared" si="23"/>
        <v>1108045</v>
      </c>
      <c r="G1192" s="5"/>
      <c r="H1192" s="21"/>
    </row>
    <row r="1193" spans="1:9">
      <c r="A1193" s="19"/>
      <c r="B1193" s="21" t="s">
        <v>506</v>
      </c>
      <c r="C1193" s="21">
        <v>17</v>
      </c>
      <c r="D1193" s="3"/>
      <c r="E1193" s="5">
        <v>269110</v>
      </c>
      <c r="F1193" s="3">
        <f t="shared" si="23"/>
        <v>838935</v>
      </c>
      <c r="G1193" s="5"/>
      <c r="H1193" s="21"/>
    </row>
    <row r="1194" spans="1:9">
      <c r="A1194" s="19"/>
      <c r="B1194" s="21" t="s">
        <v>791</v>
      </c>
      <c r="C1194" s="21">
        <v>8</v>
      </c>
      <c r="D1194" s="3"/>
      <c r="E1194" s="5">
        <v>180435</v>
      </c>
      <c r="F1194" s="3">
        <f t="shared" si="23"/>
        <v>658500</v>
      </c>
      <c r="G1194" s="5"/>
      <c r="H1194" s="21"/>
    </row>
    <row r="1195" spans="1:9">
      <c r="A1195" s="19"/>
      <c r="B1195" s="21" t="s">
        <v>794</v>
      </c>
      <c r="C1195" s="21">
        <v>5</v>
      </c>
      <c r="D1195" s="3"/>
      <c r="E1195" s="3">
        <v>137260</v>
      </c>
      <c r="F1195" s="3">
        <f t="shared" si="23"/>
        <v>521240</v>
      </c>
      <c r="G1195" s="3"/>
      <c r="H1195" s="21"/>
      <c r="I1195" t="s">
        <v>1657</v>
      </c>
    </row>
    <row r="1196" spans="1:9">
      <c r="A1196" s="19"/>
      <c r="B1196" s="21" t="s">
        <v>536</v>
      </c>
      <c r="C1196" s="21">
        <v>3</v>
      </c>
      <c r="D1196" s="3"/>
      <c r="E1196" s="3">
        <v>45480</v>
      </c>
      <c r="F1196" s="3">
        <f t="shared" si="23"/>
        <v>475760</v>
      </c>
      <c r="G1196" s="3"/>
      <c r="H1196" s="21"/>
    </row>
    <row r="1197" spans="1:9">
      <c r="A1197" s="19"/>
      <c r="B1197" s="21" t="s">
        <v>246</v>
      </c>
      <c r="C1197" s="21">
        <v>10</v>
      </c>
      <c r="D1197" s="3"/>
      <c r="E1197" s="3">
        <v>240970</v>
      </c>
      <c r="F1197" s="3">
        <f t="shared" si="23"/>
        <v>234790</v>
      </c>
      <c r="G1197" s="3"/>
      <c r="H1197" s="21"/>
    </row>
    <row r="1198" spans="1:9">
      <c r="A1198" s="19"/>
      <c r="B1198" s="21" t="s">
        <v>247</v>
      </c>
      <c r="C1198" s="21">
        <v>10</v>
      </c>
      <c r="D1198" s="3">
        <v>3075</v>
      </c>
      <c r="E1198" s="3">
        <v>237865</v>
      </c>
      <c r="F1198" s="3">
        <f t="shared" si="23"/>
        <v>0</v>
      </c>
      <c r="G1198" s="3"/>
      <c r="H1198" s="21"/>
    </row>
    <row r="1199" spans="1:9">
      <c r="A1199" s="19"/>
      <c r="B1199" s="21"/>
      <c r="C1199" s="21"/>
      <c r="D1199" s="3"/>
      <c r="E1199" s="3"/>
      <c r="F1199" s="3"/>
      <c r="G1199" s="3"/>
      <c r="H1199" s="21"/>
    </row>
    <row r="1200" spans="1:9" ht="15.75">
      <c r="A1200" s="710" t="s">
        <v>43</v>
      </c>
      <c r="B1200" s="711"/>
      <c r="C1200" s="79">
        <f>SUM(C1186:C1199)</f>
        <v>138</v>
      </c>
      <c r="D1200" s="13">
        <f>SUM(D1186:D1199)</f>
        <v>1530685</v>
      </c>
      <c r="E1200" s="13">
        <f>SUM(E1186:E1199)</f>
        <v>1530685</v>
      </c>
      <c r="F1200" s="13">
        <f>D1200-E1200</f>
        <v>0</v>
      </c>
      <c r="G1200" s="13"/>
      <c r="H1200" s="80"/>
    </row>
    <row r="1205" spans="1:8" ht="23.25">
      <c r="A1205" s="666" t="s">
        <v>0</v>
      </c>
      <c r="B1205" s="666"/>
      <c r="C1205" s="666"/>
      <c r="D1205" s="666"/>
      <c r="E1205" s="666"/>
      <c r="F1205" s="666"/>
      <c r="G1205" s="666"/>
      <c r="H1205" s="666"/>
    </row>
    <row r="1206" spans="1:8" ht="15.75">
      <c r="A1206" s="672" t="s">
        <v>1579</v>
      </c>
      <c r="B1206" s="672"/>
      <c r="C1206" s="672"/>
      <c r="D1206" s="672"/>
      <c r="E1206" s="672"/>
      <c r="F1206" s="672"/>
      <c r="G1206" s="672"/>
      <c r="H1206" s="672"/>
    </row>
    <row r="1207" spans="1:8">
      <c r="A1207" s="667" t="s">
        <v>1658</v>
      </c>
      <c r="B1207" s="667"/>
      <c r="C1207" s="667"/>
      <c r="D1207" s="667"/>
      <c r="E1207" s="667"/>
      <c r="F1207" s="667"/>
      <c r="G1207" s="667"/>
      <c r="H1207" s="667"/>
    </row>
    <row r="1208" spans="1:8">
      <c r="A1208" s="668"/>
      <c r="B1208" s="668"/>
      <c r="C1208" s="668"/>
      <c r="D1208" s="668"/>
      <c r="E1208" s="668"/>
      <c r="F1208" s="668"/>
      <c r="G1208" s="668"/>
      <c r="H1208" s="668"/>
    </row>
    <row r="1209" spans="1:8" ht="15.75">
      <c r="A1209" s="1" t="s">
        <v>3</v>
      </c>
      <c r="B1209" s="1" t="s">
        <v>4</v>
      </c>
      <c r="C1209" s="211" t="s">
        <v>2245</v>
      </c>
      <c r="D1209" s="1" t="s">
        <v>2243</v>
      </c>
      <c r="E1209" s="1" t="s">
        <v>2246</v>
      </c>
      <c r="F1209" s="211" t="s">
        <v>2244</v>
      </c>
      <c r="G1209" s="1" t="s">
        <v>2247</v>
      </c>
      <c r="H1209" s="211" t="s">
        <v>2239</v>
      </c>
    </row>
    <row r="1210" spans="1:8">
      <c r="A1210" s="19"/>
      <c r="B1210" s="21" t="s">
        <v>495</v>
      </c>
      <c r="C1210" s="21">
        <v>1</v>
      </c>
      <c r="D1210" s="5">
        <v>27545</v>
      </c>
      <c r="E1210" s="3"/>
      <c r="F1210" s="3">
        <f>D1210-E1210</f>
        <v>27545</v>
      </c>
      <c r="G1210" s="3"/>
      <c r="H1210" s="21"/>
    </row>
    <row r="1211" spans="1:8">
      <c r="A1211" s="19"/>
      <c r="B1211" s="21" t="s">
        <v>253</v>
      </c>
      <c r="C1211" s="21">
        <v>1</v>
      </c>
      <c r="D1211" s="3"/>
      <c r="E1211" s="3">
        <v>20065</v>
      </c>
      <c r="F1211" s="3">
        <f>F1210+D1211-E1211</f>
        <v>7480</v>
      </c>
      <c r="G1211" s="3"/>
      <c r="H1211" s="21"/>
    </row>
    <row r="1212" spans="1:8">
      <c r="A1212" s="19"/>
      <c r="B1212" s="21" t="s">
        <v>1315</v>
      </c>
      <c r="C1212" s="21">
        <v>1</v>
      </c>
      <c r="D1212" s="3"/>
      <c r="E1212" s="3">
        <v>7065</v>
      </c>
      <c r="F1212" s="3">
        <f t="shared" ref="F1212:F1213" si="24">F1211+D1212-E1212</f>
        <v>415</v>
      </c>
      <c r="G1212" s="3"/>
      <c r="H1212" s="21"/>
    </row>
    <row r="1213" spans="1:8">
      <c r="A1213" s="19"/>
      <c r="B1213" s="21"/>
      <c r="C1213" s="21"/>
      <c r="D1213" s="3"/>
      <c r="E1213" s="3">
        <v>415</v>
      </c>
      <c r="F1213" s="3">
        <f t="shared" si="24"/>
        <v>0</v>
      </c>
      <c r="G1213" s="3"/>
      <c r="H1213" s="21" t="s">
        <v>1643</v>
      </c>
    </row>
    <row r="1214" spans="1:8">
      <c r="A1214" s="19"/>
      <c r="B1214" s="21"/>
      <c r="C1214" s="21"/>
      <c r="D1214" s="3"/>
      <c r="E1214" s="3"/>
      <c r="F1214" s="3"/>
      <c r="G1214" s="3"/>
      <c r="H1214" s="21"/>
    </row>
    <row r="1215" spans="1:8">
      <c r="A1215" s="19"/>
      <c r="B1215" s="21"/>
      <c r="C1215" s="21"/>
      <c r="D1215" s="3"/>
      <c r="E1215" s="3"/>
      <c r="F1215" s="3"/>
      <c r="G1215" s="3"/>
      <c r="H1215" s="21"/>
    </row>
    <row r="1216" spans="1:8" ht="15.75">
      <c r="A1216" s="710" t="s">
        <v>43</v>
      </c>
      <c r="B1216" s="711"/>
      <c r="C1216" s="79">
        <f>SUM(C1210:C1215)</f>
        <v>3</v>
      </c>
      <c r="D1216" s="13">
        <f>SUM(D1210:D1215)</f>
        <v>27545</v>
      </c>
      <c r="E1216" s="13">
        <f>SUM(E1210:E1215)</f>
        <v>27545</v>
      </c>
      <c r="F1216" s="13">
        <f>D1216-E1216</f>
        <v>0</v>
      </c>
      <c r="G1216" s="13"/>
      <c r="H1216" s="80"/>
    </row>
    <row r="1219" spans="1:8" ht="23.25">
      <c r="A1219" s="666" t="s">
        <v>0</v>
      </c>
      <c r="B1219" s="666"/>
      <c r="C1219" s="666"/>
      <c r="D1219" s="666"/>
      <c r="E1219" s="666"/>
      <c r="F1219" s="666"/>
      <c r="G1219" s="666"/>
      <c r="H1219" s="666"/>
    </row>
    <row r="1220" spans="1:8" ht="15.75">
      <c r="A1220" s="672" t="s">
        <v>1579</v>
      </c>
      <c r="B1220" s="672"/>
      <c r="C1220" s="672"/>
      <c r="D1220" s="672"/>
      <c r="E1220" s="672"/>
      <c r="F1220" s="672"/>
      <c r="G1220" s="672"/>
      <c r="H1220" s="672"/>
    </row>
    <row r="1221" spans="1:8">
      <c r="A1221" s="667" t="s">
        <v>1659</v>
      </c>
      <c r="B1221" s="667"/>
      <c r="C1221" s="667"/>
      <c r="D1221" s="667"/>
      <c r="E1221" s="667"/>
      <c r="F1221" s="667"/>
      <c r="G1221" s="667"/>
      <c r="H1221" s="667"/>
    </row>
    <row r="1222" spans="1:8">
      <c r="A1222" s="668"/>
      <c r="B1222" s="668"/>
      <c r="C1222" s="668"/>
      <c r="D1222" s="668"/>
      <c r="E1222" s="668"/>
      <c r="F1222" s="668"/>
      <c r="G1222" s="668"/>
      <c r="H1222" s="668"/>
    </row>
    <row r="1223" spans="1:8" ht="15.75">
      <c r="A1223" s="1" t="s">
        <v>3</v>
      </c>
      <c r="B1223" s="1" t="s">
        <v>4</v>
      </c>
      <c r="C1223" s="211" t="s">
        <v>2245</v>
      </c>
      <c r="D1223" s="1" t="s">
        <v>2243</v>
      </c>
      <c r="E1223" s="1" t="s">
        <v>2246</v>
      </c>
      <c r="F1223" s="211" t="s">
        <v>2244</v>
      </c>
      <c r="G1223" s="1" t="s">
        <v>2247</v>
      </c>
      <c r="H1223" s="211" t="s">
        <v>2239</v>
      </c>
    </row>
    <row r="1224" spans="1:8">
      <c r="A1224" s="19"/>
      <c r="B1224" s="21" t="s">
        <v>805</v>
      </c>
      <c r="C1224" s="21">
        <v>6</v>
      </c>
      <c r="D1224" s="3">
        <v>123640</v>
      </c>
      <c r="E1224" s="3"/>
      <c r="F1224" s="3">
        <f>D1224-E1224</f>
        <v>123640</v>
      </c>
      <c r="G1224" s="264" t="s">
        <v>2563</v>
      </c>
      <c r="H1224" s="21"/>
    </row>
    <row r="1225" spans="1:8">
      <c r="A1225" s="19"/>
      <c r="B1225" s="21" t="s">
        <v>1365</v>
      </c>
      <c r="C1225" s="21">
        <v>4</v>
      </c>
      <c r="D1225" s="3">
        <v>82210</v>
      </c>
      <c r="E1225" s="3"/>
      <c r="F1225" s="3">
        <f>F1224+D1225-E1225</f>
        <v>205850</v>
      </c>
      <c r="G1225" s="3"/>
      <c r="H1225" s="21"/>
    </row>
    <row r="1226" spans="1:8">
      <c r="A1226" s="19"/>
      <c r="B1226" s="21" t="s">
        <v>1329</v>
      </c>
      <c r="C1226" s="21">
        <v>5</v>
      </c>
      <c r="D1226" s="3">
        <v>100760</v>
      </c>
      <c r="E1226" s="3"/>
      <c r="F1226" s="3">
        <f t="shared" ref="F1226:F1236" si="25">F1225+D1226-E1226</f>
        <v>306610</v>
      </c>
      <c r="G1226" s="3"/>
      <c r="H1226" s="21"/>
    </row>
    <row r="1227" spans="1:8">
      <c r="A1227" s="19"/>
      <c r="B1227" s="21" t="s">
        <v>1330</v>
      </c>
      <c r="C1227" s="21">
        <v>7</v>
      </c>
      <c r="D1227" s="3">
        <v>135175</v>
      </c>
      <c r="E1227" s="3"/>
      <c r="F1227" s="3">
        <f t="shared" si="25"/>
        <v>441785</v>
      </c>
      <c r="G1227" s="3"/>
      <c r="H1227" s="21"/>
    </row>
    <row r="1228" spans="1:8">
      <c r="A1228" s="19"/>
      <c r="B1228" s="21" t="s">
        <v>540</v>
      </c>
      <c r="C1228" s="21">
        <v>1</v>
      </c>
      <c r="D1228" s="3">
        <v>2620</v>
      </c>
      <c r="E1228" s="3"/>
      <c r="F1228" s="3">
        <f t="shared" si="25"/>
        <v>444405</v>
      </c>
      <c r="G1228" s="3"/>
      <c r="H1228" s="21"/>
    </row>
    <row r="1229" spans="1:8">
      <c r="A1229" s="19"/>
      <c r="B1229" s="21" t="s">
        <v>1332</v>
      </c>
      <c r="C1229" s="21">
        <v>8</v>
      </c>
      <c r="D1229" s="3"/>
      <c r="E1229" s="3">
        <v>123870</v>
      </c>
      <c r="F1229" s="3">
        <f t="shared" si="25"/>
        <v>320535</v>
      </c>
      <c r="G1229" s="3"/>
      <c r="H1229" s="21"/>
    </row>
    <row r="1230" spans="1:8">
      <c r="A1230" s="19"/>
      <c r="B1230" s="21" t="s">
        <v>1333</v>
      </c>
      <c r="C1230" s="21">
        <v>6</v>
      </c>
      <c r="D1230" s="3"/>
      <c r="E1230" s="3">
        <v>95330</v>
      </c>
      <c r="F1230" s="3">
        <f t="shared" si="25"/>
        <v>225205</v>
      </c>
      <c r="G1230" s="3"/>
      <c r="H1230" s="21"/>
    </row>
    <row r="1231" spans="1:8">
      <c r="A1231" s="19"/>
      <c r="B1231" s="21" t="s">
        <v>538</v>
      </c>
      <c r="C1231" s="21">
        <v>3</v>
      </c>
      <c r="D1231" s="3"/>
      <c r="E1231" s="3">
        <v>59170</v>
      </c>
      <c r="F1231" s="3">
        <f t="shared" si="25"/>
        <v>166035</v>
      </c>
      <c r="G1231" s="3"/>
      <c r="H1231" s="21"/>
    </row>
    <row r="1232" spans="1:8">
      <c r="A1232" s="19"/>
      <c r="B1232" s="21" t="s">
        <v>545</v>
      </c>
      <c r="C1232" s="21">
        <v>2</v>
      </c>
      <c r="D1232" s="3"/>
      <c r="E1232" s="3">
        <v>36955</v>
      </c>
      <c r="F1232" s="3">
        <f t="shared" si="25"/>
        <v>129080</v>
      </c>
      <c r="G1232" s="3"/>
      <c r="H1232" s="21"/>
    </row>
    <row r="1233" spans="1:8">
      <c r="A1233" s="19"/>
      <c r="B1233" s="21" t="s">
        <v>546</v>
      </c>
      <c r="C1233" s="21">
        <v>2</v>
      </c>
      <c r="D1233" s="3"/>
      <c r="E1233" s="3">
        <v>38600</v>
      </c>
      <c r="F1233" s="3">
        <f t="shared" si="25"/>
        <v>90480</v>
      </c>
      <c r="G1233" s="3"/>
      <c r="H1233" s="21"/>
    </row>
    <row r="1234" spans="1:8">
      <c r="A1234" s="19"/>
      <c r="B1234" s="21" t="s">
        <v>547</v>
      </c>
      <c r="C1234" s="21">
        <v>4</v>
      </c>
      <c r="D1234" s="3"/>
      <c r="E1234" s="3">
        <v>66215</v>
      </c>
      <c r="F1234" s="3">
        <f t="shared" si="25"/>
        <v>24265</v>
      </c>
      <c r="G1234" s="3"/>
      <c r="H1234" s="21"/>
    </row>
    <row r="1235" spans="1:8">
      <c r="A1235" s="19"/>
      <c r="B1235" s="21" t="s">
        <v>548</v>
      </c>
      <c r="C1235" s="21">
        <v>1</v>
      </c>
      <c r="D1235" s="3"/>
      <c r="E1235" s="3">
        <v>15150</v>
      </c>
      <c r="F1235" s="3">
        <f t="shared" si="25"/>
        <v>9115</v>
      </c>
      <c r="G1235" s="3"/>
      <c r="H1235" s="21"/>
    </row>
    <row r="1236" spans="1:8">
      <c r="A1236" s="19"/>
      <c r="B1236" s="21" t="s">
        <v>549</v>
      </c>
      <c r="C1236" s="21">
        <v>0.5</v>
      </c>
      <c r="D1236" s="3"/>
      <c r="E1236" s="3">
        <v>8205</v>
      </c>
      <c r="F1236" s="3">
        <f t="shared" si="25"/>
        <v>910</v>
      </c>
      <c r="G1236" s="3"/>
      <c r="H1236" s="21"/>
    </row>
    <row r="1237" spans="1:8">
      <c r="A1237" s="19"/>
      <c r="B1237" s="21"/>
      <c r="C1237" s="21"/>
      <c r="D1237" s="3"/>
      <c r="E1237" s="3">
        <v>910</v>
      </c>
      <c r="F1237" s="3">
        <f>F1236+D1237-E1237</f>
        <v>0</v>
      </c>
      <c r="G1237" s="3"/>
      <c r="H1237" s="21" t="s">
        <v>1643</v>
      </c>
    </row>
    <row r="1238" spans="1:8" ht="15.75">
      <c r="A1238" s="710" t="s">
        <v>43</v>
      </c>
      <c r="B1238" s="711"/>
      <c r="C1238" s="79">
        <f>SUM(C1224:C1237)</f>
        <v>49.5</v>
      </c>
      <c r="D1238" s="13">
        <f>SUM(D1224:D1237)</f>
        <v>444405</v>
      </c>
      <c r="E1238" s="13">
        <f>SUM(E1224:E1237)</f>
        <v>444405</v>
      </c>
      <c r="F1238" s="13">
        <f>D1238-E1238</f>
        <v>0</v>
      </c>
      <c r="G1238" s="13"/>
      <c r="H1238" s="80"/>
    </row>
    <row r="1241" spans="1:8" ht="23.25">
      <c r="A1241" s="666" t="s">
        <v>0</v>
      </c>
      <c r="B1241" s="666"/>
      <c r="C1241" s="666"/>
      <c r="D1241" s="666"/>
      <c r="E1241" s="666"/>
      <c r="F1241" s="666"/>
      <c r="G1241" s="666"/>
      <c r="H1241" s="666"/>
    </row>
    <row r="1242" spans="1:8" ht="15.75">
      <c r="A1242" s="672" t="s">
        <v>1579</v>
      </c>
      <c r="B1242" s="672"/>
      <c r="C1242" s="672"/>
      <c r="D1242" s="672"/>
      <c r="E1242" s="672"/>
      <c r="F1242" s="672"/>
      <c r="G1242" s="672"/>
      <c r="H1242" s="672"/>
    </row>
    <row r="1243" spans="1:8">
      <c r="A1243" s="667" t="s">
        <v>363</v>
      </c>
      <c r="B1243" s="667"/>
      <c r="C1243" s="667"/>
      <c r="D1243" s="667"/>
      <c r="E1243" s="667"/>
      <c r="F1243" s="667"/>
      <c r="G1243" s="667"/>
      <c r="H1243" s="667"/>
    </row>
    <row r="1244" spans="1:8">
      <c r="A1244" s="675"/>
      <c r="B1244" s="675"/>
      <c r="C1244" s="675"/>
      <c r="D1244" s="675"/>
      <c r="E1244" s="675"/>
      <c r="F1244" s="675"/>
      <c r="G1244" s="675"/>
      <c r="H1244" s="675"/>
    </row>
    <row r="1245" spans="1:8" ht="15.75">
      <c r="A1245" s="1" t="s">
        <v>3</v>
      </c>
      <c r="B1245" s="1" t="s">
        <v>4</v>
      </c>
      <c r="C1245" s="211" t="s">
        <v>2245</v>
      </c>
      <c r="D1245" s="1" t="s">
        <v>2243</v>
      </c>
      <c r="E1245" s="1" t="s">
        <v>2246</v>
      </c>
      <c r="F1245" s="211" t="s">
        <v>2244</v>
      </c>
      <c r="G1245" s="1" t="s">
        <v>2247</v>
      </c>
      <c r="H1245" s="211" t="s">
        <v>2239</v>
      </c>
    </row>
    <row r="1246" spans="1:8">
      <c r="A1246" s="19"/>
      <c r="B1246" s="21" t="s">
        <v>1331</v>
      </c>
      <c r="C1246" s="21">
        <v>7</v>
      </c>
      <c r="D1246" s="3">
        <v>190955</v>
      </c>
      <c r="E1246" s="3"/>
      <c r="F1246" s="3">
        <f>D1246-E1246</f>
        <v>190955</v>
      </c>
      <c r="G1246" s="264" t="s">
        <v>2562</v>
      </c>
      <c r="H1246" s="21"/>
    </row>
    <row r="1247" spans="1:8">
      <c r="A1247" s="19"/>
      <c r="B1247" s="21" t="s">
        <v>1370</v>
      </c>
      <c r="C1247" s="21">
        <v>14</v>
      </c>
      <c r="D1247" s="3">
        <v>387945</v>
      </c>
      <c r="E1247" s="3"/>
      <c r="F1247" s="3">
        <f>F1246+D1247-E1247</f>
        <v>578900</v>
      </c>
      <c r="G1247" s="3"/>
      <c r="H1247" s="21"/>
    </row>
    <row r="1248" spans="1:8">
      <c r="A1248" s="19"/>
      <c r="B1248" s="21" t="s">
        <v>1366</v>
      </c>
      <c r="C1248" s="21">
        <v>18</v>
      </c>
      <c r="D1248" s="3">
        <v>496745</v>
      </c>
      <c r="E1248" s="3"/>
      <c r="F1248" s="3">
        <f t="shared" ref="F1248:F1303" si="26">F1247+D1248-E1248</f>
        <v>1075645</v>
      </c>
      <c r="G1248" s="3"/>
      <c r="H1248" s="21"/>
    </row>
    <row r="1249" spans="1:8">
      <c r="A1249" s="19"/>
      <c r="B1249" s="21" t="s">
        <v>1355</v>
      </c>
      <c r="C1249" s="21">
        <v>8</v>
      </c>
      <c r="D1249" s="3">
        <v>226495</v>
      </c>
      <c r="E1249" s="3"/>
      <c r="F1249" s="3">
        <f t="shared" si="26"/>
        <v>1302140</v>
      </c>
      <c r="G1249" s="3"/>
      <c r="H1249" s="21"/>
    </row>
    <row r="1250" spans="1:8">
      <c r="A1250" s="19"/>
      <c r="B1250" s="21" t="s">
        <v>540</v>
      </c>
      <c r="C1250" s="21">
        <v>3</v>
      </c>
      <c r="D1250" s="3">
        <v>82610</v>
      </c>
      <c r="E1250" s="3"/>
      <c r="F1250" s="3">
        <f t="shared" si="26"/>
        <v>1384750</v>
      </c>
      <c r="G1250" s="3"/>
      <c r="H1250" s="21"/>
    </row>
    <row r="1251" spans="1:8">
      <c r="A1251" s="19"/>
      <c r="B1251" s="21" t="s">
        <v>541</v>
      </c>
      <c r="C1251" s="21">
        <v>12</v>
      </c>
      <c r="D1251" s="3">
        <v>343775</v>
      </c>
      <c r="E1251" s="3"/>
      <c r="F1251" s="3">
        <f t="shared" si="26"/>
        <v>1728525</v>
      </c>
      <c r="G1251" s="3"/>
      <c r="H1251" s="21"/>
    </row>
    <row r="1252" spans="1:8">
      <c r="A1252" s="19"/>
      <c r="B1252" s="21" t="s">
        <v>542</v>
      </c>
      <c r="C1252" s="21">
        <v>12</v>
      </c>
      <c r="D1252" s="3">
        <v>325205</v>
      </c>
      <c r="E1252" s="3"/>
      <c r="F1252" s="3">
        <f t="shared" si="26"/>
        <v>2053730</v>
      </c>
      <c r="G1252" s="3"/>
      <c r="H1252" s="21"/>
    </row>
    <row r="1253" spans="1:8">
      <c r="A1253" s="19"/>
      <c r="B1253" s="21" t="s">
        <v>543</v>
      </c>
      <c r="C1253" s="21">
        <v>15</v>
      </c>
      <c r="D1253" s="3">
        <v>400510</v>
      </c>
      <c r="E1253" s="3"/>
      <c r="F1253" s="3">
        <f t="shared" si="26"/>
        <v>2454240</v>
      </c>
      <c r="G1253" s="3"/>
      <c r="H1253" s="21"/>
    </row>
    <row r="1254" spans="1:8">
      <c r="A1254" s="19"/>
      <c r="B1254" s="21" t="s">
        <v>544</v>
      </c>
      <c r="C1254" s="21">
        <v>11</v>
      </c>
      <c r="D1254" s="3">
        <v>291620</v>
      </c>
      <c r="E1254" s="3"/>
      <c r="F1254" s="3">
        <f t="shared" si="26"/>
        <v>2745860</v>
      </c>
      <c r="G1254" s="3"/>
      <c r="H1254" s="21"/>
    </row>
    <row r="1255" spans="1:8">
      <c r="A1255" s="19"/>
      <c r="B1255" s="21" t="s">
        <v>1332</v>
      </c>
      <c r="C1255" s="21">
        <v>11</v>
      </c>
      <c r="D1255" s="3">
        <v>264000</v>
      </c>
      <c r="E1255" s="3"/>
      <c r="F1255" s="3">
        <f t="shared" si="26"/>
        <v>3009860</v>
      </c>
      <c r="G1255" s="3"/>
      <c r="H1255" s="21"/>
    </row>
    <row r="1256" spans="1:8">
      <c r="A1256" s="19"/>
      <c r="B1256" s="21" t="s">
        <v>1333</v>
      </c>
      <c r="C1256" s="21">
        <v>14</v>
      </c>
      <c r="D1256" s="3">
        <v>384915</v>
      </c>
      <c r="E1256" s="3"/>
      <c r="F1256" s="3">
        <f t="shared" si="26"/>
        <v>3394775</v>
      </c>
      <c r="G1256" s="3"/>
      <c r="H1256" s="21"/>
    </row>
    <row r="1257" spans="1:8">
      <c r="A1257" s="19"/>
      <c r="B1257" s="21" t="s">
        <v>538</v>
      </c>
      <c r="C1257" s="21">
        <v>7</v>
      </c>
      <c r="D1257" s="3">
        <v>188970</v>
      </c>
      <c r="E1257" s="3"/>
      <c r="F1257" s="3">
        <f t="shared" si="26"/>
        <v>3583745</v>
      </c>
      <c r="G1257" s="3"/>
      <c r="H1257" s="21"/>
    </row>
    <row r="1258" spans="1:8">
      <c r="A1258" s="19"/>
      <c r="B1258" s="21" t="s">
        <v>545</v>
      </c>
      <c r="C1258" s="21">
        <v>9</v>
      </c>
      <c r="D1258" s="3">
        <v>245385</v>
      </c>
      <c r="E1258" s="3"/>
      <c r="F1258" s="3">
        <f t="shared" si="26"/>
        <v>3829130</v>
      </c>
      <c r="G1258" s="3"/>
      <c r="H1258" s="21"/>
    </row>
    <row r="1259" spans="1:8">
      <c r="A1259" s="19"/>
      <c r="B1259" s="21" t="s">
        <v>546</v>
      </c>
      <c r="C1259" s="21">
        <v>6</v>
      </c>
      <c r="D1259" s="3">
        <v>160975</v>
      </c>
      <c r="E1259" s="3"/>
      <c r="F1259" s="3">
        <f t="shared" si="26"/>
        <v>3990105</v>
      </c>
      <c r="G1259" s="3"/>
      <c r="H1259" s="21"/>
    </row>
    <row r="1260" spans="1:8">
      <c r="A1260" s="19"/>
      <c r="B1260" s="21" t="s">
        <v>554</v>
      </c>
      <c r="C1260" s="21">
        <v>3</v>
      </c>
      <c r="D1260" s="3">
        <v>80180</v>
      </c>
      <c r="E1260" s="3"/>
      <c r="F1260" s="3">
        <f t="shared" si="26"/>
        <v>4070285</v>
      </c>
      <c r="G1260" s="3"/>
      <c r="H1260" s="21"/>
    </row>
    <row r="1261" spans="1:8">
      <c r="A1261" s="19"/>
      <c r="B1261" s="21" t="s">
        <v>1387</v>
      </c>
      <c r="C1261" s="21">
        <v>3</v>
      </c>
      <c r="D1261" s="3">
        <v>85110</v>
      </c>
      <c r="E1261" s="3"/>
      <c r="F1261" s="3">
        <f t="shared" si="26"/>
        <v>4155395</v>
      </c>
      <c r="G1261" s="3"/>
      <c r="H1261" s="21"/>
    </row>
    <row r="1262" spans="1:8">
      <c r="A1262" s="19"/>
      <c r="B1262" s="21" t="s">
        <v>907</v>
      </c>
      <c r="C1262" s="21">
        <v>6</v>
      </c>
      <c r="D1262" s="3">
        <v>169235</v>
      </c>
      <c r="E1262" s="3"/>
      <c r="F1262" s="3">
        <f t="shared" si="26"/>
        <v>4324630</v>
      </c>
      <c r="G1262" s="3"/>
      <c r="H1262" s="21"/>
    </row>
    <row r="1263" spans="1:8">
      <c r="A1263" s="19"/>
      <c r="B1263" s="21" t="s">
        <v>851</v>
      </c>
      <c r="C1263" s="21">
        <v>2</v>
      </c>
      <c r="D1263" s="3"/>
      <c r="E1263" s="3">
        <v>55615</v>
      </c>
      <c r="F1263" s="3">
        <f t="shared" si="26"/>
        <v>4269015</v>
      </c>
      <c r="G1263" s="3"/>
      <c r="H1263" s="21"/>
    </row>
    <row r="1264" spans="1:8">
      <c r="A1264" s="19"/>
      <c r="B1264" s="21" t="s">
        <v>1372</v>
      </c>
      <c r="C1264" s="21"/>
      <c r="D1264" s="3"/>
      <c r="E1264" s="3">
        <v>96305</v>
      </c>
      <c r="F1264" s="3">
        <f t="shared" si="26"/>
        <v>4172710</v>
      </c>
      <c r="G1264" s="3"/>
      <c r="H1264" s="21"/>
    </row>
    <row r="1265" spans="1:8">
      <c r="A1265" s="19"/>
      <c r="B1265" s="21" t="s">
        <v>933</v>
      </c>
      <c r="C1265" s="21">
        <v>8</v>
      </c>
      <c r="D1265" s="3"/>
      <c r="E1265" s="3">
        <v>172230</v>
      </c>
      <c r="F1265" s="3">
        <f t="shared" si="26"/>
        <v>4000480</v>
      </c>
      <c r="G1265" s="3"/>
      <c r="H1265" s="21"/>
    </row>
    <row r="1266" spans="1:8">
      <c r="A1266" s="19"/>
      <c r="B1266" s="21" t="s">
        <v>555</v>
      </c>
      <c r="C1266" s="21">
        <v>3</v>
      </c>
      <c r="D1266" s="3"/>
      <c r="E1266" s="3">
        <v>76685</v>
      </c>
      <c r="F1266" s="3">
        <f t="shared" si="26"/>
        <v>3923795</v>
      </c>
      <c r="G1266" s="3"/>
      <c r="H1266" s="21"/>
    </row>
    <row r="1267" spans="1:8">
      <c r="A1267" s="19"/>
      <c r="B1267" s="21" t="s">
        <v>556</v>
      </c>
      <c r="C1267" s="21">
        <v>7</v>
      </c>
      <c r="D1267" s="3">
        <v>13890</v>
      </c>
      <c r="E1267" s="3">
        <v>153870</v>
      </c>
      <c r="F1267" s="3">
        <f t="shared" si="26"/>
        <v>3783815</v>
      </c>
      <c r="G1267" s="264" t="s">
        <v>2556</v>
      </c>
      <c r="H1267" s="21"/>
    </row>
    <row r="1268" spans="1:8">
      <c r="A1268" s="19"/>
      <c r="B1268" s="21" t="s">
        <v>1373</v>
      </c>
      <c r="C1268" s="21">
        <v>2</v>
      </c>
      <c r="D1268" s="3"/>
      <c r="E1268" s="3">
        <v>40000</v>
      </c>
      <c r="F1268" s="3">
        <f t="shared" si="26"/>
        <v>3743815</v>
      </c>
      <c r="G1268" s="3"/>
      <c r="H1268" s="21"/>
    </row>
    <row r="1269" spans="1:8">
      <c r="A1269" s="19"/>
      <c r="B1269" s="21" t="s">
        <v>560</v>
      </c>
      <c r="C1269" s="21">
        <v>3</v>
      </c>
      <c r="D1269" s="3"/>
      <c r="E1269" s="3">
        <v>60000</v>
      </c>
      <c r="F1269" s="3">
        <f t="shared" si="26"/>
        <v>3683815</v>
      </c>
      <c r="G1269" s="3"/>
      <c r="H1269" s="21"/>
    </row>
    <row r="1270" spans="1:8">
      <c r="A1270" s="19"/>
      <c r="B1270" s="21" t="s">
        <v>561</v>
      </c>
      <c r="C1270" s="21">
        <v>2</v>
      </c>
      <c r="D1270" s="3"/>
      <c r="E1270" s="3">
        <v>40000</v>
      </c>
      <c r="F1270" s="3">
        <f t="shared" si="26"/>
        <v>3643815</v>
      </c>
      <c r="G1270" s="3"/>
      <c r="H1270" s="21"/>
    </row>
    <row r="1271" spans="1:8">
      <c r="A1271" s="19"/>
      <c r="B1271" s="21" t="s">
        <v>562</v>
      </c>
      <c r="C1271" s="21">
        <v>2</v>
      </c>
      <c r="D1271" s="3"/>
      <c r="E1271" s="3">
        <v>40000</v>
      </c>
      <c r="F1271" s="3">
        <f t="shared" si="26"/>
        <v>3603815</v>
      </c>
      <c r="G1271" s="3"/>
      <c r="H1271" s="21"/>
    </row>
    <row r="1272" spans="1:8">
      <c r="A1272" s="19"/>
      <c r="B1272" s="21" t="s">
        <v>964</v>
      </c>
      <c r="C1272" s="21">
        <v>1</v>
      </c>
      <c r="D1272" s="3"/>
      <c r="E1272" s="3">
        <v>20000</v>
      </c>
      <c r="F1272" s="3">
        <f t="shared" si="26"/>
        <v>3583815</v>
      </c>
      <c r="G1272" s="3"/>
      <c r="H1272" s="21"/>
    </row>
    <row r="1273" spans="1:8">
      <c r="A1273" s="19"/>
      <c r="B1273" s="21" t="s">
        <v>563</v>
      </c>
      <c r="C1273" s="21">
        <v>4</v>
      </c>
      <c r="D1273" s="3"/>
      <c r="E1273" s="3">
        <v>94000</v>
      </c>
      <c r="F1273" s="3">
        <f t="shared" si="26"/>
        <v>3489815</v>
      </c>
      <c r="G1273" s="3"/>
      <c r="H1273" s="21"/>
    </row>
    <row r="1274" spans="1:8">
      <c r="A1274" s="19"/>
      <c r="B1274" s="21" t="s">
        <v>567</v>
      </c>
      <c r="C1274" s="21">
        <v>3</v>
      </c>
      <c r="D1274" s="3"/>
      <c r="E1274" s="3">
        <v>64930</v>
      </c>
      <c r="F1274" s="3">
        <f t="shared" si="26"/>
        <v>3424885</v>
      </c>
      <c r="G1274" s="3"/>
      <c r="H1274" s="21"/>
    </row>
    <row r="1275" spans="1:8">
      <c r="A1275" s="19"/>
      <c r="B1275" s="21" t="s">
        <v>570</v>
      </c>
      <c r="C1275" s="21">
        <v>1</v>
      </c>
      <c r="D1275" s="3"/>
      <c r="E1275" s="3">
        <v>21595</v>
      </c>
      <c r="F1275" s="3">
        <f t="shared" si="26"/>
        <v>3403290</v>
      </c>
      <c r="G1275" s="3"/>
      <c r="H1275" s="21"/>
    </row>
    <row r="1276" spans="1:8">
      <c r="A1276" s="19"/>
      <c r="B1276" s="21" t="s">
        <v>571</v>
      </c>
      <c r="C1276" s="21">
        <v>4</v>
      </c>
      <c r="D1276" s="3"/>
      <c r="E1276" s="3">
        <v>93270</v>
      </c>
      <c r="F1276" s="3">
        <f t="shared" si="26"/>
        <v>3310020</v>
      </c>
      <c r="G1276" s="3"/>
      <c r="H1276" s="21"/>
    </row>
    <row r="1277" spans="1:8">
      <c r="A1277" s="19"/>
      <c r="B1277" s="21" t="s">
        <v>574</v>
      </c>
      <c r="C1277" s="21">
        <v>1</v>
      </c>
      <c r="D1277" s="3"/>
      <c r="E1277" s="3">
        <v>22930</v>
      </c>
      <c r="F1277" s="3">
        <f t="shared" si="26"/>
        <v>3287090</v>
      </c>
      <c r="G1277" s="3"/>
      <c r="H1277" s="21"/>
    </row>
    <row r="1278" spans="1:8">
      <c r="A1278" s="19"/>
      <c r="B1278" s="21" t="s">
        <v>575</v>
      </c>
      <c r="C1278" s="21">
        <v>3</v>
      </c>
      <c r="D1278" s="3"/>
      <c r="E1278" s="3">
        <v>45525</v>
      </c>
      <c r="F1278" s="3">
        <f t="shared" si="26"/>
        <v>3241565</v>
      </c>
      <c r="G1278" s="3"/>
      <c r="H1278" s="21"/>
    </row>
    <row r="1279" spans="1:8">
      <c r="A1279" s="19"/>
      <c r="B1279" s="21" t="s">
        <v>894</v>
      </c>
      <c r="C1279" s="21">
        <v>4</v>
      </c>
      <c r="D1279" s="3"/>
      <c r="E1279" s="3">
        <v>101715</v>
      </c>
      <c r="F1279" s="3">
        <f t="shared" si="26"/>
        <v>3139850</v>
      </c>
      <c r="G1279" s="3"/>
      <c r="H1279" s="21"/>
    </row>
    <row r="1280" spans="1:8">
      <c r="A1280" s="19"/>
      <c r="B1280" s="21" t="s">
        <v>896</v>
      </c>
      <c r="C1280" s="21">
        <v>14</v>
      </c>
      <c r="D1280" s="3"/>
      <c r="E1280" s="3">
        <v>266130</v>
      </c>
      <c r="F1280" s="3">
        <f t="shared" si="26"/>
        <v>2873720</v>
      </c>
      <c r="G1280" s="3"/>
      <c r="H1280" s="21"/>
    </row>
    <row r="1281" spans="1:8">
      <c r="A1281" s="19"/>
      <c r="B1281" s="21" t="s">
        <v>1374</v>
      </c>
      <c r="C1281" s="21">
        <v>2</v>
      </c>
      <c r="D1281" s="3"/>
      <c r="E1281" s="3">
        <v>40000</v>
      </c>
      <c r="F1281" s="3">
        <f t="shared" si="26"/>
        <v>2833720</v>
      </c>
      <c r="G1281" s="3"/>
      <c r="H1281" s="21"/>
    </row>
    <row r="1282" spans="1:8">
      <c r="A1282" s="19"/>
      <c r="B1282" s="21" t="s">
        <v>76</v>
      </c>
      <c r="C1282" s="21">
        <v>8</v>
      </c>
      <c r="D1282" s="3"/>
      <c r="E1282" s="3">
        <v>171085</v>
      </c>
      <c r="F1282" s="3">
        <f t="shared" si="26"/>
        <v>2662635</v>
      </c>
      <c r="G1282" s="3"/>
      <c r="H1282" s="21"/>
    </row>
    <row r="1283" spans="1:8">
      <c r="A1283" s="19"/>
      <c r="B1283" s="21" t="s">
        <v>576</v>
      </c>
      <c r="C1283" s="21">
        <v>9</v>
      </c>
      <c r="D1283" s="3"/>
      <c r="E1283" s="3">
        <v>191890</v>
      </c>
      <c r="F1283" s="3">
        <f t="shared" si="26"/>
        <v>2470745</v>
      </c>
      <c r="G1283" s="3"/>
      <c r="H1283" s="21"/>
    </row>
    <row r="1284" spans="1:8">
      <c r="A1284" s="19"/>
      <c r="B1284" s="21" t="s">
        <v>576</v>
      </c>
      <c r="C1284" s="21">
        <v>1</v>
      </c>
      <c r="D1284" s="3">
        <v>15090</v>
      </c>
      <c r="E1284" s="3"/>
      <c r="F1284" s="3">
        <f t="shared" si="26"/>
        <v>2485835</v>
      </c>
      <c r="G1284" s="264" t="s">
        <v>2561</v>
      </c>
      <c r="H1284" s="21"/>
    </row>
    <row r="1285" spans="1:8">
      <c r="A1285" s="19"/>
      <c r="B1285" s="21" t="s">
        <v>577</v>
      </c>
      <c r="C1285" s="21">
        <v>13</v>
      </c>
      <c r="D1285" s="3"/>
      <c r="E1285" s="3">
        <v>250515</v>
      </c>
      <c r="F1285" s="3">
        <f t="shared" si="26"/>
        <v>2235320</v>
      </c>
      <c r="G1285" s="3"/>
      <c r="H1285" s="21"/>
    </row>
    <row r="1286" spans="1:8">
      <c r="A1286" s="19"/>
      <c r="B1286" s="21" t="s">
        <v>901</v>
      </c>
      <c r="C1286" s="21">
        <v>10</v>
      </c>
      <c r="D1286" s="3"/>
      <c r="E1286" s="3">
        <v>218595</v>
      </c>
      <c r="F1286" s="3">
        <f t="shared" si="26"/>
        <v>2016725</v>
      </c>
      <c r="G1286" s="3"/>
      <c r="H1286" s="21"/>
    </row>
    <row r="1287" spans="1:8">
      <c r="A1287" s="19"/>
      <c r="B1287" s="21" t="s">
        <v>1376</v>
      </c>
      <c r="C1287" s="21">
        <v>2</v>
      </c>
      <c r="D1287" s="3"/>
      <c r="E1287" s="3">
        <v>41430</v>
      </c>
      <c r="F1287" s="3">
        <f t="shared" si="26"/>
        <v>1975295</v>
      </c>
      <c r="G1287" s="3"/>
      <c r="H1287" s="21"/>
    </row>
    <row r="1288" spans="1:8">
      <c r="A1288" s="19"/>
      <c r="B1288" s="21" t="s">
        <v>1377</v>
      </c>
      <c r="C1288" s="21">
        <v>5</v>
      </c>
      <c r="D1288" s="3"/>
      <c r="E1288" s="3">
        <v>110900</v>
      </c>
      <c r="F1288" s="3">
        <f t="shared" si="26"/>
        <v>1864395</v>
      </c>
      <c r="G1288" s="3"/>
      <c r="H1288" s="21"/>
    </row>
    <row r="1289" spans="1:8">
      <c r="A1289" s="19"/>
      <c r="B1289" s="21" t="s">
        <v>1378</v>
      </c>
      <c r="C1289" s="21">
        <v>1</v>
      </c>
      <c r="D1289" s="3"/>
      <c r="E1289" s="3">
        <v>27215</v>
      </c>
      <c r="F1289" s="3">
        <f t="shared" si="26"/>
        <v>1837180</v>
      </c>
      <c r="G1289" s="3"/>
      <c r="H1289" s="21"/>
    </row>
    <row r="1290" spans="1:8">
      <c r="A1290" s="19"/>
      <c r="B1290" s="21" t="s">
        <v>903</v>
      </c>
      <c r="C1290" s="21">
        <v>4</v>
      </c>
      <c r="D1290" s="3"/>
      <c r="E1290" s="3">
        <v>88000</v>
      </c>
      <c r="F1290" s="3">
        <f t="shared" si="26"/>
        <v>1749180</v>
      </c>
      <c r="G1290" s="3"/>
      <c r="H1290" s="21"/>
    </row>
    <row r="1291" spans="1:8">
      <c r="A1291" s="19"/>
      <c r="B1291" s="21" t="s">
        <v>1379</v>
      </c>
      <c r="C1291" s="21">
        <v>7</v>
      </c>
      <c r="D1291" s="3"/>
      <c r="E1291" s="3">
        <v>154000</v>
      </c>
      <c r="F1291" s="3">
        <f t="shared" si="26"/>
        <v>1595180</v>
      </c>
      <c r="G1291" s="3"/>
      <c r="H1291" s="21"/>
    </row>
    <row r="1292" spans="1:8">
      <c r="A1292" s="19"/>
      <c r="B1292" s="21" t="s">
        <v>1380</v>
      </c>
      <c r="C1292" s="21">
        <v>4</v>
      </c>
      <c r="D1292" s="3"/>
      <c r="E1292" s="3">
        <v>81350</v>
      </c>
      <c r="F1292" s="3">
        <f t="shared" si="26"/>
        <v>1513830</v>
      </c>
      <c r="G1292" s="3"/>
      <c r="H1292" s="21"/>
    </row>
    <row r="1293" spans="1:8">
      <c r="A1293" s="19"/>
      <c r="B1293" s="21" t="s">
        <v>1381</v>
      </c>
      <c r="C1293" s="21">
        <v>12</v>
      </c>
      <c r="D1293" s="3"/>
      <c r="E1293" s="3">
        <v>229415</v>
      </c>
      <c r="F1293" s="3">
        <f t="shared" si="26"/>
        <v>1284415</v>
      </c>
      <c r="G1293" s="3"/>
      <c r="H1293" s="21"/>
    </row>
    <row r="1294" spans="1:8">
      <c r="A1294" s="19"/>
      <c r="B1294" s="21" t="s">
        <v>578</v>
      </c>
      <c r="C1294" s="21">
        <v>2</v>
      </c>
      <c r="D1294" s="3">
        <v>525</v>
      </c>
      <c r="E1294" s="3">
        <v>45130</v>
      </c>
      <c r="F1294" s="3">
        <f t="shared" si="26"/>
        <v>1239810</v>
      </c>
      <c r="G1294" s="264" t="s">
        <v>2561</v>
      </c>
      <c r="H1294" s="21"/>
    </row>
    <row r="1295" spans="1:8">
      <c r="A1295" s="19"/>
      <c r="B1295" s="21" t="s">
        <v>1382</v>
      </c>
      <c r="C1295" s="21">
        <v>8</v>
      </c>
      <c r="D1295" s="3"/>
      <c r="E1295" s="3">
        <v>136280</v>
      </c>
      <c r="F1295" s="3">
        <f t="shared" si="26"/>
        <v>1103530</v>
      </c>
      <c r="G1295" s="3"/>
      <c r="H1295" s="21"/>
    </row>
    <row r="1296" spans="1:8">
      <c r="A1296" s="19"/>
      <c r="B1296" s="21" t="s">
        <v>1391</v>
      </c>
      <c r="C1296" s="21">
        <v>17</v>
      </c>
      <c r="D1296" s="3"/>
      <c r="E1296" s="3">
        <v>288900</v>
      </c>
      <c r="F1296" s="3">
        <f t="shared" si="26"/>
        <v>814630</v>
      </c>
      <c r="G1296" s="3"/>
      <c r="H1296" s="21"/>
    </row>
    <row r="1297" spans="1:8">
      <c r="A1297" s="19"/>
      <c r="B1297" s="21" t="s">
        <v>945</v>
      </c>
      <c r="C1297" s="21">
        <v>21</v>
      </c>
      <c r="D1297" s="3"/>
      <c r="E1297" s="3">
        <v>330950</v>
      </c>
      <c r="F1297" s="3">
        <f t="shared" si="26"/>
        <v>483680</v>
      </c>
      <c r="G1297" s="3"/>
      <c r="H1297" s="21"/>
    </row>
    <row r="1298" spans="1:8">
      <c r="A1298" s="19"/>
      <c r="B1298" s="21" t="s">
        <v>1383</v>
      </c>
      <c r="C1298" s="21">
        <v>13</v>
      </c>
      <c r="D1298" s="3"/>
      <c r="E1298" s="3">
        <v>256230</v>
      </c>
      <c r="F1298" s="3">
        <f t="shared" si="26"/>
        <v>227450</v>
      </c>
      <c r="G1298" s="3"/>
      <c r="H1298" s="21"/>
    </row>
    <row r="1299" spans="1:8">
      <c r="A1299" s="19"/>
      <c r="B1299" s="21" t="s">
        <v>1384</v>
      </c>
      <c r="C1299" s="21">
        <v>2</v>
      </c>
      <c r="D1299" s="3"/>
      <c r="E1299" s="3">
        <v>52995</v>
      </c>
      <c r="F1299" s="3">
        <f t="shared" si="26"/>
        <v>174455</v>
      </c>
      <c r="G1299" s="3"/>
      <c r="H1299" s="21"/>
    </row>
    <row r="1300" spans="1:8">
      <c r="A1300" s="19"/>
      <c r="B1300" s="21" t="s">
        <v>64</v>
      </c>
      <c r="C1300" s="21">
        <v>1</v>
      </c>
      <c r="D1300" s="3"/>
      <c r="E1300" s="3">
        <v>13965</v>
      </c>
      <c r="F1300" s="3">
        <f t="shared" si="26"/>
        <v>160490</v>
      </c>
      <c r="G1300" s="3"/>
      <c r="H1300" s="21"/>
    </row>
    <row r="1301" spans="1:8">
      <c r="A1301" s="19"/>
      <c r="B1301" s="21" t="s">
        <v>65</v>
      </c>
      <c r="C1301" s="21">
        <v>4</v>
      </c>
      <c r="D1301" s="3"/>
      <c r="E1301" s="3">
        <v>54815</v>
      </c>
      <c r="F1301" s="3">
        <f t="shared" si="26"/>
        <v>105675</v>
      </c>
      <c r="G1301" s="3"/>
      <c r="H1301" s="21"/>
    </row>
    <row r="1302" spans="1:8">
      <c r="A1302" s="19"/>
      <c r="B1302" s="21" t="s">
        <v>66</v>
      </c>
      <c r="C1302" s="21">
        <v>3</v>
      </c>
      <c r="D1302" s="3"/>
      <c r="E1302" s="3">
        <v>44085</v>
      </c>
      <c r="F1302" s="3">
        <f t="shared" si="26"/>
        <v>61590</v>
      </c>
      <c r="G1302" s="3"/>
      <c r="H1302" s="21"/>
    </row>
    <row r="1303" spans="1:8">
      <c r="A1303" s="19"/>
      <c r="B1303" s="21" t="s">
        <v>1394</v>
      </c>
      <c r="C1303" s="21">
        <v>5</v>
      </c>
      <c r="D1303" s="3">
        <v>8455</v>
      </c>
      <c r="E1303" s="3">
        <v>70045</v>
      </c>
      <c r="F1303" s="3">
        <f t="shared" si="26"/>
        <v>0</v>
      </c>
      <c r="G1303" s="3"/>
      <c r="H1303" s="21"/>
    </row>
    <row r="1304" spans="1:8">
      <c r="A1304" s="19"/>
      <c r="B1304" s="21"/>
      <c r="C1304" s="21"/>
      <c r="D1304" s="3"/>
      <c r="E1304" s="3"/>
      <c r="F1304" s="3"/>
      <c r="G1304" s="3"/>
      <c r="H1304" s="21"/>
    </row>
    <row r="1305" spans="1:8" ht="15.75">
      <c r="A1305" s="710" t="s">
        <v>43</v>
      </c>
      <c r="B1305" s="711"/>
      <c r="C1305" s="79">
        <f>SUM(C1246:C1304)</f>
        <v>377</v>
      </c>
      <c r="D1305" s="13">
        <f>SUM(D1246:D1304)</f>
        <v>4362590</v>
      </c>
      <c r="E1305" s="13">
        <f>SUM(E1246:E1304)</f>
        <v>4362590</v>
      </c>
      <c r="F1305" s="13">
        <f>D1305-E1305</f>
        <v>0</v>
      </c>
      <c r="G1305" s="13"/>
      <c r="H1305" s="80"/>
    </row>
    <row r="1309" spans="1:8" ht="23.25">
      <c r="A1309" s="666" t="s">
        <v>0</v>
      </c>
      <c r="B1309" s="666"/>
      <c r="C1309" s="666"/>
      <c r="D1309" s="666"/>
      <c r="E1309" s="666"/>
      <c r="F1309" s="666"/>
      <c r="G1309" s="666"/>
      <c r="H1309" s="666"/>
    </row>
    <row r="1310" spans="1:8" ht="15.75">
      <c r="A1310" s="672" t="s">
        <v>1579</v>
      </c>
      <c r="B1310" s="672"/>
      <c r="C1310" s="672"/>
      <c r="D1310" s="672"/>
      <c r="E1310" s="672"/>
      <c r="F1310" s="672"/>
      <c r="G1310" s="672"/>
      <c r="H1310" s="672"/>
    </row>
    <row r="1311" spans="1:8">
      <c r="A1311" s="667" t="s">
        <v>1658</v>
      </c>
      <c r="B1311" s="667"/>
      <c r="C1311" s="667"/>
      <c r="D1311" s="667"/>
      <c r="E1311" s="667"/>
      <c r="F1311" s="667"/>
      <c r="G1311" s="667"/>
      <c r="H1311" s="667"/>
    </row>
    <row r="1312" spans="1:8">
      <c r="A1312" s="668"/>
      <c r="B1312" s="668"/>
      <c r="C1312" s="668"/>
      <c r="D1312" s="668"/>
      <c r="E1312" s="668"/>
      <c r="F1312" s="668"/>
      <c r="G1312" s="668"/>
      <c r="H1312" s="668"/>
    </row>
    <row r="1313" spans="1:8" ht="15.75">
      <c r="A1313" s="1" t="s">
        <v>3</v>
      </c>
      <c r="B1313" s="1" t="s">
        <v>4</v>
      </c>
      <c r="C1313" s="211" t="s">
        <v>2245</v>
      </c>
      <c r="D1313" s="1" t="s">
        <v>2243</v>
      </c>
      <c r="E1313" s="1" t="s">
        <v>2246</v>
      </c>
      <c r="F1313" s="211" t="s">
        <v>2244</v>
      </c>
      <c r="G1313" s="1" t="s">
        <v>2247</v>
      </c>
      <c r="H1313" s="211" t="s">
        <v>2239</v>
      </c>
    </row>
    <row r="1314" spans="1:8">
      <c r="A1314" s="19">
        <v>1</v>
      </c>
      <c r="B1314" s="21" t="s">
        <v>1332</v>
      </c>
      <c r="C1314" s="21">
        <v>5</v>
      </c>
      <c r="D1314" s="3">
        <v>129120</v>
      </c>
      <c r="E1314" s="3"/>
      <c r="F1314" s="3">
        <f>D1314-E1314</f>
        <v>129120</v>
      </c>
      <c r="G1314" s="264" t="s">
        <v>2560</v>
      </c>
      <c r="H1314" s="21"/>
    </row>
    <row r="1315" spans="1:8">
      <c r="A1315" s="19">
        <v>2</v>
      </c>
      <c r="B1315" s="21" t="s">
        <v>1333</v>
      </c>
      <c r="C1315" s="21">
        <v>6</v>
      </c>
      <c r="D1315" s="3">
        <v>152540</v>
      </c>
      <c r="E1315" s="3"/>
      <c r="F1315" s="3">
        <f>F1314+D1315-E1315</f>
        <v>281660</v>
      </c>
      <c r="G1315" s="3"/>
      <c r="H1315" s="21"/>
    </row>
    <row r="1316" spans="1:8">
      <c r="A1316" s="19">
        <v>3</v>
      </c>
      <c r="B1316" s="21" t="s">
        <v>538</v>
      </c>
      <c r="C1316" s="21">
        <v>7</v>
      </c>
      <c r="D1316" s="3">
        <v>174715</v>
      </c>
      <c r="E1316" s="3"/>
      <c r="F1316" s="3">
        <f t="shared" ref="F1316:F1363" si="27">F1315+D1316-E1316</f>
        <v>456375</v>
      </c>
      <c r="G1316" s="3"/>
      <c r="H1316" s="21"/>
    </row>
    <row r="1317" spans="1:8">
      <c r="A1317" s="19">
        <v>4</v>
      </c>
      <c r="B1317" s="21" t="s">
        <v>545</v>
      </c>
      <c r="C1317" s="21">
        <v>2</v>
      </c>
      <c r="D1317" s="3">
        <v>53390</v>
      </c>
      <c r="E1317" s="3"/>
      <c r="F1317" s="3">
        <f t="shared" si="27"/>
        <v>509765</v>
      </c>
      <c r="G1317" s="3"/>
      <c r="H1317" s="21"/>
    </row>
    <row r="1318" spans="1:8">
      <c r="A1318" s="19">
        <v>5</v>
      </c>
      <c r="B1318" s="21" t="s">
        <v>546</v>
      </c>
      <c r="C1318" s="21">
        <v>1</v>
      </c>
      <c r="D1318" s="3">
        <v>26995</v>
      </c>
      <c r="E1318" s="3"/>
      <c r="F1318" s="3">
        <f t="shared" si="27"/>
        <v>536760</v>
      </c>
      <c r="G1318" s="3"/>
      <c r="H1318" s="21"/>
    </row>
    <row r="1319" spans="1:8">
      <c r="A1319" s="19">
        <v>6</v>
      </c>
      <c r="B1319" s="21" t="s">
        <v>547</v>
      </c>
      <c r="C1319" s="21">
        <v>10</v>
      </c>
      <c r="D1319" s="3">
        <v>262795</v>
      </c>
      <c r="E1319" s="3"/>
      <c r="F1319" s="3">
        <f t="shared" si="27"/>
        <v>799555</v>
      </c>
      <c r="G1319" s="3"/>
      <c r="H1319" s="21"/>
    </row>
    <row r="1320" spans="1:8">
      <c r="A1320" s="19">
        <v>7</v>
      </c>
      <c r="B1320" s="21" t="s">
        <v>548</v>
      </c>
      <c r="C1320" s="21">
        <v>5</v>
      </c>
      <c r="D1320" s="3">
        <v>136925</v>
      </c>
      <c r="E1320" s="3"/>
      <c r="F1320" s="3">
        <f t="shared" si="27"/>
        <v>936480</v>
      </c>
      <c r="G1320" s="3"/>
      <c r="H1320" s="21"/>
    </row>
    <row r="1321" spans="1:8">
      <c r="A1321" s="19">
        <v>8</v>
      </c>
      <c r="B1321" s="21" t="s">
        <v>549</v>
      </c>
      <c r="C1321" s="21">
        <v>12</v>
      </c>
      <c r="D1321" s="3">
        <v>319630</v>
      </c>
      <c r="E1321" s="3"/>
      <c r="F1321" s="3">
        <f t="shared" si="27"/>
        <v>1256110</v>
      </c>
      <c r="G1321" s="3"/>
      <c r="H1321" s="21"/>
    </row>
    <row r="1322" spans="1:8">
      <c r="A1322" s="19">
        <v>9</v>
      </c>
      <c r="B1322" s="21" t="s">
        <v>550</v>
      </c>
      <c r="C1322" s="21">
        <v>5</v>
      </c>
      <c r="D1322" s="3">
        <v>113010</v>
      </c>
      <c r="E1322" s="3"/>
      <c r="F1322" s="3">
        <f t="shared" si="27"/>
        <v>1369120</v>
      </c>
      <c r="G1322" s="3"/>
      <c r="H1322" s="21"/>
    </row>
    <row r="1323" spans="1:8">
      <c r="A1323" s="19">
        <v>10</v>
      </c>
      <c r="B1323" s="21" t="s">
        <v>1387</v>
      </c>
      <c r="C1323" s="21">
        <v>2</v>
      </c>
      <c r="D1323" s="3"/>
      <c r="E1323" s="3">
        <v>27990</v>
      </c>
      <c r="F1323" s="3">
        <f t="shared" si="27"/>
        <v>1341130</v>
      </c>
      <c r="G1323" s="3"/>
      <c r="H1323" s="21"/>
    </row>
    <row r="1324" spans="1:8">
      <c r="A1324" s="19">
        <v>11</v>
      </c>
      <c r="B1324" s="21" t="s">
        <v>907</v>
      </c>
      <c r="C1324" s="21">
        <v>4</v>
      </c>
      <c r="D1324" s="3"/>
      <c r="E1324" s="3">
        <v>59700</v>
      </c>
      <c r="F1324" s="3">
        <f t="shared" si="27"/>
        <v>1281430</v>
      </c>
      <c r="G1324" s="3"/>
      <c r="H1324" s="21"/>
    </row>
    <row r="1325" spans="1:8">
      <c r="A1325" s="19">
        <v>12</v>
      </c>
      <c r="B1325" s="21" t="s">
        <v>910</v>
      </c>
      <c r="C1325" s="21">
        <v>17</v>
      </c>
      <c r="D1325" s="3"/>
      <c r="E1325" s="3">
        <v>283685</v>
      </c>
      <c r="F1325" s="3">
        <f t="shared" si="27"/>
        <v>997745</v>
      </c>
      <c r="G1325" s="3"/>
      <c r="H1325" s="21"/>
    </row>
    <row r="1326" spans="1:8">
      <c r="A1326" s="19">
        <v>13</v>
      </c>
      <c r="B1326" s="21" t="s">
        <v>912</v>
      </c>
      <c r="C1326" s="21">
        <v>11</v>
      </c>
      <c r="D1326" s="3"/>
      <c r="E1326" s="3">
        <v>158795</v>
      </c>
      <c r="F1326" s="3">
        <f t="shared" si="27"/>
        <v>838950</v>
      </c>
      <c r="G1326" s="3"/>
      <c r="H1326" s="21"/>
    </row>
    <row r="1327" spans="1:8">
      <c r="A1327" s="19">
        <v>14</v>
      </c>
      <c r="B1327" s="21" t="s">
        <v>1334</v>
      </c>
      <c r="C1327" s="21">
        <v>14</v>
      </c>
      <c r="D1327" s="3"/>
      <c r="E1327" s="3">
        <v>218580</v>
      </c>
      <c r="F1327" s="3">
        <f t="shared" si="27"/>
        <v>620370</v>
      </c>
      <c r="G1327" s="3"/>
      <c r="H1327" s="21"/>
    </row>
    <row r="1328" spans="1:8">
      <c r="A1328" s="19">
        <v>15</v>
      </c>
      <c r="B1328" s="21" t="s">
        <v>914</v>
      </c>
      <c r="C1328" s="21">
        <v>9</v>
      </c>
      <c r="D1328" s="3"/>
      <c r="E1328" s="3">
        <v>131410</v>
      </c>
      <c r="F1328" s="3">
        <f t="shared" si="27"/>
        <v>488960</v>
      </c>
      <c r="G1328" s="3"/>
      <c r="H1328" s="21"/>
    </row>
    <row r="1329" spans="1:8">
      <c r="A1329" s="19">
        <v>16</v>
      </c>
      <c r="B1329" s="21" t="s">
        <v>916</v>
      </c>
      <c r="C1329" s="21">
        <v>4</v>
      </c>
      <c r="D1329" s="3"/>
      <c r="E1329" s="3">
        <v>60590</v>
      </c>
      <c r="F1329" s="3">
        <f t="shared" si="27"/>
        <v>428370</v>
      </c>
      <c r="G1329" s="3"/>
      <c r="H1329" s="21"/>
    </row>
    <row r="1330" spans="1:8">
      <c r="A1330" s="19">
        <v>17</v>
      </c>
      <c r="B1330" s="21" t="s">
        <v>922</v>
      </c>
      <c r="C1330" s="21">
        <v>1</v>
      </c>
      <c r="D1330" s="3"/>
      <c r="E1330" s="3">
        <v>60000</v>
      </c>
      <c r="F1330" s="3">
        <f t="shared" si="27"/>
        <v>368370</v>
      </c>
      <c r="G1330" s="3"/>
      <c r="H1330" s="21"/>
    </row>
    <row r="1331" spans="1:8">
      <c r="A1331" s="19">
        <v>18</v>
      </c>
      <c r="B1331" s="21" t="s">
        <v>1336</v>
      </c>
      <c r="C1331" s="21">
        <v>1</v>
      </c>
      <c r="D1331" s="3"/>
      <c r="E1331" s="3">
        <v>18000</v>
      </c>
      <c r="F1331" s="3">
        <f t="shared" si="27"/>
        <v>350370</v>
      </c>
      <c r="G1331" s="3"/>
      <c r="H1331" s="21"/>
    </row>
    <row r="1332" spans="1:8">
      <c r="A1332" s="19">
        <v>19</v>
      </c>
      <c r="B1332" s="21" t="s">
        <v>861</v>
      </c>
      <c r="C1332" s="21">
        <v>1</v>
      </c>
      <c r="D1332" s="3"/>
      <c r="E1332" s="3">
        <v>15605</v>
      </c>
      <c r="F1332" s="3">
        <f t="shared" si="27"/>
        <v>334765</v>
      </c>
      <c r="G1332" s="3"/>
      <c r="H1332" s="21"/>
    </row>
    <row r="1333" spans="1:8">
      <c r="A1333" s="19">
        <v>20</v>
      </c>
      <c r="B1333" s="21" t="s">
        <v>1359</v>
      </c>
      <c r="C1333" s="21">
        <v>1</v>
      </c>
      <c r="D1333" s="3"/>
      <c r="E1333" s="3">
        <v>20000</v>
      </c>
      <c r="F1333" s="3">
        <f t="shared" si="27"/>
        <v>314765</v>
      </c>
      <c r="G1333" s="3"/>
      <c r="H1333" s="21"/>
    </row>
    <row r="1334" spans="1:8">
      <c r="A1334" s="19">
        <v>21</v>
      </c>
      <c r="B1334" s="21" t="s">
        <v>49</v>
      </c>
      <c r="C1334" s="21">
        <v>5</v>
      </c>
      <c r="D1334" s="3"/>
      <c r="E1334" s="3">
        <v>97460</v>
      </c>
      <c r="F1334" s="3">
        <f t="shared" si="27"/>
        <v>217305</v>
      </c>
      <c r="G1334" s="3"/>
      <c r="H1334" s="21"/>
    </row>
    <row r="1335" spans="1:8">
      <c r="A1335" s="19">
        <v>22</v>
      </c>
      <c r="B1335" s="21" t="s">
        <v>50</v>
      </c>
      <c r="C1335" s="21">
        <v>6</v>
      </c>
      <c r="D1335" s="3"/>
      <c r="E1335" s="3">
        <v>104325</v>
      </c>
      <c r="F1335" s="3">
        <f t="shared" si="27"/>
        <v>112980</v>
      </c>
      <c r="G1335" s="3"/>
      <c r="H1335" s="21"/>
    </row>
    <row r="1336" spans="1:8">
      <c r="A1336" s="19">
        <v>23</v>
      </c>
      <c r="B1336" s="21" t="s">
        <v>58</v>
      </c>
      <c r="C1336" s="21">
        <v>6</v>
      </c>
      <c r="D1336" s="3">
        <v>152870</v>
      </c>
      <c r="F1336" s="3">
        <f t="shared" si="27"/>
        <v>265850</v>
      </c>
      <c r="G1336" s="265" t="s">
        <v>2559</v>
      </c>
      <c r="H1336" s="21"/>
    </row>
    <row r="1337" spans="1:8">
      <c r="A1337" s="19">
        <v>24</v>
      </c>
      <c r="B1337" s="21" t="s">
        <v>59</v>
      </c>
      <c r="C1337" s="21">
        <v>5</v>
      </c>
      <c r="D1337" s="3">
        <v>130260</v>
      </c>
      <c r="E1337" s="3"/>
      <c r="F1337" s="3">
        <f t="shared" si="27"/>
        <v>396110</v>
      </c>
      <c r="G1337" s="3"/>
      <c r="H1337" s="21"/>
    </row>
    <row r="1338" spans="1:8">
      <c r="A1338" s="19">
        <v>25</v>
      </c>
      <c r="B1338" s="21" t="s">
        <v>60</v>
      </c>
      <c r="C1338" s="21">
        <v>1</v>
      </c>
      <c r="D1338" s="3">
        <v>25585</v>
      </c>
      <c r="E1338" s="3"/>
      <c r="F1338" s="3">
        <f t="shared" si="27"/>
        <v>421695</v>
      </c>
      <c r="G1338" s="3"/>
      <c r="H1338" s="21"/>
    </row>
    <row r="1339" spans="1:8">
      <c r="A1339" s="19">
        <v>26</v>
      </c>
      <c r="B1339" s="21" t="s">
        <v>61</v>
      </c>
      <c r="C1339" s="21">
        <v>6</v>
      </c>
      <c r="D1339" s="3">
        <v>156365</v>
      </c>
      <c r="E1339" s="3"/>
      <c r="F1339" s="3">
        <f t="shared" si="27"/>
        <v>578060</v>
      </c>
      <c r="G1339" s="3"/>
      <c r="H1339" s="21"/>
    </row>
    <row r="1340" spans="1:8">
      <c r="A1340" s="19">
        <v>27</v>
      </c>
      <c r="B1340" s="21" t="s">
        <v>62</v>
      </c>
      <c r="C1340" s="21">
        <v>5</v>
      </c>
      <c r="D1340" s="3">
        <v>131135</v>
      </c>
      <c r="E1340" s="3"/>
      <c r="F1340" s="3">
        <f t="shared" si="27"/>
        <v>709195</v>
      </c>
      <c r="G1340" s="3"/>
      <c r="H1340" s="21"/>
    </row>
    <row r="1341" spans="1:8">
      <c r="A1341" s="19">
        <v>28</v>
      </c>
      <c r="B1341" s="21" t="s">
        <v>63</v>
      </c>
      <c r="C1341" s="21">
        <v>6</v>
      </c>
      <c r="D1341" s="3">
        <v>155535</v>
      </c>
      <c r="E1341" s="3"/>
      <c r="F1341" s="3">
        <f t="shared" si="27"/>
        <v>864730</v>
      </c>
      <c r="G1341" s="3"/>
      <c r="H1341" s="21"/>
    </row>
    <row r="1342" spans="1:8">
      <c r="A1342" s="19">
        <v>29</v>
      </c>
      <c r="B1342" s="21" t="s">
        <v>1402</v>
      </c>
      <c r="C1342" s="21">
        <v>7</v>
      </c>
      <c r="D1342" s="3">
        <v>154595</v>
      </c>
      <c r="E1342" s="3"/>
      <c r="F1342" s="3">
        <f t="shared" si="27"/>
        <v>1019325</v>
      </c>
      <c r="G1342" s="3"/>
      <c r="H1342" s="21"/>
    </row>
    <row r="1343" spans="1:8">
      <c r="A1343" s="19">
        <v>30</v>
      </c>
      <c r="B1343" s="21" t="s">
        <v>929</v>
      </c>
      <c r="C1343" s="21">
        <v>1</v>
      </c>
      <c r="D1343" s="3"/>
      <c r="E1343" s="3">
        <v>21465</v>
      </c>
      <c r="F1343" s="3">
        <f t="shared" si="27"/>
        <v>997860</v>
      </c>
      <c r="G1343" s="3"/>
      <c r="H1343" s="21"/>
    </row>
    <row r="1344" spans="1:8">
      <c r="A1344" s="19"/>
      <c r="B1344" s="21" t="s">
        <v>841</v>
      </c>
      <c r="C1344" s="21">
        <v>2</v>
      </c>
      <c r="D1344" s="3"/>
      <c r="E1344" s="3">
        <v>44450</v>
      </c>
      <c r="F1344" s="3">
        <f t="shared" si="27"/>
        <v>953410</v>
      </c>
      <c r="G1344" s="3"/>
      <c r="H1344" s="21"/>
    </row>
    <row r="1345" spans="1:8">
      <c r="A1345" s="19"/>
      <c r="B1345" s="21" t="s">
        <v>843</v>
      </c>
      <c r="C1345" s="21">
        <v>1</v>
      </c>
      <c r="D1345" s="3"/>
      <c r="E1345" s="3">
        <v>15285</v>
      </c>
      <c r="F1345" s="3">
        <f t="shared" si="27"/>
        <v>938125</v>
      </c>
      <c r="G1345" s="3"/>
      <c r="H1345" s="21"/>
    </row>
    <row r="1346" spans="1:8">
      <c r="A1346" s="19"/>
      <c r="B1346" s="21" t="s">
        <v>851</v>
      </c>
      <c r="C1346" s="21">
        <v>1</v>
      </c>
      <c r="D1346" s="3"/>
      <c r="E1346" s="3">
        <v>14000</v>
      </c>
      <c r="F1346" s="3">
        <f t="shared" si="27"/>
        <v>924125</v>
      </c>
      <c r="G1346" s="3"/>
      <c r="H1346" s="21"/>
    </row>
    <row r="1347" spans="1:8">
      <c r="A1347" s="19"/>
      <c r="B1347" s="21" t="s">
        <v>1372</v>
      </c>
      <c r="C1347" s="21">
        <v>1</v>
      </c>
      <c r="D1347" s="3"/>
      <c r="E1347" s="3">
        <v>25870</v>
      </c>
      <c r="F1347" s="3">
        <f t="shared" si="27"/>
        <v>898255</v>
      </c>
      <c r="G1347" s="3"/>
      <c r="H1347" s="21"/>
    </row>
    <row r="1348" spans="1:8">
      <c r="A1348" s="19"/>
      <c r="B1348" s="21" t="s">
        <v>559</v>
      </c>
      <c r="C1348" s="21">
        <v>1</v>
      </c>
      <c r="D1348" s="3"/>
      <c r="E1348" s="3">
        <v>20750</v>
      </c>
      <c r="F1348" s="3">
        <f t="shared" si="27"/>
        <v>877505</v>
      </c>
      <c r="G1348" s="3"/>
      <c r="H1348" s="21"/>
    </row>
    <row r="1349" spans="1:8">
      <c r="A1349" s="19"/>
      <c r="B1349" s="21" t="s">
        <v>1373</v>
      </c>
      <c r="C1349" s="21">
        <v>4</v>
      </c>
      <c r="D1349" s="3"/>
      <c r="E1349" s="3">
        <v>77450</v>
      </c>
      <c r="F1349" s="3">
        <f t="shared" si="27"/>
        <v>800055</v>
      </c>
      <c r="G1349" s="3"/>
      <c r="H1349" s="21"/>
    </row>
    <row r="1350" spans="1:8">
      <c r="A1350" s="19"/>
      <c r="B1350" s="21" t="s">
        <v>560</v>
      </c>
      <c r="C1350" s="21">
        <v>4</v>
      </c>
      <c r="D1350" s="3"/>
      <c r="E1350" s="3">
        <v>82815</v>
      </c>
      <c r="F1350" s="3">
        <f t="shared" si="27"/>
        <v>717240</v>
      </c>
      <c r="G1350" s="3"/>
      <c r="H1350" s="21"/>
    </row>
    <row r="1351" spans="1:8">
      <c r="A1351" s="19">
        <v>31</v>
      </c>
      <c r="B1351" s="21" t="s">
        <v>561</v>
      </c>
      <c r="C1351" s="21">
        <v>2</v>
      </c>
      <c r="D1351" s="3"/>
      <c r="E1351" s="3">
        <v>43075</v>
      </c>
      <c r="F1351" s="3">
        <f t="shared" si="27"/>
        <v>674165</v>
      </c>
      <c r="G1351" s="3"/>
      <c r="H1351" s="21"/>
    </row>
    <row r="1352" spans="1:8">
      <c r="A1352" s="19"/>
      <c r="B1352" s="21" t="s">
        <v>854</v>
      </c>
      <c r="C1352" s="21">
        <v>2</v>
      </c>
      <c r="D1352" s="3"/>
      <c r="E1352" s="3">
        <v>40565</v>
      </c>
      <c r="F1352" s="3">
        <f t="shared" si="27"/>
        <v>633600</v>
      </c>
      <c r="G1352" s="3"/>
      <c r="H1352" s="21"/>
    </row>
    <row r="1353" spans="1:8">
      <c r="A1353" s="19"/>
      <c r="B1353" s="21" t="s">
        <v>562</v>
      </c>
      <c r="C1353" s="21">
        <v>3</v>
      </c>
      <c r="D1353" s="3"/>
      <c r="E1353" s="3">
        <v>61540</v>
      </c>
      <c r="F1353" s="3">
        <f t="shared" si="27"/>
        <v>572060</v>
      </c>
      <c r="G1353" s="3"/>
      <c r="H1353" s="21"/>
    </row>
    <row r="1354" spans="1:8">
      <c r="A1354" s="19"/>
      <c r="B1354" s="21" t="s">
        <v>964</v>
      </c>
      <c r="C1354" s="21">
        <v>2</v>
      </c>
      <c r="D1354" s="3"/>
      <c r="E1354" s="3">
        <v>42765</v>
      </c>
      <c r="F1354" s="3">
        <f t="shared" si="27"/>
        <v>529295</v>
      </c>
      <c r="G1354" s="3"/>
      <c r="H1354" s="21"/>
    </row>
    <row r="1355" spans="1:8">
      <c r="A1355" s="19"/>
      <c r="B1355" s="21" t="s">
        <v>563</v>
      </c>
      <c r="C1355" s="21">
        <v>1</v>
      </c>
      <c r="D1355" s="3"/>
      <c r="E1355" s="3">
        <v>19575</v>
      </c>
      <c r="F1355" s="3">
        <f t="shared" si="27"/>
        <v>509720</v>
      </c>
      <c r="G1355" s="3"/>
      <c r="H1355" s="21"/>
    </row>
    <row r="1356" spans="1:8">
      <c r="A1356" s="19"/>
      <c r="B1356" s="21" t="s">
        <v>565</v>
      </c>
      <c r="C1356" s="21">
        <v>2</v>
      </c>
      <c r="D1356" s="3"/>
      <c r="E1356" s="3">
        <v>42575</v>
      </c>
      <c r="F1356" s="3">
        <f t="shared" si="27"/>
        <v>467145</v>
      </c>
      <c r="G1356" s="3"/>
      <c r="H1356" s="21"/>
    </row>
    <row r="1357" spans="1:8">
      <c r="A1357" s="19"/>
      <c r="B1357" s="21" t="s">
        <v>567</v>
      </c>
      <c r="C1357" s="21">
        <v>1</v>
      </c>
      <c r="D1357" s="3"/>
      <c r="E1357" s="3">
        <v>22475</v>
      </c>
      <c r="F1357" s="3">
        <f t="shared" si="27"/>
        <v>444670</v>
      </c>
      <c r="G1357" s="3"/>
      <c r="H1357" s="21"/>
    </row>
    <row r="1358" spans="1:8">
      <c r="A1358" s="19"/>
      <c r="B1358" s="21" t="s">
        <v>569</v>
      </c>
      <c r="C1358" s="21">
        <v>1</v>
      </c>
      <c r="D1358" s="3"/>
      <c r="E1358" s="3">
        <v>23200</v>
      </c>
      <c r="F1358" s="3">
        <f t="shared" si="27"/>
        <v>421470</v>
      </c>
      <c r="G1358" s="3"/>
      <c r="H1358" s="21"/>
    </row>
    <row r="1359" spans="1:8">
      <c r="A1359" s="19"/>
      <c r="B1359" s="21" t="s">
        <v>571</v>
      </c>
      <c r="C1359" s="21">
        <v>2</v>
      </c>
      <c r="D1359" s="3"/>
      <c r="E1359" s="3">
        <v>38425</v>
      </c>
      <c r="F1359" s="3">
        <f t="shared" si="27"/>
        <v>383045</v>
      </c>
      <c r="G1359" s="3"/>
      <c r="H1359" s="21"/>
    </row>
    <row r="1360" spans="1:8">
      <c r="A1360" s="19"/>
      <c r="B1360" s="21" t="s">
        <v>577</v>
      </c>
      <c r="C1360" s="21">
        <v>7</v>
      </c>
      <c r="D1360" s="3"/>
      <c r="E1360" s="3">
        <v>179210</v>
      </c>
      <c r="F1360" s="3">
        <f t="shared" si="27"/>
        <v>203835</v>
      </c>
      <c r="G1360" s="3"/>
      <c r="H1360" s="21"/>
    </row>
    <row r="1361" spans="1:8">
      <c r="A1361" s="19"/>
      <c r="B1361" s="21" t="s">
        <v>901</v>
      </c>
      <c r="C1361" s="21">
        <v>5</v>
      </c>
      <c r="D1361" s="3"/>
      <c r="E1361" s="3">
        <v>120790</v>
      </c>
      <c r="F1361" s="3">
        <f t="shared" si="27"/>
        <v>83045</v>
      </c>
      <c r="G1361" s="3"/>
      <c r="H1361" s="21"/>
    </row>
    <row r="1362" spans="1:8">
      <c r="A1362" s="19"/>
      <c r="B1362" s="21" t="s">
        <v>1379</v>
      </c>
      <c r="C1362" s="21">
        <v>1</v>
      </c>
      <c r="D1362" s="3"/>
      <c r="E1362" s="3">
        <v>14000</v>
      </c>
      <c r="F1362" s="3">
        <f t="shared" si="27"/>
        <v>69045</v>
      </c>
      <c r="G1362" s="3"/>
      <c r="H1362" s="21"/>
    </row>
    <row r="1363" spans="1:8">
      <c r="A1363" s="19"/>
      <c r="B1363" s="21" t="s">
        <v>64</v>
      </c>
      <c r="C1363" s="21">
        <v>5</v>
      </c>
      <c r="D1363" s="3">
        <v>2985</v>
      </c>
      <c r="E1363" s="3">
        <v>72030</v>
      </c>
      <c r="F1363" s="3">
        <f t="shared" si="27"/>
        <v>0</v>
      </c>
      <c r="G1363" s="3" t="s">
        <v>2157</v>
      </c>
      <c r="H1363" s="21"/>
    </row>
    <row r="1364" spans="1:8">
      <c r="A1364" s="19"/>
      <c r="B1364" s="21"/>
      <c r="C1364" s="21"/>
      <c r="D1364" s="3"/>
      <c r="E1364" s="3"/>
      <c r="F1364" s="3"/>
      <c r="G1364" s="3"/>
      <c r="H1364" s="21"/>
    </row>
    <row r="1365" spans="1:8">
      <c r="A1365" s="19">
        <v>32</v>
      </c>
      <c r="B1365" s="21"/>
      <c r="C1365" s="21"/>
      <c r="D1365" s="3"/>
      <c r="E1365" s="3"/>
      <c r="F1365" s="3"/>
      <c r="G1365" s="3"/>
      <c r="H1365" s="21"/>
    </row>
    <row r="1366" spans="1:8" ht="15.75">
      <c r="A1366" s="710" t="s">
        <v>43</v>
      </c>
      <c r="B1366" s="711"/>
      <c r="C1366" s="79">
        <f>SUM(C1314:C1365)</f>
        <v>214</v>
      </c>
      <c r="D1366" s="13">
        <f>SUM(D1314:D1365)</f>
        <v>2278450</v>
      </c>
      <c r="E1366" s="13">
        <f>SUM(E1314:E1365)</f>
        <v>2278450</v>
      </c>
      <c r="F1366" s="13">
        <f>D1366-E1366</f>
        <v>0</v>
      </c>
      <c r="G1366" s="13"/>
      <c r="H1366" s="80"/>
    </row>
    <row r="1369" spans="1:8" ht="23.25">
      <c r="A1369" s="666" t="s">
        <v>0</v>
      </c>
      <c r="B1369" s="666"/>
      <c r="C1369" s="666"/>
      <c r="D1369" s="666"/>
      <c r="E1369" s="666"/>
      <c r="F1369" s="666"/>
      <c r="G1369" s="666"/>
      <c r="H1369" s="666"/>
    </row>
    <row r="1370" spans="1:8" ht="15.75">
      <c r="A1370" s="672" t="s">
        <v>1579</v>
      </c>
      <c r="B1370" s="672"/>
      <c r="C1370" s="672"/>
      <c r="D1370" s="672"/>
      <c r="E1370" s="672"/>
      <c r="F1370" s="672"/>
      <c r="G1370" s="672"/>
      <c r="H1370" s="672"/>
    </row>
    <row r="1371" spans="1:8">
      <c r="A1371" s="667" t="s">
        <v>1660</v>
      </c>
      <c r="B1371" s="667"/>
      <c r="C1371" s="667"/>
      <c r="D1371" s="667"/>
      <c r="E1371" s="667"/>
      <c r="F1371" s="667"/>
      <c r="G1371" s="667"/>
      <c r="H1371" s="667"/>
    </row>
    <row r="1372" spans="1:8">
      <c r="A1372" s="668"/>
      <c r="B1372" s="668"/>
      <c r="C1372" s="668"/>
      <c r="D1372" s="668"/>
      <c r="E1372" s="668"/>
      <c r="F1372" s="668"/>
      <c r="G1372" s="668"/>
      <c r="H1372" s="668"/>
    </row>
    <row r="1373" spans="1:8" ht="15.75">
      <c r="A1373" s="1" t="s">
        <v>3</v>
      </c>
      <c r="B1373" s="1" t="s">
        <v>4</v>
      </c>
      <c r="C1373" s="211" t="s">
        <v>2245</v>
      </c>
      <c r="D1373" s="1" t="s">
        <v>2243</v>
      </c>
      <c r="E1373" s="1" t="s">
        <v>2246</v>
      </c>
      <c r="F1373" s="211" t="s">
        <v>2244</v>
      </c>
      <c r="G1373" s="1" t="s">
        <v>2247</v>
      </c>
      <c r="H1373" s="211" t="s">
        <v>2239</v>
      </c>
    </row>
    <row r="1374" spans="1:8">
      <c r="A1374" s="19"/>
      <c r="B1374" s="21" t="s">
        <v>552</v>
      </c>
      <c r="C1374" s="21">
        <v>4</v>
      </c>
      <c r="D1374" s="3">
        <v>109640</v>
      </c>
      <c r="E1374" s="3"/>
      <c r="F1374" s="3">
        <f>D1374-E1374</f>
        <v>109640</v>
      </c>
      <c r="G1374" s="264" t="s">
        <v>2402</v>
      </c>
      <c r="H1374" s="21"/>
    </row>
    <row r="1375" spans="1:8">
      <c r="A1375" s="19"/>
      <c r="B1375" s="21" t="s">
        <v>508</v>
      </c>
      <c r="C1375" s="21">
        <v>3</v>
      </c>
      <c r="D1375" s="3">
        <v>84545</v>
      </c>
      <c r="E1375" s="3"/>
      <c r="F1375" s="3">
        <f>F1374+D1375-E1375</f>
        <v>194185</v>
      </c>
      <c r="G1375" s="264" t="s">
        <v>2558</v>
      </c>
      <c r="H1375" s="21"/>
    </row>
    <row r="1376" spans="1:8">
      <c r="A1376" s="19"/>
      <c r="B1376" s="21" t="s">
        <v>509</v>
      </c>
      <c r="C1376" s="21">
        <v>6</v>
      </c>
      <c r="D1376" s="3">
        <v>170340</v>
      </c>
      <c r="E1376" s="3"/>
      <c r="F1376" s="3">
        <f t="shared" ref="F1376:F1420" si="28">F1375+D1376-E1376</f>
        <v>364525</v>
      </c>
      <c r="G1376" s="3"/>
      <c r="H1376" s="21"/>
    </row>
    <row r="1377" spans="1:8">
      <c r="A1377" s="19"/>
      <c r="B1377" s="21" t="s">
        <v>554</v>
      </c>
      <c r="C1377" s="21">
        <v>5</v>
      </c>
      <c r="D1377" s="3">
        <v>119095</v>
      </c>
      <c r="E1377" s="3"/>
      <c r="F1377" s="3">
        <f t="shared" si="28"/>
        <v>483620</v>
      </c>
      <c r="G1377" s="3"/>
      <c r="H1377" s="21"/>
    </row>
    <row r="1378" spans="1:8">
      <c r="A1378" s="19"/>
      <c r="B1378" s="21" t="s">
        <v>922</v>
      </c>
      <c r="C1378" s="21">
        <v>1</v>
      </c>
      <c r="D1378" s="3"/>
      <c r="E1378" s="3">
        <v>16000</v>
      </c>
      <c r="F1378" s="3">
        <f t="shared" si="28"/>
        <v>467620</v>
      </c>
      <c r="G1378" s="3"/>
      <c r="H1378" s="21"/>
    </row>
    <row r="1379" spans="1:8">
      <c r="A1379" s="19"/>
      <c r="B1379" s="21" t="s">
        <v>55</v>
      </c>
      <c r="C1379" s="21">
        <v>6</v>
      </c>
      <c r="D1379" s="3">
        <v>164130</v>
      </c>
      <c r="E1379" s="3"/>
      <c r="F1379" s="3">
        <f t="shared" si="28"/>
        <v>631750</v>
      </c>
      <c r="G1379" s="3"/>
      <c r="H1379" s="21"/>
    </row>
    <row r="1380" spans="1:8">
      <c r="A1380" s="19"/>
      <c r="B1380" s="21" t="s">
        <v>56</v>
      </c>
      <c r="C1380" s="21">
        <v>9</v>
      </c>
      <c r="D1380" s="3">
        <v>237980</v>
      </c>
      <c r="E1380" s="3"/>
      <c r="F1380" s="3">
        <f t="shared" si="28"/>
        <v>869730</v>
      </c>
      <c r="G1380" s="3"/>
      <c r="H1380" s="21"/>
    </row>
    <row r="1381" spans="1:8">
      <c r="A1381" s="19"/>
      <c r="B1381" s="21" t="s">
        <v>57</v>
      </c>
      <c r="C1381" s="21">
        <v>3</v>
      </c>
      <c r="D1381" s="3">
        <v>81165</v>
      </c>
      <c r="E1381" s="3"/>
      <c r="F1381" s="3">
        <f t="shared" si="28"/>
        <v>950895</v>
      </c>
      <c r="G1381" s="3"/>
      <c r="H1381" s="21"/>
    </row>
    <row r="1382" spans="1:8">
      <c r="A1382" s="19"/>
      <c r="B1382" s="21" t="s">
        <v>58</v>
      </c>
      <c r="C1382" s="21">
        <v>4</v>
      </c>
      <c r="D1382" s="3">
        <v>108650</v>
      </c>
      <c r="E1382" s="3"/>
      <c r="F1382" s="3">
        <f t="shared" si="28"/>
        <v>1059545</v>
      </c>
      <c r="G1382" s="3"/>
      <c r="H1382" s="21"/>
    </row>
    <row r="1383" spans="1:8">
      <c r="A1383" s="19"/>
      <c r="B1383" s="21" t="s">
        <v>59</v>
      </c>
      <c r="C1383" s="21">
        <v>7</v>
      </c>
      <c r="D1383" s="3">
        <v>183795</v>
      </c>
      <c r="E1383" s="3"/>
      <c r="F1383" s="3">
        <f t="shared" si="28"/>
        <v>1243340</v>
      </c>
      <c r="G1383" s="3"/>
      <c r="H1383" s="21"/>
    </row>
    <row r="1384" spans="1:8">
      <c r="A1384" s="19"/>
      <c r="B1384" s="21" t="s">
        <v>60</v>
      </c>
      <c r="C1384" s="21">
        <v>6</v>
      </c>
      <c r="D1384" s="3">
        <v>158720</v>
      </c>
      <c r="E1384" s="3"/>
      <c r="F1384" s="3">
        <f t="shared" si="28"/>
        <v>1402060</v>
      </c>
      <c r="G1384" s="3"/>
      <c r="H1384" s="21"/>
    </row>
    <row r="1385" spans="1:8">
      <c r="A1385" s="19"/>
      <c r="B1385" s="21" t="s">
        <v>61</v>
      </c>
      <c r="C1385" s="21">
        <v>17</v>
      </c>
      <c r="D1385" s="3">
        <v>470810</v>
      </c>
      <c r="E1385" s="3"/>
      <c r="F1385" s="3">
        <f t="shared" si="28"/>
        <v>1872870</v>
      </c>
      <c r="G1385" s="3"/>
      <c r="H1385" s="21"/>
    </row>
    <row r="1386" spans="1:8">
      <c r="A1386" s="19"/>
      <c r="B1386" s="21" t="s">
        <v>62</v>
      </c>
      <c r="C1386" s="21">
        <v>13</v>
      </c>
      <c r="D1386" s="3">
        <v>355205</v>
      </c>
      <c r="E1386" s="3"/>
      <c r="F1386" s="3">
        <f t="shared" si="28"/>
        <v>2228075</v>
      </c>
      <c r="G1386" s="3"/>
      <c r="H1386" s="21"/>
    </row>
    <row r="1387" spans="1:8">
      <c r="A1387" s="19"/>
      <c r="B1387" s="21" t="s">
        <v>63</v>
      </c>
      <c r="C1387" s="21">
        <v>6</v>
      </c>
      <c r="D1387" s="3">
        <v>213035</v>
      </c>
      <c r="E1387" s="3"/>
      <c r="F1387" s="3">
        <f t="shared" si="28"/>
        <v>2441110</v>
      </c>
      <c r="G1387" s="3"/>
      <c r="H1387" s="21"/>
    </row>
    <row r="1388" spans="1:8">
      <c r="A1388" s="19"/>
      <c r="B1388" s="21" t="s">
        <v>563</v>
      </c>
      <c r="C1388" s="21">
        <v>1</v>
      </c>
      <c r="D1388" s="3"/>
      <c r="E1388" s="3">
        <v>8000</v>
      </c>
      <c r="F1388" s="3">
        <f t="shared" si="28"/>
        <v>2433110</v>
      </c>
      <c r="G1388" s="3"/>
      <c r="H1388" s="21"/>
    </row>
    <row r="1389" spans="1:8">
      <c r="A1389" s="19"/>
      <c r="B1389" s="21" t="s">
        <v>894</v>
      </c>
      <c r="C1389" s="21">
        <v>1</v>
      </c>
      <c r="D1389" s="3"/>
      <c r="E1389" s="3">
        <v>13500</v>
      </c>
      <c r="F1389" s="3">
        <f t="shared" si="28"/>
        <v>2419610</v>
      </c>
      <c r="G1389" s="3"/>
      <c r="H1389" s="21"/>
    </row>
    <row r="1390" spans="1:8">
      <c r="A1390" s="19"/>
      <c r="B1390" s="21" t="s">
        <v>576</v>
      </c>
      <c r="C1390" s="21">
        <v>3</v>
      </c>
      <c r="D1390" s="3"/>
      <c r="E1390" s="3">
        <f>73760+4110</f>
        <v>77870</v>
      </c>
      <c r="F1390" s="3">
        <f t="shared" si="28"/>
        <v>2341740</v>
      </c>
      <c r="G1390" s="3"/>
      <c r="H1390" s="21" t="s">
        <v>1661</v>
      </c>
    </row>
    <row r="1391" spans="1:8">
      <c r="A1391" s="19"/>
      <c r="B1391" s="21" t="s">
        <v>577</v>
      </c>
      <c r="C1391" s="21">
        <v>4</v>
      </c>
      <c r="D1391" s="3"/>
      <c r="E1391" s="3">
        <v>104115</v>
      </c>
      <c r="F1391" s="3">
        <f t="shared" si="28"/>
        <v>2237625</v>
      </c>
      <c r="G1391" s="3"/>
      <c r="H1391" s="21"/>
    </row>
    <row r="1392" spans="1:8">
      <c r="A1392" s="19"/>
      <c r="B1392" s="21" t="s">
        <v>901</v>
      </c>
      <c r="C1392" s="21">
        <v>2</v>
      </c>
      <c r="D1392" s="3"/>
      <c r="E1392" s="3">
        <v>49660</v>
      </c>
      <c r="F1392" s="3">
        <f t="shared" si="28"/>
        <v>2187965</v>
      </c>
      <c r="G1392" s="3"/>
      <c r="H1392" s="21"/>
    </row>
    <row r="1393" spans="1:8">
      <c r="A1393" s="19"/>
      <c r="B1393" s="21" t="s">
        <v>942</v>
      </c>
      <c r="C1393" s="21">
        <v>3</v>
      </c>
      <c r="D1393" s="3"/>
      <c r="E1393" s="3">
        <v>74045</v>
      </c>
      <c r="F1393" s="3">
        <f t="shared" si="28"/>
        <v>2113920</v>
      </c>
      <c r="G1393" s="3"/>
      <c r="H1393" s="21"/>
    </row>
    <row r="1394" spans="1:8">
      <c r="A1394" s="19"/>
      <c r="B1394" s="21" t="s">
        <v>1377</v>
      </c>
      <c r="C1394" s="21">
        <v>3</v>
      </c>
      <c r="D1394" s="3"/>
      <c r="E1394" s="3">
        <v>75300</v>
      </c>
      <c r="F1394" s="3">
        <f t="shared" si="28"/>
        <v>2038620</v>
      </c>
      <c r="G1394" s="3"/>
      <c r="H1394" s="21"/>
    </row>
    <row r="1395" spans="1:8">
      <c r="A1395" s="19"/>
      <c r="B1395" s="21" t="s">
        <v>1378</v>
      </c>
      <c r="C1395" s="21">
        <v>3</v>
      </c>
      <c r="D1395" s="3"/>
      <c r="E1395" s="3">
        <v>68625</v>
      </c>
      <c r="F1395" s="3">
        <f t="shared" si="28"/>
        <v>1969995</v>
      </c>
      <c r="G1395" s="3"/>
      <c r="H1395" s="21"/>
    </row>
    <row r="1396" spans="1:8">
      <c r="A1396" s="19"/>
      <c r="B1396" s="21" t="s">
        <v>1379</v>
      </c>
      <c r="C1396" s="21">
        <v>3</v>
      </c>
      <c r="D1396" s="3"/>
      <c r="E1396" s="3">
        <v>78795</v>
      </c>
      <c r="F1396" s="3">
        <f t="shared" si="28"/>
        <v>1891200</v>
      </c>
      <c r="G1396" s="3"/>
      <c r="H1396" s="21"/>
    </row>
    <row r="1397" spans="1:8">
      <c r="A1397" s="19"/>
      <c r="B1397" s="21" t="s">
        <v>1380</v>
      </c>
      <c r="C1397" s="21">
        <v>6</v>
      </c>
      <c r="D1397" s="3"/>
      <c r="E1397" s="3">
        <v>156320</v>
      </c>
      <c r="F1397" s="3">
        <f t="shared" si="28"/>
        <v>1734880</v>
      </c>
      <c r="G1397" s="3"/>
      <c r="H1397" s="21"/>
    </row>
    <row r="1398" spans="1:8">
      <c r="A1398" s="19"/>
      <c r="B1398" s="21" t="s">
        <v>1381</v>
      </c>
      <c r="C1398" s="21">
        <v>4</v>
      </c>
      <c r="D1398" s="3"/>
      <c r="E1398" s="3">
        <v>105910</v>
      </c>
      <c r="F1398" s="3">
        <f t="shared" si="28"/>
        <v>1628970</v>
      </c>
      <c r="G1398" s="3"/>
      <c r="H1398" s="21"/>
    </row>
    <row r="1399" spans="1:8">
      <c r="A1399" s="19"/>
      <c r="B1399" s="21" t="s">
        <v>1382</v>
      </c>
      <c r="C1399" s="21">
        <v>1</v>
      </c>
      <c r="D1399" s="3"/>
      <c r="E1399" s="3">
        <v>15500</v>
      </c>
      <c r="F1399" s="3">
        <f t="shared" si="28"/>
        <v>1613470</v>
      </c>
      <c r="G1399" s="3"/>
      <c r="H1399" s="21"/>
    </row>
    <row r="1400" spans="1:8">
      <c r="A1400" s="19"/>
      <c r="B1400" s="21" t="s">
        <v>1383</v>
      </c>
      <c r="C1400" s="21">
        <v>1</v>
      </c>
      <c r="D1400" s="3"/>
      <c r="E1400" s="3">
        <v>15715</v>
      </c>
      <c r="F1400" s="3">
        <f t="shared" si="28"/>
        <v>1597755</v>
      </c>
      <c r="G1400" s="3"/>
      <c r="H1400" s="21"/>
    </row>
    <row r="1401" spans="1:8">
      <c r="A1401" s="19"/>
      <c r="B1401" s="21" t="s">
        <v>1384</v>
      </c>
      <c r="C1401" s="21">
        <v>1</v>
      </c>
      <c r="D1401" s="3"/>
      <c r="E1401" s="3">
        <v>14985</v>
      </c>
      <c r="F1401" s="3">
        <f t="shared" si="28"/>
        <v>1582770</v>
      </c>
      <c r="G1401" s="3"/>
      <c r="H1401" s="21"/>
    </row>
    <row r="1402" spans="1:8">
      <c r="A1402" s="19"/>
      <c r="B1402" s="21" t="s">
        <v>82</v>
      </c>
      <c r="C1402" s="21">
        <v>1</v>
      </c>
      <c r="D1402" s="3"/>
      <c r="E1402" s="3">
        <v>26050</v>
      </c>
      <c r="F1402" s="3">
        <f t="shared" si="28"/>
        <v>1556720</v>
      </c>
      <c r="G1402" s="3"/>
      <c r="H1402" s="21"/>
    </row>
    <row r="1403" spans="1:8">
      <c r="A1403" s="19"/>
      <c r="B1403" s="21" t="s">
        <v>83</v>
      </c>
      <c r="C1403" s="21">
        <v>2</v>
      </c>
      <c r="D1403" s="3"/>
      <c r="E1403" s="3">
        <v>53480</v>
      </c>
      <c r="F1403" s="3">
        <f t="shared" si="28"/>
        <v>1503240</v>
      </c>
      <c r="G1403" s="3"/>
      <c r="H1403" s="21"/>
    </row>
    <row r="1404" spans="1:8">
      <c r="A1404" s="19"/>
      <c r="B1404" s="21" t="s">
        <v>85</v>
      </c>
      <c r="C1404" s="21">
        <v>2</v>
      </c>
      <c r="D1404" s="3"/>
      <c r="E1404" s="3">
        <v>40590</v>
      </c>
      <c r="F1404" s="3">
        <f t="shared" si="28"/>
        <v>1462650</v>
      </c>
      <c r="G1404" s="3"/>
      <c r="H1404" s="21"/>
    </row>
    <row r="1405" spans="1:8">
      <c r="A1405" s="19"/>
      <c r="B1405" s="21" t="s">
        <v>1870</v>
      </c>
      <c r="C1405" s="21">
        <v>2</v>
      </c>
      <c r="D1405" s="3"/>
      <c r="E1405" s="3">
        <v>31115</v>
      </c>
      <c r="F1405" s="3">
        <f t="shared" si="28"/>
        <v>1431535</v>
      </c>
      <c r="G1405" s="3"/>
      <c r="H1405" s="21"/>
    </row>
    <row r="1406" spans="1:8">
      <c r="A1406" s="19"/>
      <c r="B1406" s="21" t="s">
        <v>1872</v>
      </c>
      <c r="C1406" s="21">
        <v>2</v>
      </c>
      <c r="D1406" s="3"/>
      <c r="E1406" s="3">
        <v>48295</v>
      </c>
      <c r="F1406" s="3">
        <f t="shared" si="28"/>
        <v>1383240</v>
      </c>
      <c r="G1406" s="3"/>
      <c r="H1406" s="21"/>
    </row>
    <row r="1407" spans="1:8">
      <c r="A1407" s="19"/>
      <c r="B1407" s="21" t="s">
        <v>1894</v>
      </c>
      <c r="C1407" s="21">
        <v>2</v>
      </c>
      <c r="D1407" s="3"/>
      <c r="E1407" s="3">
        <v>31125</v>
      </c>
      <c r="F1407" s="3">
        <f t="shared" si="28"/>
        <v>1352115</v>
      </c>
      <c r="G1407" s="3"/>
      <c r="H1407" s="21"/>
    </row>
    <row r="1408" spans="1:8">
      <c r="A1408" s="19"/>
      <c r="B1408" s="21" t="s">
        <v>1899</v>
      </c>
      <c r="C1408" s="21">
        <v>1</v>
      </c>
      <c r="D1408" s="3"/>
      <c r="E1408" s="3">
        <v>15875</v>
      </c>
      <c r="F1408" s="3">
        <f t="shared" si="28"/>
        <v>1336240</v>
      </c>
      <c r="G1408" s="3"/>
      <c r="H1408" s="21"/>
    </row>
    <row r="1409" spans="1:8">
      <c r="A1409" s="19"/>
      <c r="B1409" s="21" t="s">
        <v>1962</v>
      </c>
      <c r="C1409" s="21">
        <v>12</v>
      </c>
      <c r="D1409" s="3"/>
      <c r="E1409" s="3">
        <v>184735</v>
      </c>
      <c r="F1409" s="3">
        <f t="shared" si="28"/>
        <v>1151505</v>
      </c>
      <c r="G1409" s="3"/>
      <c r="H1409" s="21"/>
    </row>
    <row r="1410" spans="1:8">
      <c r="A1410" s="19"/>
      <c r="B1410" s="21" t="s">
        <v>1965</v>
      </c>
      <c r="C1410" s="21">
        <v>19</v>
      </c>
      <c r="D1410" s="3"/>
      <c r="E1410" s="3">
        <v>272240</v>
      </c>
      <c r="F1410" s="3">
        <f t="shared" si="28"/>
        <v>879265</v>
      </c>
      <c r="G1410" s="3"/>
      <c r="H1410" s="21"/>
    </row>
    <row r="1411" spans="1:8">
      <c r="A1411" s="19"/>
      <c r="B1411" s="21" t="s">
        <v>1967</v>
      </c>
      <c r="C1411" s="21">
        <v>14</v>
      </c>
      <c r="D1411" s="3"/>
      <c r="E1411" s="3">
        <v>203570</v>
      </c>
      <c r="F1411" s="3">
        <f t="shared" si="28"/>
        <v>675695</v>
      </c>
      <c r="G1411" s="3"/>
      <c r="H1411" s="21"/>
    </row>
    <row r="1412" spans="1:8">
      <c r="A1412" s="19"/>
      <c r="B1412" s="21" t="s">
        <v>1974</v>
      </c>
      <c r="C1412" s="21">
        <v>6</v>
      </c>
      <c r="D1412" s="3"/>
      <c r="E1412" s="3">
        <v>97565</v>
      </c>
      <c r="F1412" s="3">
        <f t="shared" si="28"/>
        <v>578130</v>
      </c>
      <c r="G1412" s="3"/>
      <c r="H1412" s="21"/>
    </row>
    <row r="1413" spans="1:8">
      <c r="A1413" s="19"/>
      <c r="B1413" s="21" t="s">
        <v>1975</v>
      </c>
      <c r="C1413" s="21">
        <v>5</v>
      </c>
      <c r="D1413" s="3"/>
      <c r="E1413" s="3">
        <v>73610</v>
      </c>
      <c r="F1413" s="3">
        <f t="shared" si="28"/>
        <v>504520</v>
      </c>
      <c r="G1413" s="3"/>
      <c r="H1413" s="53"/>
    </row>
    <row r="1414" spans="1:8">
      <c r="A1414" s="19"/>
      <c r="B1414" s="21" t="s">
        <v>1980</v>
      </c>
      <c r="C1414" s="21">
        <v>6</v>
      </c>
      <c r="D1414" s="3"/>
      <c r="E1414" s="3">
        <v>89680</v>
      </c>
      <c r="F1414" s="3">
        <f t="shared" si="28"/>
        <v>414840</v>
      </c>
      <c r="G1414" s="3"/>
      <c r="H1414" s="21"/>
    </row>
    <row r="1415" spans="1:8">
      <c r="A1415" s="19"/>
      <c r="B1415" s="21" t="s">
        <v>1981</v>
      </c>
      <c r="C1415" s="21">
        <v>9</v>
      </c>
      <c r="D1415" s="3"/>
      <c r="E1415" s="3">
        <v>131715</v>
      </c>
      <c r="F1415" s="3">
        <f t="shared" si="28"/>
        <v>283125</v>
      </c>
      <c r="G1415" s="3"/>
      <c r="H1415" s="21"/>
    </row>
    <row r="1416" spans="1:8">
      <c r="A1416" s="19"/>
      <c r="B1416" s="21" t="s">
        <v>1996</v>
      </c>
      <c r="C1416" s="21">
        <v>6</v>
      </c>
      <c r="D1416" s="3"/>
      <c r="E1416" s="3">
        <v>85740</v>
      </c>
      <c r="F1416" s="3">
        <f t="shared" si="28"/>
        <v>197385</v>
      </c>
      <c r="G1416" s="3"/>
      <c r="H1416" s="21"/>
    </row>
    <row r="1417" spans="1:8">
      <c r="A1417" s="19"/>
      <c r="B1417" s="21" t="s">
        <v>1999</v>
      </c>
      <c r="C1417" s="21">
        <v>4</v>
      </c>
      <c r="D1417" s="3"/>
      <c r="E1417" s="3">
        <v>58965</v>
      </c>
      <c r="F1417" s="3">
        <f t="shared" si="28"/>
        <v>138420</v>
      </c>
      <c r="G1417" s="3"/>
      <c r="H1417" s="21"/>
    </row>
    <row r="1418" spans="1:8">
      <c r="A1418" s="19"/>
      <c r="B1418" s="21" t="s">
        <v>2007</v>
      </c>
      <c r="C1418" s="21">
        <v>6</v>
      </c>
      <c r="D1418" s="3"/>
      <c r="E1418" s="3">
        <v>83925</v>
      </c>
      <c r="F1418" s="3">
        <f t="shared" si="28"/>
        <v>54495</v>
      </c>
      <c r="G1418" s="3"/>
      <c r="H1418" s="21"/>
    </row>
    <row r="1419" spans="1:8">
      <c r="A1419" s="19"/>
      <c r="B1419" s="21" t="s">
        <v>2009</v>
      </c>
      <c r="C1419" s="21">
        <v>3</v>
      </c>
      <c r="D1419" s="3"/>
      <c r="E1419" s="3">
        <v>40975</v>
      </c>
      <c r="F1419" s="3">
        <f t="shared" si="28"/>
        <v>13520</v>
      </c>
      <c r="G1419" s="3"/>
      <c r="H1419" s="21"/>
    </row>
    <row r="1420" spans="1:8">
      <c r="A1420" s="19"/>
      <c r="B1420" s="21" t="s">
        <v>2132</v>
      </c>
      <c r="C1420" s="21"/>
      <c r="D1420" s="3"/>
      <c r="E1420" s="3">
        <v>13520</v>
      </c>
      <c r="F1420" s="3">
        <f t="shared" si="28"/>
        <v>0</v>
      </c>
      <c r="G1420" s="3"/>
      <c r="H1420" s="21" t="s">
        <v>2134</v>
      </c>
    </row>
    <row r="1421" spans="1:8" ht="15.75">
      <c r="A1421" s="710" t="s">
        <v>43</v>
      </c>
      <c r="B1421" s="711"/>
      <c r="C1421" s="79">
        <f>SUM(C1374:C1420)</f>
        <v>228</v>
      </c>
      <c r="D1421" s="13">
        <f>SUM(D1374:D1420)</f>
        <v>2457110</v>
      </c>
      <c r="E1421" s="13">
        <f>SUM(E1374:E1420)</f>
        <v>2457110</v>
      </c>
      <c r="F1421" s="13">
        <f>D1421-E1421</f>
        <v>0</v>
      </c>
      <c r="G1421" s="13"/>
      <c r="H1421" s="80"/>
    </row>
    <row r="1424" spans="1:8" ht="23.25">
      <c r="A1424" s="666" t="s">
        <v>0</v>
      </c>
      <c r="B1424" s="666"/>
      <c r="C1424" s="666"/>
      <c r="D1424" s="666"/>
      <c r="E1424" s="666"/>
      <c r="F1424" s="666"/>
      <c r="G1424" s="666"/>
      <c r="H1424" s="666"/>
    </row>
    <row r="1425" spans="1:8" ht="15.75">
      <c r="A1425" s="672" t="s">
        <v>1579</v>
      </c>
      <c r="B1425" s="672"/>
      <c r="C1425" s="672"/>
      <c r="D1425" s="672"/>
      <c r="E1425" s="672"/>
      <c r="F1425" s="672"/>
      <c r="G1425" s="672"/>
      <c r="H1425" s="672"/>
    </row>
    <row r="1426" spans="1:8">
      <c r="A1426" s="667" t="s">
        <v>1297</v>
      </c>
      <c r="B1426" s="667"/>
      <c r="C1426" s="667"/>
      <c r="D1426" s="667"/>
      <c r="E1426" s="667"/>
      <c r="F1426" s="667"/>
      <c r="G1426" s="667"/>
      <c r="H1426" s="667"/>
    </row>
    <row r="1427" spans="1:8">
      <c r="A1427" s="668"/>
      <c r="B1427" s="668"/>
      <c r="C1427" s="668"/>
      <c r="D1427" s="668"/>
      <c r="E1427" s="668"/>
      <c r="F1427" s="668"/>
      <c r="G1427" s="668"/>
      <c r="H1427" s="668"/>
    </row>
    <row r="1428" spans="1:8" ht="15.75">
      <c r="A1428" s="1" t="s">
        <v>3</v>
      </c>
      <c r="B1428" s="1" t="s">
        <v>4</v>
      </c>
      <c r="C1428" s="211" t="s">
        <v>2245</v>
      </c>
      <c r="D1428" s="1" t="s">
        <v>2243</v>
      </c>
      <c r="E1428" s="1" t="s">
        <v>2246</v>
      </c>
      <c r="F1428" s="211" t="s">
        <v>2244</v>
      </c>
      <c r="G1428" s="1" t="s">
        <v>2247</v>
      </c>
      <c r="H1428" s="211" t="s">
        <v>2239</v>
      </c>
    </row>
    <row r="1429" spans="1:8">
      <c r="A1429" s="19"/>
      <c r="B1429" s="21" t="s">
        <v>554</v>
      </c>
      <c r="C1429" s="21">
        <v>2</v>
      </c>
      <c r="D1429" s="3">
        <v>55020</v>
      </c>
      <c r="E1429" s="3"/>
      <c r="F1429" s="3">
        <f>D1429-E1429</f>
        <v>55020</v>
      </c>
      <c r="G1429" s="264" t="s">
        <v>2557</v>
      </c>
      <c r="H1429" s="21"/>
    </row>
    <row r="1430" spans="1:8">
      <c r="A1430" s="19"/>
      <c r="B1430" s="21" t="s">
        <v>1387</v>
      </c>
      <c r="C1430" s="21">
        <v>6</v>
      </c>
      <c r="D1430" s="3">
        <v>163650</v>
      </c>
      <c r="E1430" s="3"/>
      <c r="F1430" s="3">
        <f>F1429+D1430-E1430</f>
        <v>218670</v>
      </c>
      <c r="G1430" s="3"/>
      <c r="H1430" s="21"/>
    </row>
    <row r="1431" spans="1:8">
      <c r="A1431" s="19"/>
      <c r="B1431" s="21" t="s">
        <v>907</v>
      </c>
      <c r="C1431" s="21">
        <v>6</v>
      </c>
      <c r="D1431" s="3">
        <v>161045</v>
      </c>
      <c r="E1431" s="3"/>
      <c r="F1431" s="3">
        <f t="shared" ref="F1431:F1482" si="29">F1430+D1431-E1431</f>
        <v>379715</v>
      </c>
      <c r="G1431" s="3"/>
      <c r="H1431" s="21"/>
    </row>
    <row r="1432" spans="1:8">
      <c r="A1432" s="19"/>
      <c r="B1432" s="21" t="s">
        <v>910</v>
      </c>
      <c r="C1432" s="21">
        <v>7</v>
      </c>
      <c r="D1432" s="3">
        <v>189815</v>
      </c>
      <c r="E1432" s="3"/>
      <c r="F1432" s="3">
        <f t="shared" si="29"/>
        <v>569530</v>
      </c>
      <c r="G1432" s="3"/>
      <c r="H1432" s="21"/>
    </row>
    <row r="1433" spans="1:8">
      <c r="A1433" s="19"/>
      <c r="B1433" s="21" t="s">
        <v>1334</v>
      </c>
      <c r="C1433" s="21">
        <v>7</v>
      </c>
      <c r="D1433" s="3">
        <v>189925</v>
      </c>
      <c r="E1433" s="3"/>
      <c r="F1433" s="3">
        <f t="shared" si="29"/>
        <v>759455</v>
      </c>
      <c r="G1433" s="3"/>
      <c r="H1433" s="21"/>
    </row>
    <row r="1434" spans="1:8">
      <c r="A1434" s="19"/>
      <c r="B1434" s="21" t="s">
        <v>914</v>
      </c>
      <c r="C1434" s="21">
        <v>6</v>
      </c>
      <c r="D1434" s="3">
        <v>166560</v>
      </c>
      <c r="E1434" s="3"/>
      <c r="F1434" s="3">
        <f t="shared" si="29"/>
        <v>926015</v>
      </c>
      <c r="G1434" s="3"/>
      <c r="H1434" s="21"/>
    </row>
    <row r="1435" spans="1:8">
      <c r="A1435" s="19"/>
      <c r="B1435" s="21" t="s">
        <v>916</v>
      </c>
      <c r="C1435" s="21">
        <v>10</v>
      </c>
      <c r="D1435" s="3">
        <v>270635</v>
      </c>
      <c r="E1435" s="3"/>
      <c r="F1435" s="3">
        <f t="shared" si="29"/>
        <v>1196650</v>
      </c>
      <c r="G1435" s="3"/>
      <c r="H1435" s="21"/>
    </row>
    <row r="1436" spans="1:8">
      <c r="A1436" s="19"/>
      <c r="B1436" s="21" t="s">
        <v>1335</v>
      </c>
      <c r="C1436" s="21">
        <v>6</v>
      </c>
      <c r="D1436" s="3">
        <v>165560</v>
      </c>
      <c r="E1436" s="3"/>
      <c r="F1436" s="3">
        <f t="shared" si="29"/>
        <v>1362210</v>
      </c>
      <c r="G1436" s="3"/>
      <c r="H1436" s="21"/>
    </row>
    <row r="1437" spans="1:8">
      <c r="A1437" s="19"/>
      <c r="B1437" s="21" t="s">
        <v>919</v>
      </c>
      <c r="C1437" s="21">
        <v>7</v>
      </c>
      <c r="D1437" s="3">
        <v>188870</v>
      </c>
      <c r="E1437" s="3"/>
      <c r="F1437" s="3">
        <f t="shared" si="29"/>
        <v>1551080</v>
      </c>
      <c r="G1437" s="3"/>
      <c r="H1437" s="21"/>
    </row>
    <row r="1438" spans="1:8">
      <c r="A1438" s="19"/>
      <c r="B1438" s="21" t="s">
        <v>922</v>
      </c>
      <c r="C1438" s="21">
        <v>8</v>
      </c>
      <c r="D1438" s="3">
        <v>220565</v>
      </c>
      <c r="E1438" s="3"/>
      <c r="F1438" s="3">
        <f t="shared" si="29"/>
        <v>1771645</v>
      </c>
      <c r="G1438" s="3"/>
      <c r="H1438" s="21"/>
    </row>
    <row r="1439" spans="1:8">
      <c r="A1439" s="19"/>
      <c r="B1439" s="21" t="s">
        <v>1396</v>
      </c>
      <c r="C1439" s="21">
        <v>5</v>
      </c>
      <c r="D1439" s="3">
        <v>140430</v>
      </c>
      <c r="E1439" s="3"/>
      <c r="F1439" s="3">
        <f t="shared" si="29"/>
        <v>1912075</v>
      </c>
      <c r="G1439" s="3"/>
      <c r="H1439" s="21"/>
    </row>
    <row r="1440" spans="1:8">
      <c r="A1440" s="19"/>
      <c r="B1440" s="21" t="s">
        <v>1336</v>
      </c>
      <c r="C1440" s="21">
        <v>8</v>
      </c>
      <c r="D1440" s="3">
        <v>221565</v>
      </c>
      <c r="E1440" s="3"/>
      <c r="F1440" s="3">
        <f t="shared" si="29"/>
        <v>2133640</v>
      </c>
      <c r="G1440" s="3"/>
      <c r="H1440" s="21"/>
    </row>
    <row r="1441" spans="1:8">
      <c r="A1441" s="19"/>
      <c r="B1441" s="21" t="s">
        <v>1356</v>
      </c>
      <c r="C1441" s="21">
        <v>5</v>
      </c>
      <c r="D1441" s="3">
        <v>121375</v>
      </c>
      <c r="E1441" s="3"/>
      <c r="F1441" s="3">
        <f t="shared" si="29"/>
        <v>2255015</v>
      </c>
      <c r="G1441" s="3"/>
      <c r="H1441" s="21"/>
    </row>
    <row r="1442" spans="1:8">
      <c r="A1442" s="19"/>
      <c r="B1442" s="21" t="s">
        <v>54</v>
      </c>
      <c r="C1442" s="21">
        <v>2</v>
      </c>
      <c r="D1442" s="3">
        <v>54860</v>
      </c>
      <c r="E1442" s="3"/>
      <c r="F1442" s="3">
        <f t="shared" si="29"/>
        <v>2309875</v>
      </c>
      <c r="G1442" s="3"/>
      <c r="H1442" s="21"/>
    </row>
    <row r="1443" spans="1:8">
      <c r="A1443" s="19"/>
      <c r="B1443" s="21" t="s">
        <v>1388</v>
      </c>
      <c r="C1443" s="21">
        <v>5</v>
      </c>
      <c r="D1443" s="3">
        <v>128140</v>
      </c>
      <c r="E1443" s="3"/>
      <c r="F1443" s="3">
        <f t="shared" si="29"/>
        <v>2438015</v>
      </c>
      <c r="G1443" s="3"/>
      <c r="H1443" s="21"/>
    </row>
    <row r="1444" spans="1:8">
      <c r="A1444" s="19"/>
      <c r="B1444" s="21" t="s">
        <v>1337</v>
      </c>
      <c r="C1444" s="21">
        <v>11</v>
      </c>
      <c r="D1444" s="3">
        <v>301150</v>
      </c>
      <c r="E1444" s="3"/>
      <c r="F1444" s="3">
        <f t="shared" si="29"/>
        <v>2739165</v>
      </c>
      <c r="G1444" s="3"/>
      <c r="H1444" s="21"/>
    </row>
    <row r="1445" spans="1:8">
      <c r="A1445" s="19"/>
      <c r="B1445" s="21" t="s">
        <v>1389</v>
      </c>
      <c r="C1445" s="21">
        <v>12</v>
      </c>
      <c r="D1445" s="3">
        <v>332875</v>
      </c>
      <c r="E1445" s="3"/>
      <c r="F1445" s="3">
        <f t="shared" si="29"/>
        <v>3072040</v>
      </c>
      <c r="G1445" s="3"/>
      <c r="H1445" s="21"/>
    </row>
    <row r="1446" spans="1:8">
      <c r="A1446" s="19"/>
      <c r="B1446" s="21" t="s">
        <v>1338</v>
      </c>
      <c r="C1446" s="21">
        <v>3</v>
      </c>
      <c r="D1446" s="3">
        <v>80835</v>
      </c>
      <c r="E1446" s="3"/>
      <c r="F1446" s="3">
        <f t="shared" si="29"/>
        <v>3152875</v>
      </c>
      <c r="G1446" s="3"/>
      <c r="H1446" s="21"/>
    </row>
    <row r="1447" spans="1:8">
      <c r="A1447" s="19"/>
      <c r="B1447" s="21" t="s">
        <v>845</v>
      </c>
      <c r="C1447" s="21">
        <v>1</v>
      </c>
      <c r="D1447" s="3"/>
      <c r="E1447" s="3">
        <v>26710</v>
      </c>
      <c r="F1447" s="3">
        <f t="shared" si="29"/>
        <v>3126165</v>
      </c>
      <c r="G1447" s="3"/>
      <c r="H1447" s="21"/>
    </row>
    <row r="1448" spans="1:8">
      <c r="A1448" s="19"/>
      <c r="B1448" s="21" t="s">
        <v>846</v>
      </c>
      <c r="C1448" s="21">
        <v>3</v>
      </c>
      <c r="D1448" s="3"/>
      <c r="E1448" s="3">
        <v>73930</v>
      </c>
      <c r="F1448" s="3">
        <f t="shared" si="29"/>
        <v>3052235</v>
      </c>
      <c r="G1448" s="3"/>
      <c r="H1448" s="21"/>
    </row>
    <row r="1449" spans="1:8">
      <c r="A1449" s="19"/>
      <c r="B1449" s="21" t="s">
        <v>848</v>
      </c>
      <c r="C1449" s="21">
        <v>8</v>
      </c>
      <c r="D1449" s="3"/>
      <c r="E1449" s="3">
        <v>179690</v>
      </c>
      <c r="F1449" s="3">
        <f t="shared" si="29"/>
        <v>2872545</v>
      </c>
      <c r="G1449" s="3"/>
      <c r="H1449" s="21"/>
    </row>
    <row r="1450" spans="1:8">
      <c r="A1450" s="19"/>
      <c r="B1450" s="21" t="s">
        <v>849</v>
      </c>
      <c r="C1450" s="21">
        <v>7</v>
      </c>
      <c r="D1450" s="3"/>
      <c r="E1450" s="3">
        <v>167360</v>
      </c>
      <c r="F1450" s="3">
        <f t="shared" si="29"/>
        <v>2705185</v>
      </c>
      <c r="G1450" s="3"/>
      <c r="H1450" s="21"/>
    </row>
    <row r="1451" spans="1:8">
      <c r="A1451" s="19"/>
      <c r="B1451" s="21" t="s">
        <v>931</v>
      </c>
      <c r="C1451" s="21">
        <v>7</v>
      </c>
      <c r="D1451" s="3"/>
      <c r="E1451" s="3">
        <v>167760</v>
      </c>
      <c r="F1451" s="3">
        <f t="shared" si="29"/>
        <v>2537425</v>
      </c>
      <c r="G1451" s="3"/>
      <c r="H1451" s="21"/>
    </row>
    <row r="1452" spans="1:8">
      <c r="A1452" s="19"/>
      <c r="B1452" s="21" t="s">
        <v>851</v>
      </c>
      <c r="C1452" s="21">
        <v>2</v>
      </c>
      <c r="D1452" s="3"/>
      <c r="E1452" s="3">
        <v>44830</v>
      </c>
      <c r="F1452" s="3">
        <f t="shared" si="29"/>
        <v>2492595</v>
      </c>
      <c r="G1452" s="3"/>
      <c r="H1452" s="21"/>
    </row>
    <row r="1453" spans="1:8">
      <c r="A1453" s="19"/>
      <c r="B1453" s="21" t="s">
        <v>933</v>
      </c>
      <c r="C1453" s="21">
        <v>3</v>
      </c>
      <c r="D1453" s="3"/>
      <c r="E1453" s="3">
        <v>62905</v>
      </c>
      <c r="F1453" s="3">
        <f t="shared" si="29"/>
        <v>2429690</v>
      </c>
      <c r="G1453" s="3"/>
      <c r="H1453" s="21"/>
    </row>
    <row r="1454" spans="1:8">
      <c r="A1454" s="19"/>
      <c r="B1454" s="21" t="s">
        <v>555</v>
      </c>
      <c r="C1454" s="21">
        <v>10</v>
      </c>
      <c r="D1454" s="3"/>
      <c r="E1454" s="3">
        <v>215685</v>
      </c>
      <c r="F1454" s="3">
        <f t="shared" si="29"/>
        <v>2214005</v>
      </c>
      <c r="G1454" s="3"/>
      <c r="H1454" s="21"/>
    </row>
    <row r="1455" spans="1:8">
      <c r="A1455" s="19"/>
      <c r="B1455" s="21" t="s">
        <v>556</v>
      </c>
      <c r="C1455" s="21">
        <v>2</v>
      </c>
      <c r="D1455" s="3">
        <v>3610</v>
      </c>
      <c r="E1455" s="3">
        <v>50865</v>
      </c>
      <c r="F1455" s="3">
        <f t="shared" si="29"/>
        <v>2166750</v>
      </c>
      <c r="G1455" s="264" t="s">
        <v>2556</v>
      </c>
      <c r="H1455" s="21"/>
    </row>
    <row r="1456" spans="1:8">
      <c r="A1456" s="19"/>
      <c r="B1456" s="21" t="s">
        <v>557</v>
      </c>
      <c r="C1456" s="21">
        <v>2</v>
      </c>
      <c r="D1456" s="3"/>
      <c r="E1456" s="3">
        <v>47565</v>
      </c>
      <c r="F1456" s="3">
        <f t="shared" si="29"/>
        <v>2119185</v>
      </c>
      <c r="G1456" s="3"/>
      <c r="H1456" s="21"/>
    </row>
    <row r="1457" spans="1:8">
      <c r="A1457" s="19"/>
      <c r="B1457" s="21" t="s">
        <v>559</v>
      </c>
      <c r="C1457" s="21">
        <v>1</v>
      </c>
      <c r="D1457" s="3"/>
      <c r="E1457" s="3">
        <v>23000</v>
      </c>
      <c r="F1457" s="3">
        <f t="shared" si="29"/>
        <v>2096185</v>
      </c>
      <c r="G1457" s="3"/>
      <c r="H1457" s="21"/>
    </row>
    <row r="1458" spans="1:8">
      <c r="A1458" s="19"/>
      <c r="B1458" s="21" t="s">
        <v>1373</v>
      </c>
      <c r="C1458" s="21">
        <v>2</v>
      </c>
      <c r="D1458" s="3"/>
      <c r="E1458" s="3">
        <v>49890</v>
      </c>
      <c r="F1458" s="3">
        <f t="shared" si="29"/>
        <v>2046295</v>
      </c>
      <c r="G1458" s="3"/>
      <c r="H1458" s="21"/>
    </row>
    <row r="1459" spans="1:8">
      <c r="A1459" s="19"/>
      <c r="B1459" s="21" t="s">
        <v>560</v>
      </c>
      <c r="C1459" s="21">
        <v>4</v>
      </c>
      <c r="D1459" s="3"/>
      <c r="E1459" s="3">
        <v>95090</v>
      </c>
      <c r="F1459" s="3">
        <f t="shared" si="29"/>
        <v>1951205</v>
      </c>
      <c r="G1459" s="3"/>
      <c r="H1459" s="21"/>
    </row>
    <row r="1460" spans="1:8">
      <c r="A1460" s="19"/>
      <c r="B1460" s="21" t="s">
        <v>854</v>
      </c>
      <c r="C1460" s="21">
        <v>4</v>
      </c>
      <c r="D1460" s="3"/>
      <c r="E1460" s="3">
        <v>95825</v>
      </c>
      <c r="F1460" s="3">
        <f t="shared" si="29"/>
        <v>1855380</v>
      </c>
      <c r="G1460" s="3"/>
      <c r="H1460" s="21"/>
    </row>
    <row r="1461" spans="1:8">
      <c r="A1461" s="19"/>
      <c r="B1461" s="21" t="s">
        <v>562</v>
      </c>
      <c r="C1461" s="21">
        <v>3</v>
      </c>
      <c r="D1461" s="3"/>
      <c r="E1461" s="3">
        <v>64175</v>
      </c>
      <c r="F1461" s="3">
        <f t="shared" si="29"/>
        <v>1791205</v>
      </c>
      <c r="G1461" s="3"/>
      <c r="H1461" s="21"/>
    </row>
    <row r="1462" spans="1:8">
      <c r="A1462" s="19"/>
      <c r="B1462" s="21" t="s">
        <v>955</v>
      </c>
      <c r="C1462" s="21">
        <v>1</v>
      </c>
      <c r="D1462" s="3"/>
      <c r="E1462" s="3">
        <v>20000</v>
      </c>
      <c r="F1462" s="3">
        <f t="shared" si="29"/>
        <v>1771205</v>
      </c>
      <c r="G1462" s="3"/>
      <c r="H1462" s="21"/>
    </row>
    <row r="1463" spans="1:8">
      <c r="A1463" s="19"/>
      <c r="B1463" s="21" t="s">
        <v>569</v>
      </c>
      <c r="C1463" s="21">
        <v>1</v>
      </c>
      <c r="D1463" s="3"/>
      <c r="E1463" s="3">
        <v>20245</v>
      </c>
      <c r="F1463" s="3">
        <f t="shared" si="29"/>
        <v>1750960</v>
      </c>
      <c r="G1463" s="3"/>
      <c r="H1463" s="21"/>
    </row>
    <row r="1464" spans="1:8">
      <c r="A1464" s="19"/>
      <c r="B1464" s="21" t="s">
        <v>570</v>
      </c>
      <c r="C1464" s="21">
        <v>2</v>
      </c>
      <c r="D1464" s="3"/>
      <c r="E1464" s="3">
        <v>39715</v>
      </c>
      <c r="F1464" s="3">
        <f t="shared" si="29"/>
        <v>1711245</v>
      </c>
      <c r="G1464" s="3"/>
      <c r="H1464" s="21"/>
    </row>
    <row r="1465" spans="1:8">
      <c r="A1465" s="19"/>
      <c r="B1465" s="21" t="s">
        <v>571</v>
      </c>
      <c r="C1465" s="21">
        <v>1</v>
      </c>
      <c r="D1465" s="3"/>
      <c r="E1465" s="3">
        <v>19400</v>
      </c>
      <c r="F1465" s="3">
        <f t="shared" si="29"/>
        <v>1691845</v>
      </c>
      <c r="G1465" s="3"/>
      <c r="H1465" s="21"/>
    </row>
    <row r="1466" spans="1:8">
      <c r="A1466" s="19"/>
      <c r="B1466" s="21" t="s">
        <v>574</v>
      </c>
      <c r="C1466" s="21">
        <v>3</v>
      </c>
      <c r="D1466" s="3"/>
      <c r="E1466" s="3">
        <v>59465</v>
      </c>
      <c r="F1466" s="3">
        <f t="shared" si="29"/>
        <v>1632380</v>
      </c>
      <c r="G1466" s="3"/>
      <c r="H1466" s="21"/>
    </row>
    <row r="1467" spans="1:8">
      <c r="A1467" s="19"/>
      <c r="B1467" s="21" t="s">
        <v>894</v>
      </c>
      <c r="C1467" s="21">
        <v>3</v>
      </c>
      <c r="D1467" s="3"/>
      <c r="E1467" s="3">
        <v>61580</v>
      </c>
      <c r="F1467" s="3">
        <f t="shared" si="29"/>
        <v>1570800</v>
      </c>
      <c r="G1467" s="3"/>
      <c r="H1467" s="21"/>
    </row>
    <row r="1468" spans="1:8">
      <c r="A1468" s="19"/>
      <c r="B1468" s="21" t="s">
        <v>896</v>
      </c>
      <c r="C1468" s="21">
        <v>12</v>
      </c>
      <c r="D1468" s="3"/>
      <c r="E1468" s="3">
        <v>186535</v>
      </c>
      <c r="F1468" s="3">
        <f t="shared" si="29"/>
        <v>1384265</v>
      </c>
      <c r="G1468" s="3"/>
      <c r="H1468" s="21"/>
    </row>
    <row r="1469" spans="1:8">
      <c r="A1469" s="19"/>
      <c r="B1469" s="21" t="s">
        <v>1374</v>
      </c>
      <c r="C1469" s="21">
        <v>1</v>
      </c>
      <c r="D1469" s="3"/>
      <c r="E1469" s="3">
        <v>20000</v>
      </c>
      <c r="F1469" s="3">
        <f t="shared" si="29"/>
        <v>1364265</v>
      </c>
      <c r="G1469" s="3"/>
      <c r="H1469" s="21"/>
    </row>
    <row r="1470" spans="1:8">
      <c r="A1470" s="19"/>
      <c r="B1470" s="21" t="s">
        <v>576</v>
      </c>
      <c r="C1470" s="21">
        <v>2</v>
      </c>
      <c r="D1470" s="3"/>
      <c r="E1470" s="3">
        <v>40945</v>
      </c>
      <c r="F1470" s="3">
        <f t="shared" si="29"/>
        <v>1323320</v>
      </c>
      <c r="G1470" s="3"/>
      <c r="H1470" s="21"/>
    </row>
    <row r="1471" spans="1:8">
      <c r="A1471" s="19"/>
      <c r="B1471" s="21" t="s">
        <v>577</v>
      </c>
      <c r="C1471" s="21">
        <v>3</v>
      </c>
      <c r="D1471" s="3"/>
      <c r="E1471" s="3">
        <v>59055</v>
      </c>
      <c r="F1471" s="3">
        <f t="shared" si="29"/>
        <v>1264265</v>
      </c>
      <c r="G1471" s="3"/>
      <c r="H1471" s="21"/>
    </row>
    <row r="1472" spans="1:8">
      <c r="A1472" s="19"/>
      <c r="B1472" s="21" t="s">
        <v>66</v>
      </c>
      <c r="C1472" s="21">
        <v>1</v>
      </c>
      <c r="D1472" s="3"/>
      <c r="E1472" s="3">
        <v>10000</v>
      </c>
      <c r="F1472" s="3">
        <f t="shared" si="29"/>
        <v>1254265</v>
      </c>
      <c r="G1472" s="3"/>
      <c r="H1472" s="21"/>
    </row>
    <row r="1473" spans="1:8">
      <c r="A1473" s="19"/>
      <c r="B1473" s="21" t="s">
        <v>70</v>
      </c>
      <c r="C1473" s="21">
        <v>13</v>
      </c>
      <c r="D1473" s="3"/>
      <c r="E1473" s="3">
        <v>293920</v>
      </c>
      <c r="F1473" s="3">
        <f t="shared" si="29"/>
        <v>960345</v>
      </c>
      <c r="G1473" s="3"/>
      <c r="H1473" s="21"/>
    </row>
    <row r="1474" spans="1:8">
      <c r="A1474" s="19"/>
      <c r="B1474" s="21" t="s">
        <v>72</v>
      </c>
      <c r="C1474" s="21">
        <v>3</v>
      </c>
      <c r="D1474" s="3"/>
      <c r="E1474" s="3">
        <v>55340</v>
      </c>
      <c r="F1474" s="3">
        <f t="shared" si="29"/>
        <v>905005</v>
      </c>
      <c r="G1474" s="3"/>
      <c r="H1474" s="21"/>
    </row>
    <row r="1475" spans="1:8">
      <c r="A1475" s="19"/>
      <c r="B1475" s="21" t="s">
        <v>1662</v>
      </c>
      <c r="C1475" s="21">
        <v>4</v>
      </c>
      <c r="D1475" s="3"/>
      <c r="E1475" s="3">
        <v>105170</v>
      </c>
      <c r="F1475" s="3">
        <f t="shared" si="29"/>
        <v>799835</v>
      </c>
      <c r="G1475" s="3"/>
      <c r="H1475" s="21"/>
    </row>
    <row r="1476" spans="1:8">
      <c r="A1476" s="19"/>
      <c r="B1476" s="21" t="s">
        <v>1663</v>
      </c>
      <c r="C1476" s="21">
        <v>4</v>
      </c>
      <c r="D1476" s="3"/>
      <c r="E1476" s="3">
        <v>105025</v>
      </c>
      <c r="F1476" s="3">
        <f t="shared" si="29"/>
        <v>694810</v>
      </c>
      <c r="G1476" s="3"/>
      <c r="H1476" s="21"/>
    </row>
    <row r="1477" spans="1:8">
      <c r="A1477" s="19"/>
      <c r="B1477" s="21" t="s">
        <v>84</v>
      </c>
      <c r="C1477" s="21">
        <v>4</v>
      </c>
      <c r="D1477" s="3"/>
      <c r="E1477" s="3">
        <v>108570</v>
      </c>
      <c r="F1477" s="3">
        <f t="shared" si="29"/>
        <v>586240</v>
      </c>
      <c r="G1477" s="3"/>
      <c r="H1477" s="21"/>
    </row>
    <row r="1478" spans="1:8">
      <c r="A1478" s="19"/>
      <c r="B1478" s="21" t="s">
        <v>85</v>
      </c>
      <c r="C1478" s="21">
        <v>6</v>
      </c>
      <c r="D1478" s="3"/>
      <c r="E1478" s="3">
        <v>160785</v>
      </c>
      <c r="F1478" s="3">
        <f t="shared" si="29"/>
        <v>425455</v>
      </c>
      <c r="G1478" s="3"/>
      <c r="H1478" s="21"/>
    </row>
    <row r="1479" spans="1:8">
      <c r="A1479" s="19"/>
      <c r="B1479" s="21" t="s">
        <v>86</v>
      </c>
      <c r="C1479" s="21">
        <v>3</v>
      </c>
      <c r="D1479" s="3"/>
      <c r="E1479" s="3">
        <v>81330</v>
      </c>
      <c r="F1479" s="3">
        <f t="shared" si="29"/>
        <v>344125</v>
      </c>
      <c r="G1479" s="3"/>
      <c r="H1479" s="21"/>
    </row>
    <row r="1480" spans="1:8">
      <c r="A1480" s="19"/>
      <c r="B1480" s="21" t="s">
        <v>1862</v>
      </c>
      <c r="C1480" s="21">
        <v>7</v>
      </c>
      <c r="D1480" s="3"/>
      <c r="E1480" s="3">
        <v>189270</v>
      </c>
      <c r="F1480" s="3">
        <f t="shared" si="29"/>
        <v>154855</v>
      </c>
      <c r="G1480" s="3"/>
      <c r="H1480" s="21"/>
    </row>
    <row r="1481" spans="1:8">
      <c r="A1481" s="19"/>
      <c r="B1481" s="21" t="s">
        <v>1863</v>
      </c>
      <c r="C1481" s="21">
        <v>5</v>
      </c>
      <c r="D1481" s="3"/>
      <c r="E1481" s="3">
        <v>135860</v>
      </c>
      <c r="F1481" s="3">
        <f t="shared" si="29"/>
        <v>18995</v>
      </c>
      <c r="G1481" s="3"/>
      <c r="H1481" s="21"/>
    </row>
    <row r="1482" spans="1:8">
      <c r="A1482" s="19"/>
      <c r="B1482" s="21" t="s">
        <v>1866</v>
      </c>
      <c r="C1482" s="21">
        <v>1</v>
      </c>
      <c r="D1482" s="3">
        <v>6730</v>
      </c>
      <c r="E1482" s="3">
        <v>25725</v>
      </c>
      <c r="F1482" s="3">
        <f t="shared" si="29"/>
        <v>0</v>
      </c>
      <c r="G1482" s="3" t="s">
        <v>2157</v>
      </c>
      <c r="H1482" s="21"/>
    </row>
    <row r="1483" spans="1:8">
      <c r="A1483" s="19"/>
      <c r="B1483" s="21"/>
      <c r="C1483" s="21"/>
      <c r="D1483" s="3"/>
      <c r="E1483" s="3"/>
      <c r="F1483" s="3"/>
      <c r="G1483" s="3"/>
      <c r="H1483" s="21"/>
    </row>
    <row r="1484" spans="1:8">
      <c r="A1484" s="83"/>
      <c r="B1484" s="83" t="s">
        <v>1664</v>
      </c>
      <c r="C1484" s="83">
        <f>SUM(C1429:C1483)</f>
        <v>255</v>
      </c>
      <c r="D1484" s="84">
        <f>SUM(D1429:D1483)</f>
        <v>3163215</v>
      </c>
      <c r="E1484" s="84">
        <f>SUM(E1429:E1483)</f>
        <v>3163215</v>
      </c>
      <c r="F1484" s="84">
        <f>D1484-E1484</f>
        <v>0</v>
      </c>
      <c r="G1484" s="84"/>
      <c r="H1484" s="84"/>
    </row>
    <row r="1487" spans="1:8" ht="23.25">
      <c r="A1487" s="666" t="s">
        <v>0</v>
      </c>
      <c r="B1487" s="666"/>
      <c r="C1487" s="666"/>
      <c r="D1487" s="666"/>
      <c r="E1487" s="666"/>
      <c r="F1487" s="666"/>
      <c r="G1487" s="666"/>
      <c r="H1487" s="666"/>
    </row>
    <row r="1488" spans="1:8" ht="15.75">
      <c r="A1488" s="672" t="s">
        <v>1579</v>
      </c>
      <c r="B1488" s="672"/>
      <c r="C1488" s="672"/>
      <c r="D1488" s="672"/>
      <c r="E1488" s="672"/>
      <c r="F1488" s="672"/>
      <c r="G1488" s="672"/>
      <c r="H1488" s="672"/>
    </row>
    <row r="1489" spans="1:8">
      <c r="A1489" s="667" t="s">
        <v>1665</v>
      </c>
      <c r="B1489" s="667"/>
      <c r="C1489" s="667"/>
      <c r="D1489" s="667"/>
      <c r="E1489" s="667"/>
      <c r="F1489" s="667"/>
      <c r="G1489" s="667"/>
      <c r="H1489" s="667"/>
    </row>
    <row r="1490" spans="1:8">
      <c r="A1490" s="668"/>
      <c r="B1490" s="668"/>
      <c r="C1490" s="668"/>
      <c r="D1490" s="668"/>
      <c r="E1490" s="668"/>
      <c r="F1490" s="668"/>
      <c r="G1490" s="668"/>
      <c r="H1490" s="668"/>
    </row>
    <row r="1491" spans="1:8" ht="15.75">
      <c r="A1491" s="1" t="s">
        <v>3</v>
      </c>
      <c r="B1491" s="1" t="s">
        <v>4</v>
      </c>
      <c r="C1491" s="211" t="s">
        <v>2245</v>
      </c>
      <c r="D1491" s="1" t="s">
        <v>2243</v>
      </c>
      <c r="E1491" s="1" t="s">
        <v>2246</v>
      </c>
      <c r="F1491" s="211" t="s">
        <v>2244</v>
      </c>
      <c r="G1491" s="1" t="s">
        <v>2247</v>
      </c>
      <c r="H1491" s="211" t="s">
        <v>2239</v>
      </c>
    </row>
    <row r="1492" spans="1:8">
      <c r="A1492" s="19"/>
      <c r="B1492" s="21" t="s">
        <v>910</v>
      </c>
      <c r="C1492" s="21">
        <v>1</v>
      </c>
      <c r="D1492" s="5">
        <v>21160</v>
      </c>
      <c r="E1492" s="3"/>
      <c r="F1492" s="3">
        <f>D1492-E1492</f>
        <v>21160</v>
      </c>
      <c r="G1492" s="264" t="s">
        <v>2332</v>
      </c>
      <c r="H1492" s="21"/>
    </row>
    <row r="1493" spans="1:8">
      <c r="A1493" s="19"/>
      <c r="B1493" s="21" t="s">
        <v>1334</v>
      </c>
      <c r="C1493" s="21">
        <v>1</v>
      </c>
      <c r="D1493" s="5">
        <v>126680</v>
      </c>
      <c r="E1493" s="3"/>
      <c r="F1493" s="3">
        <f>F1492+D1493-E1493</f>
        <v>147840</v>
      </c>
      <c r="G1493" s="3"/>
      <c r="H1493" s="21"/>
    </row>
    <row r="1494" spans="1:8">
      <c r="A1494" s="19"/>
      <c r="B1494" s="21" t="s">
        <v>914</v>
      </c>
      <c r="C1494" s="21">
        <v>5</v>
      </c>
      <c r="D1494" s="5">
        <v>106145</v>
      </c>
      <c r="E1494" s="3"/>
      <c r="F1494" s="3">
        <f t="shared" ref="F1494:F1544" si="30">F1493+D1494-E1494</f>
        <v>253985</v>
      </c>
      <c r="G1494" s="3"/>
      <c r="H1494" s="21"/>
    </row>
    <row r="1495" spans="1:8">
      <c r="A1495" s="19"/>
      <c r="B1495" s="21" t="s">
        <v>916</v>
      </c>
      <c r="C1495" s="21">
        <v>3</v>
      </c>
      <c r="D1495" s="5">
        <v>63895</v>
      </c>
      <c r="E1495" s="3"/>
      <c r="F1495" s="3">
        <f t="shared" si="30"/>
        <v>317880</v>
      </c>
      <c r="G1495" s="3"/>
      <c r="H1495" s="21"/>
    </row>
    <row r="1496" spans="1:8">
      <c r="A1496" s="19"/>
      <c r="B1496" s="21" t="s">
        <v>1335</v>
      </c>
      <c r="C1496" s="21">
        <v>8</v>
      </c>
      <c r="D1496" s="5">
        <v>168055</v>
      </c>
      <c r="E1496" s="3"/>
      <c r="F1496" s="3">
        <f t="shared" si="30"/>
        <v>485935</v>
      </c>
      <c r="G1496" s="3"/>
      <c r="H1496" s="21"/>
    </row>
    <row r="1497" spans="1:8">
      <c r="A1497" s="19"/>
      <c r="B1497" s="21" t="s">
        <v>919</v>
      </c>
      <c r="C1497" s="21">
        <v>1</v>
      </c>
      <c r="D1497" s="5">
        <v>21120</v>
      </c>
      <c r="E1497" s="3"/>
      <c r="F1497" s="3">
        <f t="shared" si="30"/>
        <v>507055</v>
      </c>
      <c r="G1497" s="3"/>
      <c r="H1497" s="21"/>
    </row>
    <row r="1498" spans="1:8">
      <c r="A1498" s="19"/>
      <c r="B1498" s="21" t="s">
        <v>922</v>
      </c>
      <c r="C1498" s="21">
        <v>1</v>
      </c>
      <c r="D1498" s="5">
        <v>104035</v>
      </c>
      <c r="E1498" s="3"/>
      <c r="F1498" s="3">
        <f t="shared" si="30"/>
        <v>611090</v>
      </c>
      <c r="G1498" s="3"/>
      <c r="H1498" s="21"/>
    </row>
    <row r="1499" spans="1:8">
      <c r="A1499" s="19"/>
      <c r="B1499" s="21" t="s">
        <v>1396</v>
      </c>
      <c r="C1499" s="21">
        <v>4</v>
      </c>
      <c r="D1499" s="5">
        <v>84150</v>
      </c>
      <c r="E1499" s="3"/>
      <c r="F1499" s="3">
        <f t="shared" si="30"/>
        <v>695240</v>
      </c>
      <c r="G1499" s="3"/>
      <c r="H1499" s="21"/>
    </row>
    <row r="1500" spans="1:8">
      <c r="A1500" s="19"/>
      <c r="B1500" s="21" t="s">
        <v>1336</v>
      </c>
      <c r="C1500" s="21">
        <v>5</v>
      </c>
      <c r="D1500" s="5">
        <v>84845</v>
      </c>
      <c r="E1500" s="3"/>
      <c r="F1500" s="3">
        <f t="shared" si="30"/>
        <v>780085</v>
      </c>
      <c r="G1500" s="3"/>
      <c r="H1500" s="21"/>
    </row>
    <row r="1501" spans="1:8">
      <c r="A1501" s="19"/>
      <c r="B1501" s="21" t="s">
        <v>1356</v>
      </c>
      <c r="C1501" s="21">
        <v>7</v>
      </c>
      <c r="D1501" s="5">
        <v>143945</v>
      </c>
      <c r="E1501" s="3"/>
      <c r="F1501" s="3">
        <f t="shared" si="30"/>
        <v>924030</v>
      </c>
      <c r="G1501" s="3"/>
      <c r="H1501" s="21"/>
    </row>
    <row r="1502" spans="1:8">
      <c r="A1502" s="19"/>
      <c r="B1502" s="21" t="s">
        <v>815</v>
      </c>
      <c r="C1502" s="21">
        <v>18</v>
      </c>
      <c r="D1502" s="5">
        <v>362925</v>
      </c>
      <c r="E1502" s="3"/>
      <c r="F1502" s="3">
        <f t="shared" si="30"/>
        <v>1286955</v>
      </c>
      <c r="G1502" s="3"/>
      <c r="H1502" s="21"/>
    </row>
    <row r="1503" spans="1:8">
      <c r="A1503" s="19"/>
      <c r="B1503" s="21" t="s">
        <v>840</v>
      </c>
      <c r="C1503" s="21">
        <v>19</v>
      </c>
      <c r="D1503" s="5">
        <v>374780</v>
      </c>
      <c r="E1503" s="3"/>
      <c r="F1503" s="3">
        <f t="shared" si="30"/>
        <v>1661735</v>
      </c>
      <c r="G1503" s="3"/>
      <c r="H1503" s="21"/>
    </row>
    <row r="1504" spans="1:8">
      <c r="A1504" s="19"/>
      <c r="B1504" s="21" t="s">
        <v>54</v>
      </c>
      <c r="C1504" s="21">
        <v>18</v>
      </c>
      <c r="D1504" s="5">
        <v>358750</v>
      </c>
      <c r="E1504" s="3"/>
      <c r="F1504" s="3">
        <f t="shared" si="30"/>
        <v>2020485</v>
      </c>
      <c r="G1504" s="3"/>
      <c r="H1504" s="21"/>
    </row>
    <row r="1505" spans="1:8">
      <c r="A1505" s="19"/>
      <c r="B1505" s="21" t="s">
        <v>1388</v>
      </c>
      <c r="C1505" s="21">
        <v>13</v>
      </c>
      <c r="D1505" s="5">
        <v>233320</v>
      </c>
      <c r="E1505" s="3"/>
      <c r="F1505" s="3">
        <f t="shared" si="30"/>
        <v>2253805</v>
      </c>
      <c r="G1505" s="3"/>
      <c r="H1505" s="21"/>
    </row>
    <row r="1506" spans="1:8">
      <c r="A1506" s="19"/>
      <c r="B1506" s="21" t="s">
        <v>1337</v>
      </c>
      <c r="C1506" s="21">
        <v>12</v>
      </c>
      <c r="D1506" s="5">
        <v>236640</v>
      </c>
      <c r="E1506" s="3"/>
      <c r="F1506" s="3">
        <f t="shared" si="30"/>
        <v>2490445</v>
      </c>
      <c r="G1506" s="3"/>
      <c r="H1506" s="21"/>
    </row>
    <row r="1507" spans="1:8">
      <c r="A1507" s="19"/>
      <c r="B1507" s="21" t="s">
        <v>1389</v>
      </c>
      <c r="C1507" s="21">
        <v>6</v>
      </c>
      <c r="D1507" s="5">
        <v>104790</v>
      </c>
      <c r="E1507" s="3"/>
      <c r="F1507" s="3">
        <f t="shared" si="30"/>
        <v>2595235</v>
      </c>
      <c r="G1507" s="3"/>
      <c r="H1507" s="21"/>
    </row>
    <row r="1508" spans="1:8">
      <c r="A1508" s="19"/>
      <c r="B1508" s="21" t="s">
        <v>1338</v>
      </c>
      <c r="C1508" s="21">
        <v>12</v>
      </c>
      <c r="D1508" s="5">
        <v>213980</v>
      </c>
      <c r="E1508" s="3"/>
      <c r="F1508" s="3">
        <f t="shared" si="30"/>
        <v>2809215</v>
      </c>
      <c r="G1508" s="3"/>
      <c r="H1508" s="21"/>
    </row>
    <row r="1509" spans="1:8">
      <c r="A1509" s="19"/>
      <c r="B1509" s="21" t="s">
        <v>1339</v>
      </c>
      <c r="C1509" s="21">
        <v>32</v>
      </c>
      <c r="D1509" s="5">
        <v>610075</v>
      </c>
      <c r="E1509" s="3"/>
      <c r="F1509" s="3">
        <f t="shared" si="30"/>
        <v>3419290</v>
      </c>
      <c r="G1509" s="3"/>
      <c r="H1509" s="21"/>
    </row>
    <row r="1510" spans="1:8">
      <c r="A1510" s="19"/>
      <c r="B1510" s="21" t="s">
        <v>1340</v>
      </c>
      <c r="C1510" s="21">
        <v>8</v>
      </c>
      <c r="D1510" s="5">
        <v>147305</v>
      </c>
      <c r="E1510" s="3"/>
      <c r="F1510" s="3">
        <f t="shared" si="30"/>
        <v>3566595</v>
      </c>
      <c r="G1510" s="3"/>
      <c r="H1510" s="21"/>
    </row>
    <row r="1511" spans="1:8">
      <c r="A1511" s="19"/>
      <c r="B1511" s="21" t="s">
        <v>1357</v>
      </c>
      <c r="C1511" s="21">
        <v>25</v>
      </c>
      <c r="D1511" s="5">
        <v>477235</v>
      </c>
      <c r="E1511" s="3"/>
      <c r="F1511" s="3">
        <f t="shared" si="30"/>
        <v>4043830</v>
      </c>
      <c r="G1511" s="3"/>
      <c r="H1511" s="21"/>
    </row>
    <row r="1512" spans="1:8">
      <c r="A1512" s="19"/>
      <c r="B1512" s="21" t="s">
        <v>863</v>
      </c>
      <c r="C1512" s="21">
        <v>1</v>
      </c>
      <c r="D1512" s="3"/>
      <c r="E1512" s="5">
        <v>19375</v>
      </c>
      <c r="F1512" s="3">
        <f t="shared" si="30"/>
        <v>4024455</v>
      </c>
      <c r="G1512" s="5"/>
      <c r="H1512" s="21"/>
    </row>
    <row r="1513" spans="1:8">
      <c r="A1513" s="19"/>
      <c r="B1513" s="21" t="s">
        <v>1341</v>
      </c>
      <c r="C1513" s="21">
        <v>1</v>
      </c>
      <c r="D1513" s="3"/>
      <c r="E1513" s="5">
        <v>14270</v>
      </c>
      <c r="F1513" s="3">
        <f t="shared" si="30"/>
        <v>4010185</v>
      </c>
      <c r="G1513" s="5"/>
      <c r="H1513" s="21"/>
    </row>
    <row r="1514" spans="1:8">
      <c r="A1514" s="19"/>
      <c r="B1514" s="21" t="s">
        <v>59</v>
      </c>
      <c r="C1514" s="21">
        <v>4</v>
      </c>
      <c r="D1514" s="3"/>
      <c r="E1514" s="3">
        <v>68975</v>
      </c>
      <c r="F1514" s="3">
        <f t="shared" si="30"/>
        <v>3941210</v>
      </c>
      <c r="G1514" s="3"/>
      <c r="H1514" s="21"/>
    </row>
    <row r="1515" spans="1:8">
      <c r="A1515" s="19"/>
      <c r="B1515" s="21" t="s">
        <v>60</v>
      </c>
      <c r="C1515" s="21">
        <v>5</v>
      </c>
      <c r="D1515" s="3"/>
      <c r="E1515" s="3">
        <v>76160</v>
      </c>
      <c r="F1515" s="3">
        <f t="shared" si="30"/>
        <v>3865050</v>
      </c>
      <c r="G1515" s="3"/>
      <c r="H1515" s="21"/>
    </row>
    <row r="1516" spans="1:8">
      <c r="A1516" s="19"/>
      <c r="B1516" s="21" t="s">
        <v>61</v>
      </c>
      <c r="C1516" s="21">
        <v>6</v>
      </c>
      <c r="D1516" s="3"/>
      <c r="E1516" s="3">
        <f>103430-19310</f>
        <v>84120</v>
      </c>
      <c r="F1516" s="3">
        <f t="shared" si="30"/>
        <v>3780930</v>
      </c>
      <c r="G1516" s="3"/>
      <c r="H1516" s="21"/>
    </row>
    <row r="1517" spans="1:8">
      <c r="A1517" s="19"/>
      <c r="B1517" s="21" t="s">
        <v>62</v>
      </c>
      <c r="C1517" s="21">
        <v>1</v>
      </c>
      <c r="D1517" s="3">
        <v>17245</v>
      </c>
      <c r="E1517" s="85">
        <v>19310</v>
      </c>
      <c r="F1517" s="3">
        <f t="shared" si="30"/>
        <v>3778865</v>
      </c>
      <c r="G1517" s="85"/>
      <c r="H1517" s="21"/>
    </row>
    <row r="1518" spans="1:8">
      <c r="A1518" s="19"/>
      <c r="B1518" s="21" t="s">
        <v>931</v>
      </c>
      <c r="C1518" s="21">
        <v>2</v>
      </c>
      <c r="D1518" s="3"/>
      <c r="E1518" s="3">
        <v>27000</v>
      </c>
      <c r="F1518" s="3">
        <f t="shared" si="30"/>
        <v>3751865</v>
      </c>
      <c r="G1518" s="3"/>
      <c r="H1518" s="21"/>
    </row>
    <row r="1519" spans="1:8">
      <c r="A1519" s="19"/>
      <c r="B1519" s="21" t="s">
        <v>851</v>
      </c>
      <c r="C1519" s="21">
        <v>4</v>
      </c>
      <c r="D1519" s="3"/>
      <c r="E1519" s="17">
        <v>59635</v>
      </c>
      <c r="F1519" s="3">
        <f t="shared" si="30"/>
        <v>3692230</v>
      </c>
      <c r="G1519" s="17"/>
      <c r="H1519" s="21"/>
    </row>
    <row r="1520" spans="1:8">
      <c r="A1520" s="19"/>
      <c r="B1520" s="21" t="s">
        <v>1372</v>
      </c>
      <c r="C1520" s="21">
        <v>16</v>
      </c>
      <c r="D1520" s="3"/>
      <c r="E1520" s="17">
        <v>285915</v>
      </c>
      <c r="F1520" s="3">
        <f t="shared" si="30"/>
        <v>3406315</v>
      </c>
      <c r="G1520" s="17"/>
      <c r="H1520" s="21"/>
    </row>
    <row r="1521" spans="1:8">
      <c r="A1521" s="19"/>
      <c r="B1521" s="21" t="s">
        <v>933</v>
      </c>
      <c r="C1521" s="21">
        <v>19</v>
      </c>
      <c r="D1521" s="3"/>
      <c r="E1521" s="17">
        <v>336695</v>
      </c>
      <c r="F1521" s="3">
        <f t="shared" si="30"/>
        <v>3069620</v>
      </c>
      <c r="G1521" s="17"/>
      <c r="H1521" s="21"/>
    </row>
    <row r="1522" spans="1:8">
      <c r="A1522" s="19"/>
      <c r="B1522" s="21" t="s">
        <v>555</v>
      </c>
      <c r="C1522" s="21">
        <v>13</v>
      </c>
      <c r="D1522" s="3"/>
      <c r="E1522" s="17">
        <v>217045</v>
      </c>
      <c r="F1522" s="3">
        <f t="shared" si="30"/>
        <v>2852575</v>
      </c>
      <c r="G1522" s="17"/>
      <c r="H1522" s="21"/>
    </row>
    <row r="1523" spans="1:8">
      <c r="A1523" s="19"/>
      <c r="B1523" s="21" t="s">
        <v>556</v>
      </c>
      <c r="C1523" s="21">
        <v>11</v>
      </c>
      <c r="D1523" s="3"/>
      <c r="E1523" s="17">
        <v>219020</v>
      </c>
      <c r="F1523" s="3">
        <f t="shared" si="30"/>
        <v>2633555</v>
      </c>
      <c r="G1523" s="17"/>
      <c r="H1523" s="21"/>
    </row>
    <row r="1524" spans="1:8">
      <c r="A1524" s="19"/>
      <c r="B1524" s="21" t="s">
        <v>557</v>
      </c>
      <c r="C1524" s="21">
        <v>11</v>
      </c>
      <c r="D1524" s="3"/>
      <c r="E1524" s="17">
        <v>186175</v>
      </c>
      <c r="F1524" s="3">
        <f t="shared" si="30"/>
        <v>2447380</v>
      </c>
      <c r="G1524" s="17"/>
      <c r="H1524" s="21"/>
    </row>
    <row r="1525" spans="1:8">
      <c r="A1525" s="19"/>
      <c r="B1525" s="21" t="s">
        <v>558</v>
      </c>
      <c r="C1525" s="21">
        <v>8</v>
      </c>
      <c r="D1525" s="3"/>
      <c r="E1525" s="17">
        <v>143260</v>
      </c>
      <c r="F1525" s="3">
        <f t="shared" si="30"/>
        <v>2304120</v>
      </c>
      <c r="G1525" s="17"/>
      <c r="H1525" s="21"/>
    </row>
    <row r="1526" spans="1:8">
      <c r="A1526" s="19"/>
      <c r="B1526" s="21" t="s">
        <v>559</v>
      </c>
      <c r="C1526" s="21">
        <v>12</v>
      </c>
      <c r="D1526" s="3"/>
      <c r="E1526" s="17">
        <v>220730</v>
      </c>
      <c r="F1526" s="3">
        <f t="shared" si="30"/>
        <v>2083390</v>
      </c>
      <c r="G1526" s="17"/>
      <c r="H1526" s="21"/>
    </row>
    <row r="1527" spans="1:8">
      <c r="A1527" s="19"/>
      <c r="B1527" s="21" t="s">
        <v>1373</v>
      </c>
      <c r="C1527" s="21">
        <v>6</v>
      </c>
      <c r="D1527" s="3"/>
      <c r="E1527" s="17">
        <v>110955</v>
      </c>
      <c r="F1527" s="3">
        <f t="shared" si="30"/>
        <v>1972435</v>
      </c>
      <c r="G1527" s="17"/>
      <c r="H1527" s="21"/>
    </row>
    <row r="1528" spans="1:8">
      <c r="A1528" s="19"/>
      <c r="B1528" s="21" t="s">
        <v>560</v>
      </c>
      <c r="C1528" s="21">
        <v>2</v>
      </c>
      <c r="D1528" s="3"/>
      <c r="E1528" s="17">
        <v>33400</v>
      </c>
      <c r="F1528" s="3">
        <f t="shared" si="30"/>
        <v>1939035</v>
      </c>
      <c r="G1528" s="17"/>
      <c r="H1528" s="21"/>
    </row>
    <row r="1529" spans="1:8">
      <c r="A1529" s="19"/>
      <c r="B1529" s="21" t="s">
        <v>854</v>
      </c>
      <c r="C1529" s="21">
        <v>15</v>
      </c>
      <c r="D1529" s="3"/>
      <c r="E1529" s="17">
        <v>251020</v>
      </c>
      <c r="F1529" s="3">
        <f t="shared" si="30"/>
        <v>1688015</v>
      </c>
      <c r="G1529" s="17"/>
      <c r="H1529" s="21"/>
    </row>
    <row r="1530" spans="1:8">
      <c r="A1530" s="19"/>
      <c r="B1530" s="21" t="s">
        <v>562</v>
      </c>
      <c r="C1530" s="21">
        <v>10</v>
      </c>
      <c r="D1530" s="3"/>
      <c r="E1530" s="17">
        <v>152770</v>
      </c>
      <c r="F1530" s="3">
        <f t="shared" si="30"/>
        <v>1535245</v>
      </c>
      <c r="G1530" s="17"/>
      <c r="H1530" s="21"/>
    </row>
    <row r="1531" spans="1:8">
      <c r="A1531" s="19"/>
      <c r="B1531" s="21" t="s">
        <v>964</v>
      </c>
      <c r="C1531" s="21">
        <v>15</v>
      </c>
      <c r="D1531" s="3"/>
      <c r="E1531" s="17">
        <v>225260</v>
      </c>
      <c r="F1531" s="3">
        <f t="shared" si="30"/>
        <v>1309985</v>
      </c>
      <c r="G1531" s="17"/>
      <c r="H1531" s="21"/>
    </row>
    <row r="1532" spans="1:8">
      <c r="A1532" s="19"/>
      <c r="B1532" s="21" t="s">
        <v>563</v>
      </c>
      <c r="C1532" s="21">
        <v>6</v>
      </c>
      <c r="D1532" s="3"/>
      <c r="E1532" s="17">
        <v>80420</v>
      </c>
      <c r="F1532" s="3">
        <f t="shared" si="30"/>
        <v>1229565</v>
      </c>
      <c r="G1532" s="17"/>
      <c r="H1532" s="21"/>
    </row>
    <row r="1533" spans="1:8">
      <c r="A1533" s="19"/>
      <c r="B1533" s="21" t="s">
        <v>564</v>
      </c>
      <c r="C1533" s="21">
        <v>14</v>
      </c>
      <c r="D1533" s="3"/>
      <c r="E1533" s="17">
        <v>207575</v>
      </c>
      <c r="F1533" s="3">
        <f t="shared" si="30"/>
        <v>1021990</v>
      </c>
      <c r="G1533" s="17"/>
      <c r="H1533" s="21"/>
    </row>
    <row r="1534" spans="1:8">
      <c r="A1534" s="19"/>
      <c r="B1534" s="21" t="s">
        <v>955</v>
      </c>
      <c r="C1534" s="21">
        <v>10</v>
      </c>
      <c r="D1534" s="3"/>
      <c r="E1534" s="17">
        <v>156620</v>
      </c>
      <c r="F1534" s="3">
        <f t="shared" si="30"/>
        <v>865370</v>
      </c>
      <c r="G1534" s="17"/>
      <c r="H1534" s="21"/>
    </row>
    <row r="1535" spans="1:8">
      <c r="A1535" s="19"/>
      <c r="B1535" s="21" t="s">
        <v>565</v>
      </c>
      <c r="C1535" s="21">
        <v>12</v>
      </c>
      <c r="D1535" s="3"/>
      <c r="E1535" s="17">
        <v>196505</v>
      </c>
      <c r="F1535" s="3">
        <f t="shared" si="30"/>
        <v>668865</v>
      </c>
      <c r="G1535" s="17"/>
      <c r="H1535" s="21"/>
    </row>
    <row r="1536" spans="1:8">
      <c r="A1536" s="19"/>
      <c r="B1536" s="21" t="s">
        <v>566</v>
      </c>
      <c r="C1536" s="21">
        <v>6</v>
      </c>
      <c r="D1536" s="3"/>
      <c r="E1536" s="3">
        <v>116215</v>
      </c>
      <c r="F1536" s="3">
        <f t="shared" si="30"/>
        <v>552650</v>
      </c>
      <c r="G1536" s="3"/>
      <c r="H1536" s="21"/>
    </row>
    <row r="1537" spans="1:8">
      <c r="A1537" s="19"/>
      <c r="B1537" s="21" t="s">
        <v>567</v>
      </c>
      <c r="C1537" s="21">
        <v>4</v>
      </c>
      <c r="D1537" s="3"/>
      <c r="E1537" s="3">
        <v>57925</v>
      </c>
      <c r="F1537" s="3">
        <f t="shared" si="30"/>
        <v>494725</v>
      </c>
      <c r="G1537" s="3"/>
      <c r="H1537" s="21"/>
    </row>
    <row r="1538" spans="1:8">
      <c r="A1538" s="19"/>
      <c r="B1538" s="21" t="s">
        <v>568</v>
      </c>
      <c r="C1538" s="21">
        <v>4</v>
      </c>
      <c r="D1538" s="3"/>
      <c r="E1538" s="3">
        <v>68100</v>
      </c>
      <c r="F1538" s="3">
        <f t="shared" si="30"/>
        <v>426625</v>
      </c>
      <c r="G1538" s="3"/>
      <c r="H1538" s="21"/>
    </row>
    <row r="1539" spans="1:8">
      <c r="A1539" s="19"/>
      <c r="B1539" s="21" t="s">
        <v>569</v>
      </c>
      <c r="C1539" s="21">
        <v>8</v>
      </c>
      <c r="D1539" s="3"/>
      <c r="E1539" s="3">
        <v>130945</v>
      </c>
      <c r="F1539" s="3">
        <f t="shared" si="30"/>
        <v>295680</v>
      </c>
      <c r="G1539" s="3"/>
      <c r="H1539" s="21"/>
    </row>
    <row r="1540" spans="1:8">
      <c r="A1540" s="19"/>
      <c r="B1540" s="21" t="s">
        <v>570</v>
      </c>
      <c r="C1540" s="21">
        <v>6</v>
      </c>
      <c r="D1540" s="3"/>
      <c r="E1540" s="3">
        <v>92345</v>
      </c>
      <c r="F1540" s="3">
        <f t="shared" si="30"/>
        <v>203335</v>
      </c>
      <c r="G1540" s="3"/>
      <c r="H1540" s="21"/>
    </row>
    <row r="1541" spans="1:8">
      <c r="A1541" s="19"/>
      <c r="B1541" s="21" t="s">
        <v>571</v>
      </c>
      <c r="C1541" s="21">
        <v>7</v>
      </c>
      <c r="D1541" s="3"/>
      <c r="E1541" s="3">
        <v>129705</v>
      </c>
      <c r="F1541" s="3">
        <f t="shared" si="30"/>
        <v>73630</v>
      </c>
      <c r="G1541" s="3"/>
      <c r="H1541" s="21"/>
    </row>
    <row r="1542" spans="1:8">
      <c r="A1542" s="19"/>
      <c r="B1542" s="21" t="s">
        <v>573</v>
      </c>
      <c r="C1542" s="21">
        <v>1</v>
      </c>
      <c r="D1542" s="3"/>
      <c r="E1542" s="3">
        <v>14365</v>
      </c>
      <c r="F1542" s="3">
        <f t="shared" si="30"/>
        <v>59265</v>
      </c>
      <c r="G1542" s="3"/>
      <c r="H1542" s="21"/>
    </row>
    <row r="1543" spans="1:8">
      <c r="A1543" s="19"/>
      <c r="B1543" s="21" t="s">
        <v>575</v>
      </c>
      <c r="C1543" s="21">
        <v>3</v>
      </c>
      <c r="D1543" s="3"/>
      <c r="E1543" s="3">
        <v>47105</v>
      </c>
      <c r="F1543" s="3">
        <f t="shared" si="30"/>
        <v>12160</v>
      </c>
      <c r="G1543" s="3"/>
      <c r="H1543" s="21"/>
    </row>
    <row r="1544" spans="1:8">
      <c r="A1544" s="19"/>
      <c r="B1544" s="21"/>
      <c r="C1544" s="21"/>
      <c r="D1544" s="3"/>
      <c r="E1544" s="3">
        <v>12160</v>
      </c>
      <c r="F1544" s="3">
        <f t="shared" si="30"/>
        <v>0</v>
      </c>
      <c r="G1544" s="3"/>
      <c r="H1544" s="21" t="s">
        <v>1643</v>
      </c>
    </row>
    <row r="1545" spans="1:8">
      <c r="A1545" s="86"/>
      <c r="B1545" s="86" t="s">
        <v>1664</v>
      </c>
      <c r="C1545" s="86">
        <f>SUM(C1492:C1544)</f>
        <v>442</v>
      </c>
      <c r="D1545" s="87">
        <f>SUM(D1492:D1544)</f>
        <v>4061075</v>
      </c>
      <c r="E1545" s="87">
        <f>SUM(E1492:E1544)</f>
        <v>4061075</v>
      </c>
      <c r="F1545" s="87">
        <f>D1545-E1545</f>
        <v>0</v>
      </c>
      <c r="G1545" s="87"/>
      <c r="H1545" s="87"/>
    </row>
    <row r="1548" spans="1:8" ht="23.25">
      <c r="A1548" s="666" t="s">
        <v>0</v>
      </c>
      <c r="B1548" s="666"/>
      <c r="C1548" s="666"/>
      <c r="D1548" s="666"/>
      <c r="E1548" s="666"/>
      <c r="F1548" s="666"/>
      <c r="G1548" s="666"/>
      <c r="H1548" s="666"/>
    </row>
    <row r="1549" spans="1:8" ht="15.75">
      <c r="A1549" s="672" t="s">
        <v>1579</v>
      </c>
      <c r="B1549" s="672"/>
      <c r="C1549" s="672"/>
      <c r="D1549" s="672"/>
      <c r="E1549" s="672"/>
      <c r="F1549" s="672"/>
      <c r="G1549" s="672"/>
      <c r="H1549" s="672"/>
    </row>
    <row r="1550" spans="1:8" ht="18.75">
      <c r="A1550" s="708" t="s">
        <v>1360</v>
      </c>
      <c r="B1550" s="708"/>
      <c r="C1550" s="708"/>
      <c r="D1550" s="708"/>
      <c r="E1550" s="708"/>
      <c r="F1550" s="708"/>
      <c r="G1550" s="708"/>
      <c r="H1550" s="708"/>
    </row>
    <row r="1551" spans="1:8">
      <c r="A1551" s="668"/>
      <c r="B1551" s="668"/>
      <c r="C1551" s="668"/>
      <c r="D1551" s="668"/>
      <c r="E1551" s="668"/>
      <c r="F1551" s="668"/>
      <c r="G1551" s="668"/>
      <c r="H1551" s="668"/>
    </row>
    <row r="1552" spans="1:8" ht="15.75">
      <c r="A1552" s="1" t="s">
        <v>3</v>
      </c>
      <c r="B1552" s="1" t="s">
        <v>4</v>
      </c>
      <c r="C1552" s="211" t="s">
        <v>2245</v>
      </c>
      <c r="D1552" s="1" t="s">
        <v>2243</v>
      </c>
      <c r="E1552" s="1" t="s">
        <v>2246</v>
      </c>
      <c r="F1552" s="211" t="s">
        <v>2244</v>
      </c>
      <c r="G1552" s="1" t="s">
        <v>2247</v>
      </c>
      <c r="H1552" s="211" t="s">
        <v>2239</v>
      </c>
    </row>
    <row r="1553" spans="1:8">
      <c r="A1553" s="19">
        <v>1</v>
      </c>
      <c r="B1553" s="21" t="s">
        <v>52</v>
      </c>
      <c r="C1553" s="21">
        <v>4</v>
      </c>
      <c r="D1553" s="3">
        <v>107700</v>
      </c>
      <c r="E1553" s="3"/>
      <c r="F1553" s="3">
        <f>D1553-E1553</f>
        <v>107700</v>
      </c>
      <c r="G1553" s="264" t="s">
        <v>2554</v>
      </c>
      <c r="H1553" s="21"/>
    </row>
    <row r="1554" spans="1:8">
      <c r="A1554" s="19">
        <v>2</v>
      </c>
      <c r="B1554" s="21" t="s">
        <v>53</v>
      </c>
      <c r="C1554" s="21">
        <v>10</v>
      </c>
      <c r="D1554" s="3">
        <v>252420</v>
      </c>
      <c r="E1554" s="3"/>
      <c r="F1554" s="3">
        <f>F1553+D1554-E1554</f>
        <v>360120</v>
      </c>
      <c r="G1554" s="264" t="s">
        <v>2555</v>
      </c>
      <c r="H1554" s="21"/>
    </row>
    <row r="1555" spans="1:8">
      <c r="A1555" s="19">
        <v>3</v>
      </c>
      <c r="B1555" s="21" t="s">
        <v>818</v>
      </c>
      <c r="C1555" s="21">
        <v>22</v>
      </c>
      <c r="D1555" s="3">
        <v>573950</v>
      </c>
      <c r="E1555" s="3"/>
      <c r="F1555" s="3">
        <f t="shared" ref="F1555:F1598" si="31">F1554+D1555-E1555</f>
        <v>934070</v>
      </c>
      <c r="G1555" s="3"/>
      <c r="H1555" s="21"/>
    </row>
    <row r="1556" spans="1:8">
      <c r="A1556" s="19">
        <v>4</v>
      </c>
      <c r="B1556" s="21" t="s">
        <v>55</v>
      </c>
      <c r="C1556" s="21">
        <v>2</v>
      </c>
      <c r="D1556" s="3">
        <v>54100</v>
      </c>
      <c r="E1556" s="3"/>
      <c r="F1556" s="3">
        <f t="shared" si="31"/>
        <v>988170</v>
      </c>
      <c r="G1556" s="3"/>
      <c r="H1556" s="21"/>
    </row>
    <row r="1557" spans="1:8">
      <c r="A1557" s="19">
        <v>5</v>
      </c>
      <c r="B1557" s="21" t="s">
        <v>56</v>
      </c>
      <c r="C1557" s="21">
        <v>8</v>
      </c>
      <c r="D1557" s="3">
        <v>213450</v>
      </c>
      <c r="E1557" s="3"/>
      <c r="F1557" s="3">
        <f t="shared" si="31"/>
        <v>1201620</v>
      </c>
      <c r="G1557" s="3"/>
      <c r="H1557" s="21"/>
    </row>
    <row r="1558" spans="1:8">
      <c r="A1558" s="19"/>
      <c r="B1558" s="21" t="s">
        <v>57</v>
      </c>
      <c r="C1558" s="21">
        <v>5</v>
      </c>
      <c r="D1558" s="3">
        <v>130085</v>
      </c>
      <c r="E1558" s="3"/>
      <c r="F1558" s="3">
        <f t="shared" si="31"/>
        <v>1331705</v>
      </c>
      <c r="G1558" s="3"/>
      <c r="H1558" s="21"/>
    </row>
    <row r="1559" spans="1:8">
      <c r="A1559" s="19"/>
      <c r="B1559" s="21" t="s">
        <v>58</v>
      </c>
      <c r="C1559" s="21">
        <v>7</v>
      </c>
      <c r="D1559" s="3">
        <v>187445</v>
      </c>
      <c r="E1559" s="3"/>
      <c r="F1559" s="3">
        <f t="shared" si="31"/>
        <v>1519150</v>
      </c>
      <c r="G1559" s="3"/>
      <c r="H1559" s="21"/>
    </row>
    <row r="1560" spans="1:8">
      <c r="A1560" s="19"/>
      <c r="B1560" s="21" t="s">
        <v>62</v>
      </c>
      <c r="C1560" s="21">
        <v>3</v>
      </c>
      <c r="D1560" s="3"/>
      <c r="E1560" s="5">
        <v>43085</v>
      </c>
      <c r="F1560" s="3">
        <f t="shared" si="31"/>
        <v>1476065</v>
      </c>
      <c r="G1560" s="5"/>
      <c r="H1560" s="21"/>
    </row>
    <row r="1561" spans="1:8">
      <c r="A1561" s="19"/>
      <c r="B1561" s="21" t="s">
        <v>562</v>
      </c>
      <c r="C1561" s="21">
        <v>21</v>
      </c>
      <c r="D1561" s="3">
        <v>551965</v>
      </c>
      <c r="E1561" s="3"/>
      <c r="F1561" s="3">
        <f t="shared" si="31"/>
        <v>2028030</v>
      </c>
      <c r="G1561" s="3"/>
      <c r="H1561" s="21"/>
    </row>
    <row r="1562" spans="1:8">
      <c r="A1562" s="19"/>
      <c r="B1562" s="21" t="s">
        <v>964</v>
      </c>
      <c r="C1562" s="21">
        <v>16</v>
      </c>
      <c r="D1562" s="3">
        <v>428680</v>
      </c>
      <c r="E1562" s="3"/>
      <c r="F1562" s="3">
        <f t="shared" si="31"/>
        <v>2456710</v>
      </c>
      <c r="G1562" s="3"/>
      <c r="H1562" s="21"/>
    </row>
    <row r="1563" spans="1:8">
      <c r="A1563" s="19"/>
      <c r="B1563" s="21" t="s">
        <v>563</v>
      </c>
      <c r="C1563" s="21">
        <v>21</v>
      </c>
      <c r="D1563" s="3">
        <v>568245</v>
      </c>
      <c r="E1563" s="3"/>
      <c r="F1563" s="3">
        <f t="shared" si="31"/>
        <v>3024955</v>
      </c>
      <c r="G1563" s="3"/>
      <c r="H1563" s="21"/>
    </row>
    <row r="1564" spans="1:8">
      <c r="A1564" s="19"/>
      <c r="B1564" s="21" t="s">
        <v>564</v>
      </c>
      <c r="C1564" s="21">
        <v>16</v>
      </c>
      <c r="D1564" s="3">
        <v>426100</v>
      </c>
      <c r="E1564" s="3"/>
      <c r="F1564" s="3">
        <f t="shared" si="31"/>
        <v>3451055</v>
      </c>
      <c r="G1564" s="3"/>
      <c r="H1564" s="21"/>
    </row>
    <row r="1565" spans="1:8">
      <c r="A1565" s="19"/>
      <c r="B1565" s="21" t="s">
        <v>955</v>
      </c>
      <c r="C1565" s="21">
        <v>23</v>
      </c>
      <c r="D1565" s="3">
        <v>611580</v>
      </c>
      <c r="E1565" s="3"/>
      <c r="F1565" s="3">
        <f t="shared" si="31"/>
        <v>4062635</v>
      </c>
      <c r="G1565" s="3"/>
      <c r="H1565" s="21"/>
    </row>
    <row r="1566" spans="1:8">
      <c r="A1566" s="19"/>
      <c r="B1566" s="21" t="s">
        <v>565</v>
      </c>
      <c r="C1566" s="21">
        <v>3</v>
      </c>
      <c r="D1566" s="3">
        <v>58510</v>
      </c>
      <c r="E1566" s="3"/>
      <c r="F1566" s="3">
        <f t="shared" si="31"/>
        <v>4121145</v>
      </c>
      <c r="G1566" s="3"/>
      <c r="H1566" s="21"/>
    </row>
    <row r="1567" spans="1:8">
      <c r="A1567" s="19"/>
      <c r="B1567" s="21" t="s">
        <v>568</v>
      </c>
      <c r="C1567" s="21">
        <v>11</v>
      </c>
      <c r="D1567" s="3"/>
      <c r="E1567" s="5">
        <v>181060</v>
      </c>
      <c r="F1567" s="3">
        <f t="shared" si="31"/>
        <v>3940085</v>
      </c>
      <c r="G1567" s="5"/>
      <c r="H1567" s="21"/>
    </row>
    <row r="1568" spans="1:8">
      <c r="A1568" s="19"/>
      <c r="B1568" s="21" t="s">
        <v>569</v>
      </c>
      <c r="C1568" s="21">
        <v>7</v>
      </c>
      <c r="D1568" s="3"/>
      <c r="E1568" s="5">
        <v>110315</v>
      </c>
      <c r="F1568" s="3">
        <f t="shared" si="31"/>
        <v>3829770</v>
      </c>
      <c r="G1568" s="5"/>
      <c r="H1568" s="21"/>
    </row>
    <row r="1569" spans="1:8">
      <c r="A1569" s="19"/>
      <c r="B1569" s="21" t="s">
        <v>570</v>
      </c>
      <c r="C1569" s="21">
        <v>5</v>
      </c>
      <c r="D1569" s="3"/>
      <c r="E1569" s="5">
        <v>71435</v>
      </c>
      <c r="F1569" s="3">
        <f t="shared" si="31"/>
        <v>3758335</v>
      </c>
      <c r="G1569" s="5"/>
      <c r="H1569" s="21"/>
    </row>
    <row r="1570" spans="1:8">
      <c r="A1570" s="19"/>
      <c r="B1570" s="21" t="s">
        <v>571</v>
      </c>
      <c r="C1570" s="21">
        <v>12</v>
      </c>
      <c r="D1570" s="3"/>
      <c r="E1570" s="5">
        <v>171495</v>
      </c>
      <c r="F1570" s="3">
        <f t="shared" si="31"/>
        <v>3586840</v>
      </c>
      <c r="G1570" s="5"/>
      <c r="H1570" s="21"/>
    </row>
    <row r="1571" spans="1:8">
      <c r="A1571" s="19"/>
      <c r="B1571" s="21" t="s">
        <v>574</v>
      </c>
      <c r="C1571" s="21">
        <v>2</v>
      </c>
      <c r="D1571" s="3"/>
      <c r="E1571" s="5">
        <v>27445</v>
      </c>
      <c r="F1571" s="3">
        <f t="shared" si="31"/>
        <v>3559395</v>
      </c>
      <c r="G1571" s="5"/>
      <c r="H1571" s="21"/>
    </row>
    <row r="1572" spans="1:8">
      <c r="A1572" s="19"/>
      <c r="B1572" s="21" t="s">
        <v>894</v>
      </c>
      <c r="C1572" s="21">
        <v>4</v>
      </c>
      <c r="D1572" s="3"/>
      <c r="E1572" s="5">
        <v>59310</v>
      </c>
      <c r="F1572" s="3">
        <f t="shared" si="31"/>
        <v>3500085</v>
      </c>
      <c r="G1572" s="5"/>
      <c r="H1572" s="21"/>
    </row>
    <row r="1573" spans="1:8">
      <c r="A1573" s="19"/>
      <c r="B1573" s="21" t="s">
        <v>1374</v>
      </c>
      <c r="C1573" s="21">
        <v>5</v>
      </c>
      <c r="D1573" s="3"/>
      <c r="E1573" s="5">
        <v>78290</v>
      </c>
      <c r="F1573" s="3">
        <f t="shared" si="31"/>
        <v>3421795</v>
      </c>
      <c r="G1573" s="5"/>
      <c r="H1573" s="21"/>
    </row>
    <row r="1574" spans="1:8">
      <c r="A1574" s="19"/>
      <c r="B1574" s="21" t="s">
        <v>901</v>
      </c>
      <c r="C1574" s="21">
        <v>1</v>
      </c>
      <c r="D1574" s="3"/>
      <c r="E1574" s="5">
        <v>6765</v>
      </c>
      <c r="F1574" s="3">
        <f t="shared" si="31"/>
        <v>3415030</v>
      </c>
      <c r="G1574" s="5"/>
      <c r="H1574" s="21"/>
    </row>
    <row r="1575" spans="1:8">
      <c r="A1575" s="19"/>
      <c r="B1575" s="21" t="s">
        <v>1376</v>
      </c>
      <c r="C1575" s="21">
        <v>8</v>
      </c>
      <c r="D1575" s="3"/>
      <c r="E1575" s="5">
        <v>114535</v>
      </c>
      <c r="F1575" s="3">
        <f t="shared" si="31"/>
        <v>3300495</v>
      </c>
      <c r="G1575" s="5"/>
      <c r="H1575" s="21"/>
    </row>
    <row r="1576" spans="1:8">
      <c r="A1576" s="19"/>
      <c r="B1576" s="21" t="s">
        <v>1377</v>
      </c>
      <c r="C1576" s="21">
        <v>8</v>
      </c>
      <c r="D1576" s="3"/>
      <c r="E1576" s="5">
        <v>112890</v>
      </c>
      <c r="F1576" s="3">
        <f t="shared" si="31"/>
        <v>3187605</v>
      </c>
      <c r="G1576" s="5"/>
      <c r="H1576" s="21"/>
    </row>
    <row r="1577" spans="1:8">
      <c r="A1577" s="19"/>
      <c r="B1577" s="21" t="s">
        <v>1378</v>
      </c>
      <c r="C1577" s="21">
        <v>2</v>
      </c>
      <c r="D1577" s="3"/>
      <c r="E1577" s="5">
        <v>27700</v>
      </c>
      <c r="F1577" s="3">
        <f t="shared" si="31"/>
        <v>3159905</v>
      </c>
      <c r="G1577" s="5"/>
      <c r="H1577" s="21"/>
    </row>
    <row r="1578" spans="1:8">
      <c r="A1578" s="19"/>
      <c r="B1578" s="21" t="s">
        <v>903</v>
      </c>
      <c r="C1578" s="21">
        <v>5</v>
      </c>
      <c r="D1578" s="3"/>
      <c r="E1578" s="5">
        <v>78750</v>
      </c>
      <c r="F1578" s="3">
        <f t="shared" si="31"/>
        <v>3081155</v>
      </c>
      <c r="G1578" s="5"/>
      <c r="H1578" s="21"/>
    </row>
    <row r="1579" spans="1:8">
      <c r="A1579" s="19"/>
      <c r="B1579" s="21" t="s">
        <v>1379</v>
      </c>
      <c r="C1579" s="21">
        <v>19</v>
      </c>
      <c r="D1579" s="3"/>
      <c r="E1579" s="5">
        <v>271035</v>
      </c>
      <c r="F1579" s="3">
        <f t="shared" si="31"/>
        <v>2810120</v>
      </c>
      <c r="G1579" s="5"/>
      <c r="H1579" s="21"/>
    </row>
    <row r="1580" spans="1:8">
      <c r="A1580" s="19"/>
      <c r="B1580" s="21" t="s">
        <v>1380</v>
      </c>
      <c r="C1580" s="21">
        <v>6</v>
      </c>
      <c r="D1580" s="3"/>
      <c r="E1580" s="5">
        <v>100340</v>
      </c>
      <c r="F1580" s="3">
        <f t="shared" si="31"/>
        <v>2709780</v>
      </c>
      <c r="G1580" s="5"/>
      <c r="H1580" s="21"/>
    </row>
    <row r="1581" spans="1:8">
      <c r="A1581" s="19"/>
      <c r="B1581" s="21" t="s">
        <v>1381</v>
      </c>
      <c r="C1581" s="21">
        <v>3</v>
      </c>
      <c r="D1581" s="3"/>
      <c r="E1581" s="5">
        <v>42190</v>
      </c>
      <c r="F1581" s="3">
        <f t="shared" si="31"/>
        <v>2667590</v>
      </c>
      <c r="G1581" s="5"/>
      <c r="H1581" s="21"/>
    </row>
    <row r="1582" spans="1:8">
      <c r="A1582" s="19"/>
      <c r="B1582" s="21" t="s">
        <v>578</v>
      </c>
      <c r="C1582" s="21">
        <v>17</v>
      </c>
      <c r="D1582" s="3"/>
      <c r="E1582" s="5">
        <v>250335</v>
      </c>
      <c r="F1582" s="3">
        <f t="shared" si="31"/>
        <v>2417255</v>
      </c>
      <c r="G1582" s="5"/>
      <c r="H1582" s="21"/>
    </row>
    <row r="1583" spans="1:8">
      <c r="A1583" s="19"/>
      <c r="B1583" s="21" t="s">
        <v>1382</v>
      </c>
      <c r="C1583" s="21">
        <v>1</v>
      </c>
      <c r="D1583" s="3"/>
      <c r="E1583" s="5">
        <v>16080</v>
      </c>
      <c r="F1583" s="3">
        <f t="shared" si="31"/>
        <v>2401175</v>
      </c>
      <c r="G1583" s="5"/>
      <c r="H1583" s="21"/>
    </row>
    <row r="1584" spans="1:8">
      <c r="A1584" s="19"/>
      <c r="B1584" s="21" t="s">
        <v>1383</v>
      </c>
      <c r="C1584" s="21">
        <v>10</v>
      </c>
      <c r="D1584" s="3"/>
      <c r="E1584" s="5">
        <v>164310</v>
      </c>
      <c r="F1584" s="3">
        <f t="shared" si="31"/>
        <v>2236865</v>
      </c>
      <c r="G1584" s="5"/>
      <c r="H1584" s="21"/>
    </row>
    <row r="1585" spans="1:8">
      <c r="A1585" s="19"/>
      <c r="B1585" s="21" t="s">
        <v>1384</v>
      </c>
      <c r="C1585" s="21">
        <v>28</v>
      </c>
      <c r="D1585" s="3"/>
      <c r="E1585" s="5">
        <v>436145</v>
      </c>
      <c r="F1585" s="3">
        <f t="shared" si="31"/>
        <v>1800720</v>
      </c>
      <c r="G1585" s="5"/>
      <c r="H1585" s="21"/>
    </row>
    <row r="1586" spans="1:8">
      <c r="A1586" s="19"/>
      <c r="B1586" s="21" t="s">
        <v>66</v>
      </c>
      <c r="C1586" s="21">
        <v>16</v>
      </c>
      <c r="D1586" s="3"/>
      <c r="E1586" s="3">
        <v>241790</v>
      </c>
      <c r="F1586" s="3">
        <f t="shared" si="31"/>
        <v>1558930</v>
      </c>
      <c r="G1586" s="3"/>
      <c r="H1586" s="21"/>
    </row>
    <row r="1587" spans="1:8">
      <c r="A1587" s="19"/>
      <c r="B1587" s="21" t="s">
        <v>1394</v>
      </c>
      <c r="C1587" s="21">
        <v>32</v>
      </c>
      <c r="D1587" s="3"/>
      <c r="E1587" s="5">
        <v>477110</v>
      </c>
      <c r="F1587" s="3">
        <f t="shared" si="31"/>
        <v>1081820</v>
      </c>
      <c r="G1587" s="5"/>
      <c r="H1587" s="21"/>
    </row>
    <row r="1588" spans="1:8">
      <c r="A1588" s="19"/>
      <c r="B1588" s="21" t="s">
        <v>67</v>
      </c>
      <c r="C1588" s="21">
        <v>12</v>
      </c>
      <c r="D1588" s="3"/>
      <c r="E1588" s="3">
        <v>164085</v>
      </c>
      <c r="F1588" s="3">
        <f t="shared" si="31"/>
        <v>917735</v>
      </c>
      <c r="G1588" s="3"/>
      <c r="H1588" s="21"/>
    </row>
    <row r="1589" spans="1:8">
      <c r="A1589" s="19"/>
      <c r="B1589" s="21" t="s">
        <v>68</v>
      </c>
      <c r="C1589" s="21">
        <v>3</v>
      </c>
      <c r="D1589" s="3"/>
      <c r="E1589" s="3">
        <v>50020</v>
      </c>
      <c r="F1589" s="3">
        <f t="shared" si="31"/>
        <v>867715</v>
      </c>
      <c r="G1589" s="3"/>
      <c r="H1589" s="21"/>
    </row>
    <row r="1590" spans="1:8">
      <c r="A1590" s="19"/>
      <c r="B1590" s="21" t="s">
        <v>71</v>
      </c>
      <c r="C1590" s="21">
        <v>16</v>
      </c>
      <c r="D1590" s="3"/>
      <c r="E1590" s="3">
        <v>228140</v>
      </c>
      <c r="F1590" s="3">
        <f t="shared" si="31"/>
        <v>639575</v>
      </c>
      <c r="G1590" s="3"/>
      <c r="H1590" s="21"/>
    </row>
    <row r="1591" spans="1:8">
      <c r="A1591" s="19"/>
      <c r="B1591" s="21" t="s">
        <v>72</v>
      </c>
      <c r="C1591" s="21">
        <v>1</v>
      </c>
      <c r="D1591" s="3"/>
      <c r="E1591" s="3">
        <v>13660</v>
      </c>
      <c r="F1591" s="3">
        <f t="shared" si="31"/>
        <v>625915</v>
      </c>
      <c r="G1591" s="3"/>
      <c r="H1591" s="21"/>
    </row>
    <row r="1592" spans="1:8">
      <c r="A1592" s="19"/>
      <c r="B1592" s="21" t="s">
        <v>81</v>
      </c>
      <c r="C1592" s="21">
        <v>2</v>
      </c>
      <c r="D1592" s="3"/>
      <c r="E1592" s="3">
        <v>41440</v>
      </c>
      <c r="F1592" s="3">
        <f t="shared" si="31"/>
        <v>584475</v>
      </c>
      <c r="G1592" s="3"/>
      <c r="H1592" s="21"/>
    </row>
    <row r="1593" spans="1:8">
      <c r="A1593" s="19"/>
      <c r="B1593" s="21" t="s">
        <v>82</v>
      </c>
      <c r="C1593" s="21">
        <v>3</v>
      </c>
      <c r="D1593" s="3"/>
      <c r="E1593" s="3">
        <v>42735</v>
      </c>
      <c r="F1593" s="3">
        <f t="shared" si="31"/>
        <v>541740</v>
      </c>
      <c r="G1593" s="3"/>
      <c r="H1593" s="21"/>
    </row>
    <row r="1594" spans="1:8">
      <c r="A1594" s="19"/>
      <c r="B1594" s="21" t="s">
        <v>83</v>
      </c>
      <c r="C1594" s="21">
        <v>9</v>
      </c>
      <c r="D1594" s="3"/>
      <c r="E1594" s="3">
        <v>121035</v>
      </c>
      <c r="F1594" s="3">
        <f t="shared" si="31"/>
        <v>420705</v>
      </c>
      <c r="G1594" s="3"/>
      <c r="H1594" s="21"/>
    </row>
    <row r="1595" spans="1:8">
      <c r="A1595" s="19"/>
      <c r="B1595" s="21" t="s">
        <v>1662</v>
      </c>
      <c r="C1595" s="21">
        <v>8</v>
      </c>
      <c r="D1595" s="3"/>
      <c r="E1595" s="3">
        <v>119935</v>
      </c>
      <c r="F1595" s="3">
        <f t="shared" si="31"/>
        <v>300770</v>
      </c>
      <c r="G1595" s="3"/>
      <c r="H1595" s="21"/>
    </row>
    <row r="1596" spans="1:8">
      <c r="A1596" s="19"/>
      <c r="B1596" s="21" t="s">
        <v>1663</v>
      </c>
      <c r="C1596" s="21">
        <v>13</v>
      </c>
      <c r="D1596" s="3"/>
      <c r="E1596" s="3">
        <v>187250</v>
      </c>
      <c r="F1596" s="3">
        <f t="shared" si="31"/>
        <v>113520</v>
      </c>
      <c r="G1596" s="3"/>
      <c r="H1596" s="21"/>
    </row>
    <row r="1597" spans="1:8">
      <c r="A1597" s="19"/>
      <c r="B1597" s="21" t="s">
        <v>84</v>
      </c>
      <c r="C1597" s="21">
        <v>8</v>
      </c>
      <c r="D1597" s="3">
        <v>325</v>
      </c>
      <c r="E1597" s="3">
        <v>113845</v>
      </c>
      <c r="F1597" s="3">
        <f t="shared" si="31"/>
        <v>0</v>
      </c>
      <c r="G1597" s="3" t="s">
        <v>2157</v>
      </c>
      <c r="H1597" s="21"/>
    </row>
    <row r="1598" spans="1:8">
      <c r="A1598" s="19"/>
      <c r="B1598" s="21" t="s">
        <v>85</v>
      </c>
      <c r="C1598" s="21">
        <v>1</v>
      </c>
      <c r="D1598" s="3">
        <v>8800</v>
      </c>
      <c r="E1598" s="3">
        <v>8800</v>
      </c>
      <c r="F1598" s="3">
        <f t="shared" si="31"/>
        <v>0</v>
      </c>
      <c r="G1598" s="3" t="s">
        <v>2157</v>
      </c>
      <c r="H1598" s="21"/>
    </row>
    <row r="1599" spans="1:8">
      <c r="A1599" s="19"/>
      <c r="B1599" s="21"/>
      <c r="C1599" s="21"/>
      <c r="D1599" s="3"/>
      <c r="E1599" s="3"/>
      <c r="F1599" s="3"/>
      <c r="G1599" s="3"/>
      <c r="H1599" s="21"/>
    </row>
    <row r="1600" spans="1:8" ht="15.75">
      <c r="A1600" s="710" t="s">
        <v>43</v>
      </c>
      <c r="B1600" s="711"/>
      <c r="C1600" s="79">
        <f>SUM(C1553:C1599)</f>
        <v>439</v>
      </c>
      <c r="D1600" s="13">
        <f>SUM(D1553:D1599)</f>
        <v>4173355</v>
      </c>
      <c r="E1600" s="13">
        <f>SUM(E1553:E1599)</f>
        <v>4173355</v>
      </c>
      <c r="F1600" s="13">
        <f>D1600-E1600</f>
        <v>0</v>
      </c>
      <c r="G1600" s="13"/>
      <c r="H1600" s="88"/>
    </row>
    <row r="1603" spans="1:8" ht="23.25">
      <c r="A1603" s="666" t="s">
        <v>0</v>
      </c>
      <c r="B1603" s="666"/>
      <c r="C1603" s="666"/>
      <c r="D1603" s="666"/>
      <c r="E1603" s="666"/>
      <c r="F1603" s="666"/>
      <c r="G1603" s="666"/>
      <c r="H1603" s="666"/>
    </row>
    <row r="1604" spans="1:8" ht="15.75">
      <c r="A1604" s="672" t="s">
        <v>1579</v>
      </c>
      <c r="B1604" s="672"/>
      <c r="C1604" s="672"/>
      <c r="D1604" s="672"/>
      <c r="E1604" s="672"/>
      <c r="F1604" s="672"/>
      <c r="G1604" s="672"/>
      <c r="H1604" s="672"/>
    </row>
    <row r="1605" spans="1:8" ht="18.75">
      <c r="A1605" s="708" t="s">
        <v>1890</v>
      </c>
      <c r="B1605" s="708"/>
      <c r="C1605" s="708"/>
      <c r="D1605" s="708"/>
      <c r="E1605" s="708"/>
      <c r="F1605" s="708"/>
      <c r="G1605" s="708"/>
      <c r="H1605" s="708"/>
    </row>
    <row r="1606" spans="1:8">
      <c r="A1606" s="668"/>
      <c r="B1606" s="668"/>
      <c r="C1606" s="668"/>
      <c r="D1606" s="668"/>
      <c r="E1606" s="668"/>
      <c r="F1606" s="668"/>
      <c r="G1606" s="668"/>
      <c r="H1606" s="668"/>
    </row>
    <row r="1607" spans="1:8" ht="15.75">
      <c r="A1607" s="1" t="s">
        <v>3</v>
      </c>
      <c r="B1607" s="1" t="s">
        <v>4</v>
      </c>
      <c r="C1607" s="211" t="s">
        <v>2245</v>
      </c>
      <c r="D1607" s="1" t="s">
        <v>2243</v>
      </c>
      <c r="E1607" s="1" t="s">
        <v>2246</v>
      </c>
      <c r="F1607" s="211" t="s">
        <v>2244</v>
      </c>
      <c r="G1607" s="1" t="s">
        <v>2247</v>
      </c>
      <c r="H1607" s="211" t="s">
        <v>2239</v>
      </c>
    </row>
    <row r="1608" spans="1:8">
      <c r="A1608" s="19">
        <v>1</v>
      </c>
      <c r="B1608" s="21" t="s">
        <v>1892</v>
      </c>
      <c r="C1608" s="21">
        <v>8</v>
      </c>
      <c r="D1608" s="3">
        <v>201645</v>
      </c>
      <c r="E1608" s="3"/>
      <c r="F1608" s="3">
        <f>D1608-E1608</f>
        <v>201645</v>
      </c>
      <c r="G1608" s="264" t="s">
        <v>2547</v>
      </c>
      <c r="H1608" s="21"/>
    </row>
    <row r="1609" spans="1:8">
      <c r="A1609" s="19">
        <v>2</v>
      </c>
      <c r="B1609" s="21" t="s">
        <v>1894</v>
      </c>
      <c r="C1609" s="21">
        <v>17</v>
      </c>
      <c r="D1609" s="3">
        <v>426665</v>
      </c>
      <c r="E1609" s="3"/>
      <c r="F1609" s="3">
        <f>F1608+D1609-E1609</f>
        <v>628310</v>
      </c>
      <c r="G1609" s="264" t="s">
        <v>2470</v>
      </c>
      <c r="H1609" s="21"/>
    </row>
    <row r="1610" spans="1:8">
      <c r="A1610" s="19">
        <v>3</v>
      </c>
      <c r="B1610" s="21" t="s">
        <v>1899</v>
      </c>
      <c r="C1610" s="21">
        <v>21</v>
      </c>
      <c r="D1610" s="3">
        <v>536315</v>
      </c>
      <c r="E1610" s="3"/>
      <c r="F1610" s="3">
        <f t="shared" ref="F1610:F1673" si="32">F1609+D1610-E1610</f>
        <v>1164625</v>
      </c>
      <c r="G1610" s="264" t="s">
        <v>2548</v>
      </c>
      <c r="H1610" s="21"/>
    </row>
    <row r="1611" spans="1:8">
      <c r="A1611" s="19">
        <v>4</v>
      </c>
      <c r="B1611" s="21" t="s">
        <v>1900</v>
      </c>
      <c r="C1611" s="21">
        <v>20</v>
      </c>
      <c r="D1611" s="3">
        <v>507870</v>
      </c>
      <c r="E1611" s="3"/>
      <c r="F1611" s="3">
        <f t="shared" si="32"/>
        <v>1672495</v>
      </c>
      <c r="G1611" s="264" t="s">
        <v>2549</v>
      </c>
      <c r="H1611" s="21"/>
    </row>
    <row r="1612" spans="1:8">
      <c r="A1612" s="19">
        <v>5</v>
      </c>
      <c r="B1612" s="21" t="s">
        <v>1901</v>
      </c>
      <c r="C1612" s="21">
        <v>20</v>
      </c>
      <c r="D1612" s="3">
        <v>514175</v>
      </c>
      <c r="E1612" s="3"/>
      <c r="F1612" s="3">
        <f t="shared" si="32"/>
        <v>2186670</v>
      </c>
      <c r="G1612" s="264" t="s">
        <v>2391</v>
      </c>
      <c r="H1612" s="21"/>
    </row>
    <row r="1613" spans="1:8">
      <c r="A1613" s="19"/>
      <c r="B1613" s="21" t="s">
        <v>1906</v>
      </c>
      <c r="C1613" s="21">
        <v>14</v>
      </c>
      <c r="D1613" s="3">
        <v>358060</v>
      </c>
      <c r="E1613" s="3"/>
      <c r="F1613" s="3">
        <f t="shared" si="32"/>
        <v>2544730</v>
      </c>
      <c r="G1613" s="264" t="s">
        <v>2550</v>
      </c>
      <c r="H1613" s="21"/>
    </row>
    <row r="1614" spans="1:8">
      <c r="A1614" s="19"/>
      <c r="B1614" s="21" t="s">
        <v>1909</v>
      </c>
      <c r="C1614" s="21">
        <v>24</v>
      </c>
      <c r="D1614" s="3">
        <v>611980</v>
      </c>
      <c r="E1614" s="3"/>
      <c r="F1614" s="3">
        <f t="shared" si="32"/>
        <v>3156710</v>
      </c>
      <c r="G1614" s="264" t="s">
        <v>2387</v>
      </c>
      <c r="H1614" s="21"/>
    </row>
    <row r="1615" spans="1:8">
      <c r="A1615" s="19"/>
      <c r="B1615" s="21" t="s">
        <v>1911</v>
      </c>
      <c r="C1615" s="21">
        <v>27</v>
      </c>
      <c r="D1615" s="3">
        <v>691940</v>
      </c>
      <c r="E1615" s="3"/>
      <c r="F1615" s="3">
        <f t="shared" si="32"/>
        <v>3848650</v>
      </c>
      <c r="G1615" s="3"/>
      <c r="H1615" s="21"/>
    </row>
    <row r="1616" spans="1:8">
      <c r="A1616" s="19"/>
      <c r="B1616" s="21" t="s">
        <v>1913</v>
      </c>
      <c r="C1616" s="21">
        <v>11</v>
      </c>
      <c r="D1616" s="3">
        <v>256350</v>
      </c>
      <c r="E1616" s="3"/>
      <c r="F1616" s="3">
        <f t="shared" si="32"/>
        <v>4105000</v>
      </c>
      <c r="G1616" s="3"/>
      <c r="H1616" s="21"/>
    </row>
    <row r="1617" spans="1:8">
      <c r="A1617" s="19"/>
      <c r="B1617" s="21" t="s">
        <v>1914</v>
      </c>
      <c r="C1617" s="21">
        <v>32</v>
      </c>
      <c r="D1617" s="3">
        <v>790515</v>
      </c>
      <c r="E1617" s="3"/>
      <c r="F1617" s="3">
        <f t="shared" si="32"/>
        <v>4895515</v>
      </c>
      <c r="G1617" s="3"/>
      <c r="H1617" s="21"/>
    </row>
    <row r="1618" spans="1:8">
      <c r="A1618" s="19"/>
      <c r="B1618" s="21" t="s">
        <v>1916</v>
      </c>
      <c r="C1618" s="21">
        <v>51</v>
      </c>
      <c r="D1618" s="3">
        <v>711225</v>
      </c>
      <c r="E1618" s="3"/>
      <c r="F1618" s="3">
        <f t="shared" si="32"/>
        <v>5606740</v>
      </c>
      <c r="G1618" s="3"/>
      <c r="H1618" s="21"/>
    </row>
    <row r="1619" spans="1:8">
      <c r="A1619" s="19"/>
      <c r="B1619" s="21" t="s">
        <v>1917</v>
      </c>
      <c r="C1619" s="21">
        <v>25</v>
      </c>
      <c r="D1619" s="3">
        <v>645135</v>
      </c>
      <c r="E1619" s="3"/>
      <c r="F1619" s="3">
        <f t="shared" si="32"/>
        <v>6251875</v>
      </c>
      <c r="G1619" s="3"/>
      <c r="H1619" s="21"/>
    </row>
    <row r="1620" spans="1:8">
      <c r="A1620" s="19"/>
      <c r="B1620" s="21" t="s">
        <v>1919</v>
      </c>
      <c r="C1620" s="21">
        <v>18</v>
      </c>
      <c r="D1620" s="3">
        <v>451350</v>
      </c>
      <c r="E1620" s="3"/>
      <c r="F1620" s="3">
        <f t="shared" si="32"/>
        <v>6703225</v>
      </c>
      <c r="G1620" s="3"/>
      <c r="H1620" s="21"/>
    </row>
    <row r="1621" spans="1:8">
      <c r="A1621" s="19"/>
      <c r="B1621" s="21" t="s">
        <v>1920</v>
      </c>
      <c r="C1621" s="21">
        <v>25</v>
      </c>
      <c r="D1621" s="3">
        <v>640220</v>
      </c>
      <c r="E1621" s="3"/>
      <c r="F1621" s="3">
        <f t="shared" si="32"/>
        <v>7343445</v>
      </c>
      <c r="G1621" s="3"/>
      <c r="H1621" s="21"/>
    </row>
    <row r="1622" spans="1:8">
      <c r="A1622" s="19"/>
      <c r="B1622" s="21" t="s">
        <v>1924</v>
      </c>
      <c r="C1622" s="21">
        <v>30</v>
      </c>
      <c r="D1622" s="3">
        <v>770720</v>
      </c>
      <c r="E1622" s="3"/>
      <c r="F1622" s="3">
        <f t="shared" si="32"/>
        <v>8114165</v>
      </c>
      <c r="G1622" s="3"/>
      <c r="H1622" s="21"/>
    </row>
    <row r="1623" spans="1:8">
      <c r="A1623" s="19"/>
      <c r="B1623" s="21" t="s">
        <v>1925</v>
      </c>
      <c r="C1623" s="21">
        <v>25</v>
      </c>
      <c r="D1623" s="3">
        <v>638510</v>
      </c>
      <c r="E1623" s="3"/>
      <c r="F1623" s="3">
        <f t="shared" si="32"/>
        <v>8752675</v>
      </c>
      <c r="G1623" s="3"/>
      <c r="H1623" s="21"/>
    </row>
    <row r="1624" spans="1:8">
      <c r="A1624" s="19"/>
      <c r="B1624" s="21" t="s">
        <v>1926</v>
      </c>
      <c r="C1624" s="21">
        <v>20</v>
      </c>
      <c r="D1624" s="3">
        <v>495705</v>
      </c>
      <c r="E1624" s="3"/>
      <c r="F1624" s="3">
        <f t="shared" si="32"/>
        <v>9248380</v>
      </c>
      <c r="G1624" s="3"/>
      <c r="H1624" s="21"/>
    </row>
    <row r="1625" spans="1:8">
      <c r="A1625" s="19"/>
      <c r="B1625" s="21" t="s">
        <v>1929</v>
      </c>
      <c r="C1625" s="21">
        <v>21</v>
      </c>
      <c r="D1625" s="3">
        <v>517880</v>
      </c>
      <c r="E1625" s="3"/>
      <c r="F1625" s="3">
        <f t="shared" si="32"/>
        <v>9766260</v>
      </c>
      <c r="G1625" s="3"/>
      <c r="H1625" s="21"/>
    </row>
    <row r="1626" spans="1:8">
      <c r="A1626" s="19"/>
      <c r="B1626" s="21" t="s">
        <v>1932</v>
      </c>
      <c r="C1626" s="21">
        <v>18</v>
      </c>
      <c r="D1626" s="3">
        <v>461780</v>
      </c>
      <c r="E1626" s="3"/>
      <c r="F1626" s="3">
        <f t="shared" si="32"/>
        <v>10228040</v>
      </c>
      <c r="G1626" s="3"/>
      <c r="H1626" s="21"/>
    </row>
    <row r="1627" spans="1:8">
      <c r="A1627" s="19"/>
      <c r="B1627" s="21" t="s">
        <v>1934</v>
      </c>
      <c r="C1627" s="21">
        <v>18</v>
      </c>
      <c r="D1627" s="3">
        <v>358290</v>
      </c>
      <c r="E1627" s="3"/>
      <c r="F1627" s="3">
        <f t="shared" si="32"/>
        <v>10586330</v>
      </c>
      <c r="G1627" s="3"/>
      <c r="H1627" s="21"/>
    </row>
    <row r="1628" spans="1:8">
      <c r="A1628" s="19"/>
      <c r="B1628" s="21" t="s">
        <v>1936</v>
      </c>
      <c r="C1628" s="21">
        <v>12</v>
      </c>
      <c r="D1628" s="3">
        <v>310330</v>
      </c>
      <c r="E1628" s="3"/>
      <c r="F1628" s="3">
        <f t="shared" si="32"/>
        <v>10896660</v>
      </c>
      <c r="G1628" s="3"/>
      <c r="H1628" s="21"/>
    </row>
    <row r="1629" spans="1:8">
      <c r="A1629" s="19"/>
      <c r="B1629" s="21" t="s">
        <v>1937</v>
      </c>
      <c r="C1629" s="21">
        <v>11</v>
      </c>
      <c r="D1629" s="3">
        <v>274825</v>
      </c>
      <c r="E1629" s="3"/>
      <c r="F1629" s="3">
        <f t="shared" si="32"/>
        <v>11171485</v>
      </c>
      <c r="G1629" s="3"/>
      <c r="H1629" s="21"/>
    </row>
    <row r="1630" spans="1:8">
      <c r="A1630" s="19"/>
      <c r="B1630" s="21" t="s">
        <v>1938</v>
      </c>
      <c r="C1630" s="21">
        <v>17</v>
      </c>
      <c r="D1630" s="3">
        <v>98545</v>
      </c>
      <c r="E1630" s="3"/>
      <c r="F1630" s="3">
        <f t="shared" si="32"/>
        <v>11270030</v>
      </c>
      <c r="G1630" s="3"/>
      <c r="H1630" s="21"/>
    </row>
    <row r="1631" spans="1:8">
      <c r="A1631" s="19"/>
      <c r="B1631" s="21" t="s">
        <v>1939</v>
      </c>
      <c r="C1631" s="21">
        <v>6</v>
      </c>
      <c r="D1631" s="3">
        <v>149160</v>
      </c>
      <c r="E1631" s="3"/>
      <c r="F1631" s="3">
        <f t="shared" si="32"/>
        <v>11419190</v>
      </c>
      <c r="G1631" s="3"/>
      <c r="H1631" s="21"/>
    </row>
    <row r="1632" spans="1:8">
      <c r="A1632" s="19"/>
      <c r="B1632" s="21" t="s">
        <v>1942</v>
      </c>
      <c r="C1632" s="21">
        <v>5</v>
      </c>
      <c r="D1632" s="3">
        <v>106250</v>
      </c>
      <c r="E1632" s="3"/>
      <c r="F1632" s="3">
        <f t="shared" si="32"/>
        <v>11525440</v>
      </c>
      <c r="G1632" s="3"/>
      <c r="H1632" s="21"/>
    </row>
    <row r="1633" spans="1:8">
      <c r="A1633" s="19"/>
      <c r="B1633" s="21" t="s">
        <v>1971</v>
      </c>
      <c r="C1633" s="21">
        <v>4</v>
      </c>
      <c r="D1633" s="3"/>
      <c r="E1633" s="3">
        <v>98230</v>
      </c>
      <c r="F1633" s="3">
        <f t="shared" si="32"/>
        <v>11427210</v>
      </c>
      <c r="G1633" s="3"/>
      <c r="H1633" s="21"/>
    </row>
    <row r="1634" spans="1:8">
      <c r="A1634" s="19"/>
      <c r="B1634" s="21" t="s">
        <v>1974</v>
      </c>
      <c r="C1634" s="21">
        <v>8</v>
      </c>
      <c r="D1634" s="3"/>
      <c r="E1634" s="3">
        <v>190440</v>
      </c>
      <c r="F1634" s="3">
        <f t="shared" si="32"/>
        <v>11236770</v>
      </c>
      <c r="G1634" s="3"/>
      <c r="H1634" s="21"/>
    </row>
    <row r="1635" spans="1:8">
      <c r="A1635" s="19"/>
      <c r="B1635" s="21" t="s">
        <v>1975</v>
      </c>
      <c r="C1635" s="21">
        <v>11</v>
      </c>
      <c r="D1635" s="3"/>
      <c r="E1635" s="3">
        <v>277180</v>
      </c>
      <c r="F1635" s="3">
        <f t="shared" si="32"/>
        <v>10959590</v>
      </c>
      <c r="G1635" s="3"/>
      <c r="H1635" s="21"/>
    </row>
    <row r="1636" spans="1:8">
      <c r="A1636" s="19"/>
      <c r="B1636" s="21" t="s">
        <v>1978</v>
      </c>
      <c r="C1636" s="21">
        <v>11</v>
      </c>
      <c r="D1636" s="3"/>
      <c r="E1636" s="3">
        <v>279435</v>
      </c>
      <c r="F1636" s="3">
        <f t="shared" si="32"/>
        <v>10680155</v>
      </c>
      <c r="G1636" s="3"/>
      <c r="H1636" s="21"/>
    </row>
    <row r="1637" spans="1:8">
      <c r="A1637" s="19"/>
      <c r="B1637" s="21" t="s">
        <v>1980</v>
      </c>
      <c r="C1637" s="21">
        <v>19</v>
      </c>
      <c r="D1637" s="3"/>
      <c r="E1637" s="3">
        <v>432110</v>
      </c>
      <c r="F1637" s="3">
        <f t="shared" si="32"/>
        <v>10248045</v>
      </c>
      <c r="G1637" s="3"/>
      <c r="H1637" s="21"/>
    </row>
    <row r="1638" spans="1:8">
      <c r="A1638" s="19"/>
      <c r="B1638" s="21" t="s">
        <v>1981</v>
      </c>
      <c r="C1638" s="21">
        <v>20</v>
      </c>
      <c r="D1638" s="3"/>
      <c r="E1638" s="3">
        <v>480410</v>
      </c>
      <c r="F1638" s="3">
        <f t="shared" si="32"/>
        <v>9767635</v>
      </c>
      <c r="G1638" s="3"/>
      <c r="H1638" s="21"/>
    </row>
    <row r="1639" spans="1:8">
      <c r="A1639" s="19"/>
      <c r="B1639" s="21" t="s">
        <v>1983</v>
      </c>
      <c r="C1639" s="21">
        <v>30</v>
      </c>
      <c r="D1639" s="3"/>
      <c r="E1639" s="3">
        <v>717660</v>
      </c>
      <c r="F1639" s="3">
        <f t="shared" si="32"/>
        <v>9049975</v>
      </c>
      <c r="G1639" s="3"/>
      <c r="H1639" s="21"/>
    </row>
    <row r="1640" spans="1:8">
      <c r="A1640" s="19"/>
      <c r="B1640" s="21" t="s">
        <v>1985</v>
      </c>
      <c r="C1640" s="21">
        <v>20</v>
      </c>
      <c r="D1640" s="3"/>
      <c r="E1640" s="3">
        <v>467920</v>
      </c>
      <c r="F1640" s="3">
        <f t="shared" si="32"/>
        <v>8582055</v>
      </c>
      <c r="G1640" s="3"/>
      <c r="H1640" s="21"/>
    </row>
    <row r="1641" spans="1:8">
      <c r="A1641" s="19"/>
      <c r="B1641" s="21" t="s">
        <v>1987</v>
      </c>
      <c r="C1641" s="21">
        <v>22</v>
      </c>
      <c r="D1641" s="3"/>
      <c r="E1641" s="3">
        <v>517255</v>
      </c>
      <c r="F1641" s="3">
        <f t="shared" si="32"/>
        <v>8064800</v>
      </c>
      <c r="G1641" s="3"/>
      <c r="H1641" s="21"/>
    </row>
    <row r="1642" spans="1:8">
      <c r="A1642" s="19"/>
      <c r="B1642" s="21" t="s">
        <v>1989</v>
      </c>
      <c r="C1642" s="21">
        <v>11</v>
      </c>
      <c r="D1642" s="3"/>
      <c r="E1642" s="3">
        <v>267130</v>
      </c>
      <c r="F1642" s="3">
        <f t="shared" si="32"/>
        <v>7797670</v>
      </c>
      <c r="G1642" s="3"/>
      <c r="H1642" s="21"/>
    </row>
    <row r="1643" spans="1:8">
      <c r="A1643" s="19"/>
      <c r="B1643" s="21" t="s">
        <v>1990</v>
      </c>
      <c r="C1643" s="21">
        <v>24</v>
      </c>
      <c r="D1643" s="3"/>
      <c r="E1643" s="3">
        <v>575420</v>
      </c>
      <c r="F1643" s="3">
        <f t="shared" si="32"/>
        <v>7222250</v>
      </c>
      <c r="G1643" s="3"/>
      <c r="H1643" s="21"/>
    </row>
    <row r="1644" spans="1:8">
      <c r="A1644" s="19"/>
      <c r="B1644" s="21" t="s">
        <v>1991</v>
      </c>
      <c r="C1644" s="21">
        <v>8</v>
      </c>
      <c r="D1644" s="3"/>
      <c r="E1644" s="3">
        <v>172505</v>
      </c>
      <c r="F1644" s="3">
        <f t="shared" si="32"/>
        <v>7049745</v>
      </c>
      <c r="G1644" s="3"/>
      <c r="H1644" s="21"/>
    </row>
    <row r="1645" spans="1:8">
      <c r="A1645" s="19"/>
      <c r="B1645" s="21" t="s">
        <v>1993</v>
      </c>
      <c r="C1645" s="21">
        <v>6</v>
      </c>
      <c r="D1645" s="3"/>
      <c r="E1645" s="3">
        <v>154785</v>
      </c>
      <c r="F1645" s="3">
        <f t="shared" si="32"/>
        <v>6894960</v>
      </c>
      <c r="G1645" s="3"/>
      <c r="H1645" s="21"/>
    </row>
    <row r="1646" spans="1:8">
      <c r="A1646" s="19"/>
      <c r="B1646" s="21" t="s">
        <v>1994</v>
      </c>
      <c r="C1646" s="21">
        <v>11</v>
      </c>
      <c r="D1646" s="3"/>
      <c r="E1646" s="3">
        <v>291390</v>
      </c>
      <c r="F1646" s="3">
        <f t="shared" si="32"/>
        <v>6603570</v>
      </c>
      <c r="G1646" s="3"/>
      <c r="H1646" s="21"/>
    </row>
    <row r="1647" spans="1:8">
      <c r="A1647" s="19"/>
      <c r="B1647" s="21" t="s">
        <v>1995</v>
      </c>
      <c r="C1647" s="21">
        <v>15</v>
      </c>
      <c r="D1647" s="3"/>
      <c r="E1647" s="3">
        <v>367900</v>
      </c>
      <c r="F1647" s="3">
        <f t="shared" si="32"/>
        <v>6235670</v>
      </c>
      <c r="G1647" s="3"/>
      <c r="H1647" s="21"/>
    </row>
    <row r="1648" spans="1:8">
      <c r="A1648" s="19"/>
      <c r="B1648" s="21" t="s">
        <v>1997</v>
      </c>
      <c r="C1648" s="21">
        <v>7</v>
      </c>
      <c r="D1648" s="3"/>
      <c r="E1648" s="3">
        <v>148645</v>
      </c>
      <c r="F1648" s="3">
        <f t="shared" si="32"/>
        <v>6087025</v>
      </c>
      <c r="G1648" s="3"/>
      <c r="H1648" s="21"/>
    </row>
    <row r="1649" spans="1:8">
      <c r="A1649" s="19"/>
      <c r="B1649" s="21" t="s">
        <v>1996</v>
      </c>
      <c r="C1649" s="21">
        <v>1</v>
      </c>
      <c r="D1649" s="3">
        <v>3140</v>
      </c>
      <c r="E1649" s="3"/>
      <c r="F1649" s="3">
        <f t="shared" si="32"/>
        <v>6090165</v>
      </c>
      <c r="G1649" s="264" t="s">
        <v>2551</v>
      </c>
      <c r="H1649" s="21"/>
    </row>
    <row r="1650" spans="1:8">
      <c r="A1650" s="19"/>
      <c r="B1650" s="21" t="s">
        <v>1999</v>
      </c>
      <c r="C1650" s="21">
        <v>5</v>
      </c>
      <c r="D1650" s="3"/>
      <c r="E1650" s="3">
        <v>64000</v>
      </c>
      <c r="F1650" s="3">
        <f t="shared" si="32"/>
        <v>6026165</v>
      </c>
      <c r="G1650" s="3"/>
      <c r="H1650" s="21"/>
    </row>
    <row r="1651" spans="1:8">
      <c r="A1651" s="19"/>
      <c r="B1651" s="21" t="s">
        <v>2001</v>
      </c>
      <c r="C1651" s="21">
        <v>16</v>
      </c>
      <c r="D1651" s="3"/>
      <c r="E1651" s="3">
        <v>330790</v>
      </c>
      <c r="F1651" s="3">
        <f t="shared" si="32"/>
        <v>5695375</v>
      </c>
      <c r="G1651" s="3"/>
      <c r="H1651" s="21"/>
    </row>
    <row r="1652" spans="1:8">
      <c r="A1652" s="19"/>
      <c r="B1652" s="21" t="s">
        <v>2003</v>
      </c>
      <c r="C1652" s="21">
        <v>9</v>
      </c>
      <c r="D1652" s="3"/>
      <c r="E1652" s="3">
        <v>203325</v>
      </c>
      <c r="F1652" s="3">
        <f t="shared" si="32"/>
        <v>5492050</v>
      </c>
      <c r="G1652" s="3"/>
      <c r="H1652" s="21"/>
    </row>
    <row r="1653" spans="1:8">
      <c r="A1653" s="19"/>
      <c r="B1653" s="21" t="s">
        <v>2004</v>
      </c>
      <c r="C1653" s="21">
        <v>9</v>
      </c>
      <c r="D1653" s="3"/>
      <c r="E1653" s="3">
        <v>186670</v>
      </c>
      <c r="F1653" s="3">
        <f t="shared" si="32"/>
        <v>5305380</v>
      </c>
      <c r="G1653" s="3"/>
      <c r="H1653" s="21"/>
    </row>
    <row r="1654" spans="1:8">
      <c r="A1654" s="19"/>
      <c r="B1654" s="21" t="s">
        <v>2007</v>
      </c>
      <c r="C1654" s="21">
        <v>1</v>
      </c>
      <c r="D1654" s="3">
        <v>1070</v>
      </c>
      <c r="E1654" s="3"/>
      <c r="F1654" s="3">
        <f t="shared" si="32"/>
        <v>5306450</v>
      </c>
      <c r="G1654" s="264" t="s">
        <v>2552</v>
      </c>
      <c r="H1654" s="21"/>
    </row>
    <row r="1655" spans="1:8">
      <c r="A1655" s="19"/>
      <c r="B1655" s="21" t="s">
        <v>2007</v>
      </c>
      <c r="C1655" s="21">
        <v>8</v>
      </c>
      <c r="D1655" s="3"/>
      <c r="E1655" s="3">
        <v>144035</v>
      </c>
      <c r="F1655" s="3">
        <f t="shared" si="32"/>
        <v>5162415</v>
      </c>
      <c r="G1655" s="3"/>
      <c r="H1655" s="21"/>
    </row>
    <row r="1656" spans="1:8">
      <c r="A1656" s="19"/>
      <c r="B1656" s="21" t="s">
        <v>2009</v>
      </c>
      <c r="C1656" s="21">
        <v>12</v>
      </c>
      <c r="D1656" s="3"/>
      <c r="E1656" s="3">
        <v>275345</v>
      </c>
      <c r="F1656" s="3">
        <f t="shared" si="32"/>
        <v>4887070</v>
      </c>
      <c r="G1656" s="3"/>
      <c r="H1656" s="21"/>
    </row>
    <row r="1657" spans="1:8">
      <c r="A1657" s="19"/>
      <c r="B1657" s="21" t="s">
        <v>2011</v>
      </c>
      <c r="C1657" s="21">
        <v>15</v>
      </c>
      <c r="D1657" s="3"/>
      <c r="E1657" s="3">
        <v>347880</v>
      </c>
      <c r="F1657" s="3">
        <f t="shared" si="32"/>
        <v>4539190</v>
      </c>
      <c r="G1657" s="3"/>
      <c r="H1657" s="21"/>
    </row>
    <row r="1658" spans="1:8">
      <c r="A1658" s="19"/>
      <c r="B1658" s="21" t="s">
        <v>2013</v>
      </c>
      <c r="C1658" s="21">
        <v>19</v>
      </c>
      <c r="D1658" s="3"/>
      <c r="E1658" s="3">
        <v>436740</v>
      </c>
      <c r="F1658" s="3">
        <f t="shared" si="32"/>
        <v>4102450</v>
      </c>
      <c r="G1658" s="3"/>
      <c r="H1658" s="21"/>
    </row>
    <row r="1659" spans="1:8">
      <c r="A1659" s="19"/>
      <c r="B1659" s="21" t="s">
        <v>2014</v>
      </c>
      <c r="C1659" s="21">
        <v>11</v>
      </c>
      <c r="D1659" s="3"/>
      <c r="E1659" s="3">
        <v>257065</v>
      </c>
      <c r="F1659" s="3">
        <f t="shared" si="32"/>
        <v>3845385</v>
      </c>
      <c r="G1659" s="3"/>
      <c r="H1659" s="21"/>
    </row>
    <row r="1660" spans="1:8">
      <c r="A1660" s="19"/>
      <c r="B1660" s="21" t="s">
        <v>2015</v>
      </c>
      <c r="C1660" s="21">
        <v>14</v>
      </c>
      <c r="D1660" s="3"/>
      <c r="E1660" s="3">
        <v>339700</v>
      </c>
      <c r="F1660" s="3">
        <f t="shared" si="32"/>
        <v>3505685</v>
      </c>
      <c r="G1660" s="3"/>
      <c r="H1660" s="21"/>
    </row>
    <row r="1661" spans="1:8">
      <c r="A1661" s="19"/>
      <c r="B1661" s="21" t="s">
        <v>2017</v>
      </c>
      <c r="C1661" s="21">
        <v>6</v>
      </c>
      <c r="D1661" s="3"/>
      <c r="E1661" s="3">
        <v>142305</v>
      </c>
      <c r="F1661" s="3">
        <f t="shared" si="32"/>
        <v>3363380</v>
      </c>
      <c r="G1661" s="3"/>
      <c r="H1661" s="21"/>
    </row>
    <row r="1662" spans="1:8">
      <c r="A1662" s="19"/>
      <c r="B1662" s="21" t="s">
        <v>2018</v>
      </c>
      <c r="C1662" s="21">
        <v>3</v>
      </c>
      <c r="D1662" s="3"/>
      <c r="E1662" s="3">
        <v>60535</v>
      </c>
      <c r="F1662" s="3">
        <f t="shared" si="32"/>
        <v>3302845</v>
      </c>
      <c r="G1662" s="3"/>
      <c r="H1662" s="21"/>
    </row>
    <row r="1663" spans="1:8">
      <c r="A1663" s="19"/>
      <c r="B1663" s="21" t="s">
        <v>2022</v>
      </c>
      <c r="C1663" s="21">
        <v>4</v>
      </c>
      <c r="D1663" s="3"/>
      <c r="E1663" s="3">
        <v>87440</v>
      </c>
      <c r="F1663" s="3">
        <f t="shared" si="32"/>
        <v>3215405</v>
      </c>
      <c r="G1663" s="3"/>
      <c r="H1663" s="21"/>
    </row>
    <row r="1664" spans="1:8">
      <c r="A1664" s="19"/>
      <c r="B1664" s="21" t="s">
        <v>2023</v>
      </c>
      <c r="C1664" s="21">
        <v>1</v>
      </c>
      <c r="D1664" s="3"/>
      <c r="E1664" s="3">
        <v>26000</v>
      </c>
      <c r="F1664" s="3">
        <f t="shared" si="32"/>
        <v>3189405</v>
      </c>
      <c r="G1664" s="3"/>
      <c r="H1664" s="21"/>
    </row>
    <row r="1665" spans="1:8">
      <c r="A1665" s="19"/>
      <c r="B1665" s="21" t="s">
        <v>2024</v>
      </c>
      <c r="C1665" s="21">
        <v>3</v>
      </c>
      <c r="D1665" s="3"/>
      <c r="E1665" s="3">
        <v>81370</v>
      </c>
      <c r="F1665" s="3">
        <f t="shared" si="32"/>
        <v>3108035</v>
      </c>
      <c r="G1665" s="3"/>
      <c r="H1665" s="21"/>
    </row>
    <row r="1666" spans="1:8">
      <c r="A1666" s="19"/>
      <c r="B1666" s="21" t="s">
        <v>2019</v>
      </c>
      <c r="C1666" s="21">
        <v>1</v>
      </c>
      <c r="D1666" s="3"/>
      <c r="E1666" s="3">
        <v>20795</v>
      </c>
      <c r="F1666" s="3">
        <f t="shared" si="32"/>
        <v>3087240</v>
      </c>
      <c r="G1666" s="3"/>
      <c r="H1666" s="21"/>
    </row>
    <row r="1667" spans="1:8">
      <c r="A1667" s="19"/>
      <c r="B1667" s="21" t="s">
        <v>2026</v>
      </c>
      <c r="C1667" s="21">
        <v>1</v>
      </c>
      <c r="D1667" s="3"/>
      <c r="E1667" s="3">
        <v>20160</v>
      </c>
      <c r="F1667" s="3">
        <f t="shared" si="32"/>
        <v>3067080</v>
      </c>
      <c r="G1667" s="3"/>
      <c r="H1667" s="21"/>
    </row>
    <row r="1668" spans="1:8">
      <c r="A1668" s="19"/>
      <c r="B1668" s="21" t="s">
        <v>2029</v>
      </c>
      <c r="C1668" s="21">
        <v>3</v>
      </c>
      <c r="D1668" s="3"/>
      <c r="E1668" s="3">
        <v>78845</v>
      </c>
      <c r="F1668" s="3">
        <f t="shared" si="32"/>
        <v>2988235</v>
      </c>
      <c r="G1668" s="3"/>
      <c r="H1668" s="21"/>
    </row>
    <row r="1669" spans="1:8">
      <c r="A1669" s="19"/>
      <c r="B1669" s="21" t="s">
        <v>2030</v>
      </c>
      <c r="C1669" s="21">
        <v>1</v>
      </c>
      <c r="D1669" s="3"/>
      <c r="E1669" s="3">
        <v>22465</v>
      </c>
      <c r="F1669" s="3">
        <f t="shared" si="32"/>
        <v>2965770</v>
      </c>
      <c r="G1669" s="3"/>
      <c r="H1669" s="21"/>
    </row>
    <row r="1670" spans="1:8">
      <c r="A1670" s="19"/>
      <c r="B1670" s="21" t="s">
        <v>2032</v>
      </c>
      <c r="C1670" s="21">
        <v>2</v>
      </c>
      <c r="D1670" s="3"/>
      <c r="E1670" s="3">
        <v>38720</v>
      </c>
      <c r="F1670" s="3">
        <f t="shared" si="32"/>
        <v>2927050</v>
      </c>
      <c r="G1670" s="3"/>
      <c r="H1670" s="21"/>
    </row>
    <row r="1671" spans="1:8">
      <c r="A1671" s="19"/>
      <c r="B1671" s="21" t="s">
        <v>2033</v>
      </c>
      <c r="C1671" s="21">
        <v>1</v>
      </c>
      <c r="D1671" s="3"/>
      <c r="E1671" s="3">
        <v>22640</v>
      </c>
      <c r="F1671" s="3">
        <f t="shared" si="32"/>
        <v>2904410</v>
      </c>
      <c r="G1671" s="3"/>
      <c r="H1671" s="21"/>
    </row>
    <row r="1672" spans="1:8">
      <c r="A1672" s="19"/>
      <c r="B1672" s="21" t="s">
        <v>2034</v>
      </c>
      <c r="C1672" s="21">
        <v>3</v>
      </c>
      <c r="D1672" s="3"/>
      <c r="E1672" s="3">
        <v>39335</v>
      </c>
      <c r="F1672" s="3">
        <f t="shared" si="32"/>
        <v>2865075</v>
      </c>
      <c r="G1672" s="3"/>
      <c r="H1672" s="21"/>
    </row>
    <row r="1673" spans="1:8">
      <c r="A1673" s="19"/>
      <c r="B1673" s="21" t="s">
        <v>2035</v>
      </c>
      <c r="C1673" s="21">
        <v>3</v>
      </c>
      <c r="D1673" s="3"/>
      <c r="E1673" s="3">
        <v>81515</v>
      </c>
      <c r="F1673" s="3">
        <f t="shared" si="32"/>
        <v>2783560</v>
      </c>
      <c r="G1673" s="3"/>
      <c r="H1673" s="21"/>
    </row>
    <row r="1674" spans="1:8">
      <c r="A1674" s="19"/>
      <c r="B1674" s="21" t="s">
        <v>2036</v>
      </c>
      <c r="C1674" s="21">
        <v>8</v>
      </c>
      <c r="D1674" s="3"/>
      <c r="E1674" s="3">
        <v>204175</v>
      </c>
      <c r="F1674" s="3">
        <f t="shared" ref="F1674:F1700" si="33">F1673+D1674-E1674</f>
        <v>2579385</v>
      </c>
      <c r="G1674" s="3"/>
      <c r="H1674" s="21"/>
    </row>
    <row r="1675" spans="1:8">
      <c r="A1675" s="19"/>
      <c r="B1675" s="21" t="s">
        <v>2038</v>
      </c>
      <c r="C1675" s="21">
        <v>9</v>
      </c>
      <c r="D1675" s="3"/>
      <c r="E1675" s="3">
        <v>211560</v>
      </c>
      <c r="F1675" s="3">
        <f t="shared" si="33"/>
        <v>2367825</v>
      </c>
      <c r="G1675" s="3"/>
      <c r="H1675" s="21"/>
    </row>
    <row r="1676" spans="1:8">
      <c r="A1676" s="19"/>
      <c r="B1676" s="21" t="s">
        <v>2039</v>
      </c>
      <c r="C1676" s="21">
        <v>12</v>
      </c>
      <c r="D1676" s="3"/>
      <c r="E1676" s="3">
        <v>293470</v>
      </c>
      <c r="F1676" s="3">
        <f t="shared" si="33"/>
        <v>2074355</v>
      </c>
      <c r="G1676" s="3"/>
      <c r="H1676" s="21"/>
    </row>
    <row r="1677" spans="1:8">
      <c r="A1677" s="19"/>
      <c r="B1677" s="21" t="s">
        <v>2041</v>
      </c>
      <c r="C1677" s="21">
        <v>12</v>
      </c>
      <c r="D1677" s="3"/>
      <c r="E1677" s="3">
        <v>299665</v>
      </c>
      <c r="F1677" s="3">
        <f t="shared" si="33"/>
        <v>1774690</v>
      </c>
      <c r="G1677" s="3"/>
      <c r="H1677" s="21"/>
    </row>
    <row r="1678" spans="1:8">
      <c r="A1678" s="19"/>
      <c r="B1678" s="21" t="s">
        <v>2044</v>
      </c>
      <c r="C1678" s="21">
        <v>6</v>
      </c>
      <c r="D1678" s="3"/>
      <c r="E1678" s="3">
        <v>133595</v>
      </c>
      <c r="F1678" s="3">
        <f t="shared" si="33"/>
        <v>1641095</v>
      </c>
      <c r="G1678" s="3"/>
      <c r="H1678" s="21"/>
    </row>
    <row r="1679" spans="1:8">
      <c r="A1679" s="19"/>
      <c r="B1679" s="21" t="s">
        <v>2047</v>
      </c>
      <c r="C1679" s="21">
        <v>6</v>
      </c>
      <c r="D1679" s="3"/>
      <c r="E1679" s="3">
        <v>127725</v>
      </c>
      <c r="F1679" s="3">
        <f t="shared" si="33"/>
        <v>1513370</v>
      </c>
      <c r="G1679" s="3"/>
      <c r="H1679" s="21"/>
    </row>
    <row r="1680" spans="1:8">
      <c r="A1680" s="19"/>
      <c r="B1680" s="21" t="s">
        <v>2050</v>
      </c>
      <c r="C1680" s="21">
        <v>1</v>
      </c>
      <c r="D1680" s="3"/>
      <c r="E1680" s="3">
        <v>22745</v>
      </c>
      <c r="F1680" s="3">
        <f t="shared" si="33"/>
        <v>1490625</v>
      </c>
      <c r="G1680" s="3"/>
      <c r="H1680" s="21"/>
    </row>
    <row r="1681" spans="1:8">
      <c r="A1681" s="19"/>
      <c r="B1681" s="21" t="s">
        <v>2054</v>
      </c>
      <c r="C1681" s="21">
        <v>3</v>
      </c>
      <c r="D1681" s="3"/>
      <c r="E1681" s="3">
        <v>49790</v>
      </c>
      <c r="F1681" s="3">
        <f t="shared" si="33"/>
        <v>1440835</v>
      </c>
      <c r="G1681" s="3"/>
      <c r="H1681" s="21"/>
    </row>
    <row r="1682" spans="1:8">
      <c r="A1682" s="19"/>
      <c r="B1682" s="21" t="s">
        <v>2071</v>
      </c>
      <c r="C1682" s="21">
        <v>1</v>
      </c>
      <c r="D1682" s="3"/>
      <c r="E1682" s="3">
        <v>20785</v>
      </c>
      <c r="F1682" s="3">
        <f t="shared" si="33"/>
        <v>1420050</v>
      </c>
      <c r="G1682" s="3"/>
      <c r="H1682" s="21"/>
    </row>
    <row r="1683" spans="1:8">
      <c r="A1683" s="19"/>
      <c r="B1683" s="21" t="s">
        <v>2081</v>
      </c>
      <c r="C1683" s="21">
        <v>2</v>
      </c>
      <c r="D1683" s="3"/>
      <c r="E1683" s="3">
        <v>50945</v>
      </c>
      <c r="F1683" s="3">
        <f t="shared" si="33"/>
        <v>1369105</v>
      </c>
      <c r="G1683" s="3"/>
      <c r="H1683" s="21"/>
    </row>
    <row r="1684" spans="1:8">
      <c r="A1684" s="19"/>
      <c r="B1684" s="21" t="s">
        <v>2083</v>
      </c>
      <c r="C1684" s="21">
        <v>11</v>
      </c>
      <c r="D1684" s="3"/>
      <c r="E1684" s="3">
        <v>255260</v>
      </c>
      <c r="F1684" s="3">
        <f t="shared" si="33"/>
        <v>1113845</v>
      </c>
      <c r="G1684" s="3"/>
      <c r="H1684" s="21"/>
    </row>
    <row r="1685" spans="1:8">
      <c r="A1685" s="19"/>
      <c r="B1685" s="21" t="s">
        <v>2085</v>
      </c>
      <c r="C1685" s="21">
        <v>9</v>
      </c>
      <c r="D1685" s="3"/>
      <c r="E1685" s="3">
        <v>204975</v>
      </c>
      <c r="F1685" s="3">
        <f t="shared" si="33"/>
        <v>908870</v>
      </c>
      <c r="G1685" s="3"/>
      <c r="H1685" s="21"/>
    </row>
    <row r="1686" spans="1:8">
      <c r="A1686" s="19"/>
      <c r="B1686" s="21" t="s">
        <v>2086</v>
      </c>
      <c r="C1686" s="21">
        <v>6</v>
      </c>
      <c r="D1686" s="3"/>
      <c r="E1686" s="3">
        <v>148970</v>
      </c>
      <c r="F1686" s="3">
        <f t="shared" si="33"/>
        <v>759900</v>
      </c>
      <c r="G1686" s="3"/>
      <c r="H1686" s="21"/>
    </row>
    <row r="1687" spans="1:8">
      <c r="A1687" s="19"/>
      <c r="B1687" s="21" t="s">
        <v>2087</v>
      </c>
      <c r="C1687" s="21">
        <v>1</v>
      </c>
      <c r="D1687" s="3">
        <v>14600</v>
      </c>
      <c r="E1687" s="3"/>
      <c r="F1687" s="3">
        <f t="shared" si="33"/>
        <v>774500</v>
      </c>
      <c r="G1687" s="264" t="s">
        <v>2553</v>
      </c>
      <c r="H1687" s="21"/>
    </row>
    <row r="1688" spans="1:8">
      <c r="A1688" s="19"/>
      <c r="B1688" s="21" t="s">
        <v>2087</v>
      </c>
      <c r="C1688" s="21">
        <v>3</v>
      </c>
      <c r="D1688" s="3"/>
      <c r="E1688" s="3">
        <v>69645</v>
      </c>
      <c r="F1688" s="3">
        <f t="shared" si="33"/>
        <v>704855</v>
      </c>
      <c r="G1688" s="3"/>
      <c r="H1688" s="21"/>
    </row>
    <row r="1689" spans="1:8">
      <c r="A1689" s="19"/>
      <c r="B1689" s="21" t="s">
        <v>2094</v>
      </c>
      <c r="C1689" s="21">
        <v>2</v>
      </c>
      <c r="D1689" s="3"/>
      <c r="E1689" s="3">
        <v>50100</v>
      </c>
      <c r="F1689" s="3">
        <f t="shared" si="33"/>
        <v>654755</v>
      </c>
      <c r="G1689" s="3"/>
      <c r="H1689" s="21"/>
    </row>
    <row r="1690" spans="1:8">
      <c r="A1690" s="19"/>
      <c r="B1690" s="21" t="s">
        <v>2169</v>
      </c>
      <c r="C1690" s="21">
        <v>3</v>
      </c>
      <c r="D1690" s="3"/>
      <c r="E1690" s="3">
        <v>69250</v>
      </c>
      <c r="F1690" s="3">
        <f t="shared" si="33"/>
        <v>585505</v>
      </c>
      <c r="G1690" s="3"/>
      <c r="H1690" s="21"/>
    </row>
    <row r="1691" spans="1:8">
      <c r="A1691" s="19"/>
      <c r="B1691" s="21" t="s">
        <v>2178</v>
      </c>
      <c r="C1691" s="21">
        <v>2</v>
      </c>
      <c r="D1691" s="3"/>
      <c r="E1691" s="3">
        <v>29720</v>
      </c>
      <c r="F1691" s="3">
        <f t="shared" si="33"/>
        <v>555785</v>
      </c>
      <c r="G1691" s="3"/>
      <c r="H1691" s="21"/>
    </row>
    <row r="1692" spans="1:8">
      <c r="A1692" s="19"/>
      <c r="B1692" s="21" t="s">
        <v>2179</v>
      </c>
      <c r="C1692" s="21">
        <v>2</v>
      </c>
      <c r="D1692" s="3"/>
      <c r="E1692" s="3">
        <v>44545</v>
      </c>
      <c r="F1692" s="3">
        <f t="shared" si="33"/>
        <v>511240</v>
      </c>
      <c r="G1692" s="3"/>
      <c r="H1692" s="21"/>
    </row>
    <row r="1693" spans="1:8">
      <c r="A1693" s="19"/>
      <c r="B1693" s="21" t="s">
        <v>2180</v>
      </c>
      <c r="C1693" s="21">
        <v>7</v>
      </c>
      <c r="D1693" s="3"/>
      <c r="E1693" s="3">
        <v>167480</v>
      </c>
      <c r="F1693" s="3">
        <f t="shared" si="33"/>
        <v>343760</v>
      </c>
      <c r="G1693" s="3"/>
      <c r="H1693" s="21"/>
    </row>
    <row r="1694" spans="1:8">
      <c r="A1694" s="19"/>
      <c r="B1694" s="21" t="s">
        <v>2182</v>
      </c>
      <c r="C1694" s="21">
        <v>6</v>
      </c>
      <c r="D1694" s="3"/>
      <c r="E1694" s="3">
        <v>139590</v>
      </c>
      <c r="F1694" s="3">
        <f t="shared" si="33"/>
        <v>204170</v>
      </c>
      <c r="G1694" s="3"/>
      <c r="H1694" s="21"/>
    </row>
    <row r="1695" spans="1:8">
      <c r="A1695" s="19"/>
      <c r="B1695" s="21" t="s">
        <v>2183</v>
      </c>
      <c r="C1695" s="21">
        <v>5</v>
      </c>
      <c r="D1695" s="3"/>
      <c r="E1695" s="3">
        <v>106985</v>
      </c>
      <c r="F1695" s="3">
        <f t="shared" si="33"/>
        <v>97185</v>
      </c>
      <c r="G1695" s="3"/>
      <c r="H1695" s="21"/>
    </row>
    <row r="1696" spans="1:8">
      <c r="A1696" s="19"/>
      <c r="B1696" s="21" t="s">
        <v>2188</v>
      </c>
      <c r="C1696" s="21">
        <v>1</v>
      </c>
      <c r="D1696" s="3"/>
      <c r="E1696" s="3">
        <v>26320</v>
      </c>
      <c r="F1696" s="3">
        <f t="shared" si="33"/>
        <v>70865</v>
      </c>
      <c r="G1696" s="3"/>
      <c r="H1696" s="21"/>
    </row>
    <row r="1697" spans="1:8">
      <c r="A1697" s="19"/>
      <c r="B1697" s="21" t="s">
        <v>2192</v>
      </c>
      <c r="C1697" s="21">
        <v>2</v>
      </c>
      <c r="D1697" s="3"/>
      <c r="E1697" s="3">
        <v>36220</v>
      </c>
      <c r="F1697" s="3">
        <f t="shared" si="33"/>
        <v>34645</v>
      </c>
      <c r="G1697" s="3"/>
      <c r="H1697" s="21"/>
    </row>
    <row r="1698" spans="1:8">
      <c r="A1698" s="19"/>
      <c r="B1698" s="21" t="s">
        <v>2193</v>
      </c>
      <c r="C1698" s="21">
        <v>1</v>
      </c>
      <c r="D1698" s="3"/>
      <c r="E1698" s="3">
        <v>16765</v>
      </c>
      <c r="F1698" s="3">
        <f t="shared" si="33"/>
        <v>17880</v>
      </c>
      <c r="G1698" s="3"/>
      <c r="H1698" s="21"/>
    </row>
    <row r="1699" spans="1:8">
      <c r="A1699" s="19"/>
      <c r="B1699" s="21" t="s">
        <v>2194</v>
      </c>
      <c r="C1699" s="21">
        <v>1</v>
      </c>
      <c r="D1699" s="3">
        <v>680</v>
      </c>
      <c r="E1699" s="3">
        <v>18560</v>
      </c>
      <c r="F1699" s="3">
        <f t="shared" si="33"/>
        <v>0</v>
      </c>
      <c r="G1699" s="3" t="s">
        <v>2157</v>
      </c>
      <c r="H1699" s="21"/>
    </row>
    <row r="1700" spans="1:8">
      <c r="A1700" s="19"/>
      <c r="B1700" s="21" t="s">
        <v>2195</v>
      </c>
      <c r="C1700" s="21">
        <v>1</v>
      </c>
      <c r="D1700" s="3">
        <v>8885</v>
      </c>
      <c r="E1700" s="3">
        <v>8885</v>
      </c>
      <c r="F1700" s="3">
        <f t="shared" si="33"/>
        <v>0</v>
      </c>
      <c r="G1700" s="3" t="s">
        <v>2157</v>
      </c>
      <c r="H1700" s="21"/>
    </row>
    <row r="1701" spans="1:8" ht="15.75">
      <c r="A1701" s="710" t="s">
        <v>43</v>
      </c>
      <c r="B1701" s="711"/>
      <c r="C1701" s="79">
        <f>SUM(C1608:C1700)</f>
        <v>998</v>
      </c>
      <c r="D1701" s="13">
        <f>SUM(D1608:D1700)</f>
        <v>11553815</v>
      </c>
      <c r="E1701" s="13">
        <f>SUM(E1608:E1700)</f>
        <v>11553815</v>
      </c>
      <c r="F1701" s="13">
        <f>D1701-E1701</f>
        <v>0</v>
      </c>
      <c r="G1701" s="13"/>
      <c r="H1701" s="88"/>
    </row>
    <row r="1704" spans="1:8" ht="23.25">
      <c r="A1704" s="666" t="s">
        <v>0</v>
      </c>
      <c r="B1704" s="666"/>
      <c r="C1704" s="666"/>
      <c r="D1704" s="666"/>
      <c r="E1704" s="666"/>
      <c r="F1704" s="666"/>
      <c r="G1704" s="666"/>
      <c r="H1704" s="666"/>
    </row>
    <row r="1705" spans="1:8" ht="15.75">
      <c r="A1705" s="672" t="s">
        <v>1579</v>
      </c>
      <c r="B1705" s="672"/>
      <c r="C1705" s="672"/>
      <c r="D1705" s="672"/>
      <c r="E1705" s="672"/>
      <c r="F1705" s="672"/>
      <c r="G1705" s="672"/>
      <c r="H1705" s="672"/>
    </row>
    <row r="1706" spans="1:8" ht="18.75">
      <c r="A1706" s="708" t="s">
        <v>1935</v>
      </c>
      <c r="B1706" s="708"/>
      <c r="C1706" s="708"/>
      <c r="D1706" s="708"/>
      <c r="E1706" s="708"/>
      <c r="F1706" s="708"/>
      <c r="G1706" s="708"/>
      <c r="H1706" s="708"/>
    </row>
    <row r="1707" spans="1:8">
      <c r="A1707" s="668"/>
      <c r="B1707" s="668"/>
      <c r="C1707" s="668"/>
      <c r="D1707" s="668"/>
      <c r="E1707" s="668"/>
      <c r="F1707" s="668"/>
      <c r="G1707" s="668"/>
      <c r="H1707" s="668"/>
    </row>
    <row r="1708" spans="1:8" ht="15.75">
      <c r="A1708" s="1" t="s">
        <v>3</v>
      </c>
      <c r="B1708" s="1" t="s">
        <v>4</v>
      </c>
      <c r="C1708" s="211" t="s">
        <v>2245</v>
      </c>
      <c r="D1708" s="1" t="s">
        <v>2243</v>
      </c>
      <c r="E1708" s="1" t="s">
        <v>2246</v>
      </c>
      <c r="F1708" s="211" t="s">
        <v>2244</v>
      </c>
      <c r="G1708" s="1" t="s">
        <v>2247</v>
      </c>
      <c r="H1708" s="211" t="s">
        <v>2239</v>
      </c>
    </row>
    <row r="1709" spans="1:8">
      <c r="A1709" s="19">
        <v>1</v>
      </c>
      <c r="B1709" s="21" t="s">
        <v>1934</v>
      </c>
      <c r="C1709" s="21">
        <v>4</v>
      </c>
      <c r="D1709" s="3">
        <v>108470</v>
      </c>
      <c r="E1709" s="3"/>
      <c r="F1709" s="3">
        <f>D1709-E1709</f>
        <v>108470</v>
      </c>
      <c r="G1709" s="264" t="s">
        <v>2544</v>
      </c>
      <c r="H1709" s="21"/>
    </row>
    <row r="1710" spans="1:8">
      <c r="A1710" s="19">
        <v>2</v>
      </c>
      <c r="B1710" s="21" t="s">
        <v>1936</v>
      </c>
      <c r="C1710" s="21">
        <v>4</v>
      </c>
      <c r="D1710" s="3">
        <v>160590</v>
      </c>
      <c r="E1710" s="3"/>
      <c r="F1710" s="3">
        <f>F1709+D1710-E1710</f>
        <v>269060</v>
      </c>
      <c r="G1710" s="264" t="s">
        <v>2545</v>
      </c>
      <c r="H1710" s="21"/>
    </row>
    <row r="1711" spans="1:8">
      <c r="A1711" s="19">
        <v>3</v>
      </c>
      <c r="B1711" s="21" t="s">
        <v>1937</v>
      </c>
      <c r="C1711" s="21">
        <v>4</v>
      </c>
      <c r="D1711" s="3">
        <v>186340</v>
      </c>
      <c r="E1711" s="3"/>
      <c r="F1711" s="3">
        <f t="shared" ref="F1711:F1754" si="34">F1710+D1711-E1711</f>
        <v>455400</v>
      </c>
      <c r="G1711" s="264" t="s">
        <v>2546</v>
      </c>
      <c r="H1711" s="21"/>
    </row>
    <row r="1712" spans="1:8">
      <c r="A1712" s="19">
        <v>4</v>
      </c>
      <c r="B1712" s="21" t="s">
        <v>1938</v>
      </c>
      <c r="C1712" s="21">
        <v>17</v>
      </c>
      <c r="D1712" s="3">
        <v>455590</v>
      </c>
      <c r="E1712" s="3"/>
      <c r="F1712" s="3">
        <f t="shared" si="34"/>
        <v>910990</v>
      </c>
      <c r="G1712" s="264" t="s">
        <v>2384</v>
      </c>
      <c r="H1712" s="21"/>
    </row>
    <row r="1713" spans="1:8">
      <c r="A1713" s="19">
        <v>5</v>
      </c>
      <c r="B1713" s="21" t="s">
        <v>1939</v>
      </c>
      <c r="C1713" s="21">
        <v>17</v>
      </c>
      <c r="D1713" s="3">
        <v>461765</v>
      </c>
      <c r="E1713" s="3"/>
      <c r="F1713" s="3">
        <f t="shared" si="34"/>
        <v>1372755</v>
      </c>
      <c r="G1713" s="3"/>
      <c r="H1713" s="21"/>
    </row>
    <row r="1714" spans="1:8">
      <c r="A1714" s="19"/>
      <c r="B1714" s="21" t="s">
        <v>1942</v>
      </c>
      <c r="C1714" s="21">
        <v>18</v>
      </c>
      <c r="D1714" s="3">
        <v>478940</v>
      </c>
      <c r="E1714" s="3"/>
      <c r="F1714" s="3">
        <f t="shared" si="34"/>
        <v>1851695</v>
      </c>
      <c r="G1714" s="3"/>
      <c r="H1714" s="21"/>
    </row>
    <row r="1715" spans="1:8">
      <c r="A1715" s="19"/>
      <c r="B1715" s="21" t="s">
        <v>1945</v>
      </c>
      <c r="C1715" s="21">
        <v>18</v>
      </c>
      <c r="D1715" s="3">
        <v>477060</v>
      </c>
      <c r="E1715" s="3"/>
      <c r="F1715" s="3">
        <f t="shared" si="34"/>
        <v>2328755</v>
      </c>
      <c r="G1715" s="3"/>
      <c r="H1715" s="21"/>
    </row>
    <row r="1716" spans="1:8">
      <c r="A1716" s="19"/>
      <c r="B1716" s="21" t="s">
        <v>1950</v>
      </c>
      <c r="C1716" s="21">
        <v>22</v>
      </c>
      <c r="D1716" s="3">
        <v>582935</v>
      </c>
      <c r="E1716" s="3"/>
      <c r="F1716" s="3">
        <f t="shared" si="34"/>
        <v>2911690</v>
      </c>
      <c r="G1716" s="3"/>
      <c r="H1716" s="21"/>
    </row>
    <row r="1717" spans="1:8">
      <c r="A1717" s="19"/>
      <c r="B1717" s="21" t="s">
        <v>1951</v>
      </c>
      <c r="C1717" s="21">
        <v>15</v>
      </c>
      <c r="D1717" s="3">
        <v>400915</v>
      </c>
      <c r="E1717" s="3"/>
      <c r="F1717" s="3">
        <f t="shared" si="34"/>
        <v>3312605</v>
      </c>
      <c r="G1717" s="3"/>
      <c r="H1717" s="21"/>
    </row>
    <row r="1718" spans="1:8">
      <c r="A1718" s="19"/>
      <c r="B1718" s="21" t="s">
        <v>1955</v>
      </c>
      <c r="C1718" s="21">
        <v>15</v>
      </c>
      <c r="D1718" s="3">
        <v>394035</v>
      </c>
      <c r="E1718" s="3"/>
      <c r="F1718" s="3">
        <f t="shared" si="34"/>
        <v>3706640</v>
      </c>
      <c r="G1718" s="3"/>
      <c r="H1718" s="21"/>
    </row>
    <row r="1719" spans="1:8">
      <c r="A1719" s="19"/>
      <c r="B1719" s="21" t="s">
        <v>1958</v>
      </c>
      <c r="C1719" s="21">
        <v>22</v>
      </c>
      <c r="D1719" s="3">
        <v>560355</v>
      </c>
      <c r="E1719" s="3"/>
      <c r="F1719" s="3">
        <f t="shared" si="34"/>
        <v>4266995</v>
      </c>
      <c r="G1719" s="3"/>
      <c r="H1719" s="21"/>
    </row>
    <row r="1720" spans="1:8">
      <c r="A1720" s="19"/>
      <c r="B1720" s="21" t="s">
        <v>1959</v>
      </c>
      <c r="C1720" s="21">
        <v>13</v>
      </c>
      <c r="D1720" s="3">
        <v>335475</v>
      </c>
      <c r="E1720" s="3"/>
      <c r="F1720" s="3">
        <f t="shared" si="34"/>
        <v>4602470</v>
      </c>
      <c r="G1720" s="3"/>
      <c r="H1720" s="21"/>
    </row>
    <row r="1721" spans="1:8">
      <c r="A1721" s="19"/>
      <c r="B1721" s="21" t="s">
        <v>1962</v>
      </c>
      <c r="C1721" s="21">
        <v>13</v>
      </c>
      <c r="D1721" s="3">
        <v>340155</v>
      </c>
      <c r="E1721" s="3"/>
      <c r="F1721" s="3">
        <f t="shared" si="34"/>
        <v>4942625</v>
      </c>
      <c r="G1721" s="3"/>
      <c r="H1721" s="21"/>
    </row>
    <row r="1722" spans="1:8">
      <c r="A1722" s="19"/>
      <c r="B1722" s="21" t="s">
        <v>1964</v>
      </c>
      <c r="C1722" s="21">
        <v>9</v>
      </c>
      <c r="D1722" s="3">
        <v>183015</v>
      </c>
      <c r="E1722" s="3"/>
      <c r="F1722" s="3">
        <f t="shared" si="34"/>
        <v>5125640</v>
      </c>
      <c r="G1722" s="3"/>
      <c r="H1722" s="21"/>
    </row>
    <row r="1723" spans="1:8">
      <c r="A1723" s="19"/>
      <c r="B1723" s="21" t="s">
        <v>1965</v>
      </c>
      <c r="C1723" s="21">
        <v>3</v>
      </c>
      <c r="D1723" s="3">
        <v>80090</v>
      </c>
      <c r="E1723" s="3"/>
      <c r="F1723" s="3">
        <f t="shared" si="34"/>
        <v>5205730</v>
      </c>
      <c r="G1723" s="3"/>
      <c r="H1723" s="21"/>
    </row>
    <row r="1724" spans="1:8">
      <c r="A1724" s="19"/>
      <c r="B1724" s="21" t="s">
        <v>1967</v>
      </c>
      <c r="C1724" s="21">
        <v>1</v>
      </c>
      <c r="D1724" s="3">
        <v>26230</v>
      </c>
      <c r="E1724" s="3"/>
      <c r="F1724" s="3">
        <f t="shared" si="34"/>
        <v>5231960</v>
      </c>
      <c r="G1724" s="3"/>
      <c r="H1724" s="21"/>
    </row>
    <row r="1725" spans="1:8">
      <c r="A1725" s="19"/>
      <c r="B1725" s="21" t="s">
        <v>1974</v>
      </c>
      <c r="C1725" s="21">
        <v>1</v>
      </c>
      <c r="D1725" s="3"/>
      <c r="E1725" s="3">
        <v>20630</v>
      </c>
      <c r="F1725" s="3">
        <f t="shared" si="34"/>
        <v>5211330</v>
      </c>
      <c r="G1725" s="3"/>
      <c r="H1725" s="21"/>
    </row>
    <row r="1726" spans="1:8">
      <c r="A1726" s="19"/>
      <c r="B1726" s="21" t="s">
        <v>1978</v>
      </c>
      <c r="C1726" s="21">
        <v>2</v>
      </c>
      <c r="D1726" s="3"/>
      <c r="E1726" s="3">
        <v>35365</v>
      </c>
      <c r="F1726" s="3">
        <f t="shared" si="34"/>
        <v>5175965</v>
      </c>
      <c r="G1726" s="3"/>
      <c r="H1726" s="21"/>
    </row>
    <row r="1727" spans="1:8">
      <c r="A1727" s="19"/>
      <c r="B1727" s="21" t="s">
        <v>1980</v>
      </c>
      <c r="C1727" s="21">
        <v>4</v>
      </c>
      <c r="D1727" s="3"/>
      <c r="E1727" s="3">
        <v>82065</v>
      </c>
      <c r="F1727" s="3">
        <f t="shared" si="34"/>
        <v>5093900</v>
      </c>
      <c r="G1727" s="3"/>
      <c r="H1727" s="21"/>
    </row>
    <row r="1728" spans="1:8">
      <c r="A1728" s="19"/>
      <c r="B1728" s="21" t="s">
        <v>1981</v>
      </c>
      <c r="C1728" s="21">
        <v>1</v>
      </c>
      <c r="D1728" s="3"/>
      <c r="E1728" s="3">
        <v>28010</v>
      </c>
      <c r="F1728" s="3">
        <f t="shared" si="34"/>
        <v>5065890</v>
      </c>
      <c r="G1728" s="3"/>
      <c r="H1728" s="21"/>
    </row>
    <row r="1729" spans="1:8">
      <c r="A1729" s="19"/>
      <c r="B1729" s="21" t="s">
        <v>1985</v>
      </c>
      <c r="C1729" s="21">
        <v>1</v>
      </c>
      <c r="D1729" s="3"/>
      <c r="E1729" s="3">
        <v>14075</v>
      </c>
      <c r="F1729" s="3">
        <f t="shared" si="34"/>
        <v>5051815</v>
      </c>
      <c r="G1729" s="3"/>
      <c r="H1729" s="21"/>
    </row>
    <row r="1730" spans="1:8">
      <c r="A1730" s="19"/>
      <c r="B1730" s="21" t="s">
        <v>1987</v>
      </c>
      <c r="C1730" s="21">
        <v>10</v>
      </c>
      <c r="D1730" s="3"/>
      <c r="E1730" s="3">
        <v>215765</v>
      </c>
      <c r="F1730" s="3">
        <f t="shared" si="34"/>
        <v>4836050</v>
      </c>
      <c r="G1730" s="3"/>
      <c r="H1730" s="21"/>
    </row>
    <row r="1731" spans="1:8">
      <c r="A1731" s="19"/>
      <c r="B1731" s="21" t="s">
        <v>1989</v>
      </c>
      <c r="C1731" s="21">
        <v>7</v>
      </c>
      <c r="D1731" s="3"/>
      <c r="E1731" s="3">
        <v>161545</v>
      </c>
      <c r="F1731" s="3">
        <f t="shared" si="34"/>
        <v>4674505</v>
      </c>
      <c r="G1731" s="3"/>
      <c r="H1731" s="21"/>
    </row>
    <row r="1732" spans="1:8">
      <c r="A1732" s="19"/>
      <c r="B1732" s="21" t="s">
        <v>1990</v>
      </c>
      <c r="C1732" s="21">
        <v>7</v>
      </c>
      <c r="D1732" s="3"/>
      <c r="E1732" s="3">
        <v>157695</v>
      </c>
      <c r="F1732" s="3">
        <f t="shared" si="34"/>
        <v>4516810</v>
      </c>
      <c r="G1732" s="3"/>
      <c r="H1732" s="21"/>
    </row>
    <row r="1733" spans="1:8">
      <c r="A1733" s="19"/>
      <c r="B1733" s="21" t="s">
        <v>1991</v>
      </c>
      <c r="C1733" s="21">
        <v>3</v>
      </c>
      <c r="D1733" s="3"/>
      <c r="E1733" s="3">
        <v>68525</v>
      </c>
      <c r="F1733" s="3">
        <f t="shared" si="34"/>
        <v>4448285</v>
      </c>
      <c r="G1733" s="3"/>
      <c r="H1733" s="21"/>
    </row>
    <row r="1734" spans="1:8">
      <c r="A1734" s="19"/>
      <c r="B1734" s="21" t="s">
        <v>1992</v>
      </c>
      <c r="C1734" s="21">
        <v>12</v>
      </c>
      <c r="D1734" s="3"/>
      <c r="E1734" s="3">
        <v>246750</v>
      </c>
      <c r="F1734" s="3">
        <f t="shared" si="34"/>
        <v>4201535</v>
      </c>
      <c r="G1734" s="3"/>
      <c r="H1734" s="21"/>
    </row>
    <row r="1735" spans="1:8">
      <c r="A1735" s="19"/>
      <c r="B1735" s="21" t="s">
        <v>1993</v>
      </c>
      <c r="C1735" s="21">
        <v>6</v>
      </c>
      <c r="D1735" s="3"/>
      <c r="E1735" s="3">
        <v>120775</v>
      </c>
      <c r="F1735" s="3">
        <f t="shared" si="34"/>
        <v>4080760</v>
      </c>
      <c r="G1735" s="3"/>
      <c r="H1735" s="21"/>
    </row>
    <row r="1736" spans="1:8">
      <c r="A1736" s="19"/>
      <c r="B1736" s="21" t="s">
        <v>1994</v>
      </c>
      <c r="C1736" s="21">
        <v>19</v>
      </c>
      <c r="D1736" s="3"/>
      <c r="E1736" s="3">
        <v>431830</v>
      </c>
      <c r="F1736" s="3">
        <f t="shared" si="34"/>
        <v>3648930</v>
      </c>
      <c r="G1736" s="3"/>
      <c r="H1736" s="21"/>
    </row>
    <row r="1737" spans="1:8">
      <c r="A1737" s="19"/>
      <c r="B1737" s="21" t="s">
        <v>1995</v>
      </c>
      <c r="C1737" s="21">
        <v>14</v>
      </c>
      <c r="D1737" s="3"/>
      <c r="E1737" s="3">
        <v>350350</v>
      </c>
      <c r="F1737" s="3">
        <f t="shared" si="34"/>
        <v>3298580</v>
      </c>
      <c r="G1737" s="3"/>
      <c r="H1737" s="21"/>
    </row>
    <row r="1738" spans="1:8">
      <c r="A1738" s="19"/>
      <c r="B1738" s="21" t="s">
        <v>1996</v>
      </c>
      <c r="C1738" s="21">
        <v>12</v>
      </c>
      <c r="D1738" s="3"/>
      <c r="E1738" s="3">
        <v>267750</v>
      </c>
      <c r="F1738" s="3">
        <f t="shared" si="34"/>
        <v>3030830</v>
      </c>
      <c r="G1738" s="3"/>
      <c r="H1738" s="21"/>
    </row>
    <row r="1739" spans="1:8">
      <c r="A1739" s="19"/>
      <c r="B1739" s="21" t="s">
        <v>1999</v>
      </c>
      <c r="C1739" s="21">
        <v>8</v>
      </c>
      <c r="D1739" s="3"/>
      <c r="E1739" s="3">
        <v>174515</v>
      </c>
      <c r="F1739" s="3">
        <f t="shared" si="34"/>
        <v>2856315</v>
      </c>
      <c r="G1739" s="3"/>
      <c r="H1739" s="21"/>
    </row>
    <row r="1740" spans="1:8">
      <c r="A1740" s="19"/>
      <c r="B1740" s="21" t="s">
        <v>2001</v>
      </c>
      <c r="C1740" s="21">
        <v>7</v>
      </c>
      <c r="D1740" s="3"/>
      <c r="E1740" s="3">
        <v>177760</v>
      </c>
      <c r="F1740" s="3">
        <f t="shared" si="34"/>
        <v>2678555</v>
      </c>
      <c r="G1740" s="3"/>
      <c r="H1740" s="21"/>
    </row>
    <row r="1741" spans="1:8">
      <c r="A1741" s="19"/>
      <c r="B1741" s="21" t="s">
        <v>2003</v>
      </c>
      <c r="C1741" s="21">
        <v>3</v>
      </c>
      <c r="D1741" s="3"/>
      <c r="E1741" s="3">
        <v>83040</v>
      </c>
      <c r="F1741" s="3">
        <f t="shared" si="34"/>
        <v>2595515</v>
      </c>
      <c r="G1741" s="3"/>
      <c r="H1741" s="21"/>
    </row>
    <row r="1742" spans="1:8">
      <c r="A1742" s="19"/>
      <c r="B1742" s="21" t="s">
        <v>2004</v>
      </c>
      <c r="C1742" s="21">
        <v>6</v>
      </c>
      <c r="D1742" s="3"/>
      <c r="E1742" s="3">
        <v>113725</v>
      </c>
      <c r="F1742" s="3">
        <f t="shared" si="34"/>
        <v>2481790</v>
      </c>
      <c r="G1742" s="3"/>
      <c r="H1742" s="21"/>
    </row>
    <row r="1743" spans="1:8">
      <c r="A1743" s="19"/>
      <c r="B1743" s="21" t="s">
        <v>2007</v>
      </c>
      <c r="C1743" s="21">
        <v>8</v>
      </c>
      <c r="D1743" s="3"/>
      <c r="E1743" s="3">
        <v>204535</v>
      </c>
      <c r="F1743" s="3">
        <f t="shared" si="34"/>
        <v>2277255</v>
      </c>
      <c r="G1743" s="3"/>
      <c r="H1743" s="21"/>
    </row>
    <row r="1744" spans="1:8">
      <c r="A1744" s="19"/>
      <c r="B1744" s="21" t="s">
        <v>2009</v>
      </c>
      <c r="C1744" s="21">
        <v>12</v>
      </c>
      <c r="D1744" s="3"/>
      <c r="E1744" s="3">
        <v>283950</v>
      </c>
      <c r="F1744" s="3">
        <f t="shared" si="34"/>
        <v>1993305</v>
      </c>
      <c r="G1744" s="3"/>
      <c r="H1744" s="21"/>
    </row>
    <row r="1745" spans="1:8">
      <c r="A1745" s="19"/>
      <c r="B1745" s="21" t="s">
        <v>2013</v>
      </c>
      <c r="C1745" s="21">
        <v>3</v>
      </c>
      <c r="D1745" s="3"/>
      <c r="E1745" s="3">
        <v>61750</v>
      </c>
      <c r="F1745" s="3">
        <f t="shared" si="34"/>
        <v>1931555</v>
      </c>
      <c r="G1745" s="3"/>
      <c r="H1745" s="21"/>
    </row>
    <row r="1746" spans="1:8">
      <c r="A1746" s="19"/>
      <c r="B1746" s="21" t="s">
        <v>2014</v>
      </c>
      <c r="C1746" s="21">
        <v>12</v>
      </c>
      <c r="D1746" s="3"/>
      <c r="E1746" s="3">
        <v>276235</v>
      </c>
      <c r="F1746" s="3">
        <f t="shared" si="34"/>
        <v>1655320</v>
      </c>
      <c r="G1746" s="3"/>
      <c r="H1746" s="21"/>
    </row>
    <row r="1747" spans="1:8">
      <c r="A1747" s="19"/>
      <c r="B1747" s="21" t="s">
        <v>2015</v>
      </c>
      <c r="C1747" s="21">
        <v>8</v>
      </c>
      <c r="D1747" s="3"/>
      <c r="E1747" s="3">
        <v>186205</v>
      </c>
      <c r="F1747" s="3">
        <f t="shared" si="34"/>
        <v>1469115</v>
      </c>
      <c r="G1747" s="3"/>
      <c r="H1747" s="21"/>
    </row>
    <row r="1748" spans="1:8">
      <c r="A1748" s="19"/>
      <c r="B1748" s="21" t="s">
        <v>2017</v>
      </c>
      <c r="C1748" s="21">
        <v>23</v>
      </c>
      <c r="D1748" s="3"/>
      <c r="E1748" s="3">
        <v>460965</v>
      </c>
      <c r="F1748" s="3">
        <f t="shared" si="34"/>
        <v>1008150</v>
      </c>
      <c r="G1748" s="3"/>
      <c r="H1748" s="21"/>
    </row>
    <row r="1749" spans="1:8">
      <c r="A1749" s="19"/>
      <c r="B1749" s="21" t="s">
        <v>2018</v>
      </c>
      <c r="C1749" s="21">
        <v>18</v>
      </c>
      <c r="D1749" s="3"/>
      <c r="E1749" s="3">
        <v>416460</v>
      </c>
      <c r="F1749" s="3">
        <f t="shared" si="34"/>
        <v>591690</v>
      </c>
      <c r="G1749" s="3"/>
      <c r="H1749" s="21"/>
    </row>
    <row r="1750" spans="1:8">
      <c r="A1750" s="19"/>
      <c r="B1750" s="21" t="s">
        <v>2022</v>
      </c>
      <c r="C1750" s="21">
        <v>15</v>
      </c>
      <c r="D1750" s="3"/>
      <c r="E1750" s="3">
        <v>356935</v>
      </c>
      <c r="F1750" s="3">
        <f t="shared" si="34"/>
        <v>234755</v>
      </c>
      <c r="G1750" s="3"/>
      <c r="H1750" s="21"/>
    </row>
    <row r="1751" spans="1:8">
      <c r="A1751" s="19"/>
      <c r="B1751" s="21" t="s">
        <v>2023</v>
      </c>
      <c r="C1751" s="21">
        <v>8</v>
      </c>
      <c r="D1751" s="3"/>
      <c r="E1751" s="3">
        <v>195430</v>
      </c>
      <c r="F1751" s="3">
        <f t="shared" si="34"/>
        <v>39325</v>
      </c>
      <c r="G1751" s="3"/>
      <c r="H1751" s="21"/>
    </row>
    <row r="1752" spans="1:8">
      <c r="A1752" s="19"/>
      <c r="B1752" s="21" t="s">
        <v>2024</v>
      </c>
      <c r="C1752" s="21">
        <v>1</v>
      </c>
      <c r="D1752" s="3"/>
      <c r="E1752" s="3">
        <v>27320</v>
      </c>
      <c r="F1752" s="3">
        <f t="shared" si="34"/>
        <v>12005</v>
      </c>
      <c r="G1752" s="3"/>
      <c r="H1752" s="21"/>
    </row>
    <row r="1753" spans="1:8">
      <c r="A1753" s="19"/>
      <c r="B1753" s="21" t="s">
        <v>2019</v>
      </c>
      <c r="C1753" s="21"/>
      <c r="D1753" s="3">
        <v>3780</v>
      </c>
      <c r="E1753" s="3"/>
      <c r="F1753" s="3">
        <f t="shared" si="34"/>
        <v>15785</v>
      </c>
      <c r="G1753" s="3" t="s">
        <v>2157</v>
      </c>
      <c r="H1753" s="21"/>
    </row>
    <row r="1754" spans="1:8">
      <c r="A1754" s="19"/>
      <c r="B1754" s="21" t="s">
        <v>2019</v>
      </c>
      <c r="C1754" s="21">
        <v>1</v>
      </c>
      <c r="D1754" s="3"/>
      <c r="E1754" s="3">
        <v>15785</v>
      </c>
      <c r="F1754" s="3">
        <f t="shared" si="34"/>
        <v>0</v>
      </c>
      <c r="G1754" s="3"/>
      <c r="H1754" s="21"/>
    </row>
    <row r="1755" spans="1:8" ht="15.75">
      <c r="A1755" s="710" t="s">
        <v>43</v>
      </c>
      <c r="B1755" s="711"/>
      <c r="C1755" s="79">
        <f>SUM(C1709:C1754)</f>
        <v>427</v>
      </c>
      <c r="D1755" s="13">
        <f>SUM(D1709:D1754)</f>
        <v>5235740</v>
      </c>
      <c r="E1755" s="13">
        <f>SUM(E1709:E1754)</f>
        <v>5235740</v>
      </c>
      <c r="F1755" s="13">
        <f>D1755-E1755</f>
        <v>0</v>
      </c>
      <c r="G1755" s="13"/>
      <c r="H1755" s="88"/>
    </row>
    <row r="1758" spans="1:8" ht="23.25">
      <c r="A1758" s="666" t="s">
        <v>0</v>
      </c>
      <c r="B1758" s="666"/>
      <c r="C1758" s="666"/>
      <c r="D1758" s="666"/>
      <c r="E1758" s="666"/>
      <c r="F1758" s="666"/>
      <c r="G1758" s="666"/>
      <c r="H1758" s="666"/>
    </row>
    <row r="1759" spans="1:8" ht="15.75">
      <c r="A1759" s="672" t="s">
        <v>1579</v>
      </c>
      <c r="B1759" s="672"/>
      <c r="C1759" s="672"/>
      <c r="D1759" s="672"/>
      <c r="E1759" s="672"/>
      <c r="F1759" s="672"/>
      <c r="G1759" s="672"/>
      <c r="H1759" s="672"/>
    </row>
    <row r="1760" spans="1:8" ht="18.75">
      <c r="A1760" s="708" t="s">
        <v>2010</v>
      </c>
      <c r="B1760" s="708"/>
      <c r="C1760" s="708"/>
      <c r="D1760" s="708"/>
      <c r="E1760" s="708"/>
      <c r="F1760" s="708"/>
      <c r="G1760" s="708"/>
      <c r="H1760" s="708"/>
    </row>
    <row r="1761" spans="1:8">
      <c r="A1761" s="668"/>
      <c r="B1761" s="668"/>
      <c r="C1761" s="668"/>
      <c r="D1761" s="668"/>
      <c r="E1761" s="668"/>
      <c r="F1761" s="668"/>
      <c r="G1761" s="668"/>
      <c r="H1761" s="668"/>
    </row>
    <row r="1762" spans="1:8" ht="15.75">
      <c r="A1762" s="1" t="s">
        <v>3</v>
      </c>
      <c r="B1762" s="1" t="s">
        <v>4</v>
      </c>
      <c r="C1762" s="211" t="s">
        <v>2245</v>
      </c>
      <c r="D1762" s="1" t="s">
        <v>2243</v>
      </c>
      <c r="E1762" s="1" t="s">
        <v>2246</v>
      </c>
      <c r="F1762" s="211" t="s">
        <v>2244</v>
      </c>
      <c r="G1762" s="1" t="s">
        <v>2247</v>
      </c>
      <c r="H1762" s="211" t="s">
        <v>2239</v>
      </c>
    </row>
    <row r="1763" spans="1:8">
      <c r="A1763" s="19">
        <v>1</v>
      </c>
      <c r="B1763" s="21" t="s">
        <v>2009</v>
      </c>
      <c r="C1763" s="21">
        <v>2</v>
      </c>
      <c r="D1763" s="3">
        <v>49915</v>
      </c>
      <c r="E1763" s="3"/>
      <c r="F1763" s="3">
        <f>D1763-E1763</f>
        <v>49915</v>
      </c>
      <c r="G1763" s="264" t="s">
        <v>2375</v>
      </c>
      <c r="H1763" s="21"/>
    </row>
    <row r="1764" spans="1:8">
      <c r="A1764" s="19">
        <v>2</v>
      </c>
      <c r="B1764" s="21" t="s">
        <v>2011</v>
      </c>
      <c r="C1764" s="21">
        <v>11</v>
      </c>
      <c r="D1764" s="3">
        <v>283495</v>
      </c>
      <c r="E1764" s="3"/>
      <c r="F1764" s="3">
        <f>F1763+D1764-E1764</f>
        <v>333410</v>
      </c>
      <c r="G1764" s="264" t="s">
        <v>2541</v>
      </c>
      <c r="H1764" s="21"/>
    </row>
    <row r="1765" spans="1:8">
      <c r="A1765" s="19">
        <v>3</v>
      </c>
      <c r="B1765" s="21" t="s">
        <v>2013</v>
      </c>
      <c r="C1765" s="21">
        <v>19</v>
      </c>
      <c r="D1765" s="3">
        <v>494465</v>
      </c>
      <c r="E1765" s="3"/>
      <c r="F1765" s="3">
        <f t="shared" ref="F1765:F1821" si="35">F1764+D1765-E1765</f>
        <v>827875</v>
      </c>
      <c r="G1765" s="264" t="s">
        <v>2378</v>
      </c>
      <c r="H1765" s="21"/>
    </row>
    <row r="1766" spans="1:8">
      <c r="A1766" s="19">
        <v>4</v>
      </c>
      <c r="B1766" s="21" t="s">
        <v>2014</v>
      </c>
      <c r="C1766" s="21">
        <v>18</v>
      </c>
      <c r="D1766" s="3">
        <v>466070</v>
      </c>
      <c r="E1766" s="3"/>
      <c r="F1766" s="3">
        <f t="shared" si="35"/>
        <v>1293945</v>
      </c>
      <c r="G1766" s="264" t="s">
        <v>2542</v>
      </c>
      <c r="H1766" s="21"/>
    </row>
    <row r="1767" spans="1:8">
      <c r="A1767" s="19">
        <v>5</v>
      </c>
      <c r="B1767" s="21" t="s">
        <v>2015</v>
      </c>
      <c r="C1767" s="21">
        <v>16</v>
      </c>
      <c r="D1767" s="3">
        <v>409460</v>
      </c>
      <c r="E1767" s="3"/>
      <c r="F1767" s="3">
        <f t="shared" si="35"/>
        <v>1703405</v>
      </c>
      <c r="G1767" s="264" t="s">
        <v>2540</v>
      </c>
      <c r="H1767" s="21"/>
    </row>
    <row r="1768" spans="1:8">
      <c r="A1768" s="19"/>
      <c r="B1768" s="21" t="s">
        <v>2017</v>
      </c>
      <c r="C1768" s="21">
        <v>18</v>
      </c>
      <c r="D1768" s="3">
        <v>469160</v>
      </c>
      <c r="E1768" s="3"/>
      <c r="F1768" s="3">
        <f t="shared" si="35"/>
        <v>2172565</v>
      </c>
      <c r="G1768" s="264" t="s">
        <v>2543</v>
      </c>
      <c r="H1768" s="21"/>
    </row>
    <row r="1769" spans="1:8">
      <c r="A1769" s="19"/>
      <c r="B1769" s="21" t="s">
        <v>2018</v>
      </c>
      <c r="C1769" s="21">
        <v>17</v>
      </c>
      <c r="D1769" s="3">
        <v>444850</v>
      </c>
      <c r="E1769" s="3"/>
      <c r="F1769" s="3">
        <f t="shared" si="35"/>
        <v>2617415</v>
      </c>
      <c r="G1769" s="3"/>
      <c r="H1769" s="21"/>
    </row>
    <row r="1770" spans="1:8">
      <c r="A1770" s="19"/>
      <c r="B1770" s="21" t="s">
        <v>2022</v>
      </c>
      <c r="C1770" s="21">
        <v>14</v>
      </c>
      <c r="D1770" s="3">
        <v>359660</v>
      </c>
      <c r="E1770" s="3"/>
      <c r="F1770" s="3">
        <f t="shared" si="35"/>
        <v>2977075</v>
      </c>
      <c r="G1770" s="3"/>
      <c r="H1770" s="21"/>
    </row>
    <row r="1771" spans="1:8">
      <c r="A1771" s="19"/>
      <c r="B1771" s="21" t="s">
        <v>2023</v>
      </c>
      <c r="C1771" s="21">
        <v>12</v>
      </c>
      <c r="D1771" s="3">
        <v>310285</v>
      </c>
      <c r="E1771" s="3"/>
      <c r="F1771" s="3">
        <f t="shared" si="35"/>
        <v>3287360</v>
      </c>
      <c r="G1771" s="3"/>
      <c r="H1771" s="21"/>
    </row>
    <row r="1772" spans="1:8">
      <c r="A1772" s="19"/>
      <c r="B1772" s="21" t="s">
        <v>2024</v>
      </c>
      <c r="C1772" s="21">
        <v>15</v>
      </c>
      <c r="D1772" s="3">
        <v>358240</v>
      </c>
      <c r="E1772" s="3"/>
      <c r="F1772" s="3">
        <f t="shared" si="35"/>
        <v>3645600</v>
      </c>
      <c r="G1772" s="3"/>
      <c r="H1772" s="21"/>
    </row>
    <row r="1773" spans="1:8">
      <c r="A1773" s="19"/>
      <c r="B1773" s="21" t="s">
        <v>2019</v>
      </c>
      <c r="C1773" s="21">
        <v>19</v>
      </c>
      <c r="D1773" s="3">
        <v>484005</v>
      </c>
      <c r="E1773" s="3"/>
      <c r="F1773" s="3">
        <f t="shared" si="35"/>
        <v>4129605</v>
      </c>
      <c r="G1773" s="3"/>
      <c r="H1773" s="21"/>
    </row>
    <row r="1774" spans="1:8">
      <c r="A1774" s="19"/>
      <c r="B1774" s="21" t="s">
        <v>2026</v>
      </c>
      <c r="C1774" s="21">
        <v>22</v>
      </c>
      <c r="D1774" s="3">
        <v>570250</v>
      </c>
      <c r="E1774" s="3"/>
      <c r="F1774" s="3">
        <f t="shared" si="35"/>
        <v>4699855</v>
      </c>
      <c r="G1774" s="3"/>
      <c r="H1774" s="21"/>
    </row>
    <row r="1775" spans="1:8">
      <c r="A1775" s="19"/>
      <c r="B1775" s="21" t="s">
        <v>2028</v>
      </c>
      <c r="C1775" s="21">
        <v>17</v>
      </c>
      <c r="D1775" s="3">
        <v>436870</v>
      </c>
      <c r="E1775" s="3"/>
      <c r="F1775" s="3">
        <f t="shared" si="35"/>
        <v>5136725</v>
      </c>
      <c r="G1775" s="3"/>
      <c r="H1775" s="21"/>
    </row>
    <row r="1776" spans="1:8">
      <c r="A1776" s="19"/>
      <c r="B1776" s="21" t="s">
        <v>2029</v>
      </c>
      <c r="C1776" s="21">
        <v>18</v>
      </c>
      <c r="D1776" s="3">
        <v>464660</v>
      </c>
      <c r="E1776" s="3"/>
      <c r="F1776" s="3">
        <f t="shared" si="35"/>
        <v>5601385</v>
      </c>
      <c r="G1776" s="3"/>
      <c r="H1776" s="21"/>
    </row>
    <row r="1777" spans="1:8">
      <c r="A1777" s="19"/>
      <c r="B1777" s="21" t="s">
        <v>2032</v>
      </c>
      <c r="C1777" s="21">
        <v>22</v>
      </c>
      <c r="D1777" s="3">
        <v>531305</v>
      </c>
      <c r="E1777" s="3"/>
      <c r="F1777" s="3">
        <f t="shared" si="35"/>
        <v>6132690</v>
      </c>
      <c r="G1777" s="3"/>
      <c r="H1777" s="21"/>
    </row>
    <row r="1778" spans="1:8">
      <c r="A1778" s="19"/>
      <c r="B1778" s="21" t="s">
        <v>2034</v>
      </c>
      <c r="C1778" s="21">
        <v>18</v>
      </c>
      <c r="D1778" s="3">
        <v>465550</v>
      </c>
      <c r="E1778" s="3"/>
      <c r="F1778" s="3">
        <f t="shared" si="35"/>
        <v>6598240</v>
      </c>
      <c r="G1778" s="3"/>
      <c r="H1778" s="21"/>
    </row>
    <row r="1779" spans="1:8">
      <c r="A1779" s="19"/>
      <c r="B1779" s="21" t="s">
        <v>2035</v>
      </c>
      <c r="C1779" s="21">
        <v>19</v>
      </c>
      <c r="D1779" s="3">
        <v>490985</v>
      </c>
      <c r="E1779" s="3"/>
      <c r="F1779" s="3">
        <f t="shared" si="35"/>
        <v>7089225</v>
      </c>
      <c r="G1779" s="3"/>
      <c r="H1779" s="21"/>
    </row>
    <row r="1780" spans="1:8">
      <c r="A1780" s="19"/>
      <c r="B1780" s="21" t="s">
        <v>2036</v>
      </c>
      <c r="C1780" s="21">
        <v>20</v>
      </c>
      <c r="D1780" s="3">
        <f>510070</f>
        <v>510070</v>
      </c>
      <c r="E1780" s="3"/>
      <c r="F1780" s="3">
        <f t="shared" si="35"/>
        <v>7599295</v>
      </c>
      <c r="G1780" s="3"/>
      <c r="H1780" s="21"/>
    </row>
    <row r="1781" spans="1:8">
      <c r="A1781" s="19"/>
      <c r="B1781" s="21" t="s">
        <v>2038</v>
      </c>
      <c r="C1781" s="21">
        <v>16</v>
      </c>
      <c r="D1781" s="3">
        <v>412220</v>
      </c>
      <c r="E1781" s="3"/>
      <c r="F1781" s="3">
        <f t="shared" si="35"/>
        <v>8011515</v>
      </c>
      <c r="G1781" s="3"/>
      <c r="H1781" s="21"/>
    </row>
    <row r="1782" spans="1:8">
      <c r="A1782" s="19"/>
      <c r="B1782" s="21" t="s">
        <v>2039</v>
      </c>
      <c r="C1782" s="21">
        <v>5</v>
      </c>
      <c r="D1782" s="3">
        <v>127235</v>
      </c>
      <c r="E1782" s="3"/>
      <c r="F1782" s="3">
        <f t="shared" si="35"/>
        <v>8138750</v>
      </c>
      <c r="G1782" s="3"/>
      <c r="H1782" s="21"/>
    </row>
    <row r="1783" spans="1:8">
      <c r="A1783" s="19"/>
      <c r="B1783" s="21" t="s">
        <v>2041</v>
      </c>
      <c r="C1783" s="21">
        <v>17</v>
      </c>
      <c r="D1783" s="3">
        <v>405725</v>
      </c>
      <c r="E1783" s="3"/>
      <c r="F1783" s="3">
        <f t="shared" si="35"/>
        <v>8544475</v>
      </c>
      <c r="G1783" s="3"/>
      <c r="H1783" s="21"/>
    </row>
    <row r="1784" spans="1:8">
      <c r="A1784" s="19"/>
      <c r="B1784" s="21" t="s">
        <v>2044</v>
      </c>
      <c r="C1784" s="21">
        <v>14</v>
      </c>
      <c r="D1784" s="3">
        <v>360290</v>
      </c>
      <c r="E1784" s="3"/>
      <c r="F1784" s="3">
        <f t="shared" si="35"/>
        <v>8904765</v>
      </c>
      <c r="G1784" s="3"/>
      <c r="H1784" s="21"/>
    </row>
    <row r="1785" spans="1:8">
      <c r="A1785" s="19"/>
      <c r="B1785" s="21" t="s">
        <v>2047</v>
      </c>
      <c r="C1785" s="21">
        <v>3</v>
      </c>
      <c r="D1785" s="3">
        <v>76625</v>
      </c>
      <c r="E1785" s="3"/>
      <c r="F1785" s="3">
        <f t="shared" si="35"/>
        <v>8981390</v>
      </c>
      <c r="G1785" s="3"/>
      <c r="H1785" s="21"/>
    </row>
    <row r="1786" spans="1:8">
      <c r="A1786" s="19"/>
      <c r="B1786" s="21" t="s">
        <v>2054</v>
      </c>
      <c r="C1786" s="21">
        <v>2</v>
      </c>
      <c r="D1786" s="3"/>
      <c r="E1786" s="3">
        <v>52675</v>
      </c>
      <c r="F1786" s="3">
        <f t="shared" si="35"/>
        <v>8928715</v>
      </c>
      <c r="G1786" s="3"/>
      <c r="H1786" s="21"/>
    </row>
    <row r="1787" spans="1:8">
      <c r="A1787" s="19"/>
      <c r="B1787" s="21" t="s">
        <v>2058</v>
      </c>
      <c r="C1787" s="21">
        <v>9</v>
      </c>
      <c r="D1787" s="3"/>
      <c r="E1787" s="3">
        <v>213665</v>
      </c>
      <c r="F1787" s="3">
        <f t="shared" si="35"/>
        <v>8715050</v>
      </c>
      <c r="G1787" s="3"/>
      <c r="H1787" s="21"/>
    </row>
    <row r="1788" spans="1:8">
      <c r="A1788" s="19"/>
      <c r="B1788" s="21" t="s">
        <v>2060</v>
      </c>
      <c r="C1788" s="21">
        <v>29</v>
      </c>
      <c r="D1788" s="3"/>
      <c r="E1788" s="3">
        <v>665205</v>
      </c>
      <c r="F1788" s="3">
        <f t="shared" si="35"/>
        <v>8049845</v>
      </c>
      <c r="G1788" s="3"/>
      <c r="H1788" s="21"/>
    </row>
    <row r="1789" spans="1:8">
      <c r="A1789" s="19"/>
      <c r="B1789" s="159" t="s">
        <v>2063</v>
      </c>
      <c r="C1789" s="21">
        <v>15</v>
      </c>
      <c r="D1789" s="3"/>
      <c r="E1789" s="3">
        <v>360945</v>
      </c>
      <c r="F1789" s="3">
        <f t="shared" si="35"/>
        <v>7688900</v>
      </c>
      <c r="G1789" s="3"/>
      <c r="H1789" s="21"/>
    </row>
    <row r="1790" spans="1:8">
      <c r="A1790" s="19"/>
      <c r="B1790" s="21" t="s">
        <v>2065</v>
      </c>
      <c r="C1790" s="21">
        <v>10</v>
      </c>
      <c r="D1790" s="3"/>
      <c r="E1790" s="3">
        <v>251820</v>
      </c>
      <c r="F1790" s="3">
        <f t="shared" si="35"/>
        <v>7437080</v>
      </c>
      <c r="G1790" s="3"/>
      <c r="H1790" s="21"/>
    </row>
    <row r="1791" spans="1:8">
      <c r="A1791" s="19"/>
      <c r="B1791" s="21" t="s">
        <v>2067</v>
      </c>
      <c r="C1791" s="21">
        <v>21</v>
      </c>
      <c r="D1791" s="3"/>
      <c r="E1791" s="3">
        <v>522000</v>
      </c>
      <c r="F1791" s="3">
        <f t="shared" si="35"/>
        <v>6915080</v>
      </c>
      <c r="G1791" s="3"/>
      <c r="H1791" s="21"/>
    </row>
    <row r="1792" spans="1:8">
      <c r="A1792" s="19"/>
      <c r="B1792" s="21" t="s">
        <v>2069</v>
      </c>
      <c r="C1792" s="21">
        <v>8</v>
      </c>
      <c r="D1792" s="3"/>
      <c r="E1792" s="3">
        <v>200860</v>
      </c>
      <c r="F1792" s="3">
        <f t="shared" si="35"/>
        <v>6714220</v>
      </c>
      <c r="G1792" s="3"/>
      <c r="H1792" s="21"/>
    </row>
    <row r="1793" spans="1:8">
      <c r="A1793" s="19"/>
      <c r="B1793" s="21" t="s">
        <v>2071</v>
      </c>
      <c r="C1793" s="21">
        <v>6</v>
      </c>
      <c r="D1793" s="3"/>
      <c r="E1793" s="3">
        <v>120430</v>
      </c>
      <c r="F1793" s="3">
        <f t="shared" si="35"/>
        <v>6593790</v>
      </c>
      <c r="G1793" s="3"/>
      <c r="H1793" s="21"/>
    </row>
    <row r="1794" spans="1:8">
      <c r="A1794" s="19"/>
      <c r="B1794" s="21" t="s">
        <v>2073</v>
      </c>
      <c r="C1794" s="21">
        <v>14</v>
      </c>
      <c r="D1794" s="3"/>
      <c r="E1794" s="3">
        <v>342525</v>
      </c>
      <c r="F1794" s="3">
        <f t="shared" si="35"/>
        <v>6251265</v>
      </c>
      <c r="G1794" s="3"/>
      <c r="H1794" s="21"/>
    </row>
    <row r="1795" spans="1:8">
      <c r="A1795" s="19"/>
      <c r="B1795" s="21" t="s">
        <v>2074</v>
      </c>
      <c r="C1795" s="21">
        <v>6</v>
      </c>
      <c r="D1795" s="3"/>
      <c r="E1795" s="3">
        <v>129525</v>
      </c>
      <c r="F1795" s="3">
        <f t="shared" si="35"/>
        <v>6121740</v>
      </c>
      <c r="G1795" s="3"/>
      <c r="H1795" s="21"/>
    </row>
    <row r="1796" spans="1:8">
      <c r="A1796" s="19"/>
      <c r="B1796" s="21" t="s">
        <v>2075</v>
      </c>
      <c r="C1796" s="21">
        <v>11</v>
      </c>
      <c r="D1796" s="3"/>
      <c r="E1796" s="3">
        <v>233185</v>
      </c>
      <c r="F1796" s="3">
        <f t="shared" si="35"/>
        <v>5888555</v>
      </c>
      <c r="G1796" s="3"/>
      <c r="H1796" s="21"/>
    </row>
    <row r="1797" spans="1:8">
      <c r="A1797" s="19"/>
      <c r="B1797" s="21" t="s">
        <v>2076</v>
      </c>
      <c r="C1797" s="21">
        <v>4</v>
      </c>
      <c r="D1797" s="3"/>
      <c r="E1797" s="3">
        <v>87895</v>
      </c>
      <c r="F1797" s="3">
        <f t="shared" si="35"/>
        <v>5800660</v>
      </c>
      <c r="G1797" s="3"/>
      <c r="H1797" s="21"/>
    </row>
    <row r="1798" spans="1:8">
      <c r="A1798" s="19"/>
      <c r="B1798" s="21" t="s">
        <v>2077</v>
      </c>
      <c r="C1798" s="21">
        <v>7</v>
      </c>
      <c r="D1798" s="3"/>
      <c r="E1798" s="3">
        <v>175290</v>
      </c>
      <c r="F1798" s="3">
        <f t="shared" si="35"/>
        <v>5625370</v>
      </c>
      <c r="G1798" s="3"/>
      <c r="H1798" s="21"/>
    </row>
    <row r="1799" spans="1:8">
      <c r="A1799" s="19"/>
      <c r="B1799" s="21" t="s">
        <v>2080</v>
      </c>
      <c r="C1799" s="21">
        <v>5</v>
      </c>
      <c r="D1799" s="3"/>
      <c r="E1799" s="3">
        <v>124805</v>
      </c>
      <c r="F1799" s="3">
        <f t="shared" si="35"/>
        <v>5500565</v>
      </c>
      <c r="G1799" s="3"/>
      <c r="H1799" s="21"/>
    </row>
    <row r="1800" spans="1:8">
      <c r="A1800" s="19"/>
      <c r="B1800" s="21" t="s">
        <v>2081</v>
      </c>
      <c r="C1800" s="21">
        <v>8</v>
      </c>
      <c r="D1800" s="3"/>
      <c r="E1800" s="3">
        <v>197195</v>
      </c>
      <c r="F1800" s="3">
        <f t="shared" si="35"/>
        <v>5303370</v>
      </c>
      <c r="G1800" s="3"/>
      <c r="H1800" s="21"/>
    </row>
    <row r="1801" spans="1:8">
      <c r="A1801" s="19"/>
      <c r="B1801" s="21" t="s">
        <v>2083</v>
      </c>
      <c r="C1801" s="21">
        <v>2</v>
      </c>
      <c r="D1801" s="3"/>
      <c r="E1801" s="3">
        <v>52190</v>
      </c>
      <c r="F1801" s="3">
        <f t="shared" si="35"/>
        <v>5251180</v>
      </c>
      <c r="G1801" s="3"/>
      <c r="H1801" s="21"/>
    </row>
    <row r="1802" spans="1:8">
      <c r="A1802" s="19"/>
      <c r="B1802" s="21" t="s">
        <v>2106</v>
      </c>
      <c r="C1802" s="21">
        <v>22</v>
      </c>
      <c r="D1802" s="3"/>
      <c r="E1802" s="3">
        <v>535330</v>
      </c>
      <c r="F1802" s="3">
        <f t="shared" si="35"/>
        <v>4715850</v>
      </c>
      <c r="G1802" s="3"/>
      <c r="H1802" s="21"/>
    </row>
    <row r="1803" spans="1:8">
      <c r="A1803" s="19"/>
      <c r="B1803" s="21" t="s">
        <v>2110</v>
      </c>
      <c r="C1803" s="21">
        <v>24</v>
      </c>
      <c r="D1803" s="3"/>
      <c r="E1803" s="3">
        <v>517450</v>
      </c>
      <c r="F1803" s="3">
        <f t="shared" si="35"/>
        <v>4198400</v>
      </c>
      <c r="G1803" s="3"/>
      <c r="H1803" s="21"/>
    </row>
    <row r="1804" spans="1:8">
      <c r="A1804" s="19"/>
      <c r="B1804" s="21" t="s">
        <v>2112</v>
      </c>
      <c r="C1804" s="21">
        <v>20</v>
      </c>
      <c r="D1804" s="3"/>
      <c r="E1804" s="3">
        <v>461855</v>
      </c>
      <c r="F1804" s="3">
        <f t="shared" si="35"/>
        <v>3736545</v>
      </c>
      <c r="G1804" s="3"/>
      <c r="H1804" s="21"/>
    </row>
    <row r="1805" spans="1:8">
      <c r="A1805" s="19"/>
      <c r="B1805" s="21" t="s">
        <v>2114</v>
      </c>
      <c r="C1805" s="21">
        <v>8</v>
      </c>
      <c r="D1805" s="3"/>
      <c r="E1805" s="3">
        <v>149200</v>
      </c>
      <c r="F1805" s="3">
        <f t="shared" si="35"/>
        <v>3587345</v>
      </c>
      <c r="G1805" s="3"/>
      <c r="H1805" s="21"/>
    </row>
    <row r="1806" spans="1:8">
      <c r="A1806" s="19"/>
      <c r="B1806" s="21" t="s">
        <v>2127</v>
      </c>
      <c r="C1806" s="21">
        <v>1</v>
      </c>
      <c r="D1806" s="3"/>
      <c r="E1806" s="3">
        <v>16000</v>
      </c>
      <c r="F1806" s="3">
        <f t="shared" si="35"/>
        <v>3571345</v>
      </c>
      <c r="G1806" s="3"/>
      <c r="H1806" s="21"/>
    </row>
    <row r="1807" spans="1:8">
      <c r="A1807" s="19"/>
      <c r="B1807" s="21" t="s">
        <v>2132</v>
      </c>
      <c r="C1807" s="21">
        <v>4</v>
      </c>
      <c r="D1807" s="3"/>
      <c r="E1807" s="3">
        <v>89030</v>
      </c>
      <c r="F1807" s="3">
        <f t="shared" si="35"/>
        <v>3482315</v>
      </c>
      <c r="G1807" s="3"/>
      <c r="H1807" s="21"/>
    </row>
    <row r="1808" spans="1:8">
      <c r="A1808" s="19"/>
      <c r="B1808" s="21" t="s">
        <v>2133</v>
      </c>
      <c r="C1808" s="21">
        <v>8</v>
      </c>
      <c r="D1808" s="3"/>
      <c r="E1808" s="3">
        <v>165145</v>
      </c>
      <c r="F1808" s="3">
        <f t="shared" si="35"/>
        <v>3317170</v>
      </c>
      <c r="G1808" s="3"/>
      <c r="H1808" s="21"/>
    </row>
    <row r="1809" spans="1:8">
      <c r="A1809" s="19"/>
      <c r="B1809" s="21" t="s">
        <v>2136</v>
      </c>
      <c r="C1809" s="21">
        <v>8</v>
      </c>
      <c r="D1809" s="3"/>
      <c r="E1809" s="3">
        <v>187940</v>
      </c>
      <c r="F1809" s="3">
        <f t="shared" si="35"/>
        <v>3129230</v>
      </c>
      <c r="G1809" s="3"/>
      <c r="H1809" s="21"/>
    </row>
    <row r="1810" spans="1:8">
      <c r="A1810" s="19"/>
      <c r="B1810" s="21" t="s">
        <v>2138</v>
      </c>
      <c r="C1810" s="21">
        <v>3</v>
      </c>
      <c r="D1810" s="3"/>
      <c r="E1810" s="3">
        <v>76615</v>
      </c>
      <c r="F1810" s="3">
        <f t="shared" si="35"/>
        <v>3052615</v>
      </c>
      <c r="G1810" s="3"/>
      <c r="H1810" s="21"/>
    </row>
    <row r="1811" spans="1:8">
      <c r="A1811" s="19"/>
      <c r="B1811" s="21" t="s">
        <v>2139</v>
      </c>
      <c r="C1811" s="21">
        <v>5</v>
      </c>
      <c r="D1811" s="3"/>
      <c r="E1811" s="3">
        <v>104290</v>
      </c>
      <c r="F1811" s="3">
        <f t="shared" si="35"/>
        <v>2948325</v>
      </c>
      <c r="G1811" s="3"/>
      <c r="H1811" s="21"/>
    </row>
    <row r="1812" spans="1:8">
      <c r="A1812" s="19"/>
      <c r="B1812" s="21" t="s">
        <v>2141</v>
      </c>
      <c r="C1812" s="21">
        <v>20</v>
      </c>
      <c r="D1812" s="3"/>
      <c r="E1812" s="3">
        <v>393785</v>
      </c>
      <c r="F1812" s="3">
        <f t="shared" si="35"/>
        <v>2554540</v>
      </c>
      <c r="G1812" s="3"/>
      <c r="H1812" s="21"/>
    </row>
    <row r="1813" spans="1:8">
      <c r="A1813" s="19"/>
      <c r="B1813" s="21" t="s">
        <v>2143</v>
      </c>
      <c r="C1813" s="21">
        <v>13</v>
      </c>
      <c r="D1813" s="3"/>
      <c r="E1813" s="3">
        <v>240780</v>
      </c>
      <c r="F1813" s="3">
        <f t="shared" si="35"/>
        <v>2313760</v>
      </c>
      <c r="G1813" s="3"/>
      <c r="H1813" s="21"/>
    </row>
    <row r="1814" spans="1:8">
      <c r="A1814" s="19"/>
      <c r="B1814" s="21" t="s">
        <v>2144</v>
      </c>
      <c r="C1814" s="21">
        <v>22</v>
      </c>
      <c r="D1814" s="3"/>
      <c r="E1814" s="3">
        <v>433290</v>
      </c>
      <c r="F1814" s="3">
        <f t="shared" si="35"/>
        <v>1880470</v>
      </c>
      <c r="G1814" s="3"/>
      <c r="H1814" s="21"/>
    </row>
    <row r="1815" spans="1:8">
      <c r="A1815" s="19"/>
      <c r="B1815" s="21" t="s">
        <v>2147</v>
      </c>
      <c r="C1815" s="21">
        <v>16</v>
      </c>
      <c r="D1815" s="3"/>
      <c r="E1815" s="3">
        <v>328410</v>
      </c>
      <c r="F1815" s="3">
        <f t="shared" si="35"/>
        <v>1552060</v>
      </c>
      <c r="G1815" s="3"/>
      <c r="H1815" s="21"/>
    </row>
    <row r="1816" spans="1:8">
      <c r="A1816" s="19"/>
      <c r="B1816" s="21" t="s">
        <v>2149</v>
      </c>
      <c r="C1816" s="21">
        <v>18</v>
      </c>
      <c r="D1816" s="3"/>
      <c r="E1816" s="3">
        <v>331410</v>
      </c>
      <c r="F1816" s="3">
        <f t="shared" si="35"/>
        <v>1220650</v>
      </c>
      <c r="G1816" s="3"/>
      <c r="H1816" s="21"/>
    </row>
    <row r="1817" spans="1:8">
      <c r="A1817" s="19"/>
      <c r="B1817" s="21" t="s">
        <v>2154</v>
      </c>
      <c r="C1817" s="21">
        <v>27</v>
      </c>
      <c r="D1817" s="3"/>
      <c r="E1817" s="3">
        <v>522460</v>
      </c>
      <c r="F1817" s="3">
        <f t="shared" si="35"/>
        <v>698190</v>
      </c>
      <c r="G1817" s="3"/>
      <c r="H1817" s="21"/>
    </row>
    <row r="1818" spans="1:8">
      <c r="A1818" s="19"/>
      <c r="B1818" s="21" t="s">
        <v>2156</v>
      </c>
      <c r="C1818" s="21">
        <v>18</v>
      </c>
      <c r="D1818" s="3"/>
      <c r="E1818" s="3">
        <v>417120</v>
      </c>
      <c r="F1818" s="3">
        <f t="shared" si="35"/>
        <v>281070</v>
      </c>
      <c r="G1818" s="3"/>
      <c r="H1818" s="21"/>
    </row>
    <row r="1819" spans="1:8">
      <c r="A1819" s="19"/>
      <c r="B1819" s="21" t="s">
        <v>2166</v>
      </c>
      <c r="C1819" s="21">
        <v>13</v>
      </c>
      <c r="D1819" s="3"/>
      <c r="E1819" s="3">
        <v>269840</v>
      </c>
      <c r="F1819" s="3">
        <f t="shared" si="35"/>
        <v>11230</v>
      </c>
      <c r="G1819" s="3"/>
      <c r="H1819" s="21"/>
    </row>
    <row r="1820" spans="1:8">
      <c r="A1820" s="19"/>
      <c r="B1820" s="21" t="s">
        <v>2195</v>
      </c>
      <c r="C1820" s="21">
        <v>1</v>
      </c>
      <c r="D1820" s="3"/>
      <c r="E1820" s="3">
        <v>9125</v>
      </c>
      <c r="F1820" s="3">
        <f t="shared" si="35"/>
        <v>2105</v>
      </c>
      <c r="G1820" s="3"/>
      <c r="H1820" s="21"/>
    </row>
    <row r="1821" spans="1:8">
      <c r="A1821" s="19"/>
      <c r="B1821" s="21" t="s">
        <v>2251</v>
      </c>
      <c r="C1821" s="21">
        <v>1</v>
      </c>
      <c r="D1821" s="3">
        <v>2215</v>
      </c>
      <c r="E1821" s="3">
        <v>4320</v>
      </c>
      <c r="F1821" s="3">
        <f t="shared" si="35"/>
        <v>0</v>
      </c>
      <c r="G1821" s="3" t="s">
        <v>1344</v>
      </c>
      <c r="H1821" s="21"/>
    </row>
    <row r="1822" spans="1:8" ht="15.75">
      <c r="A1822" s="710" t="s">
        <v>43</v>
      </c>
      <c r="B1822" s="711"/>
      <c r="C1822" s="79">
        <f>SUM(C1763:C1821)</f>
        <v>761</v>
      </c>
      <c r="D1822" s="13">
        <f>SUM(D1763:D1821)</f>
        <v>8983605</v>
      </c>
      <c r="E1822" s="13">
        <f>SUM(E1763:E1821)</f>
        <v>8983605</v>
      </c>
      <c r="F1822" s="13">
        <f>D1822-E1822</f>
        <v>0</v>
      </c>
      <c r="G1822" s="13"/>
      <c r="H1822" s="88"/>
    </row>
    <row r="1825" spans="1:8" ht="23.25">
      <c r="A1825" s="666" t="s">
        <v>0</v>
      </c>
      <c r="B1825" s="666"/>
      <c r="C1825" s="666"/>
      <c r="D1825" s="666"/>
      <c r="E1825" s="666"/>
      <c r="F1825" s="666"/>
      <c r="G1825" s="666"/>
      <c r="H1825" s="666"/>
    </row>
    <row r="1826" spans="1:8" ht="15.75">
      <c r="A1826" s="672" t="s">
        <v>1579</v>
      </c>
      <c r="B1826" s="672"/>
      <c r="C1826" s="672"/>
      <c r="D1826" s="672"/>
      <c r="E1826" s="672"/>
      <c r="F1826" s="672"/>
      <c r="G1826" s="672"/>
      <c r="H1826" s="672"/>
    </row>
    <row r="1827" spans="1:8" ht="18.75">
      <c r="A1827" s="708" t="s">
        <v>2537</v>
      </c>
      <c r="B1827" s="708"/>
      <c r="C1827" s="708"/>
      <c r="D1827" s="708"/>
      <c r="E1827" s="708"/>
      <c r="F1827" s="708"/>
      <c r="G1827" s="708"/>
      <c r="H1827" s="708"/>
    </row>
    <row r="1828" spans="1:8">
      <c r="A1828" s="668"/>
      <c r="B1828" s="668"/>
      <c r="C1828" s="668"/>
      <c r="D1828" s="668"/>
      <c r="E1828" s="668"/>
      <c r="F1828" s="668"/>
      <c r="G1828" s="668"/>
      <c r="H1828" s="668"/>
    </row>
    <row r="1829" spans="1:8" ht="15.75">
      <c r="A1829" s="1" t="s">
        <v>3</v>
      </c>
      <c r="B1829" s="1" t="s">
        <v>4</v>
      </c>
      <c r="C1829" s="211" t="s">
        <v>2245</v>
      </c>
      <c r="D1829" s="1" t="s">
        <v>2243</v>
      </c>
      <c r="E1829" s="1" t="s">
        <v>2246</v>
      </c>
      <c r="F1829" s="211" t="s">
        <v>2244</v>
      </c>
      <c r="G1829" s="1" t="s">
        <v>2247</v>
      </c>
      <c r="H1829" s="211" t="s">
        <v>2239</v>
      </c>
    </row>
    <row r="1830" spans="1:8">
      <c r="A1830" s="19"/>
      <c r="B1830" s="21" t="s">
        <v>2073</v>
      </c>
      <c r="C1830" s="21">
        <v>12</v>
      </c>
      <c r="D1830" s="3">
        <v>315045</v>
      </c>
      <c r="E1830" s="3"/>
      <c r="F1830" s="3">
        <f>D1830-E1830</f>
        <v>315045</v>
      </c>
      <c r="G1830" s="264" t="s">
        <v>2538</v>
      </c>
      <c r="H1830" s="21"/>
    </row>
    <row r="1831" spans="1:8">
      <c r="A1831" s="19"/>
      <c r="B1831" s="21" t="s">
        <v>2074</v>
      </c>
      <c r="C1831" s="21">
        <v>4</v>
      </c>
      <c r="D1831" s="3">
        <v>103700</v>
      </c>
      <c r="E1831" s="3"/>
      <c r="F1831" s="3">
        <f>F1830+D1831-E1831</f>
        <v>418745</v>
      </c>
      <c r="G1831" s="264" t="s">
        <v>2539</v>
      </c>
      <c r="H1831" s="21"/>
    </row>
    <row r="1832" spans="1:8">
      <c r="A1832" s="19"/>
      <c r="B1832" s="21" t="s">
        <v>2075</v>
      </c>
      <c r="C1832" s="21">
        <v>16</v>
      </c>
      <c r="D1832" s="3">
        <v>415740</v>
      </c>
      <c r="E1832" s="3"/>
      <c r="F1832" s="3">
        <f t="shared" ref="F1832:F1876" si="36">F1831+D1832-E1832</f>
        <v>834485</v>
      </c>
      <c r="G1832" s="3"/>
      <c r="H1832" s="21"/>
    </row>
    <row r="1833" spans="1:8">
      <c r="A1833" s="19"/>
      <c r="B1833" s="21" t="s">
        <v>2076</v>
      </c>
      <c r="C1833" s="21">
        <v>24</v>
      </c>
      <c r="D1833" s="3">
        <v>616735</v>
      </c>
      <c r="E1833" s="3"/>
      <c r="F1833" s="3">
        <f t="shared" si="36"/>
        <v>1451220</v>
      </c>
      <c r="G1833" s="3"/>
      <c r="H1833" s="21"/>
    </row>
    <row r="1834" spans="1:8">
      <c r="A1834" s="19"/>
      <c r="B1834" s="21" t="s">
        <v>2077</v>
      </c>
      <c r="C1834" s="21">
        <v>24</v>
      </c>
      <c r="D1834" s="3">
        <v>608405</v>
      </c>
      <c r="E1834" s="3"/>
      <c r="F1834" s="3">
        <f t="shared" si="36"/>
        <v>2059625</v>
      </c>
      <c r="G1834" s="3"/>
      <c r="H1834" s="21"/>
    </row>
    <row r="1835" spans="1:8">
      <c r="A1835" s="19"/>
      <c r="B1835" s="21" t="s">
        <v>2080</v>
      </c>
      <c r="C1835" s="21">
        <v>25</v>
      </c>
      <c r="D1835" s="3">
        <v>644320</v>
      </c>
      <c r="E1835" s="3"/>
      <c r="F1835" s="3">
        <f t="shared" si="36"/>
        <v>2703945</v>
      </c>
      <c r="G1835" s="3"/>
      <c r="H1835" s="21"/>
    </row>
    <row r="1836" spans="1:8">
      <c r="A1836" s="19"/>
      <c r="B1836" s="21" t="s">
        <v>2081</v>
      </c>
      <c r="C1836" s="21">
        <v>22</v>
      </c>
      <c r="D1836" s="3">
        <f>51175+521300</f>
        <v>572475</v>
      </c>
      <c r="E1836" s="3"/>
      <c r="F1836" s="3">
        <f t="shared" si="36"/>
        <v>3276420</v>
      </c>
      <c r="G1836" s="3"/>
      <c r="H1836" s="21"/>
    </row>
    <row r="1837" spans="1:8">
      <c r="A1837" s="19"/>
      <c r="B1837" s="21" t="s">
        <v>2083</v>
      </c>
      <c r="C1837" s="21">
        <v>4</v>
      </c>
      <c r="D1837" s="3">
        <v>91860</v>
      </c>
      <c r="E1837" s="3"/>
      <c r="F1837" s="3">
        <f t="shared" si="36"/>
        <v>3368280</v>
      </c>
      <c r="G1837" s="3"/>
      <c r="H1837" s="21"/>
    </row>
    <row r="1838" spans="1:8">
      <c r="A1838" s="19"/>
      <c r="B1838" s="21" t="s">
        <v>2112</v>
      </c>
      <c r="C1838" s="21">
        <v>12</v>
      </c>
      <c r="D1838" s="3"/>
      <c r="E1838" s="3">
        <v>257545</v>
      </c>
      <c r="F1838" s="3">
        <f t="shared" si="36"/>
        <v>3110735</v>
      </c>
      <c r="G1838" s="3"/>
      <c r="H1838" s="21"/>
    </row>
    <row r="1839" spans="1:8">
      <c r="A1839" s="19"/>
      <c r="B1839" s="21" t="s">
        <v>2114</v>
      </c>
      <c r="C1839" s="21">
        <v>23</v>
      </c>
      <c r="D1839" s="3"/>
      <c r="E1839" s="3">
        <v>513525</v>
      </c>
      <c r="F1839" s="3">
        <f t="shared" si="36"/>
        <v>2597210</v>
      </c>
      <c r="G1839" s="3"/>
      <c r="H1839" s="21"/>
    </row>
    <row r="1840" spans="1:8">
      <c r="A1840" s="19"/>
      <c r="B1840" s="21" t="s">
        <v>2115</v>
      </c>
      <c r="C1840" s="21">
        <v>20</v>
      </c>
      <c r="D1840" s="3"/>
      <c r="E1840" s="3">
        <v>418010</v>
      </c>
      <c r="F1840" s="3">
        <f t="shared" si="36"/>
        <v>2179200</v>
      </c>
      <c r="G1840" s="3"/>
      <c r="H1840" s="21"/>
    </row>
    <row r="1841" spans="1:8">
      <c r="A1841" s="19"/>
      <c r="B1841" s="21" t="s">
        <v>2116</v>
      </c>
      <c r="C1841" s="21">
        <v>32</v>
      </c>
      <c r="D1841" s="3"/>
      <c r="E1841" s="3">
        <v>648720</v>
      </c>
      <c r="F1841" s="3">
        <f t="shared" si="36"/>
        <v>1530480</v>
      </c>
      <c r="G1841" s="3"/>
      <c r="H1841" s="21"/>
    </row>
    <row r="1842" spans="1:8">
      <c r="A1842" s="19"/>
      <c r="B1842" s="21" t="s">
        <v>2119</v>
      </c>
      <c r="C1842" s="21">
        <v>22</v>
      </c>
      <c r="D1842" s="3"/>
      <c r="E1842" s="3">
        <v>472320</v>
      </c>
      <c r="F1842" s="3">
        <f t="shared" si="36"/>
        <v>1058160</v>
      </c>
      <c r="G1842" s="3"/>
      <c r="H1842" s="21"/>
    </row>
    <row r="1843" spans="1:8">
      <c r="A1843" s="19"/>
      <c r="B1843" s="21" t="s">
        <v>2121</v>
      </c>
      <c r="C1843" s="21">
        <v>20</v>
      </c>
      <c r="D1843" s="3"/>
      <c r="E1843" s="3">
        <v>380135</v>
      </c>
      <c r="F1843" s="3">
        <f t="shared" si="36"/>
        <v>678025</v>
      </c>
      <c r="G1843" s="3"/>
      <c r="H1843" s="21"/>
    </row>
    <row r="1844" spans="1:8">
      <c r="A1844" s="19"/>
      <c r="B1844" s="21" t="s">
        <v>2123</v>
      </c>
      <c r="C1844" s="21">
        <v>2</v>
      </c>
      <c r="D1844" s="3"/>
      <c r="E1844" s="3">
        <v>39845</v>
      </c>
      <c r="F1844" s="3">
        <f t="shared" si="36"/>
        <v>638180</v>
      </c>
      <c r="G1844" s="3"/>
      <c r="H1844" s="21"/>
    </row>
    <row r="1845" spans="1:8">
      <c r="A1845" s="19"/>
      <c r="B1845" s="21" t="s">
        <v>2124</v>
      </c>
      <c r="C1845" s="21">
        <v>16</v>
      </c>
      <c r="D1845" s="3"/>
      <c r="E1845" s="3">
        <v>329815</v>
      </c>
      <c r="F1845" s="3">
        <f t="shared" si="36"/>
        <v>308365</v>
      </c>
      <c r="G1845" s="3"/>
      <c r="H1845" s="21"/>
    </row>
    <row r="1846" spans="1:8">
      <c r="A1846" s="19"/>
      <c r="B1846" s="21" t="s">
        <v>2127</v>
      </c>
      <c r="C1846" s="21">
        <v>14</v>
      </c>
      <c r="D1846" s="3"/>
      <c r="E1846" s="3">
        <v>273205</v>
      </c>
      <c r="F1846" s="3">
        <f t="shared" si="36"/>
        <v>35160</v>
      </c>
      <c r="G1846" s="3"/>
      <c r="H1846" s="21"/>
    </row>
    <row r="1847" spans="1:8">
      <c r="A1847" s="19"/>
      <c r="B1847" s="21" t="s">
        <v>2128</v>
      </c>
      <c r="C1847" s="21">
        <v>1</v>
      </c>
      <c r="D1847" s="3"/>
      <c r="E1847" s="3">
        <v>20000</v>
      </c>
      <c r="F1847" s="3">
        <f t="shared" si="36"/>
        <v>15160</v>
      </c>
      <c r="G1847" s="3"/>
      <c r="H1847" s="21"/>
    </row>
    <row r="1848" spans="1:8">
      <c r="A1848" s="19"/>
      <c r="B1848" s="21" t="s">
        <v>2133</v>
      </c>
      <c r="C1848" s="21">
        <v>3</v>
      </c>
      <c r="D1848" s="3">
        <v>76515</v>
      </c>
      <c r="E1848" s="3"/>
      <c r="F1848" s="3">
        <f t="shared" si="36"/>
        <v>91675</v>
      </c>
      <c r="G1848" s="264" t="s">
        <v>2540</v>
      </c>
      <c r="H1848" s="21"/>
    </row>
    <row r="1849" spans="1:8">
      <c r="A1849" s="19"/>
      <c r="B1849" s="21" t="s">
        <v>2133</v>
      </c>
      <c r="C1849" s="21">
        <v>1</v>
      </c>
      <c r="D1849" s="3"/>
      <c r="E1849" s="3">
        <v>20565</v>
      </c>
      <c r="F1849" s="3">
        <f t="shared" si="36"/>
        <v>71110</v>
      </c>
      <c r="G1849" s="3"/>
      <c r="H1849" s="21"/>
    </row>
    <row r="1850" spans="1:8">
      <c r="A1850" s="19"/>
      <c r="B1850" s="21" t="s">
        <v>2136</v>
      </c>
      <c r="C1850" s="21">
        <v>17</v>
      </c>
      <c r="D1850" s="3">
        <v>439555</v>
      </c>
      <c r="E1850" s="3"/>
      <c r="F1850" s="3">
        <f t="shared" si="36"/>
        <v>510665</v>
      </c>
      <c r="G1850" s="3"/>
      <c r="H1850" s="21"/>
    </row>
    <row r="1851" spans="1:8">
      <c r="A1851" s="19"/>
      <c r="B1851" s="21" t="s">
        <v>2138</v>
      </c>
      <c r="C1851" s="21">
        <v>9</v>
      </c>
      <c r="D1851" s="3">
        <v>234655</v>
      </c>
      <c r="E1851" s="3"/>
      <c r="F1851" s="3">
        <f t="shared" si="36"/>
        <v>745320</v>
      </c>
      <c r="G1851" s="3"/>
      <c r="H1851" s="21"/>
    </row>
    <row r="1852" spans="1:8">
      <c r="A1852" s="19"/>
      <c r="B1852" s="21" t="s">
        <v>2139</v>
      </c>
      <c r="C1852" s="21">
        <v>7</v>
      </c>
      <c r="D1852" s="3">
        <v>179350</v>
      </c>
      <c r="E1852" s="3"/>
      <c r="F1852" s="3">
        <f t="shared" si="36"/>
        <v>924670</v>
      </c>
      <c r="G1852" s="3"/>
      <c r="H1852" s="21"/>
    </row>
    <row r="1853" spans="1:8">
      <c r="A1853" s="19"/>
      <c r="B1853" s="21" t="s">
        <v>2141</v>
      </c>
      <c r="C1853" s="21">
        <v>2</v>
      </c>
      <c r="D1853" s="3"/>
      <c r="E1853" s="3">
        <v>40000</v>
      </c>
      <c r="F1853" s="3">
        <f t="shared" si="36"/>
        <v>884670</v>
      </c>
      <c r="G1853" s="3"/>
      <c r="H1853" s="21"/>
    </row>
    <row r="1854" spans="1:8">
      <c r="A1854" s="19"/>
      <c r="B1854" s="21" t="s">
        <v>2143</v>
      </c>
      <c r="C1854" s="21">
        <v>17</v>
      </c>
      <c r="D1854" s="3">
        <v>438655</v>
      </c>
      <c r="E1854" s="3"/>
      <c r="F1854" s="3">
        <f t="shared" si="36"/>
        <v>1323325</v>
      </c>
      <c r="G1854" s="3"/>
      <c r="H1854" s="21"/>
    </row>
    <row r="1855" spans="1:8">
      <c r="A1855" s="19"/>
      <c r="B1855" s="21" t="s">
        <v>2144</v>
      </c>
      <c r="C1855" s="21">
        <v>13</v>
      </c>
      <c r="D1855" s="3">
        <v>331495</v>
      </c>
      <c r="E1855" s="3"/>
      <c r="F1855" s="3">
        <f t="shared" si="36"/>
        <v>1654820</v>
      </c>
      <c r="G1855" s="3"/>
      <c r="H1855" s="21"/>
    </row>
    <row r="1856" spans="1:8">
      <c r="A1856" s="19"/>
      <c r="B1856" s="21" t="s">
        <v>2147</v>
      </c>
      <c r="C1856" s="21">
        <v>2</v>
      </c>
      <c r="D1856" s="3"/>
      <c r="E1856" s="3">
        <v>40000</v>
      </c>
      <c r="F1856" s="3">
        <f t="shared" si="36"/>
        <v>1614820</v>
      </c>
      <c r="G1856" s="3"/>
      <c r="H1856" s="21"/>
    </row>
    <row r="1857" spans="1:8">
      <c r="A1857" s="19"/>
      <c r="B1857" s="21" t="s">
        <v>2149</v>
      </c>
      <c r="C1857" s="21">
        <v>2</v>
      </c>
      <c r="D1857" s="3"/>
      <c r="E1857" s="3">
        <v>40000</v>
      </c>
      <c r="F1857" s="3">
        <f t="shared" si="36"/>
        <v>1574820</v>
      </c>
      <c r="G1857" s="3"/>
      <c r="H1857" s="21"/>
    </row>
    <row r="1858" spans="1:8">
      <c r="A1858" s="19"/>
      <c r="B1858" s="21" t="s">
        <v>2169</v>
      </c>
      <c r="C1858" s="21">
        <v>1</v>
      </c>
      <c r="D1858" s="3"/>
      <c r="E1858" s="3">
        <v>16000</v>
      </c>
      <c r="F1858" s="3">
        <f t="shared" si="36"/>
        <v>1558820</v>
      </c>
      <c r="G1858" s="3"/>
      <c r="H1858" s="21"/>
    </row>
    <row r="1859" spans="1:8">
      <c r="A1859" s="19"/>
      <c r="B1859" s="21" t="s">
        <v>2178</v>
      </c>
      <c r="C1859" s="21">
        <v>1</v>
      </c>
      <c r="D1859" s="3"/>
      <c r="E1859" s="3">
        <v>20000</v>
      </c>
      <c r="F1859" s="3">
        <f t="shared" si="36"/>
        <v>1538820</v>
      </c>
      <c r="G1859" s="3"/>
      <c r="H1859" s="21"/>
    </row>
    <row r="1860" spans="1:8">
      <c r="A1860" s="19"/>
      <c r="B1860" s="21" t="s">
        <v>2180</v>
      </c>
      <c r="C1860" s="21">
        <v>1</v>
      </c>
      <c r="D1860" s="3"/>
      <c r="E1860" s="3">
        <v>14000</v>
      </c>
      <c r="F1860" s="3">
        <f t="shared" si="36"/>
        <v>1524820</v>
      </c>
      <c r="G1860" s="3"/>
      <c r="H1860" s="21"/>
    </row>
    <row r="1861" spans="1:8">
      <c r="A1861" s="19"/>
      <c r="B1861" s="21" t="s">
        <v>2182</v>
      </c>
      <c r="C1861" s="21">
        <v>5</v>
      </c>
      <c r="D1861" s="3"/>
      <c r="E1861" s="3">
        <v>106165</v>
      </c>
      <c r="F1861" s="3">
        <f t="shared" si="36"/>
        <v>1418655</v>
      </c>
      <c r="G1861" s="3"/>
      <c r="H1861" s="21"/>
    </row>
    <row r="1862" spans="1:8">
      <c r="A1862" s="19"/>
      <c r="B1862" s="21" t="s">
        <v>2183</v>
      </c>
      <c r="C1862" s="21">
        <v>2</v>
      </c>
      <c r="D1862" s="3"/>
      <c r="E1862" s="3">
        <v>48535</v>
      </c>
      <c r="F1862" s="3">
        <f t="shared" si="36"/>
        <v>1370120</v>
      </c>
      <c r="G1862" s="3"/>
      <c r="H1862" s="21"/>
    </row>
    <row r="1863" spans="1:8">
      <c r="A1863" s="19"/>
      <c r="B1863" s="21" t="s">
        <v>2188</v>
      </c>
      <c r="C1863" s="21">
        <v>6</v>
      </c>
      <c r="D1863" s="3"/>
      <c r="E1863" s="3">
        <v>101125</v>
      </c>
      <c r="F1863" s="3">
        <f t="shared" si="36"/>
        <v>1268995</v>
      </c>
      <c r="G1863" s="3"/>
      <c r="H1863" s="21"/>
    </row>
    <row r="1864" spans="1:8">
      <c r="A1864" s="19"/>
      <c r="B1864" s="21" t="s">
        <v>2189</v>
      </c>
      <c r="C1864" s="21">
        <v>2</v>
      </c>
      <c r="D1864" s="3"/>
      <c r="E1864" s="3">
        <v>40170</v>
      </c>
      <c r="F1864" s="3">
        <f t="shared" si="36"/>
        <v>1228825</v>
      </c>
      <c r="G1864" s="3"/>
      <c r="H1864" s="21"/>
    </row>
    <row r="1865" spans="1:8">
      <c r="A1865" s="19"/>
      <c r="B1865" s="21" t="s">
        <v>2506</v>
      </c>
      <c r="C1865" s="21">
        <v>1</v>
      </c>
      <c r="D1865" s="3"/>
      <c r="E1865" s="3">
        <v>20000</v>
      </c>
      <c r="F1865" s="3">
        <f t="shared" si="36"/>
        <v>1208825</v>
      </c>
      <c r="G1865" s="3"/>
      <c r="H1865" s="21"/>
    </row>
    <row r="1866" spans="1:8">
      <c r="A1866" s="19"/>
      <c r="B1866" s="21" t="s">
        <v>2517</v>
      </c>
      <c r="C1866" s="21">
        <v>2</v>
      </c>
      <c r="D1866" s="3"/>
      <c r="E1866" s="3">
        <v>41115</v>
      </c>
      <c r="F1866" s="3">
        <f t="shared" si="36"/>
        <v>1167710</v>
      </c>
      <c r="G1866" s="3"/>
      <c r="H1866" s="21"/>
    </row>
    <row r="1867" spans="1:8">
      <c r="A1867" s="19"/>
      <c r="B1867" s="270" t="s">
        <v>2567</v>
      </c>
      <c r="C1867" s="21">
        <v>2</v>
      </c>
      <c r="D1867" s="3"/>
      <c r="E1867" s="3">
        <v>41795</v>
      </c>
      <c r="F1867" s="3">
        <f t="shared" si="36"/>
        <v>1125915</v>
      </c>
      <c r="G1867" s="3"/>
      <c r="H1867" s="21"/>
    </row>
    <row r="1868" spans="1:8">
      <c r="A1868" s="19"/>
      <c r="B1868" s="280" t="s">
        <v>2572</v>
      </c>
      <c r="C1868" s="21">
        <v>4</v>
      </c>
      <c r="D1868" s="3"/>
      <c r="E1868" s="3">
        <v>78240</v>
      </c>
      <c r="F1868" s="3">
        <f t="shared" si="36"/>
        <v>1047675</v>
      </c>
      <c r="G1868" s="3"/>
      <c r="H1868" s="21"/>
    </row>
    <row r="1869" spans="1:8">
      <c r="A1869" s="19"/>
      <c r="B1869" s="282" t="s">
        <v>2575</v>
      </c>
      <c r="C1869" s="21">
        <v>11</v>
      </c>
      <c r="D1869" s="3"/>
      <c r="E1869" s="3">
        <v>205965</v>
      </c>
      <c r="F1869" s="3">
        <f t="shared" si="36"/>
        <v>841710</v>
      </c>
      <c r="G1869" s="3"/>
      <c r="H1869" s="21"/>
    </row>
    <row r="1870" spans="1:8">
      <c r="A1870" s="19"/>
      <c r="B1870" s="284" t="s">
        <v>2577</v>
      </c>
      <c r="C1870" s="21">
        <v>16</v>
      </c>
      <c r="D1870" s="3"/>
      <c r="E1870" s="3">
        <v>324455</v>
      </c>
      <c r="F1870" s="3">
        <f t="shared" si="36"/>
        <v>517255</v>
      </c>
      <c r="G1870" s="3"/>
      <c r="H1870" s="21"/>
    </row>
    <row r="1871" spans="1:8">
      <c r="A1871" s="19"/>
      <c r="B1871" s="286" t="s">
        <v>2580</v>
      </c>
      <c r="C1871" s="21">
        <v>10</v>
      </c>
      <c r="D1871" s="3"/>
      <c r="E1871" s="3">
        <v>281080</v>
      </c>
      <c r="F1871" s="3">
        <f t="shared" si="36"/>
        <v>236175</v>
      </c>
      <c r="G1871" s="3"/>
      <c r="H1871" s="21"/>
    </row>
    <row r="1872" spans="1:8">
      <c r="A1872" s="19"/>
      <c r="B1872" s="288" t="s">
        <v>2582</v>
      </c>
      <c r="C1872" s="21">
        <v>3</v>
      </c>
      <c r="D1872" s="3"/>
      <c r="E1872" s="3">
        <v>57225</v>
      </c>
      <c r="F1872" s="3">
        <f t="shared" si="36"/>
        <v>178950</v>
      </c>
      <c r="G1872" s="3"/>
      <c r="H1872" s="21"/>
    </row>
    <row r="1873" spans="1:8">
      <c r="A1873" s="19"/>
      <c r="B1873" s="293" t="s">
        <v>2585</v>
      </c>
      <c r="C1873" s="21">
        <v>6</v>
      </c>
      <c r="D1873" s="3"/>
      <c r="E1873" s="3">
        <v>101005</v>
      </c>
      <c r="F1873" s="3">
        <f t="shared" si="36"/>
        <v>77945</v>
      </c>
      <c r="G1873" s="3"/>
      <c r="H1873" s="21"/>
    </row>
    <row r="1874" spans="1:8">
      <c r="A1874" s="19"/>
      <c r="B1874" s="297" t="s">
        <v>2588</v>
      </c>
      <c r="C1874" s="21">
        <v>3</v>
      </c>
      <c r="D1874" s="3"/>
      <c r="E1874" s="3">
        <v>69265</v>
      </c>
      <c r="F1874" s="3">
        <f t="shared" si="36"/>
        <v>8680</v>
      </c>
      <c r="G1874" s="3"/>
      <c r="H1874" s="21"/>
    </row>
    <row r="1875" spans="1:8">
      <c r="A1875" s="19"/>
      <c r="B1875" s="305" t="s">
        <v>2598</v>
      </c>
      <c r="C1875" s="21">
        <v>1</v>
      </c>
      <c r="D1875" s="3">
        <v>6555</v>
      </c>
      <c r="E1875" s="3">
        <v>15235</v>
      </c>
      <c r="F1875" s="3">
        <f t="shared" si="36"/>
        <v>0</v>
      </c>
      <c r="G1875" s="3" t="s">
        <v>1344</v>
      </c>
      <c r="H1875" s="21"/>
    </row>
    <row r="1876" spans="1:8">
      <c r="A1876" s="19"/>
      <c r="B1876" s="21"/>
      <c r="C1876" s="21"/>
      <c r="D1876" s="3"/>
      <c r="E1876" s="3"/>
      <c r="F1876" s="3">
        <f t="shared" si="36"/>
        <v>0</v>
      </c>
      <c r="G1876" s="3"/>
      <c r="H1876" s="21"/>
    </row>
    <row r="1877" spans="1:8" ht="15.75">
      <c r="A1877" s="710" t="s">
        <v>43</v>
      </c>
      <c r="B1877" s="711"/>
      <c r="C1877" s="79">
        <f>SUM(C1830:C1876)</f>
        <v>443</v>
      </c>
      <c r="D1877" s="13">
        <f>SUM(D1830:D1876)</f>
        <v>5075060</v>
      </c>
      <c r="E1877" s="13">
        <f>SUM(E1830:E1876)</f>
        <v>5075060</v>
      </c>
      <c r="F1877" s="13">
        <f>D1877-E1877</f>
        <v>0</v>
      </c>
      <c r="G1877" s="13"/>
      <c r="H1877" s="88"/>
    </row>
    <row r="1880" spans="1:8" ht="23.25">
      <c r="A1880" s="666" t="s">
        <v>0</v>
      </c>
      <c r="B1880" s="666"/>
      <c r="C1880" s="666"/>
      <c r="D1880" s="666"/>
      <c r="E1880" s="666"/>
      <c r="F1880" s="666"/>
      <c r="G1880" s="666"/>
      <c r="H1880" s="666"/>
    </row>
    <row r="1881" spans="1:8" ht="15.75">
      <c r="A1881" s="672" t="s">
        <v>1579</v>
      </c>
      <c r="B1881" s="672"/>
      <c r="C1881" s="672"/>
      <c r="D1881" s="672"/>
      <c r="E1881" s="672"/>
      <c r="F1881" s="672"/>
      <c r="G1881" s="672"/>
      <c r="H1881" s="672"/>
    </row>
    <row r="1882" spans="1:8" ht="18.75">
      <c r="A1882" s="708" t="s">
        <v>342</v>
      </c>
      <c r="B1882" s="708"/>
      <c r="C1882" s="708"/>
      <c r="D1882" s="708"/>
      <c r="E1882" s="708"/>
      <c r="F1882" s="708"/>
      <c r="G1882" s="708"/>
      <c r="H1882" s="708"/>
    </row>
    <row r="1883" spans="1:8">
      <c r="A1883" s="668"/>
      <c r="B1883" s="668"/>
      <c r="C1883" s="668"/>
      <c r="D1883" s="668"/>
      <c r="E1883" s="668"/>
      <c r="F1883" s="668"/>
      <c r="G1883" s="668"/>
      <c r="H1883" s="668"/>
    </row>
    <row r="1884" spans="1:8" ht="15.75">
      <c r="A1884" s="1" t="s">
        <v>3</v>
      </c>
      <c r="B1884" s="1" t="s">
        <v>4</v>
      </c>
      <c r="C1884" s="211" t="s">
        <v>2245</v>
      </c>
      <c r="D1884" s="1" t="s">
        <v>2243</v>
      </c>
      <c r="E1884" s="1" t="s">
        <v>2246</v>
      </c>
      <c r="F1884" s="211" t="s">
        <v>2244</v>
      </c>
      <c r="G1884" s="1" t="s">
        <v>2247</v>
      </c>
      <c r="H1884" s="211" t="s">
        <v>2239</v>
      </c>
    </row>
    <row r="1885" spans="1:8">
      <c r="A1885" s="19"/>
      <c r="B1885" s="21" t="s">
        <v>2110</v>
      </c>
      <c r="C1885" s="21">
        <v>6</v>
      </c>
      <c r="D1885" s="3">
        <v>155005</v>
      </c>
      <c r="E1885" s="3"/>
      <c r="F1885" s="3">
        <f>D1885-E1885</f>
        <v>155005</v>
      </c>
      <c r="G1885" s="264" t="s">
        <v>2394</v>
      </c>
      <c r="H1885" s="21"/>
    </row>
    <row r="1886" spans="1:8">
      <c r="A1886" s="19"/>
      <c r="B1886" s="21" t="s">
        <v>2112</v>
      </c>
      <c r="C1886" s="21">
        <v>5</v>
      </c>
      <c r="D1886" s="3">
        <v>127975</v>
      </c>
      <c r="E1886" s="3"/>
      <c r="F1886" s="3">
        <f>F1885+D1886-E1886</f>
        <v>282980</v>
      </c>
      <c r="G1886" s="264" t="s">
        <v>2535</v>
      </c>
      <c r="H1886" s="21"/>
    </row>
    <row r="1887" spans="1:8">
      <c r="A1887" s="19"/>
      <c r="B1887" s="21" t="s">
        <v>2114</v>
      </c>
      <c r="C1887" s="21">
        <v>8</v>
      </c>
      <c r="D1887" s="3">
        <v>203385</v>
      </c>
      <c r="E1887" s="3"/>
      <c r="F1887" s="3">
        <f t="shared" ref="F1887:F1918" si="37">F1886+D1887-E1887</f>
        <v>486365</v>
      </c>
      <c r="G1887" s="264" t="s">
        <v>2397</v>
      </c>
      <c r="H1887" s="21"/>
    </row>
    <row r="1888" spans="1:8">
      <c r="A1888" s="19"/>
      <c r="B1888" s="21" t="s">
        <v>2188</v>
      </c>
      <c r="C1888" s="21">
        <v>12</v>
      </c>
      <c r="D1888" s="3">
        <v>310930</v>
      </c>
      <c r="E1888" s="3"/>
      <c r="F1888" s="3">
        <f t="shared" si="37"/>
        <v>797295</v>
      </c>
      <c r="G1888" s="3"/>
      <c r="H1888" s="21"/>
    </row>
    <row r="1889" spans="1:8">
      <c r="A1889" s="19"/>
      <c r="B1889" s="21" t="s">
        <v>2189</v>
      </c>
      <c r="C1889" s="21">
        <v>8</v>
      </c>
      <c r="D1889" s="3">
        <v>207545</v>
      </c>
      <c r="E1889" s="3"/>
      <c r="F1889" s="3">
        <f t="shared" si="37"/>
        <v>1004840</v>
      </c>
      <c r="G1889" s="3"/>
      <c r="H1889" s="21"/>
    </row>
    <row r="1890" spans="1:8">
      <c r="A1890" s="19"/>
      <c r="B1890" s="21" t="s">
        <v>2190</v>
      </c>
      <c r="C1890" s="21">
        <v>5</v>
      </c>
      <c r="D1890" s="3">
        <v>130765</v>
      </c>
      <c r="E1890" s="3"/>
      <c r="F1890" s="3">
        <f t="shared" si="37"/>
        <v>1135605</v>
      </c>
      <c r="G1890" s="3"/>
      <c r="H1890" s="21"/>
    </row>
    <row r="1891" spans="1:8">
      <c r="A1891" s="19"/>
      <c r="B1891" s="21" t="s">
        <v>2191</v>
      </c>
      <c r="C1891" s="21">
        <v>3</v>
      </c>
      <c r="D1891" s="3">
        <v>79155</v>
      </c>
      <c r="E1891" s="3"/>
      <c r="F1891" s="3">
        <f t="shared" si="37"/>
        <v>1214760</v>
      </c>
      <c r="G1891" s="3"/>
      <c r="H1891" s="21"/>
    </row>
    <row r="1892" spans="1:8">
      <c r="A1892" s="19"/>
      <c r="B1892" s="21" t="s">
        <v>2192</v>
      </c>
      <c r="C1892" s="21">
        <v>2</v>
      </c>
      <c r="D1892" s="3">
        <v>52470</v>
      </c>
      <c r="E1892" s="3"/>
      <c r="F1892" s="3">
        <f t="shared" si="37"/>
        <v>1267230</v>
      </c>
      <c r="G1892" s="3"/>
      <c r="H1892" s="21"/>
    </row>
    <row r="1893" spans="1:8">
      <c r="A1893" s="19"/>
      <c r="B1893" s="21" t="s">
        <v>2193</v>
      </c>
      <c r="C1893" s="21">
        <v>7</v>
      </c>
      <c r="D1893" s="3">
        <v>183050</v>
      </c>
      <c r="E1893" s="3"/>
      <c r="F1893" s="3">
        <f t="shared" si="37"/>
        <v>1450280</v>
      </c>
      <c r="G1893" s="3"/>
      <c r="H1893" s="21"/>
    </row>
    <row r="1894" spans="1:8">
      <c r="A1894" s="19"/>
      <c r="B1894" s="21" t="s">
        <v>2196</v>
      </c>
      <c r="C1894" s="21">
        <v>2</v>
      </c>
      <c r="D1894" s="3"/>
      <c r="E1894" s="3">
        <v>50000</v>
      </c>
      <c r="F1894" s="3">
        <f t="shared" si="37"/>
        <v>1400280</v>
      </c>
      <c r="G1894" s="3"/>
      <c r="H1894" s="21"/>
    </row>
    <row r="1895" spans="1:8">
      <c r="A1895" s="19"/>
      <c r="B1895" s="21" t="s">
        <v>2207</v>
      </c>
      <c r="C1895" s="21">
        <v>1</v>
      </c>
      <c r="D1895" s="3"/>
      <c r="E1895" s="3">
        <v>22000</v>
      </c>
      <c r="F1895" s="3">
        <f t="shared" si="37"/>
        <v>1378280</v>
      </c>
      <c r="G1895" s="3"/>
      <c r="H1895" s="21"/>
    </row>
    <row r="1896" spans="1:8">
      <c r="A1896" s="19"/>
      <c r="B1896" s="21" t="s">
        <v>2208</v>
      </c>
      <c r="C1896" s="21">
        <v>1</v>
      </c>
      <c r="D1896" s="3">
        <v>5030</v>
      </c>
      <c r="E1896" s="3"/>
      <c r="F1896" s="3">
        <f t="shared" si="37"/>
        <v>1383310</v>
      </c>
      <c r="G1896" s="264" t="s">
        <v>2536</v>
      </c>
      <c r="H1896" s="21"/>
    </row>
    <row r="1897" spans="1:8">
      <c r="A1897" s="19"/>
      <c r="B1897" s="270" t="s">
        <v>2567</v>
      </c>
      <c r="C1897" s="21">
        <v>1</v>
      </c>
      <c r="D1897" s="3"/>
      <c r="E1897" s="3">
        <v>14875</v>
      </c>
      <c r="F1897" s="3">
        <f t="shared" si="37"/>
        <v>1368435</v>
      </c>
      <c r="G1897" s="3"/>
      <c r="H1897" s="21"/>
    </row>
    <row r="1898" spans="1:8">
      <c r="A1898" s="19"/>
      <c r="B1898" s="276" t="s">
        <v>2570</v>
      </c>
      <c r="C1898" s="21">
        <v>1</v>
      </c>
      <c r="D1898" s="3"/>
      <c r="E1898" s="3">
        <v>14170</v>
      </c>
      <c r="F1898" s="3">
        <f t="shared" si="37"/>
        <v>1354265</v>
      </c>
      <c r="G1898" s="3"/>
      <c r="H1898" s="21"/>
    </row>
    <row r="1899" spans="1:8">
      <c r="A1899" s="19"/>
      <c r="B1899" s="282" t="s">
        <v>2575</v>
      </c>
      <c r="C1899" s="21">
        <v>2</v>
      </c>
      <c r="D1899" s="3"/>
      <c r="E1899" s="3">
        <v>28890</v>
      </c>
      <c r="F1899" s="3">
        <f t="shared" si="37"/>
        <v>1325375</v>
      </c>
      <c r="G1899" s="3"/>
      <c r="H1899" s="21"/>
    </row>
    <row r="1900" spans="1:8">
      <c r="A1900" s="19"/>
      <c r="B1900" s="21" t="s">
        <v>2577</v>
      </c>
      <c r="C1900" s="21">
        <v>3</v>
      </c>
      <c r="D1900" s="3"/>
      <c r="E1900" s="3">
        <v>60940</v>
      </c>
      <c r="F1900" s="3">
        <f t="shared" si="37"/>
        <v>1264435</v>
      </c>
      <c r="G1900" s="3"/>
      <c r="H1900" s="21"/>
    </row>
    <row r="1901" spans="1:8">
      <c r="A1901" s="19"/>
      <c r="B1901" s="21" t="s">
        <v>2580</v>
      </c>
      <c r="C1901" s="21">
        <v>4</v>
      </c>
      <c r="D1901" s="3"/>
      <c r="E1901" s="3">
        <v>69575</v>
      </c>
      <c r="F1901" s="3">
        <f t="shared" si="37"/>
        <v>1194860</v>
      </c>
      <c r="G1901" s="3"/>
      <c r="H1901" s="21"/>
    </row>
    <row r="1902" spans="1:8">
      <c r="A1902" s="19"/>
      <c r="B1902" s="288" t="s">
        <v>2582</v>
      </c>
      <c r="C1902" s="21">
        <v>3</v>
      </c>
      <c r="D1902" s="3"/>
      <c r="E1902" s="3">
        <v>57010</v>
      </c>
      <c r="F1902" s="3">
        <f t="shared" si="37"/>
        <v>1137850</v>
      </c>
      <c r="G1902" s="3"/>
      <c r="H1902" s="21"/>
    </row>
    <row r="1903" spans="1:8">
      <c r="A1903" s="19"/>
      <c r="B1903" s="293" t="s">
        <v>2585</v>
      </c>
      <c r="C1903" s="21">
        <v>7</v>
      </c>
      <c r="D1903" s="3"/>
      <c r="E1903" s="3">
        <v>157375</v>
      </c>
      <c r="F1903" s="3">
        <f t="shared" si="37"/>
        <v>980475</v>
      </c>
      <c r="G1903" s="3"/>
      <c r="H1903" s="21"/>
    </row>
    <row r="1904" spans="1:8">
      <c r="A1904" s="19"/>
      <c r="B1904" s="297" t="s">
        <v>2588</v>
      </c>
      <c r="C1904" s="21">
        <v>7</v>
      </c>
      <c r="D1904" s="3"/>
      <c r="E1904" s="3">
        <v>134170</v>
      </c>
      <c r="F1904" s="3">
        <f t="shared" si="37"/>
        <v>846305</v>
      </c>
      <c r="G1904" s="3"/>
      <c r="H1904" s="21"/>
    </row>
    <row r="1905" spans="1:8">
      <c r="A1905" s="19"/>
      <c r="B1905" s="302" t="s">
        <v>2595</v>
      </c>
      <c r="C1905" s="21">
        <v>9</v>
      </c>
      <c r="D1905" s="3"/>
      <c r="E1905" s="3">
        <v>159870</v>
      </c>
      <c r="F1905" s="3">
        <f t="shared" si="37"/>
        <v>686435</v>
      </c>
      <c r="G1905" s="3"/>
      <c r="H1905" s="21"/>
    </row>
    <row r="1906" spans="1:8">
      <c r="A1906" s="19"/>
      <c r="B1906" s="305" t="s">
        <v>2598</v>
      </c>
      <c r="C1906" s="21">
        <v>15</v>
      </c>
      <c r="D1906" s="3"/>
      <c r="E1906" s="3">
        <v>264220</v>
      </c>
      <c r="F1906" s="3">
        <f t="shared" si="37"/>
        <v>422215</v>
      </c>
      <c r="G1906" s="3"/>
      <c r="H1906" s="21"/>
    </row>
    <row r="1907" spans="1:8">
      <c r="A1907" s="19"/>
      <c r="B1907" s="307" t="s">
        <v>2601</v>
      </c>
      <c r="C1907" s="21">
        <v>4</v>
      </c>
      <c r="D1907" s="3"/>
      <c r="E1907" s="3">
        <v>60330</v>
      </c>
      <c r="F1907" s="3">
        <f t="shared" si="37"/>
        <v>361885</v>
      </c>
      <c r="G1907" s="3"/>
      <c r="H1907" s="21"/>
    </row>
    <row r="1908" spans="1:8">
      <c r="A1908" s="19"/>
      <c r="B1908" s="311" t="s">
        <v>2605</v>
      </c>
      <c r="C1908" s="21">
        <v>5</v>
      </c>
      <c r="D1908" s="3"/>
      <c r="E1908" s="3">
        <v>76405</v>
      </c>
      <c r="F1908" s="3">
        <f t="shared" si="37"/>
        <v>285480</v>
      </c>
      <c r="G1908" s="3"/>
      <c r="H1908" s="21"/>
    </row>
    <row r="1909" spans="1:8">
      <c r="A1909" s="19"/>
      <c r="B1909" s="319" t="s">
        <v>2609</v>
      </c>
      <c r="C1909" s="21">
        <v>2</v>
      </c>
      <c r="D1909" s="3"/>
      <c r="E1909" s="3">
        <v>29645</v>
      </c>
      <c r="F1909" s="3">
        <f t="shared" si="37"/>
        <v>255835</v>
      </c>
      <c r="G1909" s="3"/>
      <c r="H1909" s="21"/>
    </row>
    <row r="1910" spans="1:8">
      <c r="A1910" s="19"/>
      <c r="B1910" s="21" t="s">
        <v>2611</v>
      </c>
      <c r="C1910" s="21">
        <v>2</v>
      </c>
      <c r="D1910" s="3"/>
      <c r="E1910" s="3">
        <v>36700</v>
      </c>
      <c r="F1910" s="3">
        <f t="shared" si="37"/>
        <v>219135</v>
      </c>
      <c r="G1910" s="3"/>
      <c r="H1910" s="21"/>
    </row>
    <row r="1911" spans="1:8">
      <c r="A1911" s="19"/>
      <c r="B1911" s="21" t="s">
        <v>2619</v>
      </c>
      <c r="C1911" s="21">
        <v>2</v>
      </c>
      <c r="D1911" s="3"/>
      <c r="E1911" s="3">
        <v>50000</v>
      </c>
      <c r="F1911" s="3">
        <f t="shared" si="37"/>
        <v>169135</v>
      </c>
      <c r="G1911" s="3"/>
      <c r="H1911" s="21"/>
    </row>
    <row r="1912" spans="1:8">
      <c r="A1912" s="19"/>
      <c r="B1912" s="21" t="s">
        <v>2624</v>
      </c>
      <c r="C1912" s="21">
        <v>4</v>
      </c>
      <c r="D1912" s="3"/>
      <c r="E1912" s="3">
        <v>82050</v>
      </c>
      <c r="F1912" s="3">
        <f t="shared" si="37"/>
        <v>87085</v>
      </c>
      <c r="G1912" s="3"/>
      <c r="H1912" s="21"/>
    </row>
    <row r="1913" spans="1:8">
      <c r="A1913" s="19"/>
      <c r="B1913" s="21" t="s">
        <v>2630</v>
      </c>
      <c r="C1913" s="21">
        <v>4</v>
      </c>
      <c r="D1913" s="3"/>
      <c r="E1913" s="3">
        <v>80250</v>
      </c>
      <c r="F1913" s="3">
        <f t="shared" si="37"/>
        <v>6835</v>
      </c>
      <c r="G1913" s="3"/>
      <c r="H1913" s="21"/>
    </row>
    <row r="1914" spans="1:8">
      <c r="A1914" s="19"/>
      <c r="B1914" s="21" t="s">
        <v>2721</v>
      </c>
      <c r="C1914" s="21">
        <v>1</v>
      </c>
      <c r="D1914" s="3"/>
      <c r="E1914" s="3">
        <v>5080</v>
      </c>
      <c r="F1914" s="3">
        <f t="shared" si="37"/>
        <v>1755</v>
      </c>
      <c r="G1914" s="3"/>
      <c r="H1914" s="21"/>
    </row>
    <row r="1915" spans="1:8">
      <c r="A1915" s="19"/>
      <c r="B1915" s="21" t="s">
        <v>2736</v>
      </c>
      <c r="C1915" s="21">
        <v>1</v>
      </c>
      <c r="D1915" s="3"/>
      <c r="E1915" s="3">
        <v>660</v>
      </c>
      <c r="F1915" s="3">
        <f t="shared" si="37"/>
        <v>1095</v>
      </c>
      <c r="G1915" s="3"/>
      <c r="H1915" s="21"/>
    </row>
    <row r="1916" spans="1:8">
      <c r="A1916" s="19"/>
      <c r="B1916" s="21" t="s">
        <v>2903</v>
      </c>
      <c r="C1916" s="21">
        <v>1</v>
      </c>
      <c r="D1916" s="3">
        <v>3555</v>
      </c>
      <c r="E1916" s="3">
        <v>4650</v>
      </c>
      <c r="F1916" s="3">
        <f t="shared" si="37"/>
        <v>0</v>
      </c>
      <c r="G1916" s="3"/>
      <c r="H1916" s="21"/>
    </row>
    <row r="1917" spans="1:8">
      <c r="A1917" s="19"/>
      <c r="B1917" s="21"/>
      <c r="C1917" s="21"/>
      <c r="D1917" s="3"/>
      <c r="E1917" s="3"/>
      <c r="F1917" s="3">
        <f t="shared" si="37"/>
        <v>0</v>
      </c>
      <c r="G1917" s="3"/>
      <c r="H1917" s="21"/>
    </row>
    <row r="1918" spans="1:8">
      <c r="A1918" s="19"/>
      <c r="B1918" s="21"/>
      <c r="C1918" s="21"/>
      <c r="D1918" s="3"/>
      <c r="E1918" s="3"/>
      <c r="F1918" s="3">
        <f t="shared" si="37"/>
        <v>0</v>
      </c>
      <c r="G1918" s="3"/>
      <c r="H1918" s="21"/>
    </row>
    <row r="1919" spans="1:8" ht="15.75">
      <c r="A1919" s="710" t="s">
        <v>43</v>
      </c>
      <c r="B1919" s="711"/>
      <c r="C1919" s="79">
        <f>SUM(C1885:C1918)</f>
        <v>138</v>
      </c>
      <c r="D1919" s="13">
        <f>SUM(D1885:D1918)</f>
        <v>1458865</v>
      </c>
      <c r="E1919" s="13">
        <f>SUM(E1885:E1918)</f>
        <v>1458865</v>
      </c>
      <c r="F1919" s="13">
        <f>D1919-E1919</f>
        <v>0</v>
      </c>
      <c r="G1919" s="13"/>
      <c r="H1919" s="88"/>
    </row>
    <row r="1922" spans="1:8" ht="23.25">
      <c r="A1922" s="666" t="s">
        <v>0</v>
      </c>
      <c r="B1922" s="666"/>
      <c r="C1922" s="666"/>
      <c r="D1922" s="666"/>
      <c r="E1922" s="666"/>
      <c r="F1922" s="666"/>
      <c r="G1922" s="666"/>
      <c r="H1922" s="666"/>
    </row>
    <row r="1923" spans="1:8" ht="15.75">
      <c r="A1923" s="672" t="s">
        <v>1579</v>
      </c>
      <c r="B1923" s="672"/>
      <c r="C1923" s="672"/>
      <c r="D1923" s="672"/>
      <c r="E1923" s="672"/>
      <c r="F1923" s="672"/>
      <c r="G1923" s="672"/>
      <c r="H1923" s="672"/>
    </row>
    <row r="1924" spans="1:8" ht="18.75">
      <c r="A1924" s="708" t="s">
        <v>2118</v>
      </c>
      <c r="B1924" s="708"/>
      <c r="C1924" s="708"/>
      <c r="D1924" s="708"/>
      <c r="E1924" s="708"/>
      <c r="F1924" s="708"/>
      <c r="G1924" s="708"/>
      <c r="H1924" s="708"/>
    </row>
    <row r="1925" spans="1:8">
      <c r="A1925" s="668"/>
      <c r="B1925" s="668"/>
      <c r="C1925" s="668"/>
      <c r="D1925" s="668"/>
      <c r="E1925" s="668"/>
      <c r="F1925" s="668"/>
      <c r="G1925" s="668"/>
      <c r="H1925" s="668"/>
    </row>
    <row r="1926" spans="1:8" ht="15.75">
      <c r="A1926" s="1" t="s">
        <v>3</v>
      </c>
      <c r="B1926" s="1" t="s">
        <v>4</v>
      </c>
      <c r="C1926" s="211" t="s">
        <v>2245</v>
      </c>
      <c r="D1926" s="1" t="s">
        <v>2243</v>
      </c>
      <c r="E1926" s="1" t="s">
        <v>2246</v>
      </c>
      <c r="F1926" s="211" t="s">
        <v>2244</v>
      </c>
      <c r="G1926" s="1" t="s">
        <v>2247</v>
      </c>
      <c r="H1926" s="211" t="s">
        <v>2239</v>
      </c>
    </row>
    <row r="1927" spans="1:8">
      <c r="A1927" s="19"/>
      <c r="B1927" s="21" t="s">
        <v>2119</v>
      </c>
      <c r="C1927" s="21">
        <v>11</v>
      </c>
      <c r="D1927" s="3">
        <v>244345</v>
      </c>
      <c r="E1927" s="3"/>
      <c r="F1927" s="3">
        <f>D1927-E1927</f>
        <v>244345</v>
      </c>
      <c r="G1927" s="230" t="s">
        <v>2527</v>
      </c>
      <c r="H1927" s="21"/>
    </row>
    <row r="1928" spans="1:8">
      <c r="A1928" s="19"/>
      <c r="B1928" s="21" t="s">
        <v>2121</v>
      </c>
      <c r="C1928" s="21">
        <v>38</v>
      </c>
      <c r="D1928" s="3">
        <v>822360</v>
      </c>
      <c r="E1928" s="3"/>
      <c r="F1928" s="3">
        <f>F1927+D1928-E1928</f>
        <v>1066705</v>
      </c>
      <c r="G1928" s="264" t="s">
        <v>2528</v>
      </c>
      <c r="H1928" s="21"/>
    </row>
    <row r="1929" spans="1:8">
      <c r="A1929" s="19"/>
      <c r="B1929" s="21" t="s">
        <v>2123</v>
      </c>
      <c r="C1929" s="21">
        <v>30</v>
      </c>
      <c r="D1929" s="3">
        <v>619655</v>
      </c>
      <c r="E1929" s="3"/>
      <c r="F1929" s="3">
        <f t="shared" ref="F1929:F1991" si="38">F1928+D1929-E1929</f>
        <v>1686360</v>
      </c>
      <c r="G1929" s="264" t="s">
        <v>2529</v>
      </c>
      <c r="H1929" s="21"/>
    </row>
    <row r="1930" spans="1:8">
      <c r="A1930" s="19"/>
      <c r="B1930" s="21" t="s">
        <v>2123</v>
      </c>
      <c r="C1930" s="21">
        <v>4</v>
      </c>
      <c r="D1930" s="3"/>
      <c r="E1930" s="3">
        <v>59865</v>
      </c>
      <c r="F1930" s="3">
        <f t="shared" si="38"/>
        <v>1626495</v>
      </c>
      <c r="G1930" s="264" t="s">
        <v>2326</v>
      </c>
      <c r="H1930" s="21"/>
    </row>
    <row r="1931" spans="1:8">
      <c r="A1931" s="19"/>
      <c r="B1931" s="21" t="s">
        <v>2124</v>
      </c>
      <c r="C1931" s="21">
        <v>28</v>
      </c>
      <c r="D1931" s="3">
        <v>605315</v>
      </c>
      <c r="E1931" s="3"/>
      <c r="F1931" s="3">
        <f t="shared" si="38"/>
        <v>2231810</v>
      </c>
      <c r="G1931" s="264" t="s">
        <v>2530</v>
      </c>
      <c r="H1931" s="21"/>
    </row>
    <row r="1932" spans="1:8">
      <c r="A1932" s="19"/>
      <c r="B1932" s="21" t="s">
        <v>2124</v>
      </c>
      <c r="C1932" s="21">
        <v>4</v>
      </c>
      <c r="D1932" s="3"/>
      <c r="E1932" s="3">
        <v>85015</v>
      </c>
      <c r="F1932" s="3">
        <f t="shared" si="38"/>
        <v>2146795</v>
      </c>
      <c r="G1932" s="264" t="s">
        <v>2531</v>
      </c>
      <c r="H1932" s="21"/>
    </row>
    <row r="1933" spans="1:8">
      <c r="A1933" s="19"/>
      <c r="B1933" s="21" t="s">
        <v>2127</v>
      </c>
      <c r="C1933" s="21">
        <v>25</v>
      </c>
      <c r="D1933" s="3">
        <v>561770</v>
      </c>
      <c r="E1933" s="3"/>
      <c r="F1933" s="3">
        <f t="shared" si="38"/>
        <v>2708565</v>
      </c>
      <c r="G1933" s="264" t="s">
        <v>2532</v>
      </c>
      <c r="H1933" s="21"/>
    </row>
    <row r="1934" spans="1:8">
      <c r="A1934" s="19"/>
      <c r="B1934" s="21" t="s">
        <v>2127</v>
      </c>
      <c r="C1934" s="21">
        <v>3</v>
      </c>
      <c r="D1934" s="3"/>
      <c r="E1934" s="3">
        <v>73000</v>
      </c>
      <c r="F1934" s="3">
        <f t="shared" si="38"/>
        <v>2635565</v>
      </c>
      <c r="G1934" s="264" t="s">
        <v>2533</v>
      </c>
      <c r="H1934" s="21"/>
    </row>
    <row r="1935" spans="1:8">
      <c r="A1935" s="19"/>
      <c r="B1935" s="21" t="s">
        <v>2128</v>
      </c>
      <c r="C1935" s="21">
        <v>23</v>
      </c>
      <c r="D1935" s="3">
        <v>422455</v>
      </c>
      <c r="E1935" s="3"/>
      <c r="F1935" s="3">
        <f t="shared" si="38"/>
        <v>3058020</v>
      </c>
      <c r="G1935" s="264" t="s">
        <v>2534</v>
      </c>
      <c r="H1935" s="21"/>
    </row>
    <row r="1936" spans="1:8">
      <c r="A1936" s="19"/>
      <c r="B1936" s="21" t="s">
        <v>2130</v>
      </c>
      <c r="C1936" s="21">
        <v>26</v>
      </c>
      <c r="D1936" s="3">
        <v>507545</v>
      </c>
      <c r="E1936" s="3"/>
      <c r="F1936" s="3">
        <f t="shared" si="38"/>
        <v>3565565</v>
      </c>
      <c r="G1936" s="3"/>
      <c r="H1936" s="21"/>
    </row>
    <row r="1937" spans="1:8">
      <c r="A1937" s="19"/>
      <c r="B1937" s="21" t="s">
        <v>2132</v>
      </c>
      <c r="C1937" s="21">
        <v>14</v>
      </c>
      <c r="D1937" s="3">
        <v>387755</v>
      </c>
      <c r="E1937" s="3"/>
      <c r="F1937" s="3">
        <f t="shared" si="38"/>
        <v>3953320</v>
      </c>
      <c r="G1937" s="3"/>
      <c r="H1937" s="21"/>
    </row>
    <row r="1938" spans="1:8">
      <c r="A1938" s="19"/>
      <c r="B1938" s="21" t="s">
        <v>2132</v>
      </c>
      <c r="C1938" s="21">
        <v>2</v>
      </c>
      <c r="D1938" s="3"/>
      <c r="E1938" s="3">
        <v>44000</v>
      </c>
      <c r="F1938" s="3">
        <f t="shared" si="38"/>
        <v>3909320</v>
      </c>
      <c r="G1938" s="3"/>
      <c r="H1938" s="21"/>
    </row>
    <row r="1939" spans="1:8">
      <c r="A1939" s="19"/>
      <c r="B1939" s="21" t="s">
        <v>2133</v>
      </c>
      <c r="C1939" s="21">
        <v>19</v>
      </c>
      <c r="D1939" s="3">
        <v>389995</v>
      </c>
      <c r="E1939" s="3"/>
      <c r="F1939" s="3">
        <f t="shared" si="38"/>
        <v>4299315</v>
      </c>
      <c r="G1939" s="3"/>
      <c r="H1939" s="21"/>
    </row>
    <row r="1940" spans="1:8">
      <c r="A1940" s="19"/>
      <c r="B1940" s="21" t="s">
        <v>2133</v>
      </c>
      <c r="C1940" s="21">
        <v>3</v>
      </c>
      <c r="D1940" s="3"/>
      <c r="E1940" s="3">
        <v>78000</v>
      </c>
      <c r="F1940" s="3">
        <f t="shared" si="38"/>
        <v>4221315</v>
      </c>
      <c r="G1940" s="3"/>
      <c r="H1940" s="21"/>
    </row>
    <row r="1941" spans="1:8">
      <c r="A1941" s="19"/>
      <c r="B1941" s="21" t="s">
        <v>2136</v>
      </c>
      <c r="C1941" s="21">
        <v>6</v>
      </c>
      <c r="D1941" s="3"/>
      <c r="E1941" s="3">
        <v>153485</v>
      </c>
      <c r="F1941" s="3">
        <f t="shared" si="38"/>
        <v>4067830</v>
      </c>
      <c r="G1941" s="3"/>
      <c r="H1941" s="21"/>
    </row>
    <row r="1942" spans="1:8">
      <c r="A1942" s="19"/>
      <c r="B1942" s="21" t="s">
        <v>2138</v>
      </c>
      <c r="C1942" s="21">
        <v>1</v>
      </c>
      <c r="D1942" s="3"/>
      <c r="E1942" s="3">
        <v>28000</v>
      </c>
      <c r="F1942" s="3">
        <f t="shared" si="38"/>
        <v>4039830</v>
      </c>
      <c r="G1942" s="3"/>
      <c r="H1942" s="21"/>
    </row>
    <row r="1943" spans="1:8">
      <c r="A1943" s="19"/>
      <c r="B1943" s="21" t="s">
        <v>2139</v>
      </c>
      <c r="C1943" s="21">
        <v>2</v>
      </c>
      <c r="D1943" s="3">
        <v>56185</v>
      </c>
      <c r="E1943" s="3"/>
      <c r="F1943" s="3">
        <f t="shared" si="38"/>
        <v>4096015</v>
      </c>
      <c r="G1943" s="3"/>
      <c r="H1943" s="21"/>
    </row>
    <row r="1944" spans="1:8">
      <c r="A1944" s="19"/>
      <c r="B1944" s="21" t="s">
        <v>2139</v>
      </c>
      <c r="C1944" s="21">
        <v>3</v>
      </c>
      <c r="D1944" s="3"/>
      <c r="E1944" s="3">
        <v>64115</v>
      </c>
      <c r="F1944" s="3">
        <f t="shared" si="38"/>
        <v>4031900</v>
      </c>
      <c r="G1944" s="3"/>
      <c r="H1944" s="21"/>
    </row>
    <row r="1945" spans="1:8">
      <c r="A1945" s="19"/>
      <c r="B1945" s="21" t="s">
        <v>2141</v>
      </c>
      <c r="C1945" s="21">
        <v>4</v>
      </c>
      <c r="D1945" s="3"/>
      <c r="E1945" s="3">
        <v>110435</v>
      </c>
      <c r="F1945" s="3">
        <f t="shared" si="38"/>
        <v>3921465</v>
      </c>
      <c r="G1945" s="3"/>
      <c r="H1945" s="21"/>
    </row>
    <row r="1946" spans="1:8">
      <c r="A1946" s="19"/>
      <c r="B1946" s="21" t="s">
        <v>2143</v>
      </c>
      <c r="C1946" s="21">
        <v>1</v>
      </c>
      <c r="D1946" s="3"/>
      <c r="E1946" s="3">
        <v>27140</v>
      </c>
      <c r="F1946" s="3">
        <f t="shared" si="38"/>
        <v>3894325</v>
      </c>
      <c r="G1946" s="3"/>
      <c r="H1946" s="21"/>
    </row>
    <row r="1947" spans="1:8">
      <c r="A1947" s="19"/>
      <c r="B1947" s="21" t="s">
        <v>2147</v>
      </c>
      <c r="C1947" s="21">
        <v>18</v>
      </c>
      <c r="D1947" s="3">
        <v>483800</v>
      </c>
      <c r="E1947" s="3"/>
      <c r="F1947" s="3">
        <f t="shared" si="38"/>
        <v>4378125</v>
      </c>
      <c r="G1947" s="3"/>
      <c r="H1947" s="21"/>
    </row>
    <row r="1948" spans="1:8">
      <c r="A1948" s="19"/>
      <c r="B1948" s="21" t="s">
        <v>2147</v>
      </c>
      <c r="C1948" s="21">
        <v>4</v>
      </c>
      <c r="D1948" s="3"/>
      <c r="E1948" s="3">
        <v>96000</v>
      </c>
      <c r="F1948" s="3">
        <f t="shared" si="38"/>
        <v>4282125</v>
      </c>
      <c r="G1948" s="3"/>
      <c r="H1948" s="21"/>
    </row>
    <row r="1949" spans="1:8">
      <c r="A1949" s="19"/>
      <c r="B1949" s="21" t="s">
        <v>2149</v>
      </c>
      <c r="C1949" s="21">
        <v>17</v>
      </c>
      <c r="D1949" s="3">
        <v>459045</v>
      </c>
      <c r="E1949" s="3"/>
      <c r="F1949" s="3">
        <f t="shared" si="38"/>
        <v>4741170</v>
      </c>
      <c r="G1949" s="3"/>
      <c r="H1949" s="21"/>
    </row>
    <row r="1950" spans="1:8">
      <c r="A1950" s="19"/>
      <c r="B1950" s="21" t="s">
        <v>2149</v>
      </c>
      <c r="C1950" s="21">
        <v>13</v>
      </c>
      <c r="D1950" s="3"/>
      <c r="E1950" s="3">
        <v>300490</v>
      </c>
      <c r="F1950" s="3">
        <f t="shared" si="38"/>
        <v>4440680</v>
      </c>
      <c r="G1950" s="3"/>
      <c r="H1950" s="21"/>
    </row>
    <row r="1951" spans="1:8">
      <c r="A1951" s="19"/>
      <c r="B1951" s="21" t="s">
        <v>2154</v>
      </c>
      <c r="C1951" s="21">
        <v>13</v>
      </c>
      <c r="D1951" s="3">
        <v>353740</v>
      </c>
      <c r="E1951" s="3"/>
      <c r="F1951" s="3">
        <f t="shared" si="38"/>
        <v>4794420</v>
      </c>
      <c r="G1951" s="3"/>
      <c r="H1951" s="21"/>
    </row>
    <row r="1952" spans="1:8">
      <c r="A1952" s="19"/>
      <c r="B1952" s="21" t="s">
        <v>2154</v>
      </c>
      <c r="C1952" s="21">
        <v>5</v>
      </c>
      <c r="D1952" s="3"/>
      <c r="E1952" s="3">
        <v>112520</v>
      </c>
      <c r="F1952" s="3">
        <f t="shared" si="38"/>
        <v>4681900</v>
      </c>
      <c r="G1952" s="3"/>
      <c r="H1952" s="21"/>
    </row>
    <row r="1953" spans="1:8">
      <c r="A1953" s="19"/>
      <c r="B1953" s="21" t="s">
        <v>2156</v>
      </c>
      <c r="C1953" s="21">
        <v>13</v>
      </c>
      <c r="D1953" s="3">
        <v>350555</v>
      </c>
      <c r="E1953" s="3"/>
      <c r="F1953" s="3">
        <f t="shared" si="38"/>
        <v>5032455</v>
      </c>
      <c r="G1953" s="3"/>
      <c r="H1953" s="21"/>
    </row>
    <row r="1954" spans="1:8">
      <c r="A1954" s="19"/>
      <c r="B1954" s="21" t="s">
        <v>2156</v>
      </c>
      <c r="C1954" s="21">
        <v>10</v>
      </c>
      <c r="D1954" s="3"/>
      <c r="E1954" s="3">
        <v>247455</v>
      </c>
      <c r="F1954" s="3">
        <f t="shared" si="38"/>
        <v>4785000</v>
      </c>
      <c r="G1954" s="3"/>
      <c r="H1954" s="21"/>
    </row>
    <row r="1955" spans="1:8">
      <c r="A1955" s="19"/>
      <c r="B1955" s="21" t="s">
        <v>2166</v>
      </c>
      <c r="C1955" s="21">
        <v>7</v>
      </c>
      <c r="D1955" s="3">
        <v>182605</v>
      </c>
      <c r="E1955" s="3"/>
      <c r="F1955" s="3">
        <f t="shared" si="38"/>
        <v>4967605</v>
      </c>
      <c r="G1955" s="3"/>
      <c r="H1955" s="21"/>
    </row>
    <row r="1956" spans="1:8">
      <c r="A1956" s="19"/>
      <c r="B1956" s="21" t="s">
        <v>2166</v>
      </c>
      <c r="C1956" s="21">
        <v>13</v>
      </c>
      <c r="D1956" s="3"/>
      <c r="E1956" s="3">
        <v>345010</v>
      </c>
      <c r="F1956" s="3">
        <f t="shared" si="38"/>
        <v>4622595</v>
      </c>
      <c r="G1956" s="3"/>
      <c r="H1956" s="21"/>
    </row>
    <row r="1957" spans="1:8">
      <c r="A1957" s="19"/>
      <c r="B1957" s="21" t="s">
        <v>2169</v>
      </c>
      <c r="C1957" s="21">
        <v>14</v>
      </c>
      <c r="D1957" s="3">
        <v>380855</v>
      </c>
      <c r="E1957" s="3"/>
      <c r="F1957" s="3">
        <f t="shared" si="38"/>
        <v>5003450</v>
      </c>
      <c r="G1957" s="3"/>
      <c r="H1957" s="21"/>
    </row>
    <row r="1958" spans="1:8">
      <c r="A1958" s="19"/>
      <c r="B1958" s="21" t="s">
        <v>2169</v>
      </c>
      <c r="C1958" s="21">
        <v>13</v>
      </c>
      <c r="D1958" s="3"/>
      <c r="E1958" s="3">
        <v>292760</v>
      </c>
      <c r="F1958" s="3">
        <f t="shared" si="38"/>
        <v>4710690</v>
      </c>
      <c r="G1958" s="3"/>
      <c r="H1958" s="21"/>
    </row>
    <row r="1959" spans="1:8">
      <c r="A1959" s="19"/>
      <c r="B1959" s="21" t="s">
        <v>2178</v>
      </c>
      <c r="C1959" s="21">
        <v>2</v>
      </c>
      <c r="D1959" s="3">
        <v>55320</v>
      </c>
      <c r="E1959" s="3"/>
      <c r="F1959" s="3">
        <f t="shared" si="38"/>
        <v>4766010</v>
      </c>
      <c r="G1959" s="3"/>
      <c r="H1959" s="21"/>
    </row>
    <row r="1960" spans="1:8">
      <c r="A1960" s="19"/>
      <c r="B1960" s="21" t="s">
        <v>2178</v>
      </c>
      <c r="C1960" s="21">
        <v>8</v>
      </c>
      <c r="D1960" s="3"/>
      <c r="E1960" s="3">
        <v>166505</v>
      </c>
      <c r="F1960" s="3">
        <f t="shared" si="38"/>
        <v>4599505</v>
      </c>
      <c r="G1960" s="3"/>
      <c r="H1960" s="21"/>
    </row>
    <row r="1961" spans="1:8">
      <c r="A1961" s="19"/>
      <c r="B1961" s="21" t="s">
        <v>2179</v>
      </c>
      <c r="C1961" s="21">
        <v>14</v>
      </c>
      <c r="D1961" s="3">
        <v>371655</v>
      </c>
      <c r="E1961" s="3"/>
      <c r="F1961" s="3">
        <f t="shared" si="38"/>
        <v>4971160</v>
      </c>
      <c r="G1961" s="3"/>
      <c r="H1961" s="21"/>
    </row>
    <row r="1962" spans="1:8">
      <c r="A1962" s="19"/>
      <c r="B1962" s="21" t="s">
        <v>2179</v>
      </c>
      <c r="C1962" s="21">
        <v>18</v>
      </c>
      <c r="D1962" s="3"/>
      <c r="E1962" s="3">
        <v>424505</v>
      </c>
      <c r="F1962" s="3">
        <f t="shared" si="38"/>
        <v>4546655</v>
      </c>
      <c r="G1962" s="3"/>
      <c r="H1962" s="21"/>
    </row>
    <row r="1963" spans="1:8">
      <c r="A1963" s="19"/>
      <c r="B1963" s="21" t="s">
        <v>2180</v>
      </c>
      <c r="C1963" s="21">
        <v>13</v>
      </c>
      <c r="D1963" s="3"/>
      <c r="E1963" s="3">
        <v>325505</v>
      </c>
      <c r="F1963" s="3">
        <f t="shared" si="38"/>
        <v>4221150</v>
      </c>
      <c r="G1963" s="3"/>
      <c r="H1963" s="21"/>
    </row>
    <row r="1964" spans="1:8">
      <c r="A1964" s="19"/>
      <c r="B1964" s="21" t="s">
        <v>2182</v>
      </c>
      <c r="C1964" s="21">
        <v>7</v>
      </c>
      <c r="D1964" s="3"/>
      <c r="E1964" s="3">
        <v>158090</v>
      </c>
      <c r="F1964" s="3">
        <f t="shared" si="38"/>
        <v>4063060</v>
      </c>
      <c r="G1964" s="3"/>
      <c r="H1964" s="21"/>
    </row>
    <row r="1965" spans="1:8">
      <c r="A1965" s="19"/>
      <c r="B1965" s="21" t="s">
        <v>2183</v>
      </c>
      <c r="C1965" s="21">
        <v>8</v>
      </c>
      <c r="D1965" s="3"/>
      <c r="E1965" s="3">
        <v>181930</v>
      </c>
      <c r="F1965" s="3">
        <f t="shared" si="38"/>
        <v>3881130</v>
      </c>
      <c r="G1965" s="3"/>
      <c r="H1965" s="21"/>
    </row>
    <row r="1966" spans="1:8">
      <c r="A1966" s="19"/>
      <c r="B1966" s="21" t="s">
        <v>2188</v>
      </c>
      <c r="C1966" s="21">
        <v>12</v>
      </c>
      <c r="D1966" s="3"/>
      <c r="E1966" s="3">
        <v>256320</v>
      </c>
      <c r="F1966" s="3">
        <f t="shared" si="38"/>
        <v>3624810</v>
      </c>
      <c r="G1966" s="3"/>
      <c r="H1966" s="21"/>
    </row>
    <row r="1967" spans="1:8">
      <c r="A1967" s="19"/>
      <c r="B1967" s="21" t="s">
        <v>2189</v>
      </c>
      <c r="C1967" s="21">
        <v>10</v>
      </c>
      <c r="D1967" s="3"/>
      <c r="E1967" s="3">
        <v>232780</v>
      </c>
      <c r="F1967" s="3">
        <f t="shared" si="38"/>
        <v>3392030</v>
      </c>
      <c r="G1967" s="3"/>
      <c r="H1967" s="21"/>
    </row>
    <row r="1968" spans="1:8">
      <c r="A1968" s="19"/>
      <c r="B1968" s="21" t="s">
        <v>2190</v>
      </c>
      <c r="C1968" s="21">
        <v>9</v>
      </c>
      <c r="D1968" s="3"/>
      <c r="E1968" s="3">
        <v>209780</v>
      </c>
      <c r="F1968" s="3">
        <f t="shared" si="38"/>
        <v>3182250</v>
      </c>
      <c r="G1968" s="3"/>
      <c r="H1968" s="21"/>
    </row>
    <row r="1969" spans="1:8">
      <c r="A1969" s="19"/>
      <c r="B1969" s="21" t="s">
        <v>2191</v>
      </c>
      <c r="C1969" s="21">
        <v>14</v>
      </c>
      <c r="D1969" s="3"/>
      <c r="E1969" s="3">
        <v>345505</v>
      </c>
      <c r="F1969" s="3">
        <f t="shared" si="38"/>
        <v>2836745</v>
      </c>
      <c r="G1969" s="3"/>
      <c r="H1969" s="21"/>
    </row>
    <row r="1970" spans="1:8">
      <c r="A1970" s="19"/>
      <c r="B1970" s="21" t="s">
        <v>2192</v>
      </c>
      <c r="C1970" s="21">
        <v>11</v>
      </c>
      <c r="D1970" s="3"/>
      <c r="E1970" s="3">
        <v>256990</v>
      </c>
      <c r="F1970" s="3">
        <f t="shared" si="38"/>
        <v>2579755</v>
      </c>
      <c r="G1970" s="3"/>
      <c r="H1970" s="21"/>
    </row>
    <row r="1971" spans="1:8">
      <c r="A1971" s="19"/>
      <c r="B1971" s="21" t="s">
        <v>2193</v>
      </c>
      <c r="C1971" s="21">
        <v>7</v>
      </c>
      <c r="D1971" s="3"/>
      <c r="E1971" s="3">
        <v>171840</v>
      </c>
      <c r="F1971" s="3">
        <f t="shared" si="38"/>
        <v>2407915</v>
      </c>
      <c r="G1971" s="3"/>
      <c r="H1971" s="21"/>
    </row>
    <row r="1972" spans="1:8">
      <c r="A1972" s="19"/>
      <c r="B1972" s="21" t="s">
        <v>2194</v>
      </c>
      <c r="C1972" s="21">
        <v>1</v>
      </c>
      <c r="D1972" s="3"/>
      <c r="E1972" s="3">
        <v>20000</v>
      </c>
      <c r="F1972" s="3">
        <f t="shared" si="38"/>
        <v>2387915</v>
      </c>
      <c r="G1972" s="3"/>
      <c r="H1972" s="21"/>
    </row>
    <row r="1973" spans="1:8">
      <c r="A1973" s="19"/>
      <c r="B1973" s="21" t="s">
        <v>2195</v>
      </c>
      <c r="C1973" s="21">
        <v>7</v>
      </c>
      <c r="D1973" s="3"/>
      <c r="E1973" s="3">
        <v>179810</v>
      </c>
      <c r="F1973" s="3">
        <f t="shared" si="38"/>
        <v>2208105</v>
      </c>
      <c r="G1973" s="3"/>
      <c r="H1973" s="21"/>
    </row>
    <row r="1974" spans="1:8">
      <c r="A1974" s="19"/>
      <c r="B1974" s="21" t="s">
        <v>2196</v>
      </c>
      <c r="C1974" s="21">
        <v>7</v>
      </c>
      <c r="D1974" s="3"/>
      <c r="E1974" s="3">
        <v>176535</v>
      </c>
      <c r="F1974" s="3">
        <f t="shared" si="38"/>
        <v>2031570</v>
      </c>
      <c r="G1974" s="3"/>
      <c r="H1974" s="21"/>
    </row>
    <row r="1975" spans="1:8">
      <c r="A1975" s="19"/>
      <c r="B1975" s="21" t="s">
        <v>2197</v>
      </c>
      <c r="C1975" s="21">
        <v>4</v>
      </c>
      <c r="D1975" s="3"/>
      <c r="E1975" s="3">
        <v>87970</v>
      </c>
      <c r="F1975" s="3">
        <f t="shared" si="38"/>
        <v>1943600</v>
      </c>
      <c r="G1975" s="3"/>
      <c r="H1975" s="21"/>
    </row>
    <row r="1976" spans="1:8">
      <c r="A1976" s="19"/>
      <c r="B1976" s="21" t="s">
        <v>2201</v>
      </c>
      <c r="C1976" s="21">
        <v>1</v>
      </c>
      <c r="D1976" s="3"/>
      <c r="E1976" s="3">
        <v>21085</v>
      </c>
      <c r="F1976" s="3">
        <f t="shared" si="38"/>
        <v>1922515</v>
      </c>
      <c r="G1976" s="3"/>
      <c r="H1976" s="21"/>
    </row>
    <row r="1977" spans="1:8">
      <c r="A1977" s="19"/>
      <c r="B1977" s="21" t="s">
        <v>2207</v>
      </c>
      <c r="C1977" s="21">
        <v>4</v>
      </c>
      <c r="D1977" s="3"/>
      <c r="E1977" s="3">
        <v>66645</v>
      </c>
      <c r="F1977" s="3">
        <f t="shared" si="38"/>
        <v>1855870</v>
      </c>
      <c r="G1977" s="3"/>
      <c r="H1977" s="21"/>
    </row>
    <row r="1978" spans="1:8">
      <c r="A1978" s="19"/>
      <c r="B1978" s="21" t="s">
        <v>2208</v>
      </c>
      <c r="C1978" s="21">
        <v>20</v>
      </c>
      <c r="D1978" s="3"/>
      <c r="E1978" s="3">
        <v>336210</v>
      </c>
      <c r="F1978" s="3">
        <f t="shared" si="38"/>
        <v>1519660</v>
      </c>
      <c r="G1978" s="3"/>
      <c r="H1978" s="21"/>
    </row>
    <row r="1979" spans="1:8">
      <c r="A1979" s="19"/>
      <c r="B1979" s="21" t="s">
        <v>2209</v>
      </c>
      <c r="C1979" s="21">
        <v>16</v>
      </c>
      <c r="D1979" s="3"/>
      <c r="E1979" s="3">
        <v>286505</v>
      </c>
      <c r="F1979" s="3">
        <f t="shared" si="38"/>
        <v>1233155</v>
      </c>
      <c r="G1979" s="3"/>
      <c r="H1979" s="21"/>
    </row>
    <row r="1980" spans="1:8">
      <c r="A1980" s="19"/>
      <c r="B1980" s="21" t="s">
        <v>2212</v>
      </c>
      <c r="C1980" s="21">
        <v>15</v>
      </c>
      <c r="D1980" s="3"/>
      <c r="E1980" s="3">
        <v>279930</v>
      </c>
      <c r="F1980" s="3">
        <f t="shared" si="38"/>
        <v>953225</v>
      </c>
      <c r="G1980" s="3"/>
      <c r="H1980" s="21"/>
    </row>
    <row r="1981" spans="1:8">
      <c r="A1981" s="19"/>
      <c r="B1981" s="21" t="s">
        <v>2214</v>
      </c>
      <c r="C1981" s="21">
        <v>6</v>
      </c>
      <c r="D1981" s="3"/>
      <c r="E1981" s="3">
        <v>122780</v>
      </c>
      <c r="F1981" s="3">
        <f t="shared" si="38"/>
        <v>830445</v>
      </c>
      <c r="G1981" s="3"/>
      <c r="H1981" s="21"/>
    </row>
    <row r="1982" spans="1:8">
      <c r="A1982" s="19"/>
      <c r="B1982" s="21" t="s">
        <v>2215</v>
      </c>
      <c r="C1982" s="21">
        <v>2</v>
      </c>
      <c r="D1982" s="3"/>
      <c r="E1982" s="3">
        <v>32195</v>
      </c>
      <c r="F1982" s="3">
        <f t="shared" si="38"/>
        <v>798250</v>
      </c>
      <c r="G1982" s="3"/>
      <c r="H1982" s="21"/>
    </row>
    <row r="1983" spans="1:8">
      <c r="A1983" s="19"/>
      <c r="B1983" s="21" t="s">
        <v>2216</v>
      </c>
      <c r="C1983" s="21">
        <v>9</v>
      </c>
      <c r="D1983" s="3"/>
      <c r="E1983" s="3">
        <v>203040</v>
      </c>
      <c r="F1983" s="3">
        <f t="shared" si="38"/>
        <v>595210</v>
      </c>
      <c r="G1983" s="3"/>
      <c r="H1983" s="21"/>
    </row>
    <row r="1984" spans="1:8">
      <c r="A1984" s="19"/>
      <c r="B1984" s="21" t="s">
        <v>2217</v>
      </c>
      <c r="C1984" s="21">
        <v>9</v>
      </c>
      <c r="D1984" s="3"/>
      <c r="E1984" s="3">
        <v>196110</v>
      </c>
      <c r="F1984" s="3">
        <f t="shared" si="38"/>
        <v>399100</v>
      </c>
      <c r="G1984" s="3"/>
      <c r="H1984" s="21"/>
    </row>
    <row r="1985" spans="1:8">
      <c r="A1985" s="19"/>
      <c r="B1985" s="21" t="s">
        <v>2218</v>
      </c>
      <c r="C1985" s="21">
        <v>4</v>
      </c>
      <c r="D1985" s="3"/>
      <c r="E1985" s="3">
        <v>89755</v>
      </c>
      <c r="F1985" s="3">
        <f t="shared" si="38"/>
        <v>309345</v>
      </c>
      <c r="G1985" s="3"/>
      <c r="H1985" s="21"/>
    </row>
    <row r="1986" spans="1:8">
      <c r="A1986" s="19"/>
      <c r="B1986" s="21" t="s">
        <v>2220</v>
      </c>
      <c r="C1986" s="21">
        <v>5</v>
      </c>
      <c r="D1986" s="3"/>
      <c r="E1986" s="3">
        <v>96775</v>
      </c>
      <c r="F1986" s="3">
        <f t="shared" si="38"/>
        <v>212570</v>
      </c>
      <c r="G1986" s="3"/>
      <c r="H1986" s="21"/>
    </row>
    <row r="1987" spans="1:8">
      <c r="A1987" s="19"/>
      <c r="B1987" s="21" t="s">
        <v>2221</v>
      </c>
      <c r="C1987" s="21">
        <v>2</v>
      </c>
      <c r="D1987" s="3"/>
      <c r="E1987" s="3">
        <v>28540</v>
      </c>
      <c r="F1987" s="3">
        <f t="shared" si="38"/>
        <v>184030</v>
      </c>
      <c r="G1987" s="3"/>
      <c r="H1987" s="21"/>
    </row>
    <row r="1988" spans="1:8">
      <c r="A1988" s="19"/>
      <c r="B1988" s="21" t="s">
        <v>2222</v>
      </c>
      <c r="C1988" s="21">
        <v>4</v>
      </c>
      <c r="D1988" s="3"/>
      <c r="E1988" s="3">
        <v>76995</v>
      </c>
      <c r="F1988" s="3">
        <f t="shared" si="38"/>
        <v>107035</v>
      </c>
      <c r="G1988" s="3"/>
      <c r="H1988" s="21"/>
    </row>
    <row r="1989" spans="1:8">
      <c r="A1989" s="19"/>
      <c r="B1989" s="21" t="s">
        <v>2223</v>
      </c>
      <c r="C1989" s="21">
        <v>5</v>
      </c>
      <c r="D1989" s="3"/>
      <c r="E1989" s="3">
        <v>73280</v>
      </c>
      <c r="F1989" s="3">
        <f t="shared" si="38"/>
        <v>33755</v>
      </c>
      <c r="G1989" s="3"/>
      <c r="H1989" s="21"/>
    </row>
    <row r="1990" spans="1:8">
      <c r="A1990" s="19"/>
      <c r="B1990" s="21" t="s">
        <v>2225</v>
      </c>
      <c r="C1990" s="21">
        <v>2</v>
      </c>
      <c r="D1990" s="3">
        <v>1335</v>
      </c>
      <c r="E1990" s="3">
        <v>35090</v>
      </c>
      <c r="F1990" s="3">
        <f t="shared" si="38"/>
        <v>0</v>
      </c>
      <c r="G1990" s="3" t="s">
        <v>2157</v>
      </c>
      <c r="H1990" s="21"/>
    </row>
    <row r="1991" spans="1:8">
      <c r="A1991" s="19"/>
      <c r="B1991" s="21"/>
      <c r="C1991" s="21"/>
      <c r="D1991" s="3"/>
      <c r="E1991" s="3"/>
      <c r="F1991" s="3">
        <f t="shared" si="38"/>
        <v>0</v>
      </c>
      <c r="G1991" s="3"/>
      <c r="H1991" s="21"/>
    </row>
    <row r="1992" spans="1:8" ht="15.75">
      <c r="A1992" s="710" t="s">
        <v>43</v>
      </c>
      <c r="B1992" s="711"/>
      <c r="C1992" s="79">
        <f>SUM(C1927:C1991)</f>
        <v>643</v>
      </c>
      <c r="D1992" s="13">
        <f>SUM(D1927:D1991)</f>
        <v>7256290</v>
      </c>
      <c r="E1992" s="13">
        <f>SUM(E1927:E1991)</f>
        <v>7256290</v>
      </c>
      <c r="F1992" s="13">
        <f>D1992-E1992</f>
        <v>0</v>
      </c>
      <c r="G1992" s="13"/>
      <c r="H1992" s="88"/>
    </row>
    <row r="1995" spans="1:8" ht="23.25">
      <c r="A1995" s="666" t="s">
        <v>0</v>
      </c>
      <c r="B1995" s="666"/>
      <c r="C1995" s="666"/>
      <c r="D1995" s="666"/>
      <c r="E1995" s="666"/>
      <c r="F1995" s="666"/>
      <c r="G1995" s="666"/>
      <c r="H1995" s="666"/>
    </row>
    <row r="1996" spans="1:8" ht="15.75">
      <c r="A1996" s="672" t="s">
        <v>1579</v>
      </c>
      <c r="B1996" s="672"/>
      <c r="C1996" s="672"/>
      <c r="D1996" s="672"/>
      <c r="E1996" s="672"/>
      <c r="F1996" s="672"/>
      <c r="G1996" s="672"/>
      <c r="H1996" s="672"/>
    </row>
    <row r="1997" spans="1:8" ht="18.75">
      <c r="A1997" s="708" t="s">
        <v>1893</v>
      </c>
      <c r="B1997" s="708"/>
      <c r="C1997" s="708"/>
      <c r="D1997" s="708"/>
      <c r="E1997" s="708"/>
      <c r="F1997" s="708"/>
      <c r="G1997" s="708"/>
      <c r="H1997" s="708"/>
    </row>
    <row r="1998" spans="1:8">
      <c r="A1998" s="668"/>
      <c r="B1998" s="668"/>
      <c r="C1998" s="668"/>
      <c r="D1998" s="668"/>
      <c r="E1998" s="668"/>
      <c r="F1998" s="668"/>
      <c r="G1998" s="668"/>
      <c r="H1998" s="668"/>
    </row>
    <row r="1999" spans="1:8" ht="15.75">
      <c r="A1999" s="1" t="s">
        <v>3</v>
      </c>
      <c r="B1999" s="1" t="s">
        <v>4</v>
      </c>
      <c r="C1999" s="211" t="s">
        <v>2245</v>
      </c>
      <c r="D1999" s="1" t="s">
        <v>2243</v>
      </c>
      <c r="E1999" s="1" t="s">
        <v>2246</v>
      </c>
      <c r="F1999" s="211" t="s">
        <v>2244</v>
      </c>
      <c r="G1999" s="1" t="s">
        <v>2247</v>
      </c>
      <c r="H1999" s="211" t="s">
        <v>2239</v>
      </c>
    </row>
    <row r="2000" spans="1:8">
      <c r="A2000" s="19"/>
      <c r="B2000" s="21" t="s">
        <v>2196</v>
      </c>
      <c r="C2000" s="21">
        <v>7</v>
      </c>
      <c r="D2000" s="3">
        <v>147325</v>
      </c>
      <c r="E2000" s="3"/>
      <c r="F2000" s="3">
        <f>D2000-E2000</f>
        <v>147325</v>
      </c>
      <c r="G2000" s="264" t="s">
        <v>2526</v>
      </c>
      <c r="H2000" s="21"/>
    </row>
    <row r="2001" spans="1:8">
      <c r="A2001" s="19"/>
      <c r="B2001" s="21" t="s">
        <v>2197</v>
      </c>
      <c r="C2001" s="21">
        <v>7</v>
      </c>
      <c r="D2001" s="3">
        <v>148130</v>
      </c>
      <c r="E2001" s="3"/>
      <c r="F2001" s="3">
        <f>F2000+D2001-E2001</f>
        <v>295455</v>
      </c>
      <c r="G2001" s="3"/>
      <c r="H2001" s="21"/>
    </row>
    <row r="2002" spans="1:8">
      <c r="A2002" s="19"/>
      <c r="B2002" s="21" t="s">
        <v>2200</v>
      </c>
      <c r="C2002" s="21">
        <v>4</v>
      </c>
      <c r="D2002" s="3">
        <v>86130</v>
      </c>
      <c r="E2002" s="3"/>
      <c r="F2002" s="3">
        <f t="shared" ref="F2002:F2010" si="39">F2001+D2002-E2002</f>
        <v>381585</v>
      </c>
      <c r="G2002" s="3"/>
      <c r="H2002" s="21"/>
    </row>
    <row r="2003" spans="1:8">
      <c r="A2003" s="19"/>
      <c r="B2003" s="21" t="s">
        <v>2201</v>
      </c>
      <c r="C2003" s="21">
        <v>7</v>
      </c>
      <c r="D2003" s="3">
        <v>149800</v>
      </c>
      <c r="E2003" s="3"/>
      <c r="F2003" s="3">
        <f t="shared" si="39"/>
        <v>531385</v>
      </c>
      <c r="G2003" s="3"/>
      <c r="H2003" s="21"/>
    </row>
    <row r="2004" spans="1:8">
      <c r="A2004" s="19"/>
      <c r="B2004" s="21" t="s">
        <v>2207</v>
      </c>
      <c r="C2004" s="21">
        <v>2</v>
      </c>
      <c r="D2004" s="3">
        <v>34470</v>
      </c>
      <c r="E2004" s="3"/>
      <c r="F2004" s="3">
        <f t="shared" si="39"/>
        <v>565855</v>
      </c>
      <c r="G2004" s="3"/>
      <c r="H2004" s="21"/>
    </row>
    <row r="2005" spans="1:8">
      <c r="A2005" s="19"/>
      <c r="B2005" s="21" t="s">
        <v>2216</v>
      </c>
      <c r="C2005" s="21">
        <v>1</v>
      </c>
      <c r="D2005" s="3"/>
      <c r="E2005" s="3">
        <v>14340</v>
      </c>
      <c r="F2005" s="3">
        <f t="shared" si="39"/>
        <v>551515</v>
      </c>
      <c r="G2005" s="3"/>
      <c r="H2005" s="21"/>
    </row>
    <row r="2006" spans="1:8">
      <c r="A2006" s="19"/>
      <c r="B2006" s="21" t="s">
        <v>2236</v>
      </c>
      <c r="C2006" s="21">
        <v>4</v>
      </c>
      <c r="D2006" s="3"/>
      <c r="E2006" s="3">
        <v>74115</v>
      </c>
      <c r="F2006" s="3">
        <f t="shared" si="39"/>
        <v>477400</v>
      </c>
      <c r="G2006" s="3"/>
      <c r="H2006" s="21"/>
    </row>
    <row r="2007" spans="1:8">
      <c r="A2007" s="19"/>
      <c r="B2007" s="21" t="s">
        <v>2237</v>
      </c>
      <c r="C2007" s="21">
        <v>1</v>
      </c>
      <c r="D2007" s="3"/>
      <c r="E2007" s="3">
        <v>15445</v>
      </c>
      <c r="F2007" s="3">
        <f t="shared" si="39"/>
        <v>461955</v>
      </c>
      <c r="G2007" s="3"/>
      <c r="H2007" s="21"/>
    </row>
    <row r="2008" spans="1:8">
      <c r="A2008" s="19"/>
      <c r="B2008" s="21" t="s">
        <v>2238</v>
      </c>
      <c r="C2008" s="21">
        <v>16</v>
      </c>
      <c r="D2008" s="3"/>
      <c r="E2008" s="3">
        <v>261380</v>
      </c>
      <c r="F2008" s="3">
        <f t="shared" si="39"/>
        <v>200575</v>
      </c>
      <c r="G2008" s="3"/>
      <c r="H2008" s="21"/>
    </row>
    <row r="2009" spans="1:8">
      <c r="A2009" s="19"/>
      <c r="B2009" s="21" t="s">
        <v>2251</v>
      </c>
      <c r="C2009" s="21">
        <v>14</v>
      </c>
      <c r="D2009" s="3">
        <v>505</v>
      </c>
      <c r="E2009" s="3">
        <v>201080</v>
      </c>
      <c r="F2009" s="3">
        <f t="shared" si="39"/>
        <v>0</v>
      </c>
      <c r="G2009" s="3" t="s">
        <v>1344</v>
      </c>
      <c r="H2009" s="21"/>
    </row>
    <row r="2010" spans="1:8">
      <c r="A2010" s="19"/>
      <c r="B2010" s="21"/>
      <c r="C2010" s="21"/>
      <c r="D2010" s="3"/>
      <c r="E2010" s="3"/>
      <c r="F2010" s="3">
        <f t="shared" si="39"/>
        <v>0</v>
      </c>
      <c r="G2010" s="3"/>
      <c r="H2010" s="21"/>
    </row>
    <row r="2011" spans="1:8" ht="15.75">
      <c r="A2011" s="710" t="s">
        <v>43</v>
      </c>
      <c r="B2011" s="711"/>
      <c r="C2011" s="79">
        <f>SUM(C2000:C2010)</f>
        <v>63</v>
      </c>
      <c r="D2011" s="13">
        <f>SUM(D2000:D2010)</f>
        <v>566360</v>
      </c>
      <c r="E2011" s="13">
        <f>SUM(E2000:E2010)</f>
        <v>566360</v>
      </c>
      <c r="F2011" s="13">
        <f>D2011-E2011</f>
        <v>0</v>
      </c>
      <c r="G2011" s="13"/>
      <c r="H2011" s="88"/>
    </row>
    <row r="2014" spans="1:8" ht="23.25">
      <c r="A2014" s="666" t="s">
        <v>0</v>
      </c>
      <c r="B2014" s="666"/>
      <c r="C2014" s="666"/>
      <c r="D2014" s="666"/>
      <c r="E2014" s="666"/>
      <c r="F2014" s="666"/>
      <c r="G2014" s="666"/>
      <c r="H2014" s="666"/>
    </row>
    <row r="2015" spans="1:8" ht="15.75">
      <c r="A2015" s="672" t="s">
        <v>1579</v>
      </c>
      <c r="B2015" s="672"/>
      <c r="C2015" s="672"/>
      <c r="D2015" s="672"/>
      <c r="E2015" s="672"/>
      <c r="F2015" s="672"/>
      <c r="G2015" s="672"/>
      <c r="H2015" s="672"/>
    </row>
    <row r="2016" spans="1:8" ht="18.75">
      <c r="A2016" s="708" t="s">
        <v>2250</v>
      </c>
      <c r="B2016" s="708"/>
      <c r="C2016" s="708"/>
      <c r="D2016" s="708"/>
      <c r="E2016" s="708"/>
      <c r="F2016" s="708"/>
      <c r="G2016" s="708"/>
      <c r="H2016" s="708"/>
    </row>
    <row r="2017" spans="1:8">
      <c r="A2017" s="668"/>
      <c r="B2017" s="668"/>
      <c r="C2017" s="668"/>
      <c r="D2017" s="668"/>
      <c r="E2017" s="668"/>
      <c r="F2017" s="668"/>
      <c r="G2017" s="668"/>
      <c r="H2017" s="668"/>
    </row>
    <row r="2018" spans="1:8" ht="15.75">
      <c r="A2018" s="1" t="s">
        <v>3</v>
      </c>
      <c r="B2018" s="1" t="s">
        <v>4</v>
      </c>
      <c r="C2018" s="211" t="s">
        <v>2245</v>
      </c>
      <c r="D2018" s="1" t="s">
        <v>2243</v>
      </c>
      <c r="E2018" s="1" t="s">
        <v>2246</v>
      </c>
      <c r="F2018" s="211" t="s">
        <v>2244</v>
      </c>
      <c r="G2018" s="1" t="s">
        <v>2247</v>
      </c>
      <c r="H2018" s="211" t="s">
        <v>2239</v>
      </c>
    </row>
    <row r="2019" spans="1:8">
      <c r="A2019" s="19"/>
      <c r="B2019" s="21" t="s">
        <v>2216</v>
      </c>
      <c r="C2019" s="21">
        <v>7</v>
      </c>
      <c r="D2019" s="3">
        <v>197780</v>
      </c>
      <c r="E2019" s="3"/>
      <c r="F2019" s="3">
        <f>D2019-E2019</f>
        <v>197780</v>
      </c>
      <c r="G2019" s="3" t="s">
        <v>2521</v>
      </c>
      <c r="H2019" s="21"/>
    </row>
    <row r="2020" spans="1:8">
      <c r="A2020" s="19"/>
      <c r="B2020" s="21" t="s">
        <v>2217</v>
      </c>
      <c r="C2020" s="21">
        <v>10</v>
      </c>
      <c r="D2020" s="3">
        <v>273870</v>
      </c>
      <c r="E2020" s="3"/>
      <c r="F2020" s="3">
        <f>F2019+D2020-E2020</f>
        <v>471650</v>
      </c>
      <c r="G2020" s="3" t="s">
        <v>2521</v>
      </c>
      <c r="H2020" s="21"/>
    </row>
    <row r="2021" spans="1:8">
      <c r="A2021" s="19"/>
      <c r="B2021" s="21" t="s">
        <v>2218</v>
      </c>
      <c r="C2021" s="21">
        <v>8</v>
      </c>
      <c r="D2021" s="3">
        <v>220245</v>
      </c>
      <c r="E2021" s="3"/>
      <c r="F2021" s="3">
        <f t="shared" ref="F2021:F2150" si="40">F2020+D2021-E2021</f>
        <v>691895</v>
      </c>
      <c r="G2021" s="3" t="s">
        <v>2521</v>
      </c>
      <c r="H2021" s="21"/>
    </row>
    <row r="2022" spans="1:8">
      <c r="A2022" s="19"/>
      <c r="B2022" s="21" t="s">
        <v>2220</v>
      </c>
      <c r="C2022" s="21">
        <v>11</v>
      </c>
      <c r="D2022" s="3">
        <v>307820</v>
      </c>
      <c r="E2022" s="3"/>
      <c r="F2022" s="3">
        <f t="shared" si="40"/>
        <v>999715</v>
      </c>
      <c r="G2022" s="231" t="s">
        <v>2522</v>
      </c>
      <c r="H2022" s="21"/>
    </row>
    <row r="2023" spans="1:8">
      <c r="A2023" s="19"/>
      <c r="B2023" s="21" t="s">
        <v>2221</v>
      </c>
      <c r="C2023" s="21">
        <v>11</v>
      </c>
      <c r="D2023" s="3">
        <v>305770</v>
      </c>
      <c r="E2023" s="3"/>
      <c r="F2023" s="3">
        <f t="shared" si="40"/>
        <v>1305485</v>
      </c>
      <c r="G2023" s="264" t="s">
        <v>2523</v>
      </c>
      <c r="H2023" s="21"/>
    </row>
    <row r="2024" spans="1:8">
      <c r="A2024" s="19"/>
      <c r="B2024" s="21" t="s">
        <v>2222</v>
      </c>
      <c r="C2024" s="21">
        <v>9</v>
      </c>
      <c r="D2024" s="3">
        <v>249945</v>
      </c>
      <c r="E2024" s="3"/>
      <c r="F2024" s="3">
        <f t="shared" si="40"/>
        <v>1555430</v>
      </c>
      <c r="G2024" s="264" t="s">
        <v>2523</v>
      </c>
      <c r="H2024" s="21"/>
    </row>
    <row r="2025" spans="1:8">
      <c r="A2025" s="19"/>
      <c r="B2025" s="21" t="s">
        <v>2223</v>
      </c>
      <c r="C2025" s="21">
        <v>7</v>
      </c>
      <c r="D2025" s="3">
        <v>193060</v>
      </c>
      <c r="E2025" s="3"/>
      <c r="F2025" s="3">
        <f t="shared" si="40"/>
        <v>1748490</v>
      </c>
      <c r="G2025" s="264" t="s">
        <v>2523</v>
      </c>
      <c r="H2025" s="21"/>
    </row>
    <row r="2026" spans="1:8">
      <c r="A2026" s="19"/>
      <c r="B2026" s="21" t="s">
        <v>2225</v>
      </c>
      <c r="C2026" s="21">
        <v>1</v>
      </c>
      <c r="D2026" s="3">
        <v>26680</v>
      </c>
      <c r="E2026" s="3"/>
      <c r="F2026" s="3">
        <f t="shared" si="40"/>
        <v>1775170</v>
      </c>
      <c r="G2026" s="264" t="s">
        <v>2523</v>
      </c>
      <c r="H2026" s="21"/>
    </row>
    <row r="2027" spans="1:8">
      <c r="A2027" s="19"/>
      <c r="B2027" s="21" t="s">
        <v>2234</v>
      </c>
      <c r="C2027" s="21">
        <v>4</v>
      </c>
      <c r="D2027" s="3">
        <v>111210</v>
      </c>
      <c r="E2027" s="3"/>
      <c r="F2027" s="3">
        <f t="shared" si="40"/>
        <v>1886380</v>
      </c>
      <c r="G2027" s="264" t="s">
        <v>2523</v>
      </c>
      <c r="H2027" s="21"/>
    </row>
    <row r="2028" spans="1:8">
      <c r="A2028" s="19"/>
      <c r="B2028" s="21" t="s">
        <v>2235</v>
      </c>
      <c r="C2028" s="21">
        <v>7</v>
      </c>
      <c r="D2028" s="3">
        <v>197885</v>
      </c>
      <c r="E2028" s="3"/>
      <c r="F2028" s="3">
        <f t="shared" si="40"/>
        <v>2084265</v>
      </c>
      <c r="G2028" s="264" t="s">
        <v>2523</v>
      </c>
      <c r="H2028" s="21"/>
    </row>
    <row r="2029" spans="1:8">
      <c r="A2029" s="19"/>
      <c r="B2029" s="21" t="s">
        <v>2236</v>
      </c>
      <c r="C2029" s="21">
        <v>4</v>
      </c>
      <c r="D2029" s="3">
        <v>112675</v>
      </c>
      <c r="E2029" s="3"/>
      <c r="F2029" s="3">
        <f t="shared" si="40"/>
        <v>2196940</v>
      </c>
      <c r="G2029" s="264" t="s">
        <v>2523</v>
      </c>
      <c r="H2029" s="21"/>
    </row>
    <row r="2030" spans="1:8">
      <c r="A2030" s="19"/>
      <c r="B2030" s="21" t="s">
        <v>2237</v>
      </c>
      <c r="C2030" s="21">
        <v>8</v>
      </c>
      <c r="D2030" s="3">
        <v>219800</v>
      </c>
      <c r="E2030" s="3"/>
      <c r="F2030" s="3">
        <f t="shared" si="40"/>
        <v>2416740</v>
      </c>
      <c r="G2030" s="231" t="s">
        <v>2525</v>
      </c>
      <c r="H2030" s="21"/>
    </row>
    <row r="2031" spans="1:8">
      <c r="A2031" s="19"/>
      <c r="B2031" s="21" t="s">
        <v>2238</v>
      </c>
      <c r="C2031" s="21">
        <v>7</v>
      </c>
      <c r="D2031" s="3">
        <v>174875</v>
      </c>
      <c r="E2031" s="3"/>
      <c r="F2031" s="3">
        <f t="shared" si="40"/>
        <v>2591615</v>
      </c>
      <c r="G2031" s="252" t="s">
        <v>2524</v>
      </c>
      <c r="H2031" s="21"/>
    </row>
    <row r="2032" spans="1:8">
      <c r="A2032" s="19"/>
      <c r="B2032" s="21" t="s">
        <v>2251</v>
      </c>
      <c r="C2032" s="21">
        <v>6</v>
      </c>
      <c r="D2032" s="3">
        <v>159360</v>
      </c>
      <c r="E2032" s="3"/>
      <c r="F2032" s="3">
        <f t="shared" si="40"/>
        <v>2750975</v>
      </c>
      <c r="G2032" s="3" t="s">
        <v>2252</v>
      </c>
      <c r="H2032" s="21"/>
    </row>
    <row r="2033" spans="1:8">
      <c r="A2033" s="19"/>
      <c r="B2033" s="21" t="s">
        <v>2257</v>
      </c>
      <c r="C2033" s="21">
        <v>6</v>
      </c>
      <c r="D2033" s="3">
        <v>171955</v>
      </c>
      <c r="E2033" s="3"/>
      <c r="F2033" s="3">
        <f t="shared" si="40"/>
        <v>2922930</v>
      </c>
      <c r="G2033" s="3" t="s">
        <v>2252</v>
      </c>
      <c r="H2033" s="21"/>
    </row>
    <row r="2034" spans="1:8">
      <c r="A2034" s="19"/>
      <c r="B2034" s="21" t="s">
        <v>2258</v>
      </c>
      <c r="C2034" s="21">
        <v>8</v>
      </c>
      <c r="D2034" s="3">
        <v>229345</v>
      </c>
      <c r="E2034" s="3"/>
      <c r="F2034" s="3">
        <f t="shared" si="40"/>
        <v>3152275</v>
      </c>
      <c r="G2034" s="3" t="s">
        <v>2252</v>
      </c>
      <c r="H2034" s="21"/>
    </row>
    <row r="2035" spans="1:8">
      <c r="A2035" s="19"/>
      <c r="B2035" s="21" t="s">
        <v>2361</v>
      </c>
      <c r="C2035" s="21">
        <v>9</v>
      </c>
      <c r="D2035" s="3">
        <v>256290</v>
      </c>
      <c r="E2035" s="3"/>
      <c r="F2035" s="3">
        <f t="shared" si="40"/>
        <v>3408565</v>
      </c>
      <c r="G2035" s="3" t="s">
        <v>2252</v>
      </c>
      <c r="H2035" s="21"/>
    </row>
    <row r="2036" spans="1:8">
      <c r="A2036" s="19"/>
      <c r="B2036" s="21" t="s">
        <v>2363</v>
      </c>
      <c r="C2036" s="21">
        <v>6</v>
      </c>
      <c r="D2036" s="3">
        <v>170975</v>
      </c>
      <c r="E2036" s="3"/>
      <c r="F2036" s="3">
        <f t="shared" si="40"/>
        <v>3579540</v>
      </c>
      <c r="G2036" s="3" t="s">
        <v>2252</v>
      </c>
      <c r="H2036" s="21"/>
    </row>
    <row r="2037" spans="1:8">
      <c r="A2037" s="19"/>
      <c r="B2037" s="21" t="s">
        <v>2503</v>
      </c>
      <c r="C2037" s="21">
        <v>7</v>
      </c>
      <c r="D2037" s="3">
        <v>201195</v>
      </c>
      <c r="E2037" s="3"/>
      <c r="F2037" s="3">
        <f t="shared" si="40"/>
        <v>3780735</v>
      </c>
      <c r="G2037" s="3" t="s">
        <v>2252</v>
      </c>
      <c r="H2037" s="21"/>
    </row>
    <row r="2038" spans="1:8">
      <c r="A2038" s="19"/>
      <c r="B2038" s="21" t="s">
        <v>2505</v>
      </c>
      <c r="C2038" s="21">
        <v>6</v>
      </c>
      <c r="D2038" s="3">
        <v>165170</v>
      </c>
      <c r="E2038" s="3"/>
      <c r="F2038" s="3">
        <f t="shared" si="40"/>
        <v>3945905</v>
      </c>
      <c r="G2038" s="3" t="s">
        <v>2252</v>
      </c>
      <c r="H2038" s="21"/>
    </row>
    <row r="2039" spans="1:8">
      <c r="A2039" s="19"/>
      <c r="B2039" s="21" t="s">
        <v>2506</v>
      </c>
      <c r="C2039" s="21">
        <v>11</v>
      </c>
      <c r="D2039" s="3">
        <v>284065</v>
      </c>
      <c r="E2039" s="3"/>
      <c r="F2039" s="3">
        <f t="shared" si="40"/>
        <v>4229970</v>
      </c>
      <c r="G2039" s="3" t="s">
        <v>2252</v>
      </c>
      <c r="H2039" s="21"/>
    </row>
    <row r="2040" spans="1:8">
      <c r="A2040" s="19"/>
      <c r="B2040" s="21" t="s">
        <v>2510</v>
      </c>
      <c r="C2040" s="21">
        <v>3</v>
      </c>
      <c r="D2040" s="3">
        <v>83200</v>
      </c>
      <c r="E2040" s="3"/>
      <c r="F2040" s="3">
        <f t="shared" si="40"/>
        <v>4313170</v>
      </c>
      <c r="G2040" s="3" t="s">
        <v>2512</v>
      </c>
      <c r="H2040" s="21"/>
    </row>
    <row r="2041" spans="1:8">
      <c r="A2041" s="19"/>
      <c r="B2041" s="21" t="s">
        <v>2514</v>
      </c>
      <c r="C2041" s="21">
        <v>7</v>
      </c>
      <c r="D2041" s="3">
        <v>193860</v>
      </c>
      <c r="E2041" s="3"/>
      <c r="F2041" s="3">
        <f t="shared" si="40"/>
        <v>4507030</v>
      </c>
      <c r="G2041" s="3" t="s">
        <v>2512</v>
      </c>
      <c r="H2041" s="21"/>
    </row>
    <row r="2042" spans="1:8">
      <c r="A2042" s="19"/>
      <c r="B2042" s="21" t="s">
        <v>2516</v>
      </c>
      <c r="C2042" s="21">
        <v>5</v>
      </c>
      <c r="D2042" s="3">
        <v>138900</v>
      </c>
      <c r="E2042" s="3"/>
      <c r="F2042" s="3">
        <f t="shared" si="40"/>
        <v>4645930</v>
      </c>
      <c r="G2042" s="3" t="s">
        <v>2512</v>
      </c>
      <c r="H2042" s="21"/>
    </row>
    <row r="2043" spans="1:8">
      <c r="A2043" s="19"/>
      <c r="B2043" s="21" t="s">
        <v>2517</v>
      </c>
      <c r="C2043" s="21">
        <v>5</v>
      </c>
      <c r="D2043" s="3">
        <v>143210</v>
      </c>
      <c r="E2043" s="3"/>
      <c r="F2043" s="3">
        <f t="shared" si="40"/>
        <v>4789140</v>
      </c>
      <c r="G2043" s="3" t="s">
        <v>2512</v>
      </c>
      <c r="H2043" s="21"/>
    </row>
    <row r="2044" spans="1:8">
      <c r="A2044" s="19"/>
      <c r="B2044" s="262" t="s">
        <v>2518</v>
      </c>
      <c r="C2044" s="21">
        <v>1</v>
      </c>
      <c r="D2044" s="3">
        <v>27955</v>
      </c>
      <c r="E2044" s="3"/>
      <c r="F2044" s="3">
        <f t="shared" si="40"/>
        <v>4817095</v>
      </c>
      <c r="G2044" s="263" t="s">
        <v>2512</v>
      </c>
      <c r="H2044" s="21"/>
    </row>
    <row r="2045" spans="1:8">
      <c r="A2045" s="19"/>
      <c r="B2045" s="270" t="s">
        <v>2567</v>
      </c>
      <c r="C2045" s="21">
        <v>5</v>
      </c>
      <c r="D2045" s="3"/>
      <c r="E2045" s="3">
        <v>106420</v>
      </c>
      <c r="F2045" s="3">
        <f t="shared" si="40"/>
        <v>4710675</v>
      </c>
      <c r="G2045" s="3"/>
      <c r="H2045" s="21"/>
    </row>
    <row r="2046" spans="1:8">
      <c r="A2046" s="19"/>
      <c r="B2046" s="276" t="s">
        <v>2570</v>
      </c>
      <c r="C2046" s="21">
        <v>9</v>
      </c>
      <c r="D2046" s="3"/>
      <c r="E2046" s="3">
        <v>215290</v>
      </c>
      <c r="F2046" s="3">
        <f t="shared" si="40"/>
        <v>4495385</v>
      </c>
      <c r="G2046" s="3"/>
      <c r="H2046" s="21"/>
    </row>
    <row r="2047" spans="1:8">
      <c r="A2047" s="19"/>
      <c r="B2047" s="280" t="s">
        <v>2572</v>
      </c>
      <c r="C2047" s="21">
        <v>2</v>
      </c>
      <c r="D2047" s="3">
        <v>55635</v>
      </c>
      <c r="E2047" s="3"/>
      <c r="F2047" s="3">
        <f t="shared" si="40"/>
        <v>4551020</v>
      </c>
      <c r="G2047" s="3" t="s">
        <v>2573</v>
      </c>
      <c r="H2047" s="21"/>
    </row>
    <row r="2048" spans="1:8">
      <c r="A2048" s="19"/>
      <c r="B2048" s="280" t="s">
        <v>2572</v>
      </c>
      <c r="C2048" s="21">
        <v>6</v>
      </c>
      <c r="D2048" s="3"/>
      <c r="E2048" s="3">
        <v>165070</v>
      </c>
      <c r="F2048" s="3">
        <f t="shared" si="40"/>
        <v>4385950</v>
      </c>
      <c r="G2048" s="3"/>
      <c r="H2048" s="21"/>
    </row>
    <row r="2049" spans="1:8">
      <c r="A2049" s="19"/>
      <c r="B2049" s="282" t="s">
        <v>2575</v>
      </c>
      <c r="C2049" s="21">
        <v>2</v>
      </c>
      <c r="D2049" s="3">
        <v>56260</v>
      </c>
      <c r="E2049" s="3"/>
      <c r="F2049" s="3">
        <f t="shared" si="40"/>
        <v>4442210</v>
      </c>
      <c r="G2049" s="3" t="s">
        <v>2573</v>
      </c>
      <c r="H2049" s="21"/>
    </row>
    <row r="2050" spans="1:8">
      <c r="A2050" s="19"/>
      <c r="B2050" s="282" t="s">
        <v>2575</v>
      </c>
      <c r="C2050" s="21">
        <v>6</v>
      </c>
      <c r="D2050" s="3"/>
      <c r="E2050" s="3">
        <v>164320</v>
      </c>
      <c r="F2050" s="3">
        <f t="shared" si="40"/>
        <v>4277890</v>
      </c>
      <c r="G2050" s="3"/>
      <c r="H2050" s="21"/>
    </row>
    <row r="2051" spans="1:8">
      <c r="A2051" s="19"/>
      <c r="B2051" s="284" t="s">
        <v>2577</v>
      </c>
      <c r="C2051" s="21">
        <v>7</v>
      </c>
      <c r="D2051" s="3">
        <v>198525</v>
      </c>
      <c r="E2051" s="3"/>
      <c r="F2051" s="3">
        <f t="shared" si="40"/>
        <v>4476415</v>
      </c>
      <c r="G2051" s="3" t="s">
        <v>2573</v>
      </c>
      <c r="H2051" s="21"/>
    </row>
    <row r="2052" spans="1:8">
      <c r="A2052" s="19"/>
      <c r="B2052" s="284" t="s">
        <v>2577</v>
      </c>
      <c r="C2052" s="21">
        <v>3</v>
      </c>
      <c r="D2052" s="3"/>
      <c r="E2052" s="3">
        <v>71890</v>
      </c>
      <c r="F2052" s="3">
        <f t="shared" si="40"/>
        <v>4404525</v>
      </c>
      <c r="G2052" s="3"/>
      <c r="H2052" s="21"/>
    </row>
    <row r="2053" spans="1:8">
      <c r="A2053" s="19"/>
      <c r="B2053" s="286" t="s">
        <v>2580</v>
      </c>
      <c r="C2053" s="21">
        <v>10</v>
      </c>
      <c r="D2053" s="3">
        <v>277925</v>
      </c>
      <c r="E2053" s="3"/>
      <c r="F2053" s="3">
        <f t="shared" si="40"/>
        <v>4682450</v>
      </c>
      <c r="G2053" s="231" t="s">
        <v>2583</v>
      </c>
      <c r="H2053" s="21"/>
    </row>
    <row r="2054" spans="1:8">
      <c r="A2054" s="19"/>
      <c r="B2054" s="286" t="s">
        <v>2580</v>
      </c>
      <c r="C2054" s="21">
        <v>2</v>
      </c>
      <c r="D2054" s="3"/>
      <c r="E2054" s="3">
        <v>49370</v>
      </c>
      <c r="F2054" s="3">
        <f t="shared" si="40"/>
        <v>4633080</v>
      </c>
      <c r="G2054" s="3"/>
      <c r="H2054" s="21"/>
    </row>
    <row r="2055" spans="1:8">
      <c r="A2055" s="19"/>
      <c r="B2055" s="288" t="s">
        <v>2582</v>
      </c>
      <c r="C2055" s="21">
        <v>3</v>
      </c>
      <c r="D2055" s="3">
        <v>85245</v>
      </c>
      <c r="E2055" s="3"/>
      <c r="F2055" s="3">
        <f t="shared" si="40"/>
        <v>4718325</v>
      </c>
      <c r="G2055" s="231" t="s">
        <v>2583</v>
      </c>
      <c r="H2055" s="21"/>
    </row>
    <row r="2056" spans="1:8">
      <c r="A2056" s="19"/>
      <c r="B2056" s="293" t="s">
        <v>2585</v>
      </c>
      <c r="C2056" s="21">
        <v>4</v>
      </c>
      <c r="D2056" s="3">
        <v>114155</v>
      </c>
      <c r="E2056" s="3"/>
      <c r="F2056" s="3">
        <f t="shared" si="40"/>
        <v>4832480</v>
      </c>
      <c r="G2056" s="3" t="s">
        <v>2586</v>
      </c>
      <c r="H2056" s="21"/>
    </row>
    <row r="2057" spans="1:8">
      <c r="A2057" s="19"/>
      <c r="B2057" s="297" t="s">
        <v>2589</v>
      </c>
      <c r="C2057" s="21">
        <v>4</v>
      </c>
      <c r="D2057" s="3">
        <v>110435</v>
      </c>
      <c r="E2057" s="3"/>
      <c r="F2057" s="3">
        <f t="shared" si="40"/>
        <v>4942915</v>
      </c>
      <c r="G2057" s="3" t="s">
        <v>2586</v>
      </c>
      <c r="H2057" s="21"/>
    </row>
    <row r="2058" spans="1:8">
      <c r="A2058" s="19"/>
      <c r="B2058" s="302" t="s">
        <v>2595</v>
      </c>
      <c r="C2058" s="21">
        <v>6</v>
      </c>
      <c r="D2058" s="3">
        <v>147540</v>
      </c>
      <c r="E2058" s="3"/>
      <c r="F2058" s="3">
        <f t="shared" si="40"/>
        <v>5090455</v>
      </c>
      <c r="G2058" s="3" t="s">
        <v>2586</v>
      </c>
      <c r="H2058" s="21"/>
    </row>
    <row r="2059" spans="1:8">
      <c r="A2059" s="19"/>
      <c r="B2059" s="302" t="s">
        <v>2595</v>
      </c>
      <c r="C2059" s="21">
        <v>2</v>
      </c>
      <c r="D2059" s="3"/>
      <c r="E2059" s="3">
        <v>56060</v>
      </c>
      <c r="F2059" s="3">
        <f t="shared" si="40"/>
        <v>5034395</v>
      </c>
      <c r="G2059" s="3"/>
      <c r="H2059" s="21"/>
    </row>
    <row r="2060" spans="1:8">
      <c r="A2060" s="19"/>
      <c r="B2060" s="305" t="s">
        <v>2598</v>
      </c>
      <c r="C2060" s="21">
        <v>5</v>
      </c>
      <c r="D2060" s="3">
        <v>134315</v>
      </c>
      <c r="E2060" s="3"/>
      <c r="F2060" s="3">
        <f t="shared" si="40"/>
        <v>5168710</v>
      </c>
      <c r="G2060" s="3" t="s">
        <v>2599</v>
      </c>
      <c r="H2060" s="21"/>
    </row>
    <row r="2061" spans="1:8">
      <c r="A2061" s="19"/>
      <c r="B2061" s="305" t="s">
        <v>2598</v>
      </c>
      <c r="C2061" s="21">
        <v>2</v>
      </c>
      <c r="D2061" s="3"/>
      <c r="E2061" s="3">
        <v>56100</v>
      </c>
      <c r="F2061" s="3">
        <f t="shared" si="40"/>
        <v>5112610</v>
      </c>
      <c r="G2061" s="3"/>
      <c r="H2061" s="21"/>
    </row>
    <row r="2062" spans="1:8">
      <c r="A2062" s="19"/>
      <c r="B2062" s="307" t="s">
        <v>2601</v>
      </c>
      <c r="C2062" s="21">
        <v>2</v>
      </c>
      <c r="D2062" s="3">
        <v>56530</v>
      </c>
      <c r="E2062" s="3"/>
      <c r="F2062" s="3">
        <f t="shared" si="40"/>
        <v>5169140</v>
      </c>
      <c r="G2062" s="3" t="s">
        <v>2599</v>
      </c>
      <c r="H2062" s="21"/>
    </row>
    <row r="2063" spans="1:8">
      <c r="A2063" s="19"/>
      <c r="B2063" s="310" t="s">
        <v>2051</v>
      </c>
      <c r="C2063" s="21">
        <v>4</v>
      </c>
      <c r="D2063" s="3">
        <v>113145</v>
      </c>
      <c r="E2063" s="3"/>
      <c r="F2063" s="3">
        <f t="shared" si="40"/>
        <v>5282285</v>
      </c>
      <c r="G2063" s="3" t="s">
        <v>2599</v>
      </c>
      <c r="H2063" s="21"/>
    </row>
    <row r="2064" spans="1:8">
      <c r="A2064" s="19"/>
      <c r="B2064" s="310" t="s">
        <v>2051</v>
      </c>
      <c r="C2064" s="21">
        <v>4</v>
      </c>
      <c r="D2064" s="3"/>
      <c r="E2064" s="3">
        <v>91355</v>
      </c>
      <c r="F2064" s="3">
        <f t="shared" si="40"/>
        <v>5190930</v>
      </c>
      <c r="G2064" s="3"/>
      <c r="H2064" s="21"/>
    </row>
    <row r="2065" spans="1:8">
      <c r="A2065" s="19"/>
      <c r="B2065" s="311" t="s">
        <v>2605</v>
      </c>
      <c r="C2065" s="21">
        <v>6</v>
      </c>
      <c r="D2065" s="3"/>
      <c r="E2065" s="3">
        <v>103375</v>
      </c>
      <c r="F2065" s="3">
        <f t="shared" si="40"/>
        <v>5087555</v>
      </c>
      <c r="G2065" s="3"/>
      <c r="H2065" s="21"/>
    </row>
    <row r="2066" spans="1:8">
      <c r="A2066" s="19"/>
      <c r="B2066" s="315" t="s">
        <v>2606</v>
      </c>
      <c r="C2066" s="21">
        <v>2</v>
      </c>
      <c r="D2066" s="3">
        <v>57690</v>
      </c>
      <c r="E2066" s="3"/>
      <c r="F2066" s="3">
        <f t="shared" si="40"/>
        <v>5145245</v>
      </c>
      <c r="G2066" s="3" t="s">
        <v>2599</v>
      </c>
      <c r="H2066" s="21"/>
    </row>
    <row r="2067" spans="1:8">
      <c r="A2067" s="19"/>
      <c r="B2067" s="315" t="s">
        <v>2606</v>
      </c>
      <c r="C2067" s="21">
        <v>5</v>
      </c>
      <c r="D2067" s="3"/>
      <c r="E2067" s="3">
        <v>100000</v>
      </c>
      <c r="F2067" s="3">
        <f t="shared" si="40"/>
        <v>5045245</v>
      </c>
      <c r="G2067" s="3"/>
      <c r="H2067" s="21"/>
    </row>
    <row r="2068" spans="1:8">
      <c r="A2068" s="19"/>
      <c r="B2068" s="317" t="s">
        <v>2609</v>
      </c>
      <c r="C2068" s="21">
        <v>4</v>
      </c>
      <c r="D2068" s="3">
        <v>111760</v>
      </c>
      <c r="E2068" s="3"/>
      <c r="F2068" s="3">
        <f t="shared" si="40"/>
        <v>5157005</v>
      </c>
      <c r="G2068" s="3" t="s">
        <v>2599</v>
      </c>
      <c r="H2068" s="21"/>
    </row>
    <row r="2069" spans="1:8">
      <c r="A2069" s="19"/>
      <c r="B2069" s="317" t="s">
        <v>2609</v>
      </c>
      <c r="C2069" s="21">
        <v>3</v>
      </c>
      <c r="D2069" s="3"/>
      <c r="E2069" s="3">
        <v>43715</v>
      </c>
      <c r="F2069" s="3">
        <f t="shared" si="40"/>
        <v>5113290</v>
      </c>
      <c r="G2069" s="3"/>
      <c r="H2069" s="21"/>
    </row>
    <row r="2070" spans="1:8">
      <c r="A2070" s="19"/>
      <c r="B2070" s="319" t="s">
        <v>2611</v>
      </c>
      <c r="C2070" s="21">
        <v>3</v>
      </c>
      <c r="D2070" s="3">
        <v>64055</v>
      </c>
      <c r="E2070" s="3"/>
      <c r="F2070" s="3">
        <f t="shared" si="40"/>
        <v>5177345</v>
      </c>
      <c r="G2070" s="3" t="s">
        <v>2599</v>
      </c>
      <c r="H2070" s="21"/>
    </row>
    <row r="2071" spans="1:8">
      <c r="A2071" s="19"/>
      <c r="B2071" s="319" t="s">
        <v>2611</v>
      </c>
      <c r="C2071" s="21">
        <v>7</v>
      </c>
      <c r="D2071" s="3"/>
      <c r="E2071" s="3">
        <v>149290</v>
      </c>
      <c r="F2071" s="3">
        <f t="shared" si="40"/>
        <v>5028055</v>
      </c>
      <c r="G2071" s="3"/>
      <c r="H2071" s="21"/>
    </row>
    <row r="2072" spans="1:8">
      <c r="A2072" s="19"/>
      <c r="B2072" s="321" t="s">
        <v>2616</v>
      </c>
      <c r="C2072" s="21">
        <v>4</v>
      </c>
      <c r="D2072" s="3">
        <v>102940</v>
      </c>
      <c r="E2072" s="3"/>
      <c r="F2072" s="3">
        <f t="shared" si="40"/>
        <v>5130995</v>
      </c>
      <c r="G2072" s="3" t="s">
        <v>2599</v>
      </c>
      <c r="H2072" s="21"/>
    </row>
    <row r="2073" spans="1:8">
      <c r="A2073" s="19"/>
      <c r="B2073" s="321" t="s">
        <v>2616</v>
      </c>
      <c r="C2073" s="21">
        <v>5</v>
      </c>
      <c r="D2073" s="3"/>
      <c r="E2073" s="3">
        <v>94555</v>
      </c>
      <c r="F2073" s="3">
        <f t="shared" si="40"/>
        <v>5036440</v>
      </c>
      <c r="G2073" s="3"/>
      <c r="H2073" s="21"/>
    </row>
    <row r="2074" spans="1:8">
      <c r="A2074" s="19"/>
      <c r="B2074" s="323" t="s">
        <v>2619</v>
      </c>
      <c r="C2074" s="21">
        <v>8</v>
      </c>
      <c r="D2074" s="3">
        <v>216965</v>
      </c>
      <c r="E2074" s="3"/>
      <c r="F2074" s="3">
        <f t="shared" si="40"/>
        <v>5253405</v>
      </c>
      <c r="G2074" s="3" t="s">
        <v>2621</v>
      </c>
      <c r="H2074" s="21"/>
    </row>
    <row r="2075" spans="1:8">
      <c r="A2075" s="19"/>
      <c r="B2075" s="323" t="s">
        <v>2619</v>
      </c>
      <c r="C2075" s="21">
        <v>1</v>
      </c>
      <c r="D2075" s="3"/>
      <c r="E2075" s="3">
        <v>20000</v>
      </c>
      <c r="F2075" s="3">
        <f t="shared" si="40"/>
        <v>5233405</v>
      </c>
      <c r="G2075" s="3"/>
      <c r="H2075" s="21"/>
    </row>
    <row r="2076" spans="1:8">
      <c r="A2076" s="19"/>
      <c r="B2076" s="325" t="s">
        <v>2624</v>
      </c>
      <c r="C2076" s="21">
        <v>7</v>
      </c>
      <c r="D2076" s="3">
        <v>193750</v>
      </c>
      <c r="E2076" s="3"/>
      <c r="F2076" s="3">
        <f t="shared" si="40"/>
        <v>5427155</v>
      </c>
      <c r="G2076" s="3" t="s">
        <v>2621</v>
      </c>
      <c r="H2076" s="21"/>
    </row>
    <row r="2077" spans="1:8">
      <c r="A2077" s="19"/>
      <c r="B2077" s="325" t="s">
        <v>2624</v>
      </c>
      <c r="C2077" s="21">
        <v>1</v>
      </c>
      <c r="D2077" s="3"/>
      <c r="E2077" s="3">
        <v>15585</v>
      </c>
      <c r="F2077" s="3">
        <f t="shared" si="40"/>
        <v>5411570</v>
      </c>
      <c r="G2077" s="3"/>
      <c r="H2077" s="21"/>
    </row>
    <row r="2078" spans="1:8">
      <c r="A2078" s="19"/>
      <c r="B2078" s="327" t="s">
        <v>2627</v>
      </c>
      <c r="C2078" s="21">
        <v>2</v>
      </c>
      <c r="D2078" s="3">
        <v>56360</v>
      </c>
      <c r="E2078" s="3"/>
      <c r="F2078" s="3">
        <f t="shared" si="40"/>
        <v>5467930</v>
      </c>
      <c r="G2078" s="3" t="s">
        <v>2628</v>
      </c>
      <c r="H2078" s="21"/>
    </row>
    <row r="2079" spans="1:8">
      <c r="A2079" s="19"/>
      <c r="B2079" s="329" t="s">
        <v>2630</v>
      </c>
      <c r="C2079" s="21">
        <v>4</v>
      </c>
      <c r="D2079" s="3">
        <v>109370</v>
      </c>
      <c r="E2079" s="3"/>
      <c r="F2079" s="3">
        <f t="shared" si="40"/>
        <v>5577300</v>
      </c>
      <c r="G2079" s="3" t="s">
        <v>2621</v>
      </c>
      <c r="H2079" s="21"/>
    </row>
    <row r="2080" spans="1:8">
      <c r="A2080" s="19"/>
      <c r="B2080" s="329" t="s">
        <v>2630</v>
      </c>
      <c r="C2080" s="21">
        <v>2</v>
      </c>
      <c r="D2080" s="3"/>
      <c r="E2080" s="3">
        <v>45805</v>
      </c>
      <c r="F2080" s="3">
        <f t="shared" si="40"/>
        <v>5531495</v>
      </c>
      <c r="G2080" s="3"/>
      <c r="H2080" s="21"/>
    </row>
    <row r="2081" spans="1:8">
      <c r="A2081" s="19"/>
      <c r="B2081" s="331" t="s">
        <v>2633</v>
      </c>
      <c r="C2081" s="21">
        <v>7</v>
      </c>
      <c r="D2081" s="3">
        <v>191300</v>
      </c>
      <c r="E2081" s="3"/>
      <c r="F2081" s="3">
        <f t="shared" si="40"/>
        <v>5722795</v>
      </c>
      <c r="G2081" s="3" t="s">
        <v>2621</v>
      </c>
      <c r="H2081" s="21"/>
    </row>
    <row r="2082" spans="1:8">
      <c r="A2082" s="19"/>
      <c r="B2082" s="331" t="s">
        <v>2633</v>
      </c>
      <c r="C2082" s="21">
        <v>6</v>
      </c>
      <c r="D2082" s="3"/>
      <c r="E2082" s="3">
        <v>132645</v>
      </c>
      <c r="F2082" s="3">
        <f t="shared" si="40"/>
        <v>5590150</v>
      </c>
      <c r="G2082" s="3"/>
      <c r="H2082" s="21"/>
    </row>
    <row r="2083" spans="1:8">
      <c r="A2083" s="19"/>
      <c r="B2083" s="335" t="s">
        <v>2635</v>
      </c>
      <c r="C2083" s="21">
        <v>14</v>
      </c>
      <c r="D2083" s="3"/>
      <c r="E2083" s="3">
        <v>177305</v>
      </c>
      <c r="F2083" s="3">
        <f t="shared" si="40"/>
        <v>5412845</v>
      </c>
      <c r="G2083" s="3"/>
      <c r="H2083" s="21"/>
    </row>
    <row r="2084" spans="1:8">
      <c r="A2084" s="19"/>
      <c r="B2084" s="335" t="s">
        <v>2637</v>
      </c>
      <c r="C2084" s="21">
        <v>6</v>
      </c>
      <c r="D2084" s="3">
        <v>152310</v>
      </c>
      <c r="E2084" s="3"/>
      <c r="F2084" s="3">
        <f t="shared" si="40"/>
        <v>5565155</v>
      </c>
      <c r="G2084" s="3"/>
      <c r="H2084" s="21"/>
    </row>
    <row r="2085" spans="1:8">
      <c r="A2085" s="19"/>
      <c r="B2085" s="335" t="s">
        <v>2637</v>
      </c>
      <c r="C2085" s="21">
        <v>6</v>
      </c>
      <c r="D2085" s="3"/>
      <c r="E2085" s="3">
        <v>160055</v>
      </c>
      <c r="F2085" s="3">
        <f t="shared" si="40"/>
        <v>5405100</v>
      </c>
      <c r="G2085" s="3"/>
      <c r="H2085" s="21"/>
    </row>
    <row r="2086" spans="1:8">
      <c r="A2086" s="19"/>
      <c r="B2086" s="337" t="s">
        <v>2638</v>
      </c>
      <c r="C2086" s="21">
        <v>9</v>
      </c>
      <c r="D2086" s="3">
        <v>230985</v>
      </c>
      <c r="E2086" s="3"/>
      <c r="F2086" s="3">
        <f t="shared" si="40"/>
        <v>5636085</v>
      </c>
      <c r="G2086" s="3"/>
      <c r="H2086" s="21"/>
    </row>
    <row r="2087" spans="1:8">
      <c r="A2087" s="19"/>
      <c r="B2087" s="337" t="s">
        <v>2638</v>
      </c>
      <c r="C2087" s="21">
        <v>1</v>
      </c>
      <c r="D2087" s="3"/>
      <c r="E2087" s="3">
        <v>28075</v>
      </c>
      <c r="F2087" s="3">
        <f t="shared" si="40"/>
        <v>5608010</v>
      </c>
      <c r="G2087" s="3"/>
      <c r="H2087" s="21"/>
    </row>
    <row r="2088" spans="1:8">
      <c r="A2088" s="19"/>
      <c r="B2088" s="341" t="s">
        <v>2639</v>
      </c>
      <c r="C2088" s="21">
        <v>4</v>
      </c>
      <c r="D2088" s="3">
        <v>114155</v>
      </c>
      <c r="E2088" s="3"/>
      <c r="F2088" s="3">
        <f t="shared" si="40"/>
        <v>5722165</v>
      </c>
      <c r="G2088" s="3"/>
      <c r="H2088" s="21"/>
    </row>
    <row r="2089" spans="1:8">
      <c r="A2089" s="19"/>
      <c r="B2089" s="341" t="s">
        <v>2639</v>
      </c>
      <c r="C2089" s="21">
        <v>1</v>
      </c>
      <c r="D2089" s="3"/>
      <c r="E2089" s="3">
        <v>20000</v>
      </c>
      <c r="F2089" s="3">
        <f t="shared" si="40"/>
        <v>5702165</v>
      </c>
      <c r="G2089" s="3"/>
      <c r="H2089" s="21"/>
    </row>
    <row r="2090" spans="1:8">
      <c r="A2090" s="19"/>
      <c r="B2090" s="342" t="s">
        <v>2642</v>
      </c>
      <c r="C2090" s="21">
        <v>8</v>
      </c>
      <c r="D2090" s="3">
        <v>228155</v>
      </c>
      <c r="E2090" s="3"/>
      <c r="F2090" s="3">
        <f t="shared" si="40"/>
        <v>5930320</v>
      </c>
      <c r="G2090" s="3"/>
      <c r="H2090" s="21"/>
    </row>
    <row r="2091" spans="1:8">
      <c r="A2091" s="19"/>
      <c r="B2091" s="342" t="s">
        <v>2642</v>
      </c>
      <c r="C2091" s="21">
        <v>6</v>
      </c>
      <c r="D2091" s="3"/>
      <c r="E2091" s="3">
        <v>150920</v>
      </c>
      <c r="F2091" s="3">
        <f t="shared" si="40"/>
        <v>5779400</v>
      </c>
      <c r="G2091" s="3"/>
      <c r="H2091" s="21"/>
    </row>
    <row r="2092" spans="1:8">
      <c r="A2092" s="19"/>
      <c r="B2092" s="344" t="s">
        <v>2644</v>
      </c>
      <c r="C2092" s="21">
        <v>4</v>
      </c>
      <c r="D2092" s="3">
        <v>109540</v>
      </c>
      <c r="E2092" s="3"/>
      <c r="F2092" s="3">
        <f t="shared" si="40"/>
        <v>5888940</v>
      </c>
      <c r="G2092" s="3"/>
      <c r="H2092" s="21"/>
    </row>
    <row r="2093" spans="1:8">
      <c r="A2093" s="19"/>
      <c r="B2093" s="344" t="s">
        <v>2644</v>
      </c>
      <c r="C2093" s="21">
        <v>5</v>
      </c>
      <c r="D2093" s="3"/>
      <c r="E2093" s="3">
        <v>119475</v>
      </c>
      <c r="F2093" s="3">
        <f t="shared" si="40"/>
        <v>5769465</v>
      </c>
      <c r="G2093" s="3"/>
      <c r="H2093" s="21"/>
    </row>
    <row r="2094" spans="1:8">
      <c r="A2094" s="19"/>
      <c r="B2094" s="348" t="s">
        <v>2645</v>
      </c>
      <c r="C2094" s="21">
        <v>6</v>
      </c>
      <c r="D2094" s="3">
        <v>160975</v>
      </c>
      <c r="E2094" s="3"/>
      <c r="F2094" s="3">
        <f t="shared" si="40"/>
        <v>5930440</v>
      </c>
      <c r="G2094" s="3"/>
      <c r="H2094" s="21"/>
    </row>
    <row r="2095" spans="1:8">
      <c r="A2095" s="19"/>
      <c r="B2095" s="348" t="s">
        <v>2645</v>
      </c>
      <c r="C2095" s="21">
        <v>1</v>
      </c>
      <c r="D2095" s="3"/>
      <c r="E2095" s="3">
        <v>20000</v>
      </c>
      <c r="F2095" s="3">
        <f t="shared" si="40"/>
        <v>5910440</v>
      </c>
      <c r="G2095" s="3"/>
      <c r="H2095" s="21"/>
    </row>
    <row r="2096" spans="1:8">
      <c r="A2096" s="19"/>
      <c r="B2096" s="350" t="s">
        <v>2647</v>
      </c>
      <c r="C2096" s="21">
        <v>5</v>
      </c>
      <c r="D2096" s="3">
        <v>119240</v>
      </c>
      <c r="E2096" s="3"/>
      <c r="F2096" s="3">
        <f t="shared" si="40"/>
        <v>6029680</v>
      </c>
      <c r="G2096" s="3"/>
      <c r="H2096" s="21"/>
    </row>
    <row r="2097" spans="1:8">
      <c r="A2097" s="19"/>
      <c r="B2097" s="350" t="s">
        <v>2647</v>
      </c>
      <c r="C2097" s="21">
        <v>5</v>
      </c>
      <c r="D2097" s="3"/>
      <c r="E2097" s="3">
        <v>121420</v>
      </c>
      <c r="F2097" s="3">
        <f t="shared" si="40"/>
        <v>5908260</v>
      </c>
      <c r="G2097" s="3"/>
      <c r="H2097" s="21"/>
    </row>
    <row r="2098" spans="1:8">
      <c r="A2098" s="19"/>
      <c r="B2098" s="352" t="s">
        <v>2648</v>
      </c>
      <c r="C2098" s="21">
        <v>10</v>
      </c>
      <c r="D2098" s="3">
        <v>266130</v>
      </c>
      <c r="E2098" s="3"/>
      <c r="F2098" s="3">
        <f t="shared" si="40"/>
        <v>6174390</v>
      </c>
      <c r="G2098" s="3"/>
      <c r="H2098" s="21"/>
    </row>
    <row r="2099" spans="1:8">
      <c r="A2099" s="19"/>
      <c r="B2099" s="352" t="s">
        <v>2648</v>
      </c>
      <c r="C2099" s="21">
        <v>4</v>
      </c>
      <c r="D2099" s="3"/>
      <c r="E2099" s="3">
        <v>80000</v>
      </c>
      <c r="F2099" s="3">
        <f t="shared" si="40"/>
        <v>6094390</v>
      </c>
      <c r="G2099" s="3"/>
      <c r="H2099" s="21"/>
    </row>
    <row r="2100" spans="1:8">
      <c r="A2100" s="19"/>
      <c r="B2100" s="353" t="s">
        <v>2649</v>
      </c>
      <c r="C2100" s="21">
        <v>15</v>
      </c>
      <c r="D2100" s="3">
        <v>410020</v>
      </c>
      <c r="E2100" s="3"/>
      <c r="F2100" s="3">
        <f t="shared" si="40"/>
        <v>6504410</v>
      </c>
      <c r="G2100" s="3"/>
      <c r="H2100" s="21"/>
    </row>
    <row r="2101" spans="1:8">
      <c r="A2101" s="19"/>
      <c r="B2101" s="353" t="s">
        <v>2649</v>
      </c>
      <c r="C2101" s="21">
        <v>3</v>
      </c>
      <c r="D2101" s="3"/>
      <c r="E2101" s="3">
        <v>66060</v>
      </c>
      <c r="F2101" s="3">
        <f t="shared" si="40"/>
        <v>6438350</v>
      </c>
      <c r="G2101" s="3"/>
      <c r="H2101" s="21"/>
    </row>
    <row r="2102" spans="1:8">
      <c r="A2102" s="19"/>
      <c r="B2102" s="354" t="s">
        <v>2174</v>
      </c>
      <c r="C2102" s="21">
        <v>4</v>
      </c>
      <c r="D2102" s="3">
        <v>114940</v>
      </c>
      <c r="E2102" s="3"/>
      <c r="F2102" s="3">
        <f t="shared" si="40"/>
        <v>6553290</v>
      </c>
      <c r="G2102" s="3"/>
      <c r="H2102" s="21"/>
    </row>
    <row r="2103" spans="1:8">
      <c r="A2103" s="19"/>
      <c r="B2103" s="354" t="s">
        <v>2174</v>
      </c>
      <c r="C2103" s="21">
        <v>1</v>
      </c>
      <c r="D2103" s="3"/>
      <c r="E2103" s="3">
        <v>25000</v>
      </c>
      <c r="F2103" s="3">
        <f t="shared" si="40"/>
        <v>6528290</v>
      </c>
      <c r="G2103" s="3"/>
      <c r="H2103" s="21"/>
    </row>
    <row r="2104" spans="1:8">
      <c r="A2104" s="19"/>
      <c r="B2104" s="355" t="s">
        <v>2650</v>
      </c>
      <c r="C2104" s="21">
        <v>16</v>
      </c>
      <c r="D2104" s="3">
        <v>447795</v>
      </c>
      <c r="E2104" s="3"/>
      <c r="F2104" s="3">
        <f t="shared" si="40"/>
        <v>6976085</v>
      </c>
      <c r="G2104" s="3"/>
      <c r="H2104" s="21"/>
    </row>
    <row r="2105" spans="1:8">
      <c r="A2105" s="19"/>
      <c r="B2105" s="355" t="s">
        <v>2650</v>
      </c>
      <c r="C2105" s="21">
        <v>1</v>
      </c>
      <c r="D2105" s="3"/>
      <c r="E2105" s="3">
        <v>25695</v>
      </c>
      <c r="F2105" s="3">
        <f t="shared" si="40"/>
        <v>6950390</v>
      </c>
      <c r="G2105" s="3"/>
      <c r="H2105" s="21"/>
    </row>
    <row r="2106" spans="1:8">
      <c r="A2106" s="19"/>
      <c r="B2106" s="357" t="s">
        <v>2651</v>
      </c>
      <c r="C2106" s="21">
        <v>10</v>
      </c>
      <c r="D2106" s="3">
        <v>277845</v>
      </c>
      <c r="E2106" s="3"/>
      <c r="F2106" s="3">
        <f t="shared" si="40"/>
        <v>7228235</v>
      </c>
      <c r="G2106" s="3"/>
      <c r="H2106" s="21"/>
    </row>
    <row r="2107" spans="1:8">
      <c r="A2107" s="19"/>
      <c r="B2107" s="357" t="s">
        <v>2651</v>
      </c>
      <c r="C2107" s="21">
        <v>2</v>
      </c>
      <c r="D2107" s="3"/>
      <c r="E2107" s="3">
        <v>42920</v>
      </c>
      <c r="F2107" s="3">
        <f t="shared" si="40"/>
        <v>7185315</v>
      </c>
      <c r="G2107" s="3"/>
      <c r="H2107" s="21"/>
    </row>
    <row r="2108" spans="1:8">
      <c r="A2108" s="19"/>
      <c r="B2108" s="362" t="s">
        <v>2653</v>
      </c>
      <c r="C2108" s="21">
        <v>4</v>
      </c>
      <c r="D2108" s="3">
        <v>111790</v>
      </c>
      <c r="E2108" s="3"/>
      <c r="F2108" s="3">
        <f t="shared" si="40"/>
        <v>7297105</v>
      </c>
      <c r="G2108" s="3"/>
      <c r="H2108" s="21"/>
    </row>
    <row r="2109" spans="1:8">
      <c r="A2109" s="19"/>
      <c r="B2109" s="362" t="s">
        <v>2653</v>
      </c>
      <c r="C2109" s="21">
        <v>4</v>
      </c>
      <c r="D2109" s="3"/>
      <c r="E2109" s="3">
        <v>80000</v>
      </c>
      <c r="F2109" s="3">
        <f t="shared" si="40"/>
        <v>7217105</v>
      </c>
      <c r="G2109" s="3"/>
      <c r="H2109" s="21"/>
    </row>
    <row r="2110" spans="1:8">
      <c r="A2110" s="19"/>
      <c r="B2110" s="364" t="s">
        <v>2654</v>
      </c>
      <c r="C2110" s="21">
        <v>13</v>
      </c>
      <c r="D2110" s="3">
        <v>343970</v>
      </c>
      <c r="E2110" s="3"/>
      <c r="F2110" s="3">
        <f t="shared" si="40"/>
        <v>7561075</v>
      </c>
      <c r="G2110" s="3"/>
      <c r="H2110" s="21"/>
    </row>
    <row r="2111" spans="1:8">
      <c r="A2111" s="19"/>
      <c r="B2111" s="364" t="s">
        <v>2655</v>
      </c>
      <c r="C2111" s="21">
        <v>14</v>
      </c>
      <c r="D2111" s="3">
        <v>355720</v>
      </c>
      <c r="E2111" s="3"/>
      <c r="F2111" s="3">
        <f t="shared" si="40"/>
        <v>7916795</v>
      </c>
      <c r="G2111" s="3"/>
      <c r="H2111" s="21"/>
    </row>
    <row r="2112" spans="1:8">
      <c r="A2112" s="19"/>
      <c r="B2112" s="364" t="s">
        <v>2655</v>
      </c>
      <c r="C2112" s="21">
        <v>2</v>
      </c>
      <c r="D2112" s="3"/>
      <c r="E2112" s="3">
        <v>53020</v>
      </c>
      <c r="F2112" s="3">
        <f t="shared" si="40"/>
        <v>7863775</v>
      </c>
      <c r="G2112" s="3"/>
      <c r="H2112" s="21"/>
    </row>
    <row r="2113" spans="1:8">
      <c r="A2113" s="19"/>
      <c r="B2113" s="365" t="s">
        <v>2596</v>
      </c>
      <c r="C2113" s="21">
        <v>11</v>
      </c>
      <c r="D2113" s="3">
        <v>295620</v>
      </c>
      <c r="E2113" s="3"/>
      <c r="F2113" s="3">
        <f t="shared" si="40"/>
        <v>8159395</v>
      </c>
      <c r="G2113" s="3"/>
      <c r="H2113" s="21"/>
    </row>
    <row r="2114" spans="1:8">
      <c r="A2114" s="19"/>
      <c r="B2114" s="365" t="s">
        <v>2596</v>
      </c>
      <c r="C2114" s="21">
        <v>3</v>
      </c>
      <c r="D2114" s="3"/>
      <c r="E2114" s="3">
        <v>48125</v>
      </c>
      <c r="F2114" s="3">
        <f t="shared" si="40"/>
        <v>8111270</v>
      </c>
      <c r="G2114" s="3"/>
      <c r="H2114" s="21"/>
    </row>
    <row r="2115" spans="1:8">
      <c r="A2115" s="19"/>
      <c r="B2115" s="366" t="s">
        <v>2657</v>
      </c>
      <c r="C2115" s="21">
        <v>8</v>
      </c>
      <c r="D2115" s="3">
        <v>212820</v>
      </c>
      <c r="E2115" s="3"/>
      <c r="F2115" s="3">
        <f t="shared" si="40"/>
        <v>8324090</v>
      </c>
      <c r="G2115" s="3"/>
      <c r="H2115" s="21"/>
    </row>
    <row r="2116" spans="1:8">
      <c r="A2116" s="19"/>
      <c r="B2116" s="368" t="s">
        <v>2664</v>
      </c>
      <c r="C2116" s="21">
        <v>3</v>
      </c>
      <c r="D2116" s="3"/>
      <c r="E2116" s="3">
        <v>86120</v>
      </c>
      <c r="F2116" s="3">
        <f t="shared" si="40"/>
        <v>8237970</v>
      </c>
      <c r="G2116" s="3"/>
      <c r="H2116" s="21"/>
    </row>
    <row r="2117" spans="1:8">
      <c r="A2117" s="19"/>
      <c r="B2117" s="369" t="s">
        <v>2665</v>
      </c>
      <c r="C2117" s="21">
        <v>2</v>
      </c>
      <c r="D2117" s="3"/>
      <c r="E2117" s="3">
        <v>39275</v>
      </c>
      <c r="F2117" s="3">
        <f t="shared" si="40"/>
        <v>8198695</v>
      </c>
      <c r="G2117" s="3"/>
      <c r="H2117" s="21"/>
    </row>
    <row r="2118" spans="1:8">
      <c r="A2118" s="19"/>
      <c r="B2118" s="370" t="s">
        <v>2667</v>
      </c>
      <c r="C2118" s="21">
        <v>1</v>
      </c>
      <c r="D2118" s="3"/>
      <c r="E2118" s="3">
        <v>28000</v>
      </c>
      <c r="F2118" s="3">
        <f t="shared" si="40"/>
        <v>8170695</v>
      </c>
      <c r="G2118" s="3"/>
      <c r="H2118" s="21"/>
    </row>
    <row r="2119" spans="1:8">
      <c r="A2119" s="19"/>
      <c r="B2119" s="371" t="s">
        <v>2669</v>
      </c>
      <c r="C2119" s="21">
        <v>2</v>
      </c>
      <c r="D2119" s="3"/>
      <c r="E2119" s="3">
        <v>48415</v>
      </c>
      <c r="F2119" s="3">
        <f t="shared" si="40"/>
        <v>8122280</v>
      </c>
      <c r="G2119" s="3"/>
      <c r="H2119" s="21"/>
    </row>
    <row r="2120" spans="1:8">
      <c r="A2120" s="19"/>
      <c r="B2120" s="372" t="s">
        <v>2671</v>
      </c>
      <c r="C2120" s="21">
        <v>5</v>
      </c>
      <c r="D2120" s="3"/>
      <c r="E2120" s="3">
        <v>117930</v>
      </c>
      <c r="F2120" s="3">
        <f t="shared" si="40"/>
        <v>8004350</v>
      </c>
      <c r="G2120" s="3"/>
      <c r="H2120" s="21"/>
    </row>
    <row r="2121" spans="1:8">
      <c r="A2121" s="19"/>
      <c r="B2121" s="373" t="s">
        <v>2672</v>
      </c>
      <c r="C2121" s="21">
        <v>2</v>
      </c>
      <c r="D2121" s="3"/>
      <c r="E2121" s="3">
        <v>56000</v>
      </c>
      <c r="F2121" s="3">
        <f t="shared" si="40"/>
        <v>7948350</v>
      </c>
      <c r="G2121" s="3"/>
      <c r="H2121" s="21"/>
    </row>
    <row r="2122" spans="1:8">
      <c r="A2122" s="19"/>
      <c r="B2122" s="376" t="s">
        <v>2676</v>
      </c>
      <c r="C2122" s="21">
        <v>3</v>
      </c>
      <c r="D2122" s="3"/>
      <c r="E2122" s="3">
        <v>68000</v>
      </c>
      <c r="F2122" s="3">
        <f t="shared" si="40"/>
        <v>7880350</v>
      </c>
      <c r="G2122" s="3"/>
      <c r="H2122" s="21"/>
    </row>
    <row r="2123" spans="1:8">
      <c r="A2123" s="19"/>
      <c r="B2123" s="377" t="s">
        <v>2678</v>
      </c>
      <c r="C2123" s="21">
        <v>1</v>
      </c>
      <c r="D2123" s="3"/>
      <c r="E2123" s="3">
        <v>20000</v>
      </c>
      <c r="F2123" s="3">
        <f t="shared" si="40"/>
        <v>7860350</v>
      </c>
      <c r="G2123" s="3"/>
      <c r="H2123" s="21"/>
    </row>
    <row r="2124" spans="1:8">
      <c r="A2124" s="19"/>
      <c r="B2124" s="378" t="s">
        <v>2680</v>
      </c>
      <c r="C2124" s="21">
        <v>3</v>
      </c>
      <c r="D2124" s="3"/>
      <c r="E2124" s="3">
        <v>45500</v>
      </c>
      <c r="F2124" s="3">
        <f t="shared" si="40"/>
        <v>7814850</v>
      </c>
      <c r="G2124" s="3"/>
      <c r="H2124" s="21"/>
    </row>
    <row r="2125" spans="1:8">
      <c r="A2125" s="19"/>
      <c r="B2125" s="379" t="s">
        <v>2681</v>
      </c>
      <c r="C2125" s="21">
        <v>2</v>
      </c>
      <c r="D2125" s="3"/>
      <c r="E2125" s="3">
        <v>45595</v>
      </c>
      <c r="F2125" s="3">
        <f t="shared" si="40"/>
        <v>7769255</v>
      </c>
      <c r="G2125" s="3"/>
      <c r="H2125" s="21"/>
    </row>
    <row r="2126" spans="1:8">
      <c r="A2126" s="19"/>
      <c r="B2126" s="381" t="s">
        <v>2683</v>
      </c>
      <c r="C2126" s="21">
        <v>1</v>
      </c>
      <c r="D2126" s="3"/>
      <c r="E2126" s="3">
        <v>13500</v>
      </c>
      <c r="F2126" s="3">
        <f t="shared" si="40"/>
        <v>7755755</v>
      </c>
      <c r="G2126" s="3"/>
      <c r="H2126" s="21"/>
    </row>
    <row r="2127" spans="1:8">
      <c r="A2127" s="19"/>
      <c r="B2127" s="383" t="s">
        <v>2685</v>
      </c>
      <c r="C2127" s="21">
        <v>1</v>
      </c>
      <c r="D2127" s="3"/>
      <c r="E2127" s="3">
        <v>20000</v>
      </c>
      <c r="F2127" s="3">
        <f t="shared" si="40"/>
        <v>7735755</v>
      </c>
      <c r="G2127" s="3"/>
      <c r="H2127" s="21"/>
    </row>
    <row r="2128" spans="1:8">
      <c r="A2128" s="19"/>
      <c r="B2128" s="384" t="s">
        <v>2687</v>
      </c>
      <c r="C2128" s="21">
        <v>2</v>
      </c>
      <c r="D2128" s="3"/>
      <c r="E2128" s="3">
        <v>40000</v>
      </c>
      <c r="F2128" s="3">
        <f t="shared" si="40"/>
        <v>7695755</v>
      </c>
      <c r="G2128" s="3"/>
      <c r="H2128" s="21"/>
    </row>
    <row r="2129" spans="1:8">
      <c r="A2129" s="19"/>
      <c r="B2129" s="387" t="s">
        <v>2688</v>
      </c>
      <c r="C2129" s="21">
        <v>1</v>
      </c>
      <c r="D2129" s="3"/>
      <c r="E2129" s="3">
        <v>20000</v>
      </c>
      <c r="F2129" s="3">
        <f t="shared" si="40"/>
        <v>7675755</v>
      </c>
      <c r="G2129" s="3"/>
      <c r="H2129" s="21"/>
    </row>
    <row r="2130" spans="1:8">
      <c r="A2130" s="19"/>
      <c r="B2130" s="389" t="s">
        <v>2692</v>
      </c>
      <c r="C2130" s="21">
        <v>1</v>
      </c>
      <c r="D2130" s="3"/>
      <c r="E2130" s="3">
        <v>21350</v>
      </c>
      <c r="F2130" s="3">
        <f t="shared" si="40"/>
        <v>7654405</v>
      </c>
      <c r="G2130" s="3"/>
      <c r="H2130" s="21"/>
    </row>
    <row r="2131" spans="1:8">
      <c r="A2131" s="19"/>
      <c r="B2131" s="394" t="s">
        <v>2696</v>
      </c>
      <c r="C2131" s="21">
        <v>1</v>
      </c>
      <c r="D2131" s="3"/>
      <c r="E2131" s="3">
        <v>19285</v>
      </c>
      <c r="F2131" s="3">
        <f t="shared" si="40"/>
        <v>7635120</v>
      </c>
      <c r="G2131" s="3"/>
      <c r="H2131" s="21"/>
    </row>
    <row r="2132" spans="1:8">
      <c r="A2132" s="19"/>
      <c r="B2132" s="428" t="s">
        <v>2699</v>
      </c>
      <c r="C2132" s="21">
        <v>2</v>
      </c>
      <c r="D2132" s="3"/>
      <c r="E2132" s="3">
        <v>34000</v>
      </c>
      <c r="F2132" s="3">
        <f t="shared" si="40"/>
        <v>7601120</v>
      </c>
      <c r="G2132" s="3"/>
      <c r="H2132" s="21"/>
    </row>
    <row r="2133" spans="1:8">
      <c r="A2133" s="19"/>
      <c r="B2133" s="408" t="s">
        <v>2706</v>
      </c>
      <c r="C2133" s="21">
        <v>1</v>
      </c>
      <c r="D2133" s="3"/>
      <c r="E2133" s="3">
        <v>20200</v>
      </c>
      <c r="F2133" s="3">
        <f t="shared" si="40"/>
        <v>7580920</v>
      </c>
      <c r="G2133" s="3"/>
      <c r="H2133" s="21"/>
    </row>
    <row r="2134" spans="1:8">
      <c r="A2134" s="19"/>
      <c r="B2134" s="408" t="s">
        <v>2708</v>
      </c>
      <c r="C2134" s="21">
        <v>1</v>
      </c>
      <c r="D2134" s="3"/>
      <c r="E2134" s="3">
        <v>20840</v>
      </c>
      <c r="F2134" s="3">
        <f t="shared" si="40"/>
        <v>7560080</v>
      </c>
      <c r="G2134" s="3"/>
      <c r="H2134" s="21"/>
    </row>
    <row r="2135" spans="1:8">
      <c r="A2135" s="19"/>
      <c r="B2135" s="429" t="s">
        <v>2627</v>
      </c>
      <c r="C2135" s="21">
        <v>2</v>
      </c>
      <c r="D2135" s="3"/>
      <c r="E2135" s="3">
        <v>55630</v>
      </c>
      <c r="F2135" s="3">
        <f t="shared" si="40"/>
        <v>7504450</v>
      </c>
      <c r="G2135" s="3"/>
      <c r="H2135" s="21"/>
    </row>
    <row r="2136" spans="1:8">
      <c r="A2136" s="19"/>
      <c r="B2136" s="409" t="s">
        <v>2713</v>
      </c>
      <c r="C2136" s="21">
        <v>8</v>
      </c>
      <c r="D2136" s="3"/>
      <c r="E2136" s="3">
        <v>208895</v>
      </c>
      <c r="F2136" s="3">
        <f t="shared" si="40"/>
        <v>7295555</v>
      </c>
      <c r="G2136" s="3"/>
      <c r="H2136" s="21"/>
    </row>
    <row r="2137" spans="1:8">
      <c r="A2137" s="19"/>
      <c r="B2137" s="413" t="s">
        <v>2715</v>
      </c>
      <c r="C2137" s="21">
        <v>7</v>
      </c>
      <c r="D2137" s="3"/>
      <c r="E2137" s="3">
        <v>164140</v>
      </c>
      <c r="F2137" s="3">
        <f t="shared" si="40"/>
        <v>7131415</v>
      </c>
      <c r="G2137" s="3"/>
      <c r="H2137" s="21"/>
    </row>
    <row r="2138" spans="1:8">
      <c r="A2138" s="19"/>
      <c r="B2138" s="415" t="s">
        <v>2716</v>
      </c>
      <c r="C2138" s="21">
        <v>2</v>
      </c>
      <c r="D2138" s="3"/>
      <c r="E2138" s="3">
        <v>45000</v>
      </c>
      <c r="F2138" s="3">
        <f t="shared" si="40"/>
        <v>7086415</v>
      </c>
      <c r="G2138" s="3"/>
      <c r="H2138" s="21"/>
    </row>
    <row r="2139" spans="1:8">
      <c r="A2139" s="19"/>
      <c r="B2139" s="428" t="s">
        <v>2510</v>
      </c>
      <c r="C2139" s="21">
        <v>9</v>
      </c>
      <c r="D2139" s="5">
        <v>241025</v>
      </c>
      <c r="E2139" s="3"/>
      <c r="F2139" s="3">
        <f t="shared" si="40"/>
        <v>7327440</v>
      </c>
      <c r="G2139" s="3"/>
      <c r="H2139" s="21"/>
    </row>
    <row r="2140" spans="1:8">
      <c r="A2140" s="19"/>
      <c r="B2140" s="419" t="s">
        <v>2718</v>
      </c>
      <c r="C2140" s="21">
        <v>2</v>
      </c>
      <c r="D2140" s="3"/>
      <c r="E2140" s="3">
        <v>48065</v>
      </c>
      <c r="F2140" s="3">
        <f t="shared" si="40"/>
        <v>7279375</v>
      </c>
      <c r="G2140" s="3"/>
      <c r="H2140" s="21"/>
    </row>
    <row r="2141" spans="1:8">
      <c r="A2141" s="19"/>
      <c r="B2141" s="421" t="s">
        <v>2719</v>
      </c>
      <c r="C2141" s="21">
        <v>20</v>
      </c>
      <c r="D2141" s="3">
        <v>525755</v>
      </c>
      <c r="E2141" s="3"/>
      <c r="F2141" s="3">
        <f t="shared" si="40"/>
        <v>7805130</v>
      </c>
      <c r="G2141" s="3"/>
      <c r="H2141" s="21"/>
    </row>
    <row r="2142" spans="1:8">
      <c r="A2142" s="19"/>
      <c r="B2142" s="421" t="s">
        <v>2719</v>
      </c>
      <c r="C2142" s="21">
        <v>5</v>
      </c>
      <c r="D2142" s="3"/>
      <c r="E2142" s="3">
        <v>133790</v>
      </c>
      <c r="F2142" s="3">
        <f t="shared" si="40"/>
        <v>7671340</v>
      </c>
      <c r="G2142" s="3"/>
      <c r="H2142" s="21"/>
    </row>
    <row r="2143" spans="1:8">
      <c r="A2143" s="19"/>
      <c r="B2143" s="424" t="s">
        <v>2720</v>
      </c>
      <c r="C2143" s="21">
        <v>18</v>
      </c>
      <c r="D2143" s="3">
        <v>473135</v>
      </c>
      <c r="E2143" s="3"/>
      <c r="F2143" s="3">
        <f t="shared" si="40"/>
        <v>8144475</v>
      </c>
      <c r="G2143" s="3"/>
      <c r="H2143" s="21"/>
    </row>
    <row r="2144" spans="1:8">
      <c r="A2144" s="19"/>
      <c r="B2144" s="424" t="s">
        <v>2720</v>
      </c>
      <c r="C2144" s="21">
        <v>4</v>
      </c>
      <c r="D2144" s="3"/>
      <c r="E2144" s="3">
        <v>97815</v>
      </c>
      <c r="F2144" s="3">
        <f t="shared" si="40"/>
        <v>8046660</v>
      </c>
      <c r="G2144" s="3"/>
      <c r="H2144" s="21"/>
    </row>
    <row r="2145" spans="1:8">
      <c r="A2145" s="19"/>
      <c r="B2145" s="425" t="s">
        <v>2721</v>
      </c>
      <c r="C2145" s="21">
        <v>1</v>
      </c>
      <c r="D2145" s="3">
        <v>26685</v>
      </c>
      <c r="E2145" s="3"/>
      <c r="F2145" s="3">
        <f t="shared" si="40"/>
        <v>8073345</v>
      </c>
      <c r="G2145" s="3"/>
      <c r="H2145" s="21"/>
    </row>
    <row r="2146" spans="1:8">
      <c r="A2146" s="19"/>
      <c r="B2146" s="425" t="s">
        <v>2721</v>
      </c>
      <c r="C2146" s="21">
        <v>4</v>
      </c>
      <c r="D2146" s="3"/>
      <c r="E2146" s="3">
        <v>104340</v>
      </c>
      <c r="F2146" s="3">
        <f t="shared" si="40"/>
        <v>7969005</v>
      </c>
      <c r="G2146" s="3"/>
      <c r="H2146" s="21"/>
    </row>
    <row r="2147" spans="1:8">
      <c r="A2147" s="19"/>
      <c r="B2147" s="430" t="s">
        <v>2722</v>
      </c>
      <c r="C2147" s="21">
        <v>2</v>
      </c>
      <c r="D2147" s="3"/>
      <c r="E2147" s="3">
        <v>43385</v>
      </c>
      <c r="F2147" s="3">
        <f t="shared" si="40"/>
        <v>7925620</v>
      </c>
      <c r="G2147" s="3"/>
      <c r="H2147" s="21"/>
    </row>
    <row r="2148" spans="1:8">
      <c r="A2148" s="19"/>
      <c r="B2148" s="436" t="s">
        <v>2680</v>
      </c>
      <c r="C2148" s="21">
        <v>4</v>
      </c>
      <c r="D2148" s="3"/>
      <c r="E2148" s="3">
        <v>83670</v>
      </c>
      <c r="F2148" s="3">
        <f t="shared" si="40"/>
        <v>7841950</v>
      </c>
      <c r="G2148" s="3"/>
      <c r="H2148" s="21"/>
    </row>
    <row r="2149" spans="1:8">
      <c r="A2149" s="19"/>
      <c r="B2149" s="439" t="s">
        <v>2724</v>
      </c>
      <c r="C2149" s="21">
        <v>3</v>
      </c>
      <c r="D2149" s="3"/>
      <c r="E2149" s="3">
        <v>84000</v>
      </c>
      <c r="F2149" s="3">
        <f t="shared" si="40"/>
        <v>7757950</v>
      </c>
      <c r="G2149" s="3"/>
      <c r="H2149" s="21"/>
    </row>
    <row r="2150" spans="1:8">
      <c r="A2150" s="19"/>
      <c r="B2150" s="448" t="s">
        <v>2734</v>
      </c>
      <c r="C2150" s="21">
        <v>4</v>
      </c>
      <c r="D2150" s="3"/>
      <c r="E2150" s="3">
        <v>93045</v>
      </c>
      <c r="F2150" s="3">
        <f t="shared" si="40"/>
        <v>7664905</v>
      </c>
      <c r="G2150" s="3"/>
      <c r="H2150" s="21"/>
    </row>
    <row r="2151" spans="1:8">
      <c r="A2151" s="19"/>
      <c r="B2151" s="451" t="s">
        <v>2735</v>
      </c>
      <c r="C2151" s="21">
        <v>1</v>
      </c>
      <c r="D2151" s="3"/>
      <c r="E2151" s="3">
        <v>28000</v>
      </c>
      <c r="F2151" s="3">
        <f t="shared" ref="F2151:F2239" si="41">F2150+D2151-E2151</f>
        <v>7636905</v>
      </c>
      <c r="G2151" s="3"/>
      <c r="H2151" s="21"/>
    </row>
    <row r="2152" spans="1:8">
      <c r="A2152" s="19"/>
      <c r="B2152" s="453" t="s">
        <v>2736</v>
      </c>
      <c r="C2152" s="21">
        <v>4</v>
      </c>
      <c r="D2152" s="3"/>
      <c r="E2152" s="3">
        <v>87490</v>
      </c>
      <c r="F2152" s="3">
        <f t="shared" si="41"/>
        <v>7549415</v>
      </c>
      <c r="G2152" s="3"/>
      <c r="H2152" s="21"/>
    </row>
    <row r="2153" spans="1:8">
      <c r="A2153" s="19"/>
      <c r="B2153" s="455" t="s">
        <v>2737</v>
      </c>
      <c r="C2153" s="21">
        <v>12</v>
      </c>
      <c r="D2153" s="3">
        <v>303735</v>
      </c>
      <c r="E2153" s="3"/>
      <c r="F2153" s="3">
        <f t="shared" si="41"/>
        <v>7853150</v>
      </c>
      <c r="G2153" s="3"/>
      <c r="H2153" s="21"/>
    </row>
    <row r="2154" spans="1:8">
      <c r="A2154" s="19"/>
      <c r="B2154" s="455" t="s">
        <v>2737</v>
      </c>
      <c r="C2154" s="21">
        <v>7</v>
      </c>
      <c r="D2154" s="3"/>
      <c r="E2154" s="3">
        <v>148095</v>
      </c>
      <c r="F2154" s="3">
        <f t="shared" si="41"/>
        <v>7705055</v>
      </c>
      <c r="G2154" s="3"/>
      <c r="H2154" s="21"/>
    </row>
    <row r="2155" spans="1:8">
      <c r="A2155" s="19"/>
      <c r="B2155" s="457" t="s">
        <v>2738</v>
      </c>
      <c r="C2155" s="21">
        <v>15</v>
      </c>
      <c r="D2155" s="3">
        <v>389250</v>
      </c>
      <c r="E2155" s="3"/>
      <c r="F2155" s="3">
        <f t="shared" si="41"/>
        <v>8094305</v>
      </c>
      <c r="G2155" s="3"/>
      <c r="H2155" s="21"/>
    </row>
    <row r="2156" spans="1:8">
      <c r="A2156" s="19"/>
      <c r="B2156" s="457" t="s">
        <v>2738</v>
      </c>
      <c r="C2156" s="21">
        <v>6</v>
      </c>
      <c r="D2156" s="3"/>
      <c r="E2156" s="3">
        <v>147215</v>
      </c>
      <c r="F2156" s="3">
        <f t="shared" si="41"/>
        <v>7947090</v>
      </c>
      <c r="G2156" s="3"/>
      <c r="H2156" s="21"/>
    </row>
    <row r="2157" spans="1:8">
      <c r="A2157" s="19"/>
      <c r="B2157" s="459" t="s">
        <v>2739</v>
      </c>
      <c r="C2157" s="21">
        <v>10</v>
      </c>
      <c r="D2157" s="3">
        <v>257975</v>
      </c>
      <c r="E2157" s="3"/>
      <c r="F2157" s="3">
        <f t="shared" si="41"/>
        <v>8205065</v>
      </c>
      <c r="G2157" s="3"/>
      <c r="H2157" s="21"/>
    </row>
    <row r="2158" spans="1:8">
      <c r="A2158" s="19"/>
      <c r="B2158" s="459" t="s">
        <v>2739</v>
      </c>
      <c r="C2158" s="21">
        <v>2</v>
      </c>
      <c r="D2158" s="3"/>
      <c r="E2158" s="3">
        <v>48000</v>
      </c>
      <c r="F2158" s="3">
        <f t="shared" si="41"/>
        <v>8157065</v>
      </c>
      <c r="G2158" s="3"/>
      <c r="H2158" s="21"/>
    </row>
    <row r="2159" spans="1:8">
      <c r="A2159" s="19"/>
      <c r="B2159" s="461" t="s">
        <v>2741</v>
      </c>
      <c r="C2159" s="21">
        <v>6</v>
      </c>
      <c r="D2159" s="3">
        <v>154010</v>
      </c>
      <c r="E2159" s="3"/>
      <c r="F2159" s="3">
        <f t="shared" si="41"/>
        <v>8311075</v>
      </c>
      <c r="G2159" s="3"/>
      <c r="H2159" s="21"/>
    </row>
    <row r="2160" spans="1:8">
      <c r="A2160" s="19"/>
      <c r="B2160" s="461" t="s">
        <v>2741</v>
      </c>
      <c r="C2160" s="21">
        <v>1</v>
      </c>
      <c r="D2160" s="3"/>
      <c r="E2160" s="3">
        <v>25000</v>
      </c>
      <c r="F2160" s="3">
        <f t="shared" si="41"/>
        <v>8286075</v>
      </c>
      <c r="G2160" s="3"/>
      <c r="H2160" s="21"/>
    </row>
    <row r="2161" spans="1:8">
      <c r="A2161" s="19"/>
      <c r="B2161" s="464" t="s">
        <v>2742</v>
      </c>
      <c r="C2161" s="21">
        <v>5</v>
      </c>
      <c r="D2161" s="3">
        <v>128590</v>
      </c>
      <c r="E2161" s="3"/>
      <c r="F2161" s="3">
        <f t="shared" si="41"/>
        <v>8414665</v>
      </c>
      <c r="G2161" s="3"/>
      <c r="H2161" s="21"/>
    </row>
    <row r="2162" spans="1:8">
      <c r="A2162" s="19"/>
      <c r="B2162" s="464" t="s">
        <v>2742</v>
      </c>
      <c r="C2162" s="21">
        <v>1</v>
      </c>
      <c r="D2162" s="3"/>
      <c r="E2162" s="3">
        <v>20000</v>
      </c>
      <c r="F2162" s="3">
        <f t="shared" si="41"/>
        <v>8394665</v>
      </c>
      <c r="G2162" s="3"/>
      <c r="H2162" s="21"/>
    </row>
    <row r="2163" spans="1:8">
      <c r="A2163" s="19"/>
      <c r="B2163" s="467" t="s">
        <v>2744</v>
      </c>
      <c r="C2163" s="21">
        <v>5</v>
      </c>
      <c r="D2163" s="3">
        <v>126390</v>
      </c>
      <c r="E2163" s="3"/>
      <c r="F2163" s="3">
        <f t="shared" si="41"/>
        <v>8521055</v>
      </c>
      <c r="G2163" s="3"/>
      <c r="H2163" s="21"/>
    </row>
    <row r="2164" spans="1:8">
      <c r="A2164" s="19"/>
      <c r="B2164" s="471" t="s">
        <v>2746</v>
      </c>
      <c r="C2164" s="21">
        <v>3</v>
      </c>
      <c r="D2164" s="3">
        <v>74260</v>
      </c>
      <c r="E2164" s="3"/>
      <c r="F2164" s="3">
        <f t="shared" si="41"/>
        <v>8595315</v>
      </c>
      <c r="G2164" s="3"/>
      <c r="H2164" s="21"/>
    </row>
    <row r="2165" spans="1:8">
      <c r="A2165" s="19"/>
      <c r="B2165" s="485" t="s">
        <v>2746</v>
      </c>
      <c r="C2165" s="21">
        <v>1</v>
      </c>
      <c r="D2165" s="3"/>
      <c r="E2165" s="3">
        <v>25000</v>
      </c>
      <c r="F2165" s="3">
        <f t="shared" si="41"/>
        <v>8570315</v>
      </c>
      <c r="G2165" s="3"/>
      <c r="H2165" s="21"/>
    </row>
    <row r="2166" spans="1:8">
      <c r="A2166" s="19"/>
      <c r="B2166" s="473" t="s">
        <v>2748</v>
      </c>
      <c r="C2166" s="21">
        <v>9</v>
      </c>
      <c r="D2166" s="3">
        <v>229825</v>
      </c>
      <c r="E2166" s="3"/>
      <c r="F2166" s="3">
        <f t="shared" si="41"/>
        <v>8800140</v>
      </c>
      <c r="G2166" s="3"/>
      <c r="H2166" s="21"/>
    </row>
    <row r="2167" spans="1:8">
      <c r="A2167" s="19"/>
      <c r="B2167" s="480" t="s">
        <v>2755</v>
      </c>
      <c r="C2167" s="21">
        <v>1</v>
      </c>
      <c r="D2167" s="3"/>
      <c r="E2167" s="3">
        <v>25000</v>
      </c>
      <c r="F2167" s="3">
        <f t="shared" si="41"/>
        <v>8775140</v>
      </c>
      <c r="G2167" s="3"/>
      <c r="H2167" s="21"/>
    </row>
    <row r="2168" spans="1:8">
      <c r="A2168" s="19"/>
      <c r="B2168" s="482" t="s">
        <v>2757</v>
      </c>
      <c r="C2168" s="21">
        <v>6</v>
      </c>
      <c r="D2168" s="3">
        <v>155650</v>
      </c>
      <c r="E2168" s="3"/>
      <c r="F2168" s="3">
        <f t="shared" si="41"/>
        <v>8930790</v>
      </c>
      <c r="G2168" s="3"/>
      <c r="H2168" s="21"/>
    </row>
    <row r="2169" spans="1:8">
      <c r="A2169" s="19"/>
      <c r="B2169" s="486" t="s">
        <v>2761</v>
      </c>
      <c r="C2169" s="21">
        <v>5</v>
      </c>
      <c r="D2169" s="3"/>
      <c r="E2169" s="3">
        <v>156090</v>
      </c>
      <c r="F2169" s="3">
        <f t="shared" si="41"/>
        <v>8774700</v>
      </c>
      <c r="G2169" s="3"/>
      <c r="H2169" s="21"/>
    </row>
    <row r="2170" spans="1:8">
      <c r="A2170" s="19"/>
      <c r="B2170" s="487" t="s">
        <v>2763</v>
      </c>
      <c r="C2170" s="21">
        <v>1</v>
      </c>
      <c r="D2170" s="3"/>
      <c r="E2170" s="3">
        <v>20000</v>
      </c>
      <c r="F2170" s="3">
        <f t="shared" si="41"/>
        <v>8754700</v>
      </c>
      <c r="G2170" s="3"/>
      <c r="H2170" s="21"/>
    </row>
    <row r="2171" spans="1:8">
      <c r="A2171" s="19"/>
      <c r="B2171" s="488" t="s">
        <v>2766</v>
      </c>
      <c r="C2171" s="21">
        <v>3</v>
      </c>
      <c r="D2171" s="3"/>
      <c r="E2171" s="3">
        <v>68000</v>
      </c>
      <c r="F2171" s="3">
        <f t="shared" si="41"/>
        <v>8686700</v>
      </c>
      <c r="G2171" s="3"/>
      <c r="H2171" s="21"/>
    </row>
    <row r="2172" spans="1:8">
      <c r="A2172" s="19"/>
      <c r="B2172" s="489" t="s">
        <v>2768</v>
      </c>
      <c r="C2172" s="21">
        <v>3</v>
      </c>
      <c r="D2172" s="3"/>
      <c r="E2172" s="3">
        <v>76000</v>
      </c>
      <c r="F2172" s="3">
        <f t="shared" si="41"/>
        <v>8610700</v>
      </c>
      <c r="G2172" s="3"/>
      <c r="H2172" s="21"/>
    </row>
    <row r="2173" spans="1:8">
      <c r="A2173" s="19"/>
      <c r="B2173" s="490" t="s">
        <v>2771</v>
      </c>
      <c r="C2173" s="21">
        <v>8</v>
      </c>
      <c r="D2173" s="3"/>
      <c r="E2173" s="3">
        <v>181260</v>
      </c>
      <c r="F2173" s="3">
        <f t="shared" si="41"/>
        <v>8429440</v>
      </c>
      <c r="G2173" s="3"/>
      <c r="H2173" s="21"/>
    </row>
    <row r="2174" spans="1:8">
      <c r="A2174" s="19"/>
      <c r="B2174" s="491" t="s">
        <v>2773</v>
      </c>
      <c r="C2174" s="21">
        <v>10</v>
      </c>
      <c r="D2174" s="3"/>
      <c r="E2174" s="3">
        <v>195180</v>
      </c>
      <c r="F2174" s="3">
        <f t="shared" si="41"/>
        <v>8234260</v>
      </c>
      <c r="G2174" s="3"/>
      <c r="H2174" s="21"/>
    </row>
    <row r="2175" spans="1:8">
      <c r="A2175" s="19"/>
      <c r="B2175" s="493" t="s">
        <v>2774</v>
      </c>
      <c r="C2175" s="21">
        <v>4</v>
      </c>
      <c r="D2175" s="3"/>
      <c r="E2175" s="3">
        <v>90000</v>
      </c>
      <c r="F2175" s="3">
        <f t="shared" si="41"/>
        <v>8144260</v>
      </c>
      <c r="G2175" s="3"/>
      <c r="H2175" s="21"/>
    </row>
    <row r="2176" spans="1:8">
      <c r="A2176" s="19"/>
      <c r="B2176" s="494" t="s">
        <v>2775</v>
      </c>
      <c r="C2176" s="21">
        <v>9</v>
      </c>
      <c r="D2176" s="3"/>
      <c r="E2176" s="3">
        <v>228520</v>
      </c>
      <c r="F2176" s="3">
        <f t="shared" si="41"/>
        <v>7915740</v>
      </c>
      <c r="G2176" s="3"/>
      <c r="H2176" s="21"/>
    </row>
    <row r="2177" spans="1:8">
      <c r="A2177" s="19"/>
      <c r="B2177" s="506" t="s">
        <v>2779</v>
      </c>
      <c r="C2177" s="21">
        <v>12</v>
      </c>
      <c r="D2177" s="3">
        <v>316305</v>
      </c>
      <c r="E2177" s="3"/>
      <c r="F2177" s="3">
        <f t="shared" si="41"/>
        <v>8232045</v>
      </c>
      <c r="G2177" s="3"/>
      <c r="H2177" s="21"/>
    </row>
    <row r="2178" spans="1:8">
      <c r="A2178" s="19"/>
      <c r="B2178" s="495" t="s">
        <v>2779</v>
      </c>
      <c r="C2178" s="21">
        <v>5</v>
      </c>
      <c r="D2178" s="3"/>
      <c r="E2178" s="3">
        <v>108000</v>
      </c>
      <c r="F2178" s="3">
        <f t="shared" si="41"/>
        <v>8124045</v>
      </c>
      <c r="G2178" s="3"/>
      <c r="H2178" s="21"/>
    </row>
    <row r="2179" spans="1:8">
      <c r="A2179" s="19"/>
      <c r="B2179" s="498" t="s">
        <v>2780</v>
      </c>
      <c r="C2179" s="21"/>
      <c r="D2179" s="3"/>
      <c r="E2179" s="3">
        <v>137935</v>
      </c>
      <c r="F2179" s="3">
        <f t="shared" si="41"/>
        <v>7986110</v>
      </c>
      <c r="G2179" s="3"/>
      <c r="H2179" s="21"/>
    </row>
    <row r="2180" spans="1:8">
      <c r="A2180" s="19"/>
      <c r="B2180" s="499" t="s">
        <v>2781</v>
      </c>
      <c r="C2180" s="21">
        <v>18</v>
      </c>
      <c r="D2180" s="3">
        <v>478745</v>
      </c>
      <c r="E2180" s="3"/>
      <c r="F2180" s="3">
        <f t="shared" si="41"/>
        <v>8464855</v>
      </c>
      <c r="G2180" s="3"/>
      <c r="H2180" s="21"/>
    </row>
    <row r="2181" spans="1:8">
      <c r="A2181" s="19"/>
      <c r="B2181" s="499" t="s">
        <v>2781</v>
      </c>
      <c r="C2181" s="21">
        <v>4</v>
      </c>
      <c r="D2181" s="3"/>
      <c r="E2181" s="3">
        <v>104000</v>
      </c>
      <c r="F2181" s="3">
        <f t="shared" si="41"/>
        <v>8360855</v>
      </c>
      <c r="G2181" s="3"/>
      <c r="H2181" s="21"/>
    </row>
    <row r="2182" spans="1:8">
      <c r="A2182" s="19"/>
      <c r="B2182" s="502" t="s">
        <v>2787</v>
      </c>
      <c r="C2182" s="21">
        <v>19</v>
      </c>
      <c r="D2182" s="3">
        <v>506070</v>
      </c>
      <c r="E2182" s="3"/>
      <c r="F2182" s="3">
        <f t="shared" si="41"/>
        <v>8866925</v>
      </c>
      <c r="G2182" s="3"/>
      <c r="H2182" s="21"/>
    </row>
    <row r="2183" spans="1:8">
      <c r="A2183" s="19"/>
      <c r="B2183" s="502" t="s">
        <v>2787</v>
      </c>
      <c r="C2183" s="21">
        <v>5</v>
      </c>
      <c r="D2183" s="3"/>
      <c r="E2183" s="3">
        <v>113000</v>
      </c>
      <c r="F2183" s="3">
        <f t="shared" si="41"/>
        <v>8753925</v>
      </c>
      <c r="G2183" s="3"/>
      <c r="H2183" s="21"/>
    </row>
    <row r="2184" spans="1:8">
      <c r="A2184" s="19"/>
      <c r="B2184" s="503" t="s">
        <v>2788</v>
      </c>
      <c r="C2184" s="21">
        <v>12</v>
      </c>
      <c r="D2184" s="5">
        <v>320505</v>
      </c>
      <c r="E2184" s="3"/>
      <c r="F2184" s="3">
        <f t="shared" si="41"/>
        <v>9074430</v>
      </c>
      <c r="G2184" s="3"/>
      <c r="H2184" s="21"/>
    </row>
    <row r="2185" spans="1:8">
      <c r="A2185" s="19"/>
      <c r="B2185" s="504" t="s">
        <v>2791</v>
      </c>
      <c r="C2185" s="21">
        <v>3</v>
      </c>
      <c r="D2185" s="3">
        <v>78140</v>
      </c>
      <c r="E2185" s="3"/>
      <c r="F2185" s="3">
        <f t="shared" si="41"/>
        <v>9152570</v>
      </c>
      <c r="G2185" s="3"/>
      <c r="H2185" s="21"/>
    </row>
    <row r="2186" spans="1:8">
      <c r="A2186" s="19"/>
      <c r="B2186" s="505" t="s">
        <v>2793</v>
      </c>
      <c r="C2186" s="21">
        <v>2</v>
      </c>
      <c r="D2186" s="3">
        <v>37395</v>
      </c>
      <c r="E2186" s="3"/>
      <c r="F2186" s="3">
        <f t="shared" si="41"/>
        <v>9189965</v>
      </c>
      <c r="G2186" s="3"/>
      <c r="H2186" s="21"/>
    </row>
    <row r="2187" spans="1:8">
      <c r="A2187" s="19"/>
      <c r="B2187" s="505" t="s">
        <v>2793</v>
      </c>
      <c r="C2187" s="21">
        <v>5</v>
      </c>
      <c r="D2187" s="3"/>
      <c r="E2187" s="3">
        <v>113000</v>
      </c>
      <c r="F2187" s="3">
        <f t="shared" si="41"/>
        <v>9076965</v>
      </c>
      <c r="G2187" s="3"/>
      <c r="H2187" s="21"/>
    </row>
    <row r="2188" spans="1:8">
      <c r="A2188" s="19"/>
      <c r="B2188" s="507" t="s">
        <v>2794</v>
      </c>
      <c r="C2188" s="21">
        <v>1</v>
      </c>
      <c r="D2188" s="3"/>
      <c r="E2188" s="3">
        <v>20000</v>
      </c>
      <c r="F2188" s="3">
        <f t="shared" si="41"/>
        <v>9056965</v>
      </c>
      <c r="G2188" s="3"/>
      <c r="H2188" s="21"/>
    </row>
    <row r="2189" spans="1:8">
      <c r="A2189" s="19"/>
      <c r="B2189" s="508" t="s">
        <v>2796</v>
      </c>
      <c r="C2189" s="21">
        <v>6</v>
      </c>
      <c r="D2189" s="3"/>
      <c r="E2189" s="3">
        <v>103530</v>
      </c>
      <c r="F2189" s="3">
        <f t="shared" si="41"/>
        <v>8953435</v>
      </c>
      <c r="G2189" s="3"/>
      <c r="H2189" s="21"/>
    </row>
    <row r="2190" spans="1:8">
      <c r="A2190" s="19"/>
      <c r="B2190" s="509" t="s">
        <v>2798</v>
      </c>
      <c r="C2190" s="21">
        <v>5</v>
      </c>
      <c r="D2190" s="3"/>
      <c r="E2190" s="3">
        <v>134000</v>
      </c>
      <c r="F2190" s="3">
        <f t="shared" si="41"/>
        <v>8819435</v>
      </c>
      <c r="G2190" s="3"/>
      <c r="H2190" s="21"/>
    </row>
    <row r="2191" spans="1:8">
      <c r="A2191" s="19"/>
      <c r="B2191" s="510" t="s">
        <v>2800</v>
      </c>
      <c r="C2191" s="21">
        <v>2</v>
      </c>
      <c r="D2191" s="3"/>
      <c r="E2191" s="3">
        <v>46450</v>
      </c>
      <c r="F2191" s="3">
        <f t="shared" si="41"/>
        <v>8772985</v>
      </c>
      <c r="G2191" s="3"/>
      <c r="H2191" s="21"/>
    </row>
    <row r="2192" spans="1:8">
      <c r="A2192" s="19"/>
      <c r="B2192" s="511" t="s">
        <v>2802</v>
      </c>
      <c r="C2192" s="21">
        <v>3</v>
      </c>
      <c r="D2192" s="3"/>
      <c r="E2192" s="3">
        <v>58500</v>
      </c>
      <c r="F2192" s="3">
        <f t="shared" si="41"/>
        <v>8714485</v>
      </c>
      <c r="G2192" s="3"/>
      <c r="H2192" s="21"/>
    </row>
    <row r="2193" spans="1:8">
      <c r="A2193" s="19"/>
      <c r="B2193" s="517" t="s">
        <v>2808</v>
      </c>
      <c r="C2193" s="21">
        <v>1</v>
      </c>
      <c r="D2193" s="3"/>
      <c r="E2193" s="3">
        <v>20000</v>
      </c>
      <c r="F2193" s="3">
        <f t="shared" si="41"/>
        <v>8694485</v>
      </c>
      <c r="G2193" s="3"/>
      <c r="H2193" s="21"/>
    </row>
    <row r="2194" spans="1:8">
      <c r="A2194" s="19"/>
      <c r="B2194" s="519" t="s">
        <v>2816</v>
      </c>
      <c r="C2194" s="21">
        <v>1</v>
      </c>
      <c r="D2194" s="3"/>
      <c r="E2194" s="3">
        <v>28000</v>
      </c>
      <c r="F2194" s="3">
        <f t="shared" si="41"/>
        <v>8666485</v>
      </c>
      <c r="G2194" s="3"/>
      <c r="H2194" s="21"/>
    </row>
    <row r="2195" spans="1:8">
      <c r="A2195" s="19"/>
      <c r="B2195" s="520" t="s">
        <v>2820</v>
      </c>
      <c r="C2195" s="21">
        <v>4</v>
      </c>
      <c r="D2195" s="3"/>
      <c r="E2195" s="3">
        <v>112560</v>
      </c>
      <c r="F2195" s="3">
        <f t="shared" si="41"/>
        <v>8553925</v>
      </c>
      <c r="G2195" s="3"/>
      <c r="H2195" s="21"/>
    </row>
    <row r="2196" spans="1:8">
      <c r="A2196" s="19"/>
      <c r="B2196" s="523" t="s">
        <v>2821</v>
      </c>
      <c r="C2196" s="21">
        <v>13</v>
      </c>
      <c r="D2196" s="3"/>
      <c r="E2196" s="3">
        <v>336440</v>
      </c>
      <c r="F2196" s="3">
        <f t="shared" si="41"/>
        <v>8217485</v>
      </c>
      <c r="G2196" s="3"/>
      <c r="H2196" s="21"/>
    </row>
    <row r="2197" spans="1:8">
      <c r="A2197" s="19"/>
      <c r="B2197" s="524" t="s">
        <v>2822</v>
      </c>
      <c r="C2197" s="21">
        <v>3</v>
      </c>
      <c r="D2197" s="3"/>
      <c r="E2197" s="3">
        <v>73000</v>
      </c>
      <c r="F2197" s="3">
        <f t="shared" si="41"/>
        <v>8144485</v>
      </c>
      <c r="G2197" s="3"/>
      <c r="H2197" s="21"/>
    </row>
    <row r="2198" spans="1:8">
      <c r="A2198" s="19"/>
      <c r="B2198" s="524" t="s">
        <v>2825</v>
      </c>
      <c r="C2198" s="21">
        <v>2</v>
      </c>
      <c r="D2198" s="3"/>
      <c r="E2198" s="3">
        <v>56000</v>
      </c>
      <c r="F2198" s="3">
        <f t="shared" si="41"/>
        <v>8088485</v>
      </c>
      <c r="G2198" s="3"/>
      <c r="H2198" s="21"/>
    </row>
    <row r="2199" spans="1:8">
      <c r="A2199" s="19"/>
      <c r="B2199" s="525" t="s">
        <v>2826</v>
      </c>
      <c r="C2199" s="21">
        <v>1</v>
      </c>
      <c r="D2199" s="3"/>
      <c r="E2199" s="3">
        <v>20000</v>
      </c>
      <c r="F2199" s="3">
        <f t="shared" si="41"/>
        <v>8068485</v>
      </c>
      <c r="G2199" s="3"/>
      <c r="H2199" s="21"/>
    </row>
    <row r="2200" spans="1:8">
      <c r="A2200" s="19"/>
      <c r="B2200" s="527" t="s">
        <v>2673</v>
      </c>
      <c r="C2200" s="21">
        <v>3</v>
      </c>
      <c r="D2200" s="3"/>
      <c r="E2200" s="3">
        <v>69500</v>
      </c>
      <c r="F2200" s="3">
        <f t="shared" si="41"/>
        <v>7998985</v>
      </c>
      <c r="G2200" s="3"/>
      <c r="H2200" s="21"/>
    </row>
    <row r="2201" spans="1:8">
      <c r="A2201" s="19"/>
      <c r="B2201" s="529" t="s">
        <v>2827</v>
      </c>
      <c r="C2201" s="21">
        <v>9</v>
      </c>
      <c r="D2201" s="3"/>
      <c r="E2201" s="3">
        <v>165360</v>
      </c>
      <c r="F2201" s="3">
        <f t="shared" si="41"/>
        <v>7833625</v>
      </c>
      <c r="G2201" s="3"/>
      <c r="H2201" s="21"/>
    </row>
    <row r="2202" spans="1:8">
      <c r="A2202" s="19"/>
      <c r="B2202" s="531" t="s">
        <v>2829</v>
      </c>
      <c r="C2202" s="21">
        <v>10</v>
      </c>
      <c r="D2202" s="3"/>
      <c r="E2202" s="3">
        <v>142385</v>
      </c>
      <c r="F2202" s="3">
        <f t="shared" si="41"/>
        <v>7691240</v>
      </c>
      <c r="G2202" s="3"/>
      <c r="H2202" s="21"/>
    </row>
    <row r="2203" spans="1:8">
      <c r="A2203" s="19"/>
      <c r="B2203" s="532" t="s">
        <v>2830</v>
      </c>
      <c r="C2203" s="21">
        <v>2</v>
      </c>
      <c r="D2203" s="3"/>
      <c r="E2203" s="3">
        <v>37905</v>
      </c>
      <c r="F2203" s="3">
        <f t="shared" si="41"/>
        <v>7653335</v>
      </c>
      <c r="G2203" s="3"/>
      <c r="H2203" s="21"/>
    </row>
    <row r="2204" spans="1:8">
      <c r="A2204" s="19"/>
      <c r="B2204" s="536" t="s">
        <v>2832</v>
      </c>
      <c r="C2204" s="21">
        <v>1</v>
      </c>
      <c r="D2204" s="3"/>
      <c r="E2204" s="3">
        <v>20000</v>
      </c>
      <c r="F2204" s="3">
        <f t="shared" si="41"/>
        <v>7633335</v>
      </c>
      <c r="G2204" s="3"/>
      <c r="H2204" s="21"/>
    </row>
    <row r="2205" spans="1:8">
      <c r="A2205" s="19"/>
      <c r="B2205" s="538" t="s">
        <v>2835</v>
      </c>
      <c r="C2205" s="21">
        <v>2</v>
      </c>
      <c r="D2205" s="3"/>
      <c r="E2205" s="3">
        <v>46680</v>
      </c>
      <c r="F2205" s="3">
        <f t="shared" si="41"/>
        <v>7586655</v>
      </c>
      <c r="G2205" s="3"/>
      <c r="H2205" s="21"/>
    </row>
    <row r="2206" spans="1:8">
      <c r="A2206" s="19"/>
      <c r="B2206" s="539" t="s">
        <v>2836</v>
      </c>
      <c r="C2206" s="21">
        <v>5</v>
      </c>
      <c r="D2206" s="3"/>
      <c r="E2206" s="3">
        <v>109625</v>
      </c>
      <c r="F2206" s="3">
        <f t="shared" si="41"/>
        <v>7477030</v>
      </c>
      <c r="G2206" s="3"/>
      <c r="H2206" s="21"/>
    </row>
    <row r="2207" spans="1:8">
      <c r="A2207" s="19"/>
      <c r="B2207" s="540" t="s">
        <v>2838</v>
      </c>
      <c r="C2207" s="21">
        <v>2</v>
      </c>
      <c r="D2207" s="3"/>
      <c r="E2207" s="3">
        <v>40000</v>
      </c>
      <c r="F2207" s="3">
        <f t="shared" si="41"/>
        <v>7437030</v>
      </c>
      <c r="G2207" s="3"/>
      <c r="H2207" s="21"/>
    </row>
    <row r="2208" spans="1:8">
      <c r="A2208" s="19"/>
      <c r="B2208" s="541" t="s">
        <v>2839</v>
      </c>
      <c r="C2208" s="21">
        <v>4</v>
      </c>
      <c r="D2208" s="3"/>
      <c r="E2208" s="3">
        <v>85000</v>
      </c>
      <c r="F2208" s="3">
        <f t="shared" si="41"/>
        <v>7352030</v>
      </c>
      <c r="G2208" s="3"/>
      <c r="H2208" s="21"/>
    </row>
    <row r="2209" spans="1:8">
      <c r="A2209" s="19"/>
      <c r="B2209" s="542" t="s">
        <v>2841</v>
      </c>
      <c r="C2209" s="21">
        <v>4</v>
      </c>
      <c r="D2209" s="3"/>
      <c r="E2209" s="3">
        <v>80000</v>
      </c>
      <c r="F2209" s="3">
        <f t="shared" si="41"/>
        <v>7272030</v>
      </c>
      <c r="G2209" s="3"/>
      <c r="H2209" s="21"/>
    </row>
    <row r="2210" spans="1:8">
      <c r="A2210" s="19"/>
      <c r="B2210" s="543" t="s">
        <v>2844</v>
      </c>
      <c r="C2210" s="21">
        <v>1</v>
      </c>
      <c r="D2210" s="3"/>
      <c r="E2210" s="3">
        <v>20000</v>
      </c>
      <c r="F2210" s="3">
        <f t="shared" si="41"/>
        <v>7252030</v>
      </c>
      <c r="G2210" s="3"/>
      <c r="H2210" s="21"/>
    </row>
    <row r="2211" spans="1:8">
      <c r="A2211" s="19"/>
      <c r="B2211" s="544" t="s">
        <v>2846</v>
      </c>
      <c r="C2211" s="21">
        <v>1</v>
      </c>
      <c r="D2211" s="3"/>
      <c r="E2211" s="3">
        <v>20000</v>
      </c>
      <c r="F2211" s="3">
        <f t="shared" si="41"/>
        <v>7232030</v>
      </c>
      <c r="G2211" s="3"/>
      <c r="H2211" s="21"/>
    </row>
    <row r="2212" spans="1:8">
      <c r="A2212" s="19"/>
      <c r="B2212" s="552" t="s">
        <v>2855</v>
      </c>
      <c r="C2212" s="21">
        <v>4</v>
      </c>
      <c r="D2212" s="3"/>
      <c r="E2212" s="3">
        <v>112000</v>
      </c>
      <c r="F2212" s="3">
        <f t="shared" si="41"/>
        <v>7120030</v>
      </c>
      <c r="G2212" s="3"/>
      <c r="H2212" s="21"/>
    </row>
    <row r="2213" spans="1:8">
      <c r="A2213" s="19"/>
      <c r="B2213" s="553" t="s">
        <v>2857</v>
      </c>
      <c r="C2213" s="21">
        <v>7</v>
      </c>
      <c r="D2213" s="3"/>
      <c r="E2213" s="3">
        <v>196620</v>
      </c>
      <c r="F2213" s="3">
        <f t="shared" si="41"/>
        <v>6923410</v>
      </c>
      <c r="G2213" s="3"/>
      <c r="H2213" s="21"/>
    </row>
    <row r="2214" spans="1:8">
      <c r="A2214" s="19"/>
      <c r="B2214" s="554" t="s">
        <v>2859</v>
      </c>
      <c r="C2214" s="21">
        <v>3</v>
      </c>
      <c r="D2214" s="3"/>
      <c r="E2214" s="3">
        <v>84150</v>
      </c>
      <c r="F2214" s="3">
        <f t="shared" si="41"/>
        <v>6839260</v>
      </c>
      <c r="G2214" s="3"/>
      <c r="H2214" s="21"/>
    </row>
    <row r="2215" spans="1:8">
      <c r="A2215" s="19"/>
      <c r="B2215" s="555" t="s">
        <v>2860</v>
      </c>
      <c r="C2215" s="21">
        <v>5</v>
      </c>
      <c r="D2215" s="3"/>
      <c r="E2215" s="3">
        <v>94365</v>
      </c>
      <c r="F2215" s="3">
        <f t="shared" si="41"/>
        <v>6744895</v>
      </c>
      <c r="G2215" s="3"/>
      <c r="H2215" s="21"/>
    </row>
    <row r="2216" spans="1:8">
      <c r="A2216" s="19"/>
      <c r="B2216" s="557" t="s">
        <v>2861</v>
      </c>
      <c r="C2216" s="21">
        <v>3</v>
      </c>
      <c r="D2216" s="3"/>
      <c r="E2216" s="3">
        <v>41635</v>
      </c>
      <c r="F2216" s="3">
        <f t="shared" si="41"/>
        <v>6703260</v>
      </c>
      <c r="G2216" s="3"/>
      <c r="H2216" s="21"/>
    </row>
    <row r="2217" spans="1:8">
      <c r="A2217" s="19"/>
      <c r="B2217" s="559" t="s">
        <v>2863</v>
      </c>
      <c r="C2217" s="21">
        <v>4</v>
      </c>
      <c r="D2217" s="3"/>
      <c r="E2217" s="3">
        <v>112230</v>
      </c>
      <c r="F2217" s="3">
        <f t="shared" si="41"/>
        <v>6591030</v>
      </c>
      <c r="G2217" s="3"/>
      <c r="H2217" s="21"/>
    </row>
    <row r="2218" spans="1:8">
      <c r="A2218" s="19"/>
      <c r="B2218" s="562" t="s">
        <v>2868</v>
      </c>
      <c r="C2218" s="21">
        <v>5</v>
      </c>
      <c r="D2218" s="3"/>
      <c r="E2218" s="3">
        <v>124795</v>
      </c>
      <c r="F2218" s="3">
        <f t="shared" si="41"/>
        <v>6466235</v>
      </c>
      <c r="G2218" s="3"/>
      <c r="H2218" s="21"/>
    </row>
    <row r="2219" spans="1:8">
      <c r="A2219" s="19"/>
      <c r="B2219" s="563" t="s">
        <v>2870</v>
      </c>
      <c r="C2219" s="21">
        <v>1</v>
      </c>
      <c r="D2219" s="3"/>
      <c r="E2219" s="3">
        <v>25000</v>
      </c>
      <c r="F2219" s="3">
        <f t="shared" si="41"/>
        <v>6441235</v>
      </c>
      <c r="G2219" s="3"/>
      <c r="H2219" s="21"/>
    </row>
    <row r="2220" spans="1:8">
      <c r="A2220" s="19"/>
      <c r="B2220" s="566" t="s">
        <v>2874</v>
      </c>
      <c r="C2220" s="21">
        <v>1</v>
      </c>
      <c r="D2220" s="3"/>
      <c r="E2220" s="3">
        <v>20000</v>
      </c>
      <c r="F2220" s="3">
        <f t="shared" si="41"/>
        <v>6421235</v>
      </c>
      <c r="G2220" s="3"/>
      <c r="H2220" s="21"/>
    </row>
    <row r="2221" spans="1:8">
      <c r="A2221" s="19"/>
      <c r="B2221" s="567" t="s">
        <v>2877</v>
      </c>
      <c r="C2221" s="21">
        <v>1</v>
      </c>
      <c r="D2221" s="3"/>
      <c r="E2221" s="3">
        <v>25000</v>
      </c>
      <c r="F2221" s="3">
        <f t="shared" si="41"/>
        <v>6396235</v>
      </c>
      <c r="G2221" s="3"/>
      <c r="H2221" s="21"/>
    </row>
    <row r="2222" spans="1:8">
      <c r="A2222" s="19"/>
      <c r="B2222" s="568" t="s">
        <v>2880</v>
      </c>
      <c r="C2222" s="21">
        <v>1</v>
      </c>
      <c r="D2222" s="3"/>
      <c r="E2222" s="3">
        <v>20000</v>
      </c>
      <c r="F2222" s="3">
        <f t="shared" si="41"/>
        <v>6376235</v>
      </c>
      <c r="G2222" s="3"/>
      <c r="H2222" s="21"/>
    </row>
    <row r="2223" spans="1:8">
      <c r="A2223" s="19"/>
      <c r="B2223" s="572" t="s">
        <v>2884</v>
      </c>
      <c r="C2223" s="21">
        <v>1</v>
      </c>
      <c r="D2223" s="3"/>
      <c r="E2223" s="3">
        <v>25000</v>
      </c>
      <c r="F2223" s="3">
        <f t="shared" si="41"/>
        <v>6351235</v>
      </c>
      <c r="G2223" s="3"/>
      <c r="H2223" s="21"/>
    </row>
    <row r="2224" spans="1:8">
      <c r="A2224" s="19"/>
      <c r="B2224" s="579" t="s">
        <v>2901</v>
      </c>
      <c r="C2224" s="21">
        <v>1</v>
      </c>
      <c r="D2224" s="3"/>
      <c r="E2224" s="3">
        <v>20000</v>
      </c>
      <c r="F2224" s="3">
        <f t="shared" si="41"/>
        <v>6331235</v>
      </c>
      <c r="G2224" s="3"/>
      <c r="H2224" s="21"/>
    </row>
    <row r="2225" spans="1:8">
      <c r="A2225" s="19"/>
      <c r="B2225" s="580" t="s">
        <v>2902</v>
      </c>
      <c r="C2225" s="21">
        <v>1</v>
      </c>
      <c r="D2225" s="3"/>
      <c r="E2225" s="3">
        <v>20000</v>
      </c>
      <c r="F2225" s="3">
        <f t="shared" si="41"/>
        <v>6311235</v>
      </c>
      <c r="G2225" s="3"/>
      <c r="H2225" s="21"/>
    </row>
    <row r="2226" spans="1:8">
      <c r="A2226" s="19"/>
      <c r="B2226" s="583" t="s">
        <v>2904</v>
      </c>
      <c r="C2226" s="21">
        <v>1</v>
      </c>
      <c r="D2226" s="3"/>
      <c r="E2226" s="3">
        <v>13500</v>
      </c>
      <c r="F2226" s="3">
        <f t="shared" si="41"/>
        <v>6297735</v>
      </c>
      <c r="G2226" s="3"/>
      <c r="H2226" s="21"/>
    </row>
    <row r="2227" spans="1:8">
      <c r="A2227" s="19"/>
      <c r="B2227" s="585" t="s">
        <v>2907</v>
      </c>
      <c r="C2227" s="21">
        <v>1</v>
      </c>
      <c r="D2227" s="3"/>
      <c r="E2227" s="3">
        <v>28000</v>
      </c>
      <c r="F2227" s="3">
        <f t="shared" si="41"/>
        <v>6269735</v>
      </c>
      <c r="G2227" s="3"/>
      <c r="H2227" s="21"/>
    </row>
    <row r="2228" spans="1:8">
      <c r="A2228" s="19"/>
      <c r="B2228" s="614" t="s">
        <v>2930</v>
      </c>
      <c r="C2228" s="21">
        <v>1</v>
      </c>
      <c r="D2228" s="3"/>
      <c r="E2228" s="3">
        <v>20000</v>
      </c>
      <c r="F2228" s="3">
        <f t="shared" si="41"/>
        <v>6249735</v>
      </c>
      <c r="G2228" s="3"/>
      <c r="H2228" s="21"/>
    </row>
    <row r="2229" spans="1:8">
      <c r="A2229" s="19"/>
      <c r="B2229" s="620" t="s">
        <v>2938</v>
      </c>
      <c r="C2229" s="21">
        <v>3</v>
      </c>
      <c r="D2229" s="3"/>
      <c r="E2229" s="3">
        <v>76000</v>
      </c>
      <c r="F2229" s="3">
        <f t="shared" si="41"/>
        <v>6173735</v>
      </c>
      <c r="G2229" s="3"/>
      <c r="H2229" s="21"/>
    </row>
    <row r="2230" spans="1:8">
      <c r="A2230" s="19"/>
      <c r="B2230" s="623" t="s">
        <v>2943</v>
      </c>
      <c r="C2230" s="21">
        <v>3</v>
      </c>
      <c r="D2230" s="3"/>
      <c r="E2230" s="3">
        <v>84305</v>
      </c>
      <c r="F2230" s="3">
        <f t="shared" si="41"/>
        <v>6089430</v>
      </c>
      <c r="G2230" s="3"/>
      <c r="H2230" s="21"/>
    </row>
    <row r="2231" spans="1:8">
      <c r="A2231" s="19"/>
      <c r="B2231" s="624" t="s">
        <v>2944</v>
      </c>
      <c r="C2231" s="21">
        <v>7</v>
      </c>
      <c r="D2231" s="3"/>
      <c r="E2231" s="3">
        <v>196345</v>
      </c>
      <c r="F2231" s="3">
        <f t="shared" si="41"/>
        <v>5893085</v>
      </c>
      <c r="G2231" s="3"/>
      <c r="H2231" s="21"/>
    </row>
    <row r="2232" spans="1:8">
      <c r="A2232" s="19"/>
      <c r="B2232" s="627" t="s">
        <v>2945</v>
      </c>
      <c r="C2232" s="21">
        <v>2</v>
      </c>
      <c r="D2232" s="3"/>
      <c r="E2232" s="3">
        <v>47350</v>
      </c>
      <c r="F2232" s="3">
        <f t="shared" si="41"/>
        <v>5845735</v>
      </c>
      <c r="G2232" s="3"/>
      <c r="H2232" s="21"/>
    </row>
    <row r="2233" spans="1:8">
      <c r="A2233" s="19"/>
      <c r="B2233" s="633" t="s">
        <v>2950</v>
      </c>
      <c r="C2233" s="21">
        <v>1</v>
      </c>
      <c r="D2233" s="3"/>
      <c r="E2233" s="3">
        <v>21520</v>
      </c>
      <c r="F2233" s="3">
        <f t="shared" si="41"/>
        <v>5824215</v>
      </c>
      <c r="G2233" s="3"/>
      <c r="H2233" s="21"/>
    </row>
    <row r="2234" spans="1:8">
      <c r="A2234" s="19"/>
      <c r="B2234" s="637" t="s">
        <v>2953</v>
      </c>
      <c r="C2234" s="21">
        <v>1</v>
      </c>
      <c r="D2234" s="3"/>
      <c r="E2234" s="3">
        <v>20000</v>
      </c>
      <c r="F2234" s="3">
        <f t="shared" si="41"/>
        <v>5804215</v>
      </c>
      <c r="G2234" s="3"/>
      <c r="H2234" s="21"/>
    </row>
    <row r="2235" spans="1:8">
      <c r="A2235" s="19"/>
      <c r="B2235" s="639" t="s">
        <v>2954</v>
      </c>
      <c r="C2235" s="21">
        <v>1</v>
      </c>
      <c r="D2235" s="3"/>
      <c r="E2235" s="3">
        <v>19980</v>
      </c>
      <c r="F2235" s="3">
        <f t="shared" si="41"/>
        <v>5784235</v>
      </c>
      <c r="G2235" s="3"/>
      <c r="H2235" s="21"/>
    </row>
    <row r="2236" spans="1:8">
      <c r="A2236" s="19"/>
      <c r="B2236" s="643" t="s">
        <v>2955</v>
      </c>
      <c r="C2236" s="21">
        <v>1</v>
      </c>
      <c r="D2236" s="3"/>
      <c r="E2236" s="3">
        <v>20000</v>
      </c>
      <c r="F2236" s="3">
        <f t="shared" si="41"/>
        <v>5764235</v>
      </c>
      <c r="G2236" s="3"/>
      <c r="H2236" s="21"/>
    </row>
    <row r="2237" spans="1:8">
      <c r="A2237" s="19"/>
      <c r="B2237" s="646" t="s">
        <v>2957</v>
      </c>
      <c r="C2237" s="21">
        <v>1</v>
      </c>
      <c r="D2237" s="3"/>
      <c r="E2237" s="3">
        <v>20000</v>
      </c>
      <c r="F2237" s="3">
        <f t="shared" si="41"/>
        <v>5744235</v>
      </c>
      <c r="G2237" s="3"/>
      <c r="H2237" s="21"/>
    </row>
    <row r="2238" spans="1:8">
      <c r="A2238" s="19"/>
      <c r="B2238" s="648" t="s">
        <v>2958</v>
      </c>
      <c r="C2238" s="21">
        <v>2</v>
      </c>
      <c r="D2238" s="3"/>
      <c r="E2238" s="3">
        <v>56000</v>
      </c>
      <c r="F2238" s="3">
        <f t="shared" si="41"/>
        <v>5688235</v>
      </c>
      <c r="G2238" s="3"/>
      <c r="H2238" s="21"/>
    </row>
    <row r="2239" spans="1:8">
      <c r="A2239" s="19"/>
      <c r="B2239" s="655" t="s">
        <v>2963</v>
      </c>
      <c r="C2239" s="21">
        <v>4</v>
      </c>
      <c r="D2239" s="3"/>
      <c r="E2239" s="3">
        <v>103000</v>
      </c>
      <c r="F2239" s="3">
        <f t="shared" si="41"/>
        <v>5585235</v>
      </c>
      <c r="G2239" s="3"/>
      <c r="H2239" s="21"/>
    </row>
    <row r="2240" spans="1:8">
      <c r="A2240" s="19"/>
      <c r="B2240" s="656" t="s">
        <v>2964</v>
      </c>
      <c r="C2240" s="21">
        <v>10</v>
      </c>
      <c r="D2240" s="3"/>
      <c r="E2240" s="3">
        <v>275385</v>
      </c>
      <c r="F2240" s="3">
        <f t="shared" ref="F2240:F2249" si="42">F2239+D2240-E2240</f>
        <v>5309850</v>
      </c>
      <c r="G2240" s="3"/>
      <c r="H2240" s="21"/>
    </row>
    <row r="2241" spans="1:8">
      <c r="A2241" s="19"/>
      <c r="B2241" s="658" t="s">
        <v>2966</v>
      </c>
      <c r="C2241" s="21">
        <v>2</v>
      </c>
      <c r="D2241" s="3"/>
      <c r="E2241" s="3">
        <v>42525</v>
      </c>
      <c r="F2241" s="3">
        <f t="shared" si="42"/>
        <v>5267325</v>
      </c>
      <c r="G2241" s="3"/>
      <c r="H2241" s="21"/>
    </row>
    <row r="2242" spans="1:8">
      <c r="A2242" s="19"/>
      <c r="B2242" s="659" t="s">
        <v>2967</v>
      </c>
      <c r="C2242" s="21">
        <v>5</v>
      </c>
      <c r="D2242" s="3"/>
      <c r="E2242" s="3">
        <v>132000</v>
      </c>
      <c r="F2242" s="3">
        <f t="shared" si="42"/>
        <v>5135325</v>
      </c>
      <c r="G2242" s="3"/>
      <c r="H2242" s="21"/>
    </row>
    <row r="2243" spans="1:8">
      <c r="A2243" s="19"/>
      <c r="B2243" s="660" t="s">
        <v>2971</v>
      </c>
      <c r="C2243" s="21">
        <v>3</v>
      </c>
      <c r="D2243" s="3"/>
      <c r="E2243" s="3">
        <v>68000</v>
      </c>
      <c r="F2243" s="3">
        <f t="shared" si="42"/>
        <v>5067325</v>
      </c>
      <c r="G2243" s="3"/>
      <c r="H2243" s="21"/>
    </row>
    <row r="2244" spans="1:8">
      <c r="A2244" s="19"/>
      <c r="B2244" s="661" t="s">
        <v>2972</v>
      </c>
      <c r="C2244" s="21">
        <v>2</v>
      </c>
      <c r="D2244" s="3"/>
      <c r="E2244" s="3">
        <v>42000</v>
      </c>
      <c r="F2244" s="3">
        <f t="shared" si="42"/>
        <v>5025325</v>
      </c>
      <c r="G2244" s="3"/>
      <c r="H2244" s="21"/>
    </row>
    <row r="2245" spans="1:8">
      <c r="A2245" s="19"/>
      <c r="B2245" s="663" t="s">
        <v>2973</v>
      </c>
      <c r="C2245" s="21">
        <v>1</v>
      </c>
      <c r="D2245" s="3"/>
      <c r="E2245" s="3">
        <v>20000</v>
      </c>
      <c r="F2245" s="3">
        <f t="shared" si="42"/>
        <v>5005325</v>
      </c>
      <c r="G2245" s="3"/>
      <c r="H2245" s="21"/>
    </row>
    <row r="2246" spans="1:8">
      <c r="A2246" s="19"/>
      <c r="B2246" s="664" t="s">
        <v>2974</v>
      </c>
      <c r="C2246" s="21">
        <v>2</v>
      </c>
      <c r="D2246" s="3"/>
      <c r="E2246" s="3">
        <v>47610</v>
      </c>
      <c r="F2246" s="3">
        <f t="shared" si="42"/>
        <v>4957715</v>
      </c>
      <c r="G2246" s="3"/>
      <c r="H2246" s="21"/>
    </row>
    <row r="2247" spans="1:8">
      <c r="A2247" s="19"/>
      <c r="B2247" s="648"/>
      <c r="C2247" s="21"/>
      <c r="D2247" s="3"/>
      <c r="E2247" s="3"/>
      <c r="F2247" s="3">
        <f t="shared" si="42"/>
        <v>4957715</v>
      </c>
      <c r="G2247" s="3"/>
      <c r="H2247" s="21"/>
    </row>
    <row r="2248" spans="1:8">
      <c r="A2248" s="19"/>
      <c r="B2248" s="648"/>
      <c r="C2248" s="21"/>
      <c r="D2248" s="3"/>
      <c r="E2248" s="3"/>
      <c r="F2248" s="3">
        <f t="shared" si="42"/>
        <v>4957715</v>
      </c>
      <c r="G2248" s="3"/>
      <c r="H2248" s="21"/>
    </row>
    <row r="2249" spans="1:8">
      <c r="A2249" s="19"/>
      <c r="B2249" s="21"/>
      <c r="C2249" s="21"/>
      <c r="D2249" s="3"/>
      <c r="E2249" s="3"/>
      <c r="F2249" s="3">
        <f t="shared" si="42"/>
        <v>4957715</v>
      </c>
      <c r="G2249" s="3"/>
      <c r="H2249" s="21"/>
    </row>
    <row r="2250" spans="1:8" ht="15.75">
      <c r="A2250" s="710" t="s">
        <v>43</v>
      </c>
      <c r="B2250" s="711"/>
      <c r="C2250" s="79">
        <f>SUM(C2019:C2249)</f>
        <v>1076</v>
      </c>
      <c r="D2250" s="13">
        <f>SUM(D2019:D2249)</f>
        <v>16046450</v>
      </c>
      <c r="E2250" s="13">
        <f>SUM(E2019:E2249)</f>
        <v>11088735</v>
      </c>
      <c r="F2250" s="13">
        <f>D2250-E2250</f>
        <v>4957715</v>
      </c>
      <c r="G2250" s="13"/>
      <c r="H2250" s="88"/>
    </row>
    <row r="2254" spans="1:8" ht="23.25">
      <c r="A2254" s="666" t="s">
        <v>0</v>
      </c>
      <c r="B2254" s="666"/>
      <c r="C2254" s="666"/>
      <c r="D2254" s="666"/>
      <c r="E2254" s="666"/>
      <c r="F2254" s="666"/>
      <c r="G2254" s="666"/>
      <c r="H2254" s="666"/>
    </row>
    <row r="2255" spans="1:8" ht="15.75">
      <c r="A2255" s="672" t="s">
        <v>1579</v>
      </c>
      <c r="B2255" s="672"/>
      <c r="C2255" s="672"/>
      <c r="D2255" s="672"/>
      <c r="E2255" s="672"/>
      <c r="F2255" s="672"/>
      <c r="G2255" s="672"/>
      <c r="H2255" s="672"/>
    </row>
    <row r="2256" spans="1:8" ht="18.75">
      <c r="A2256" s="708" t="s">
        <v>2686</v>
      </c>
      <c r="B2256" s="708"/>
      <c r="C2256" s="708"/>
      <c r="D2256" s="708"/>
      <c r="E2256" s="708"/>
      <c r="F2256" s="708"/>
      <c r="G2256" s="708"/>
      <c r="H2256" s="708"/>
    </row>
    <row r="2257" spans="1:8">
      <c r="A2257" s="668"/>
      <c r="B2257" s="668"/>
      <c r="C2257" s="668"/>
      <c r="D2257" s="668"/>
      <c r="E2257" s="668"/>
      <c r="F2257" s="668"/>
      <c r="G2257" s="668"/>
      <c r="H2257" s="668"/>
    </row>
    <row r="2258" spans="1:8" ht="15.75">
      <c r="A2258" s="1" t="s">
        <v>3</v>
      </c>
      <c r="B2258" s="1" t="s">
        <v>4</v>
      </c>
      <c r="C2258" s="211" t="s">
        <v>2245</v>
      </c>
      <c r="D2258" s="1" t="s">
        <v>2243</v>
      </c>
      <c r="E2258" s="1" t="s">
        <v>2246</v>
      </c>
      <c r="F2258" s="211" t="s">
        <v>2244</v>
      </c>
      <c r="G2258" s="1" t="s">
        <v>2247</v>
      </c>
      <c r="H2258" s="211" t="s">
        <v>2239</v>
      </c>
    </row>
    <row r="2259" spans="1:8">
      <c r="A2259" s="19"/>
      <c r="B2259" s="19" t="s">
        <v>2712</v>
      </c>
      <c r="C2259" s="19">
        <v>4</v>
      </c>
      <c r="D2259" s="2">
        <v>103485</v>
      </c>
      <c r="E2259" s="3"/>
      <c r="F2259" s="3">
        <f>D2259-E2259</f>
        <v>103485</v>
      </c>
      <c r="G2259" s="264"/>
      <c r="H2259" s="21"/>
    </row>
    <row r="2260" spans="1:8">
      <c r="A2260" s="19"/>
      <c r="B2260" s="19" t="s">
        <v>2713</v>
      </c>
      <c r="C2260" s="19">
        <v>8</v>
      </c>
      <c r="D2260" s="2">
        <v>208145</v>
      </c>
      <c r="E2260" s="3"/>
      <c r="F2260" s="3">
        <f>F2259+D2260-E2260</f>
        <v>311630</v>
      </c>
      <c r="G2260" s="3"/>
      <c r="H2260" s="21"/>
    </row>
    <row r="2261" spans="1:8">
      <c r="A2261" s="19"/>
      <c r="B2261" s="21" t="s">
        <v>2721</v>
      </c>
      <c r="C2261" s="21">
        <v>2</v>
      </c>
      <c r="D2261" s="3">
        <v>54155</v>
      </c>
      <c r="E2261" s="3"/>
      <c r="F2261" s="3">
        <f t="shared" ref="F2261:F2312" si="43">F2260+D2261-E2261</f>
        <v>365785</v>
      </c>
      <c r="G2261" s="3"/>
      <c r="H2261" s="21"/>
    </row>
    <row r="2262" spans="1:8">
      <c r="A2262" s="19"/>
      <c r="B2262" s="21" t="s">
        <v>2723</v>
      </c>
      <c r="C2262" s="21">
        <v>1</v>
      </c>
      <c r="D2262" s="3">
        <v>25345</v>
      </c>
      <c r="E2262" s="3"/>
      <c r="F2262" s="3">
        <f t="shared" si="43"/>
        <v>391130</v>
      </c>
      <c r="G2262" s="3"/>
      <c r="H2262" s="21"/>
    </row>
    <row r="2263" spans="1:8">
      <c r="A2263" s="19"/>
      <c r="B2263" s="21" t="s">
        <v>2739</v>
      </c>
      <c r="C2263" s="21">
        <v>3</v>
      </c>
      <c r="D2263" s="3">
        <v>81115</v>
      </c>
      <c r="E2263" s="3"/>
      <c r="F2263" s="3">
        <f t="shared" si="43"/>
        <v>472245</v>
      </c>
      <c r="G2263" s="3"/>
      <c r="H2263" s="21"/>
    </row>
    <row r="2264" spans="1:8">
      <c r="A2264" s="19"/>
      <c r="B2264" s="21" t="s">
        <v>2741</v>
      </c>
      <c r="C2264" s="21">
        <v>8</v>
      </c>
      <c r="D2264" s="3">
        <v>210225</v>
      </c>
      <c r="E2264" s="3"/>
      <c r="F2264" s="3">
        <f t="shared" si="43"/>
        <v>682470</v>
      </c>
      <c r="G2264" s="3"/>
      <c r="H2264" s="21"/>
    </row>
    <row r="2265" spans="1:8">
      <c r="A2265" s="19"/>
      <c r="B2265" s="21" t="s">
        <v>2742</v>
      </c>
      <c r="C2265" s="21">
        <v>7</v>
      </c>
      <c r="D2265" s="3">
        <v>180785</v>
      </c>
      <c r="E2265" s="3"/>
      <c r="F2265" s="3">
        <f t="shared" si="43"/>
        <v>863255</v>
      </c>
      <c r="G2265" s="3"/>
      <c r="H2265" s="21"/>
    </row>
    <row r="2266" spans="1:8">
      <c r="A2266" s="19"/>
      <c r="B2266" s="21" t="s">
        <v>2744</v>
      </c>
      <c r="C2266" s="21">
        <v>18</v>
      </c>
      <c r="D2266" s="3">
        <v>475880</v>
      </c>
      <c r="E2266" s="3"/>
      <c r="F2266" s="3">
        <f t="shared" si="43"/>
        <v>1339135</v>
      </c>
      <c r="G2266" s="3"/>
      <c r="H2266" s="21"/>
    </row>
    <row r="2267" spans="1:8">
      <c r="A2267" s="19"/>
      <c r="B2267" s="21" t="s">
        <v>2746</v>
      </c>
      <c r="C2267" s="21">
        <v>2</v>
      </c>
      <c r="D2267" s="3">
        <v>54530</v>
      </c>
      <c r="E2267" s="3"/>
      <c r="F2267" s="3">
        <f t="shared" si="43"/>
        <v>1393665</v>
      </c>
      <c r="G2267" s="3"/>
      <c r="H2267" s="21"/>
    </row>
    <row r="2268" spans="1:8">
      <c r="A2268" s="19"/>
      <c r="B2268" s="21" t="s">
        <v>2748</v>
      </c>
      <c r="C2268" s="21">
        <v>16</v>
      </c>
      <c r="D2268" s="3">
        <v>414080</v>
      </c>
      <c r="E2268" s="3"/>
      <c r="F2268" s="3">
        <f t="shared" si="43"/>
        <v>1807745</v>
      </c>
      <c r="G2268" s="3"/>
      <c r="H2268" s="21"/>
    </row>
    <row r="2269" spans="1:8">
      <c r="A2269" s="19"/>
      <c r="B2269" s="21" t="s">
        <v>2757</v>
      </c>
      <c r="C2269" s="21">
        <v>16</v>
      </c>
      <c r="D2269" s="3">
        <v>423240</v>
      </c>
      <c r="E2269" s="3"/>
      <c r="F2269" s="3">
        <f t="shared" si="43"/>
        <v>2230985</v>
      </c>
      <c r="G2269" s="3"/>
      <c r="H2269" s="21"/>
    </row>
    <row r="2270" spans="1:8">
      <c r="A2270" s="19"/>
      <c r="B2270" s="21" t="s">
        <v>2760</v>
      </c>
      <c r="C2270" s="21">
        <v>22</v>
      </c>
      <c r="D2270" s="3">
        <v>536230</v>
      </c>
      <c r="E2270" s="3"/>
      <c r="F2270" s="3">
        <f t="shared" si="43"/>
        <v>2767215</v>
      </c>
      <c r="G2270" s="3"/>
      <c r="H2270" s="21"/>
    </row>
    <row r="2271" spans="1:8">
      <c r="A2271" s="19"/>
      <c r="B2271" s="21" t="s">
        <v>2763</v>
      </c>
      <c r="C2271" s="21">
        <v>26</v>
      </c>
      <c r="D2271" s="3">
        <v>663585</v>
      </c>
      <c r="E2271" s="3"/>
      <c r="F2271" s="3">
        <f t="shared" si="43"/>
        <v>3430800</v>
      </c>
      <c r="G2271" s="3"/>
      <c r="H2271" s="21"/>
    </row>
    <row r="2272" spans="1:8">
      <c r="A2272" s="19"/>
      <c r="B2272" s="21" t="s">
        <v>2766</v>
      </c>
      <c r="C2272" s="21">
        <v>30</v>
      </c>
      <c r="D2272" s="3">
        <v>775525</v>
      </c>
      <c r="E2272" s="3"/>
      <c r="F2272" s="3">
        <f t="shared" si="43"/>
        <v>4206325</v>
      </c>
      <c r="G2272" s="3"/>
      <c r="H2272" s="21"/>
    </row>
    <row r="2273" spans="1:8">
      <c r="A2273" s="19"/>
      <c r="B2273" s="21" t="s">
        <v>2768</v>
      </c>
      <c r="C2273" s="21">
        <v>24</v>
      </c>
      <c r="D2273" s="3">
        <v>617060</v>
      </c>
      <c r="E2273" s="3"/>
      <c r="F2273" s="3">
        <f t="shared" si="43"/>
        <v>4823385</v>
      </c>
      <c r="G2273" s="3"/>
      <c r="H2273" s="21"/>
    </row>
    <row r="2274" spans="1:8">
      <c r="A2274" s="19"/>
      <c r="B2274" s="21" t="s">
        <v>2771</v>
      </c>
      <c r="C2274" s="21">
        <v>14</v>
      </c>
      <c r="D2274" s="3">
        <v>333675</v>
      </c>
      <c r="E2274" s="3"/>
      <c r="F2274" s="3">
        <f t="shared" si="43"/>
        <v>5157060</v>
      </c>
      <c r="G2274" s="3"/>
      <c r="H2274" s="21"/>
    </row>
    <row r="2275" spans="1:8">
      <c r="A2275" s="19"/>
      <c r="B2275" s="21" t="s">
        <v>2773</v>
      </c>
      <c r="C2275" s="21">
        <v>15</v>
      </c>
      <c r="D2275" s="3">
        <v>384760</v>
      </c>
      <c r="E2275" s="3"/>
      <c r="F2275" s="3">
        <f t="shared" si="43"/>
        <v>5541820</v>
      </c>
      <c r="G2275" s="3"/>
      <c r="H2275" s="21"/>
    </row>
    <row r="2276" spans="1:8">
      <c r="A2276" s="19"/>
      <c r="B2276" s="21" t="s">
        <v>2774</v>
      </c>
      <c r="C2276" s="21">
        <v>3</v>
      </c>
      <c r="D2276" s="3">
        <v>82335</v>
      </c>
      <c r="E2276" s="3"/>
      <c r="F2276" s="3">
        <f t="shared" si="43"/>
        <v>5624155</v>
      </c>
      <c r="G2276" s="3"/>
      <c r="H2276" s="21"/>
    </row>
    <row r="2277" spans="1:8">
      <c r="A2277" s="19"/>
      <c r="B2277" s="21" t="s">
        <v>2775</v>
      </c>
      <c r="C2277" s="21">
        <v>30</v>
      </c>
      <c r="D2277" s="3">
        <v>769375</v>
      </c>
      <c r="E2277" s="3"/>
      <c r="F2277" s="3">
        <f t="shared" si="43"/>
        <v>6393530</v>
      </c>
      <c r="G2277" s="3"/>
      <c r="H2277" s="21"/>
    </row>
    <row r="2278" spans="1:8">
      <c r="A2278" s="19"/>
      <c r="B2278" s="21" t="s">
        <v>2779</v>
      </c>
      <c r="C2278" s="21">
        <v>19</v>
      </c>
      <c r="D2278" s="3">
        <v>178425</v>
      </c>
      <c r="E2278" s="3"/>
      <c r="F2278" s="3">
        <f t="shared" si="43"/>
        <v>6571955</v>
      </c>
      <c r="G2278" s="3"/>
      <c r="H2278" s="21"/>
    </row>
    <row r="2279" spans="1:8">
      <c r="A2279" s="19"/>
      <c r="B2279" s="21" t="s">
        <v>2780</v>
      </c>
      <c r="C2279" s="21">
        <v>11</v>
      </c>
      <c r="D2279" s="3">
        <v>287190</v>
      </c>
      <c r="E2279" s="3"/>
      <c r="F2279" s="3">
        <f t="shared" si="43"/>
        <v>6859145</v>
      </c>
      <c r="G2279" s="3"/>
      <c r="H2279" s="21"/>
    </row>
    <row r="2280" spans="1:8">
      <c r="A2280" s="19"/>
      <c r="B2280" s="21" t="s">
        <v>2861</v>
      </c>
      <c r="C2280" s="21">
        <v>1</v>
      </c>
      <c r="D2280" s="3"/>
      <c r="E2280" s="3">
        <v>15000</v>
      </c>
      <c r="F2280" s="3">
        <f t="shared" si="43"/>
        <v>6844145</v>
      </c>
      <c r="G2280" s="3"/>
      <c r="H2280" s="21"/>
    </row>
    <row r="2281" spans="1:8">
      <c r="A2281" s="19"/>
      <c r="B2281" s="21" t="s">
        <v>2863</v>
      </c>
      <c r="C2281" s="21">
        <v>1</v>
      </c>
      <c r="D2281" s="3"/>
      <c r="E2281" s="3">
        <v>28555</v>
      </c>
      <c r="F2281" s="3">
        <f t="shared" si="43"/>
        <v>6815590</v>
      </c>
      <c r="G2281" s="3"/>
      <c r="H2281" s="21"/>
    </row>
    <row r="2282" spans="1:8">
      <c r="A2282" s="19"/>
      <c r="B2282" s="21" t="s">
        <v>2868</v>
      </c>
      <c r="C2282" s="21">
        <v>1</v>
      </c>
      <c r="D2282" s="3"/>
      <c r="E2282" s="3">
        <v>20000</v>
      </c>
      <c r="F2282" s="3">
        <f t="shared" si="43"/>
        <v>6795590</v>
      </c>
      <c r="G2282" s="3"/>
      <c r="H2282" s="21"/>
    </row>
    <row r="2283" spans="1:8">
      <c r="A2283" s="19"/>
      <c r="B2283" s="21" t="s">
        <v>2871</v>
      </c>
      <c r="C2283" s="21">
        <v>1</v>
      </c>
      <c r="D2283" s="3"/>
      <c r="E2283" s="3">
        <v>20000</v>
      </c>
      <c r="F2283" s="3">
        <f t="shared" si="43"/>
        <v>6775590</v>
      </c>
      <c r="G2283" s="3"/>
      <c r="H2283" s="21"/>
    </row>
    <row r="2284" spans="1:8">
      <c r="A2284" s="19"/>
      <c r="B2284" s="21" t="s">
        <v>2872</v>
      </c>
      <c r="C2284" s="21">
        <v>1</v>
      </c>
      <c r="D2284" s="3"/>
      <c r="E2284" s="3">
        <v>20000</v>
      </c>
      <c r="F2284" s="3">
        <f t="shared" si="43"/>
        <v>6755590</v>
      </c>
      <c r="G2284" s="3"/>
      <c r="H2284" s="21"/>
    </row>
    <row r="2285" spans="1:8">
      <c r="A2285" s="19"/>
      <c r="B2285" s="21" t="s">
        <v>2879</v>
      </c>
      <c r="C2285" s="21">
        <v>1</v>
      </c>
      <c r="D2285" s="3"/>
      <c r="E2285" s="3">
        <v>20000</v>
      </c>
      <c r="F2285" s="3">
        <f t="shared" si="43"/>
        <v>6735590</v>
      </c>
      <c r="G2285" s="3"/>
      <c r="H2285" s="21"/>
    </row>
    <row r="2286" spans="1:8">
      <c r="A2286" s="19"/>
      <c r="B2286" s="21" t="s">
        <v>2884</v>
      </c>
      <c r="C2286" s="21">
        <v>1</v>
      </c>
      <c r="D2286" s="3"/>
      <c r="E2286" s="3">
        <v>20000</v>
      </c>
      <c r="F2286" s="3">
        <f t="shared" si="43"/>
        <v>6715590</v>
      </c>
      <c r="G2286" s="3"/>
      <c r="H2286" s="21"/>
    </row>
    <row r="2287" spans="1:8">
      <c r="A2287" s="19"/>
      <c r="B2287" s="21" t="s">
        <v>2888</v>
      </c>
      <c r="C2287" s="21">
        <v>1</v>
      </c>
      <c r="D2287" s="3"/>
      <c r="E2287" s="3">
        <v>28335</v>
      </c>
      <c r="F2287" s="3">
        <f t="shared" si="43"/>
        <v>6687255</v>
      </c>
      <c r="G2287" s="3"/>
      <c r="H2287" s="21"/>
    </row>
    <row r="2288" spans="1:8">
      <c r="A2288" s="19"/>
      <c r="B2288" s="21" t="s">
        <v>2901</v>
      </c>
      <c r="C2288" s="21">
        <v>1</v>
      </c>
      <c r="D2288" s="3"/>
      <c r="E2288" s="3">
        <v>27110</v>
      </c>
      <c r="F2288" s="3">
        <f t="shared" si="43"/>
        <v>6660145</v>
      </c>
      <c r="G2288" s="3"/>
      <c r="H2288" s="21"/>
    </row>
    <row r="2289" spans="1:8">
      <c r="A2289" s="19"/>
      <c r="B2289" s="21" t="s">
        <v>2910</v>
      </c>
      <c r="C2289" s="21">
        <v>10</v>
      </c>
      <c r="D2289" s="3"/>
      <c r="E2289" s="3">
        <v>222140</v>
      </c>
      <c r="F2289" s="3">
        <f t="shared" si="43"/>
        <v>6438005</v>
      </c>
      <c r="G2289" s="3"/>
      <c r="H2289" s="21"/>
    </row>
    <row r="2290" spans="1:8">
      <c r="A2290" s="19"/>
      <c r="B2290" s="21" t="s">
        <v>2927</v>
      </c>
      <c r="C2290" s="21">
        <v>14</v>
      </c>
      <c r="D2290" s="3"/>
      <c r="E2290" s="3">
        <v>224945</v>
      </c>
      <c r="F2290" s="3">
        <f t="shared" si="43"/>
        <v>6213060</v>
      </c>
      <c r="G2290" s="3"/>
      <c r="H2290" s="21"/>
    </row>
    <row r="2291" spans="1:8">
      <c r="A2291" s="19"/>
      <c r="B2291" s="21" t="s">
        <v>2928</v>
      </c>
      <c r="C2291" s="21">
        <v>6</v>
      </c>
      <c r="D2291" s="3"/>
      <c r="E2291" s="3">
        <v>111975</v>
      </c>
      <c r="F2291" s="3">
        <f t="shared" si="43"/>
        <v>6101085</v>
      </c>
      <c r="G2291" s="3"/>
      <c r="H2291" s="21"/>
    </row>
    <row r="2292" spans="1:8">
      <c r="A2292" s="19"/>
      <c r="B2292" s="21" t="s">
        <v>2929</v>
      </c>
      <c r="C2292" s="21">
        <v>7</v>
      </c>
      <c r="D2292" s="3"/>
      <c r="E2292" s="3">
        <v>127275</v>
      </c>
      <c r="F2292" s="3">
        <f t="shared" si="43"/>
        <v>5973810</v>
      </c>
      <c r="G2292" s="3"/>
      <c r="H2292" s="21"/>
    </row>
    <row r="2293" spans="1:8">
      <c r="A2293" s="19"/>
      <c r="B2293" s="21" t="s">
        <v>2930</v>
      </c>
      <c r="C2293" s="21">
        <v>2</v>
      </c>
      <c r="D2293" s="3"/>
      <c r="E2293" s="3">
        <v>39475</v>
      </c>
      <c r="F2293" s="3">
        <f t="shared" si="43"/>
        <v>5934335</v>
      </c>
      <c r="G2293" s="3"/>
      <c r="H2293" s="21"/>
    </row>
    <row r="2294" spans="1:8">
      <c r="A2294" s="19"/>
      <c r="B2294" s="21" t="s">
        <v>2933</v>
      </c>
      <c r="C2294" s="21">
        <v>4</v>
      </c>
      <c r="D2294" s="3"/>
      <c r="E2294" s="3">
        <v>54905</v>
      </c>
      <c r="F2294" s="3">
        <f t="shared" si="43"/>
        <v>5879430</v>
      </c>
      <c r="G2294" s="3"/>
      <c r="H2294" s="21"/>
    </row>
    <row r="2295" spans="1:8">
      <c r="A2295" s="19"/>
      <c r="B2295" s="21" t="s">
        <v>2155</v>
      </c>
      <c r="C2295" s="21">
        <v>15</v>
      </c>
      <c r="D2295" s="3"/>
      <c r="E2295" s="3">
        <v>244910</v>
      </c>
      <c r="F2295" s="3">
        <f t="shared" si="43"/>
        <v>5634520</v>
      </c>
      <c r="G2295" s="3"/>
      <c r="H2295" s="21"/>
    </row>
    <row r="2296" spans="1:8">
      <c r="A2296" s="19"/>
      <c r="B2296" s="616" t="s">
        <v>2935</v>
      </c>
      <c r="C2296" s="21">
        <v>7</v>
      </c>
      <c r="D2296" s="3"/>
      <c r="E2296" s="3">
        <v>146075</v>
      </c>
      <c r="F2296" s="3">
        <f t="shared" si="43"/>
        <v>5488445</v>
      </c>
      <c r="G2296" s="3"/>
      <c r="H2296" s="21"/>
    </row>
    <row r="2297" spans="1:8">
      <c r="A2297" s="19"/>
      <c r="B2297" s="620" t="s">
        <v>2938</v>
      </c>
      <c r="C2297" s="21">
        <v>5</v>
      </c>
      <c r="D2297" s="3"/>
      <c r="E2297" s="3">
        <v>132745</v>
      </c>
      <c r="F2297" s="3">
        <f t="shared" si="43"/>
        <v>5355700</v>
      </c>
      <c r="G2297" s="3"/>
      <c r="H2297" s="21"/>
    </row>
    <row r="2298" spans="1:8">
      <c r="A2298" s="19"/>
      <c r="B2298" s="624" t="s">
        <v>2944</v>
      </c>
      <c r="C2298" s="21">
        <v>14</v>
      </c>
      <c r="D2298" s="3"/>
      <c r="E2298" s="3">
        <v>207145</v>
      </c>
      <c r="F2298" s="3">
        <f t="shared" si="43"/>
        <v>5148555</v>
      </c>
      <c r="G2298" s="3"/>
      <c r="H2298" s="21"/>
    </row>
    <row r="2299" spans="1:8">
      <c r="A2299" s="19"/>
      <c r="B2299" s="627" t="s">
        <v>2945</v>
      </c>
      <c r="C2299" s="21">
        <v>20</v>
      </c>
      <c r="D2299" s="3"/>
      <c r="E2299" s="3">
        <v>289490</v>
      </c>
      <c r="F2299" s="3">
        <f t="shared" si="43"/>
        <v>4859065</v>
      </c>
      <c r="G2299" s="3"/>
      <c r="H2299" s="21"/>
    </row>
    <row r="2300" spans="1:8">
      <c r="A2300" s="19"/>
      <c r="B2300" s="629" t="s">
        <v>2947</v>
      </c>
      <c r="C2300" s="21">
        <v>16</v>
      </c>
      <c r="D2300" s="3"/>
      <c r="E2300" s="3">
        <v>228975</v>
      </c>
      <c r="F2300" s="3">
        <f t="shared" si="43"/>
        <v>4630090</v>
      </c>
      <c r="G2300" s="3"/>
      <c r="H2300" s="21"/>
    </row>
    <row r="2301" spans="1:8">
      <c r="A2301" s="19"/>
      <c r="B2301" s="631" t="s">
        <v>2949</v>
      </c>
      <c r="C2301" s="21">
        <v>15</v>
      </c>
      <c r="D2301" s="3"/>
      <c r="E2301" s="3">
        <v>224415</v>
      </c>
      <c r="F2301" s="3">
        <f t="shared" si="43"/>
        <v>4405675</v>
      </c>
      <c r="G2301" s="3"/>
      <c r="H2301" s="21"/>
    </row>
    <row r="2302" spans="1:8">
      <c r="A2302" s="19"/>
      <c r="B2302" s="633" t="s">
        <v>2950</v>
      </c>
      <c r="C2302" s="21">
        <v>22</v>
      </c>
      <c r="D2302" s="3"/>
      <c r="E2302" s="3">
        <v>352415</v>
      </c>
      <c r="F2302" s="3">
        <f t="shared" si="43"/>
        <v>4053260</v>
      </c>
      <c r="G2302" s="3"/>
      <c r="H2302" s="21"/>
    </row>
    <row r="2303" spans="1:8">
      <c r="A2303" s="19"/>
      <c r="B2303" s="635" t="s">
        <v>2951</v>
      </c>
      <c r="C2303" s="21">
        <v>32</v>
      </c>
      <c r="D2303" s="3"/>
      <c r="E2303" s="3">
        <v>481295</v>
      </c>
      <c r="F2303" s="3">
        <f t="shared" si="43"/>
        <v>3571965</v>
      </c>
      <c r="G2303" s="3"/>
      <c r="H2303" s="21"/>
    </row>
    <row r="2304" spans="1:8">
      <c r="A2304" s="19"/>
      <c r="B2304" s="637" t="s">
        <v>2953</v>
      </c>
      <c r="C2304" s="21">
        <v>30</v>
      </c>
      <c r="D2304" s="3"/>
      <c r="E2304" s="3">
        <v>452645</v>
      </c>
      <c r="F2304" s="3">
        <f t="shared" si="43"/>
        <v>3119320</v>
      </c>
      <c r="G2304" s="3"/>
      <c r="H2304" s="21"/>
    </row>
    <row r="2305" spans="1:8">
      <c r="A2305" s="19"/>
      <c r="B2305" s="639" t="s">
        <v>2954</v>
      </c>
      <c r="C2305" s="21">
        <v>24</v>
      </c>
      <c r="D2305" s="3"/>
      <c r="E2305" s="3">
        <v>359575</v>
      </c>
      <c r="F2305" s="3">
        <f t="shared" si="43"/>
        <v>2759745</v>
      </c>
      <c r="G2305" s="3"/>
      <c r="H2305" s="21"/>
    </row>
    <row r="2306" spans="1:8">
      <c r="A2306" s="19"/>
      <c r="B2306" s="643" t="s">
        <v>2955</v>
      </c>
      <c r="C2306" s="21">
        <v>23</v>
      </c>
      <c r="D2306" s="3"/>
      <c r="E2306" s="3">
        <v>351720</v>
      </c>
      <c r="F2306" s="3">
        <f t="shared" si="43"/>
        <v>2408025</v>
      </c>
      <c r="G2306" s="3"/>
      <c r="H2306" s="21"/>
    </row>
    <row r="2307" spans="1:8">
      <c r="A2307" s="19"/>
      <c r="B2307" s="643" t="s">
        <v>2956</v>
      </c>
      <c r="C2307" s="21">
        <v>14</v>
      </c>
      <c r="D2307" s="3"/>
      <c r="E2307" s="3">
        <v>204910</v>
      </c>
      <c r="F2307" s="3">
        <f t="shared" si="43"/>
        <v>2203115</v>
      </c>
      <c r="G2307" s="3"/>
      <c r="H2307" s="21"/>
    </row>
    <row r="2308" spans="1:8">
      <c r="A2308" s="19"/>
      <c r="B2308" s="646" t="s">
        <v>2957</v>
      </c>
      <c r="C2308" s="21">
        <v>16</v>
      </c>
      <c r="D2308" s="3"/>
      <c r="E2308" s="3">
        <v>239930</v>
      </c>
      <c r="F2308" s="3">
        <f t="shared" si="43"/>
        <v>1963185</v>
      </c>
      <c r="G2308" s="3"/>
      <c r="H2308" s="21"/>
    </row>
    <row r="2309" spans="1:8">
      <c r="A2309" s="19"/>
      <c r="B2309" s="665" t="s">
        <v>2963</v>
      </c>
      <c r="C2309" s="21">
        <v>1</v>
      </c>
      <c r="D2309" s="3"/>
      <c r="E2309" s="3">
        <v>13580</v>
      </c>
      <c r="F2309" s="3">
        <f t="shared" si="43"/>
        <v>1949605</v>
      </c>
      <c r="G2309" s="3"/>
      <c r="H2309" s="21"/>
    </row>
    <row r="2310" spans="1:8">
      <c r="A2310" s="19"/>
      <c r="B2310" s="643"/>
      <c r="C2310" s="21"/>
      <c r="D2310" s="3"/>
      <c r="E2310" s="3"/>
      <c r="F2310" s="3">
        <f t="shared" si="43"/>
        <v>1949605</v>
      </c>
      <c r="G2310" s="3"/>
      <c r="H2310" s="21"/>
    </row>
    <row r="2311" spans="1:8">
      <c r="A2311" s="19"/>
      <c r="B2311" s="21"/>
      <c r="C2311" s="21"/>
      <c r="D2311" s="3"/>
      <c r="E2311" s="3"/>
      <c r="F2311" s="3">
        <f t="shared" si="43"/>
        <v>1949605</v>
      </c>
      <c r="G2311" s="3"/>
      <c r="H2311" s="21"/>
    </row>
    <row r="2312" spans="1:8">
      <c r="A2312" s="19"/>
      <c r="B2312" s="21"/>
      <c r="C2312" s="21"/>
      <c r="D2312" s="3"/>
      <c r="E2312" s="3"/>
      <c r="F2312" s="3">
        <f t="shared" si="43"/>
        <v>1949605</v>
      </c>
      <c r="G2312" s="3"/>
      <c r="H2312" s="21"/>
    </row>
    <row r="2313" spans="1:8" ht="15.75">
      <c r="A2313" s="710" t="s">
        <v>43</v>
      </c>
      <c r="B2313" s="711"/>
      <c r="C2313" s="79">
        <f>SUM(C2259:C2312)</f>
        <v>585</v>
      </c>
      <c r="D2313" s="13">
        <f>SUM(D2259:D2312)</f>
        <v>6859145</v>
      </c>
      <c r="E2313" s="13">
        <f>SUM(E2259:E2312)</f>
        <v>4909540</v>
      </c>
      <c r="F2313" s="13">
        <f>D2313-E2313</f>
        <v>1949605</v>
      </c>
      <c r="G2313" s="13"/>
      <c r="H2313" s="88"/>
    </row>
    <row r="2316" spans="1:8" ht="23.25">
      <c r="A2316" s="666" t="s">
        <v>0</v>
      </c>
      <c r="B2316" s="666"/>
      <c r="C2316" s="666"/>
      <c r="D2316" s="666"/>
      <c r="E2316" s="666"/>
      <c r="F2316" s="666"/>
      <c r="G2316" s="666"/>
      <c r="H2316" s="666"/>
    </row>
    <row r="2317" spans="1:8" ht="15.75">
      <c r="A2317" s="672" t="s">
        <v>1579</v>
      </c>
      <c r="B2317" s="672"/>
      <c r="C2317" s="672"/>
      <c r="D2317" s="672"/>
      <c r="E2317" s="672"/>
      <c r="F2317" s="672"/>
      <c r="G2317" s="672"/>
      <c r="H2317" s="672"/>
    </row>
    <row r="2318" spans="1:8" ht="18.75">
      <c r="A2318" s="708" t="s">
        <v>1935</v>
      </c>
      <c r="B2318" s="708"/>
      <c r="C2318" s="708"/>
      <c r="D2318" s="708"/>
      <c r="E2318" s="708"/>
      <c r="F2318" s="708"/>
      <c r="G2318" s="708"/>
      <c r="H2318" s="708"/>
    </row>
    <row r="2319" spans="1:8">
      <c r="A2319" s="668"/>
      <c r="B2319" s="668"/>
      <c r="C2319" s="668"/>
      <c r="D2319" s="668"/>
      <c r="E2319" s="668"/>
      <c r="F2319" s="668"/>
      <c r="G2319" s="668"/>
      <c r="H2319" s="668"/>
    </row>
    <row r="2320" spans="1:8" ht="15.75">
      <c r="A2320" s="1" t="s">
        <v>3</v>
      </c>
      <c r="B2320" s="1" t="s">
        <v>4</v>
      </c>
      <c r="C2320" s="211" t="s">
        <v>2245</v>
      </c>
      <c r="D2320" s="1" t="s">
        <v>2243</v>
      </c>
      <c r="E2320" s="1" t="s">
        <v>2246</v>
      </c>
      <c r="F2320" s="211" t="s">
        <v>2244</v>
      </c>
      <c r="G2320" s="1" t="s">
        <v>2247</v>
      </c>
      <c r="H2320" s="211" t="s">
        <v>2239</v>
      </c>
    </row>
    <row r="2321" spans="1:8">
      <c r="A2321" s="19"/>
      <c r="B2321" s="19" t="s">
        <v>2718</v>
      </c>
      <c r="C2321" s="19">
        <v>3</v>
      </c>
      <c r="D2321" s="2">
        <v>67095</v>
      </c>
      <c r="E2321" s="3"/>
      <c r="F2321" s="3">
        <f>D2321-E2321</f>
        <v>67095</v>
      </c>
      <c r="G2321" s="264"/>
      <c r="H2321" s="21"/>
    </row>
    <row r="2322" spans="1:8">
      <c r="A2322" s="19"/>
      <c r="B2322" s="19" t="s">
        <v>2738</v>
      </c>
      <c r="C2322" s="19">
        <v>2</v>
      </c>
      <c r="D2322" s="2"/>
      <c r="E2322" s="3">
        <v>42000</v>
      </c>
      <c r="F2322" s="3">
        <f>F2321+D2322-E2322</f>
        <v>25095</v>
      </c>
      <c r="G2322" s="3"/>
      <c r="H2322" s="21"/>
    </row>
    <row r="2323" spans="1:8">
      <c r="A2323" s="19"/>
      <c r="B2323" s="19" t="s">
        <v>2744</v>
      </c>
      <c r="C2323" s="19">
        <v>1</v>
      </c>
      <c r="D2323" s="2"/>
      <c r="E2323" s="3">
        <v>20000</v>
      </c>
      <c r="F2323" s="3">
        <f t="shared" ref="F2323:F2324" si="44">F2322+D2323-E2323</f>
        <v>5095</v>
      </c>
      <c r="G2323" s="3"/>
      <c r="H2323" s="21"/>
    </row>
    <row r="2324" spans="1:8">
      <c r="A2324" s="19"/>
      <c r="B2324" s="21" t="s">
        <v>2779</v>
      </c>
      <c r="C2324" s="21">
        <v>1</v>
      </c>
      <c r="D2324" s="3">
        <v>260</v>
      </c>
      <c r="E2324" s="3">
        <v>5355</v>
      </c>
      <c r="F2324" s="3">
        <f t="shared" si="44"/>
        <v>0</v>
      </c>
      <c r="G2324" s="3"/>
      <c r="H2324" s="21"/>
    </row>
    <row r="2325" spans="1:8" ht="15.75">
      <c r="A2325" s="710" t="s">
        <v>43</v>
      </c>
      <c r="B2325" s="711"/>
      <c r="C2325" s="79">
        <f>SUM(C2321:C2324)</f>
        <v>7</v>
      </c>
      <c r="D2325" s="13">
        <f>SUM(D2321:D2324)</f>
        <v>67355</v>
      </c>
      <c r="E2325" s="13">
        <f>SUM(E2321:E2324)</f>
        <v>67355</v>
      </c>
      <c r="F2325" s="13">
        <f>D2325-E2325</f>
        <v>0</v>
      </c>
      <c r="G2325" s="13"/>
      <c r="H2325" s="88"/>
    </row>
    <row r="2333" spans="1:8" ht="23.25">
      <c r="A2333" s="666" t="s">
        <v>0</v>
      </c>
      <c r="B2333" s="666"/>
      <c r="C2333" s="666"/>
      <c r="D2333" s="666"/>
      <c r="E2333" s="666"/>
      <c r="F2333" s="666"/>
      <c r="G2333" s="666"/>
      <c r="H2333" s="666"/>
    </row>
    <row r="2334" spans="1:8" ht="15.75">
      <c r="A2334" s="672" t="s">
        <v>1579</v>
      </c>
      <c r="B2334" s="672"/>
      <c r="C2334" s="672"/>
      <c r="D2334" s="672"/>
      <c r="E2334" s="672"/>
      <c r="F2334" s="672"/>
      <c r="G2334" s="672"/>
      <c r="H2334" s="672"/>
    </row>
    <row r="2335" spans="1:8" ht="18.75">
      <c r="A2335" s="708" t="s">
        <v>2823</v>
      </c>
      <c r="B2335" s="708"/>
      <c r="C2335" s="708"/>
      <c r="D2335" s="708"/>
      <c r="E2335" s="708"/>
      <c r="F2335" s="708"/>
      <c r="G2335" s="708"/>
      <c r="H2335" s="708"/>
    </row>
    <row r="2336" spans="1:8">
      <c r="A2336" s="668"/>
      <c r="B2336" s="668"/>
      <c r="C2336" s="668"/>
      <c r="D2336" s="668"/>
      <c r="E2336" s="668"/>
      <c r="F2336" s="668"/>
      <c r="G2336" s="668"/>
      <c r="H2336" s="668"/>
    </row>
    <row r="2337" spans="1:8" ht="15.75">
      <c r="A2337" s="1" t="s">
        <v>3</v>
      </c>
      <c r="B2337" s="1" t="s">
        <v>4</v>
      </c>
      <c r="C2337" s="211" t="s">
        <v>2245</v>
      </c>
      <c r="D2337" s="1" t="s">
        <v>2243</v>
      </c>
      <c r="E2337" s="1" t="s">
        <v>2246</v>
      </c>
      <c r="F2337" s="211" t="s">
        <v>2244</v>
      </c>
      <c r="G2337" s="1" t="s">
        <v>2247</v>
      </c>
      <c r="H2337" s="211" t="s">
        <v>2239</v>
      </c>
    </row>
    <row r="2338" spans="1:8">
      <c r="A2338" s="19"/>
      <c r="B2338" s="19" t="s">
        <v>2821</v>
      </c>
      <c r="C2338" s="19">
        <v>12</v>
      </c>
      <c r="D2338" s="2">
        <v>284480</v>
      </c>
      <c r="E2338" s="3"/>
      <c r="F2338" s="3">
        <f>D2338-E2338</f>
        <v>284480</v>
      </c>
      <c r="G2338" s="522" t="s">
        <v>2824</v>
      </c>
      <c r="H2338" s="21"/>
    </row>
    <row r="2339" spans="1:8">
      <c r="A2339" s="19"/>
      <c r="B2339" s="19" t="s">
        <v>2822</v>
      </c>
      <c r="C2339" s="19">
        <v>1</v>
      </c>
      <c r="D2339" s="2">
        <v>22170</v>
      </c>
      <c r="E2339" s="3"/>
      <c r="F2339" s="3">
        <f>F2338+D2339-E2339</f>
        <v>306650</v>
      </c>
      <c r="G2339" s="3"/>
      <c r="H2339" s="21"/>
    </row>
    <row r="2340" spans="1:8">
      <c r="A2340" s="19"/>
      <c r="B2340" s="19" t="s">
        <v>2826</v>
      </c>
      <c r="C2340" s="19">
        <v>18</v>
      </c>
      <c r="D2340" s="2">
        <v>429205</v>
      </c>
      <c r="E2340" s="3"/>
      <c r="F2340" s="3">
        <f t="shared" ref="F2340:F2368" si="45">F2339+D2340-E2340</f>
        <v>735855</v>
      </c>
      <c r="G2340" s="3"/>
      <c r="H2340" s="21"/>
    </row>
    <row r="2341" spans="1:8">
      <c r="A2341" s="19"/>
      <c r="B2341" s="19" t="s">
        <v>2673</v>
      </c>
      <c r="C2341" s="19">
        <v>7</v>
      </c>
      <c r="D2341" s="2">
        <v>164335</v>
      </c>
      <c r="E2341" s="3"/>
      <c r="F2341" s="3">
        <f t="shared" si="45"/>
        <v>900190</v>
      </c>
      <c r="G2341" s="3"/>
      <c r="H2341" s="21"/>
    </row>
    <row r="2342" spans="1:8">
      <c r="A2342" s="19"/>
      <c r="B2342" s="19" t="s">
        <v>2827</v>
      </c>
      <c r="C2342" s="19">
        <v>13</v>
      </c>
      <c r="D2342" s="2">
        <v>302565</v>
      </c>
      <c r="E2342" s="3"/>
      <c r="F2342" s="3">
        <f t="shared" si="45"/>
        <v>1202755</v>
      </c>
      <c r="G2342" s="3"/>
      <c r="H2342" s="21"/>
    </row>
    <row r="2343" spans="1:8">
      <c r="A2343" s="19"/>
      <c r="B2343" s="19" t="s">
        <v>2828</v>
      </c>
      <c r="C2343" s="19">
        <v>4</v>
      </c>
      <c r="D2343" s="2">
        <v>93495</v>
      </c>
      <c r="E2343" s="3"/>
      <c r="F2343" s="3">
        <f t="shared" si="45"/>
        <v>1296250</v>
      </c>
      <c r="G2343" s="3"/>
      <c r="H2343" s="21"/>
    </row>
    <row r="2344" spans="1:8">
      <c r="A2344" s="19"/>
      <c r="B2344" s="19" t="s">
        <v>2838</v>
      </c>
      <c r="C2344" s="19">
        <v>9</v>
      </c>
      <c r="D2344" s="2">
        <v>226190</v>
      </c>
      <c r="E2344" s="3"/>
      <c r="F2344" s="3">
        <f t="shared" si="45"/>
        <v>1522440</v>
      </c>
      <c r="G2344" s="3"/>
      <c r="H2344" s="21"/>
    </row>
    <row r="2345" spans="1:8">
      <c r="A2345" s="19"/>
      <c r="B2345" s="19" t="s">
        <v>2839</v>
      </c>
      <c r="C2345" s="19">
        <v>2</v>
      </c>
      <c r="D2345" s="2">
        <v>50465</v>
      </c>
      <c r="E2345" s="3"/>
      <c r="F2345" s="3">
        <f t="shared" si="45"/>
        <v>1572905</v>
      </c>
      <c r="G2345" s="3"/>
      <c r="H2345" s="21"/>
    </row>
    <row r="2346" spans="1:8">
      <c r="A2346" s="19"/>
      <c r="B2346" s="19" t="s">
        <v>2844</v>
      </c>
      <c r="C2346" s="19">
        <v>10</v>
      </c>
      <c r="D2346" s="2">
        <v>257425</v>
      </c>
      <c r="E2346" s="3"/>
      <c r="F2346" s="3">
        <f t="shared" si="45"/>
        <v>1830330</v>
      </c>
      <c r="G2346" s="3"/>
      <c r="H2346" s="21"/>
    </row>
    <row r="2347" spans="1:8">
      <c r="A2347" s="19"/>
      <c r="B2347" s="19" t="s">
        <v>2846</v>
      </c>
      <c r="C2347" s="19">
        <v>3</v>
      </c>
      <c r="D2347" s="2">
        <f>75635+31935</f>
        <v>107570</v>
      </c>
      <c r="E2347" s="3"/>
      <c r="F2347" s="3">
        <f t="shared" si="45"/>
        <v>1937900</v>
      </c>
      <c r="G2347" s="3"/>
      <c r="H2347" s="21"/>
    </row>
    <row r="2348" spans="1:8">
      <c r="A2348" s="19"/>
      <c r="B2348" s="19" t="s">
        <v>2849</v>
      </c>
      <c r="C2348" s="19">
        <v>3</v>
      </c>
      <c r="D2348" s="2">
        <v>78200</v>
      </c>
      <c r="E2348" s="3"/>
      <c r="F2348" s="3">
        <f t="shared" si="45"/>
        <v>2016100</v>
      </c>
      <c r="G2348" s="3"/>
      <c r="H2348" s="21"/>
    </row>
    <row r="2349" spans="1:8">
      <c r="A2349" s="19"/>
      <c r="B2349" s="19" t="s">
        <v>2850</v>
      </c>
      <c r="C2349" s="19">
        <v>10</v>
      </c>
      <c r="D2349" s="2">
        <v>249265</v>
      </c>
      <c r="E2349" s="3"/>
      <c r="F2349" s="3">
        <f t="shared" si="45"/>
        <v>2265365</v>
      </c>
      <c r="G2349" s="3"/>
      <c r="H2349" s="21"/>
    </row>
    <row r="2350" spans="1:8">
      <c r="A2350" s="19"/>
      <c r="B2350" s="19" t="s">
        <v>2853</v>
      </c>
      <c r="C2350" s="19">
        <v>7</v>
      </c>
      <c r="D2350" s="2">
        <v>178340</v>
      </c>
      <c r="E2350" s="3"/>
      <c r="F2350" s="3">
        <f t="shared" si="45"/>
        <v>2443705</v>
      </c>
      <c r="G2350" s="3"/>
      <c r="H2350" s="21"/>
    </row>
    <row r="2351" spans="1:8">
      <c r="A2351" s="19"/>
      <c r="B2351" s="19" t="s">
        <v>2854</v>
      </c>
      <c r="C2351" s="19">
        <v>3</v>
      </c>
      <c r="D2351" s="2">
        <v>77255</v>
      </c>
      <c r="E2351" s="3"/>
      <c r="F2351" s="3">
        <f t="shared" si="45"/>
        <v>2520960</v>
      </c>
      <c r="G2351" s="3"/>
      <c r="H2351" s="21"/>
    </row>
    <row r="2352" spans="1:8">
      <c r="A2352" s="19"/>
      <c r="B2352" s="19" t="s">
        <v>2855</v>
      </c>
      <c r="C2352" s="19">
        <v>5</v>
      </c>
      <c r="D2352" s="2">
        <v>126920</v>
      </c>
      <c r="E2352" s="3"/>
      <c r="F2352" s="3">
        <f t="shared" si="45"/>
        <v>2647880</v>
      </c>
      <c r="G2352" s="3"/>
      <c r="H2352" s="21"/>
    </row>
    <row r="2353" spans="1:8">
      <c r="A2353" s="19"/>
      <c r="B2353" s="19" t="s">
        <v>2857</v>
      </c>
      <c r="C2353" s="19">
        <v>5</v>
      </c>
      <c r="D2353" s="2">
        <v>123210</v>
      </c>
      <c r="E2353" s="3"/>
      <c r="F2353" s="3">
        <f t="shared" si="45"/>
        <v>2771090</v>
      </c>
      <c r="G2353" s="3"/>
      <c r="H2353" s="21"/>
    </row>
    <row r="2354" spans="1:8">
      <c r="A2354" s="19"/>
      <c r="B2354" s="19" t="s">
        <v>2859</v>
      </c>
      <c r="C2354" s="19">
        <v>7</v>
      </c>
      <c r="D2354" s="2">
        <v>171985</v>
      </c>
      <c r="E2354" s="3"/>
      <c r="F2354" s="3">
        <f t="shared" si="45"/>
        <v>2943075</v>
      </c>
      <c r="G2354" s="3"/>
      <c r="H2354" s="21"/>
    </row>
    <row r="2355" spans="1:8">
      <c r="A2355" s="19"/>
      <c r="B2355" s="19" t="s">
        <v>2860</v>
      </c>
      <c r="C2355" s="19">
        <v>6</v>
      </c>
      <c r="D2355" s="2">
        <v>152070</v>
      </c>
      <c r="E2355" s="3"/>
      <c r="F2355" s="3">
        <f t="shared" si="45"/>
        <v>3095145</v>
      </c>
      <c r="G2355" s="3"/>
      <c r="H2355" s="21"/>
    </row>
    <row r="2356" spans="1:8">
      <c r="A2356" s="19"/>
      <c r="B2356" s="19" t="s">
        <v>2861</v>
      </c>
      <c r="C2356" s="19">
        <v>4</v>
      </c>
      <c r="D2356" s="2">
        <v>101245</v>
      </c>
      <c r="E2356" s="3"/>
      <c r="F2356" s="3">
        <f t="shared" si="45"/>
        <v>3196390</v>
      </c>
      <c r="G2356" s="3"/>
      <c r="H2356" s="21"/>
    </row>
    <row r="2357" spans="1:8">
      <c r="A2357" s="19"/>
      <c r="B2357" s="19" t="s">
        <v>2862</v>
      </c>
      <c r="C2357" s="19">
        <v>7</v>
      </c>
      <c r="D2357" s="2">
        <v>174800</v>
      </c>
      <c r="E2357" s="3"/>
      <c r="F2357" s="3">
        <f t="shared" si="45"/>
        <v>3371190</v>
      </c>
      <c r="G2357" s="3"/>
      <c r="H2357" s="21"/>
    </row>
    <row r="2358" spans="1:8">
      <c r="A2358" s="19"/>
      <c r="B2358" s="19">
        <v>23.102399999999999</v>
      </c>
      <c r="C2358" s="19">
        <v>9</v>
      </c>
      <c r="D2358" s="2">
        <v>225550</v>
      </c>
      <c r="E2358" s="3"/>
      <c r="F2358" s="3">
        <f t="shared" si="45"/>
        <v>3596740</v>
      </c>
      <c r="G2358" s="3"/>
      <c r="H2358" s="21"/>
    </row>
    <row r="2359" spans="1:8">
      <c r="A2359" s="19"/>
      <c r="B2359" s="19" t="s">
        <v>2864</v>
      </c>
      <c r="C2359" s="19">
        <v>8</v>
      </c>
      <c r="D2359" s="2">
        <v>196490</v>
      </c>
      <c r="E2359" s="3"/>
      <c r="F2359" s="3">
        <f t="shared" si="45"/>
        <v>3793230</v>
      </c>
      <c r="G2359" s="3"/>
      <c r="H2359" s="21"/>
    </row>
    <row r="2360" spans="1:8">
      <c r="A2360" s="19"/>
      <c r="B2360" s="19" t="s">
        <v>2865</v>
      </c>
      <c r="C2360" s="19">
        <v>6</v>
      </c>
      <c r="D2360" s="2">
        <v>151190</v>
      </c>
      <c r="E2360" s="3"/>
      <c r="F2360" s="3">
        <f t="shared" si="45"/>
        <v>3944420</v>
      </c>
      <c r="G2360" s="3"/>
      <c r="H2360" s="21"/>
    </row>
    <row r="2361" spans="1:8">
      <c r="A2361" s="19"/>
      <c r="B2361" s="19" t="s">
        <v>2879</v>
      </c>
      <c r="C2361" s="19">
        <v>1</v>
      </c>
      <c r="D2361" s="2"/>
      <c r="E2361" s="3">
        <v>20000</v>
      </c>
      <c r="F2361" s="3">
        <f t="shared" si="45"/>
        <v>3924420</v>
      </c>
      <c r="G2361" s="3"/>
      <c r="H2361" s="21"/>
    </row>
    <row r="2362" spans="1:8">
      <c r="A2362" s="19"/>
      <c r="B2362" s="19" t="s">
        <v>2945</v>
      </c>
      <c r="C2362" s="19">
        <v>1</v>
      </c>
      <c r="D2362" s="2"/>
      <c r="E2362" s="3">
        <v>15000</v>
      </c>
      <c r="F2362" s="3">
        <f t="shared" si="45"/>
        <v>3909420</v>
      </c>
      <c r="G2362" s="3"/>
      <c r="H2362" s="21"/>
    </row>
    <row r="2363" spans="1:8">
      <c r="A2363" s="19"/>
      <c r="B2363" s="19" t="s">
        <v>2973</v>
      </c>
      <c r="C2363" s="19">
        <v>3</v>
      </c>
      <c r="D2363" s="2"/>
      <c r="E2363" s="3">
        <v>70000</v>
      </c>
      <c r="F2363" s="3">
        <f t="shared" si="45"/>
        <v>3839420</v>
      </c>
      <c r="G2363" s="3"/>
      <c r="H2363" s="21"/>
    </row>
    <row r="2364" spans="1:8">
      <c r="A2364" s="19"/>
      <c r="B2364" s="19" t="s">
        <v>2974</v>
      </c>
      <c r="C2364" s="19">
        <v>3</v>
      </c>
      <c r="D2364" s="2"/>
      <c r="E2364" s="3">
        <v>37690</v>
      </c>
      <c r="F2364" s="3">
        <f t="shared" si="45"/>
        <v>3801730</v>
      </c>
      <c r="G2364" s="3"/>
      <c r="H2364" s="21"/>
    </row>
    <row r="2365" spans="1:8">
      <c r="A2365" s="19"/>
      <c r="B2365" s="19" t="s">
        <v>2975</v>
      </c>
      <c r="C2365" s="19">
        <v>1</v>
      </c>
      <c r="D2365" s="2"/>
      <c r="E2365" s="3">
        <v>20000</v>
      </c>
      <c r="F2365" s="3">
        <f t="shared" si="45"/>
        <v>3781730</v>
      </c>
      <c r="G2365" s="3"/>
      <c r="H2365" s="21"/>
    </row>
    <row r="2366" spans="1:8">
      <c r="A2366" s="19"/>
      <c r="B2366" s="19"/>
      <c r="C2366" s="19"/>
      <c r="D2366" s="2"/>
      <c r="E2366" s="3"/>
      <c r="F2366" s="3">
        <f t="shared" si="45"/>
        <v>3781730</v>
      </c>
      <c r="G2366" s="3"/>
      <c r="H2366" s="21"/>
    </row>
    <row r="2367" spans="1:8">
      <c r="A2367" s="19"/>
      <c r="B2367" s="19"/>
      <c r="C2367" s="19"/>
      <c r="D2367" s="2"/>
      <c r="E2367" s="3"/>
      <c r="F2367" s="3">
        <f t="shared" si="45"/>
        <v>3781730</v>
      </c>
      <c r="G2367" s="3"/>
      <c r="H2367" s="21"/>
    </row>
    <row r="2368" spans="1:8">
      <c r="A2368" s="19"/>
      <c r="B2368" s="21"/>
      <c r="C2368" s="21"/>
      <c r="D2368" s="3"/>
      <c r="E2368" s="3"/>
      <c r="F2368" s="3">
        <f t="shared" si="45"/>
        <v>3781730</v>
      </c>
      <c r="G2368" s="3"/>
      <c r="H2368" s="21"/>
    </row>
    <row r="2369" spans="1:8" ht="15.75">
      <c r="A2369" s="710" t="s">
        <v>43</v>
      </c>
      <c r="B2369" s="711"/>
      <c r="C2369" s="79">
        <f>SUM(C2338:C2368)</f>
        <v>168</v>
      </c>
      <c r="D2369" s="13">
        <f>SUM(D2338:D2368)</f>
        <v>3944420</v>
      </c>
      <c r="E2369" s="13">
        <f>SUM(E2338:E2368)</f>
        <v>162690</v>
      </c>
      <c r="F2369" s="13">
        <f>D2369-E2369</f>
        <v>3781730</v>
      </c>
      <c r="G2369" s="13"/>
      <c r="H2369" s="88"/>
    </row>
    <row r="2372" spans="1:8" ht="23.25">
      <c r="A2372" s="666" t="s">
        <v>0</v>
      </c>
      <c r="B2372" s="666"/>
      <c r="C2372" s="666"/>
      <c r="D2372" s="666"/>
      <c r="E2372" s="666"/>
      <c r="F2372" s="666"/>
      <c r="G2372" s="666"/>
      <c r="H2372" s="666"/>
    </row>
    <row r="2373" spans="1:8" ht="15.75">
      <c r="A2373" s="672" t="s">
        <v>1579</v>
      </c>
      <c r="B2373" s="672"/>
      <c r="C2373" s="672"/>
      <c r="D2373" s="672"/>
      <c r="E2373" s="672"/>
      <c r="F2373" s="672"/>
      <c r="G2373" s="672"/>
      <c r="H2373" s="672"/>
    </row>
    <row r="2374" spans="1:8" ht="18.75">
      <c r="A2374" s="708" t="s">
        <v>2008</v>
      </c>
      <c r="B2374" s="708"/>
      <c r="C2374" s="708"/>
      <c r="D2374" s="708"/>
      <c r="E2374" s="708"/>
      <c r="F2374" s="708"/>
      <c r="G2374" s="708"/>
      <c r="H2374" s="708"/>
    </row>
    <row r="2375" spans="1:8">
      <c r="A2375" s="668"/>
      <c r="B2375" s="668"/>
      <c r="C2375" s="668"/>
      <c r="D2375" s="668"/>
      <c r="E2375" s="668"/>
      <c r="F2375" s="668"/>
      <c r="G2375" s="668"/>
      <c r="H2375" s="668"/>
    </row>
    <row r="2376" spans="1:8" ht="15.75">
      <c r="A2376" s="1" t="s">
        <v>3</v>
      </c>
      <c r="B2376" s="1" t="s">
        <v>4</v>
      </c>
      <c r="C2376" s="211" t="s">
        <v>2245</v>
      </c>
      <c r="D2376" s="1" t="s">
        <v>2243</v>
      </c>
      <c r="E2376" s="1" t="s">
        <v>2246</v>
      </c>
      <c r="F2376" s="211" t="s">
        <v>2244</v>
      </c>
      <c r="G2376" s="1" t="s">
        <v>2247</v>
      </c>
      <c r="H2376" s="211" t="s">
        <v>2239</v>
      </c>
    </row>
    <row r="2377" spans="1:8">
      <c r="A2377" s="19"/>
      <c r="B2377" s="19" t="s">
        <v>2960</v>
      </c>
      <c r="C2377" s="19">
        <v>3</v>
      </c>
      <c r="D2377" s="2">
        <v>75725</v>
      </c>
      <c r="E2377" s="3"/>
      <c r="F2377" s="3">
        <f>D2377-E2377</f>
        <v>75725</v>
      </c>
      <c r="G2377" s="264"/>
      <c r="H2377" s="21"/>
    </row>
    <row r="2378" spans="1:8">
      <c r="A2378" s="19"/>
      <c r="B2378" s="19" t="s">
        <v>2963</v>
      </c>
      <c r="C2378" s="19">
        <v>8</v>
      </c>
      <c r="D2378" s="2">
        <v>209150</v>
      </c>
      <c r="E2378" s="3"/>
      <c r="F2378" s="3">
        <f>F2377+D2378-E2378</f>
        <v>284875</v>
      </c>
      <c r="G2378" s="3"/>
      <c r="H2378" s="21"/>
    </row>
    <row r="2379" spans="1:8">
      <c r="A2379" s="19"/>
      <c r="B2379" s="19" t="s">
        <v>2965</v>
      </c>
      <c r="C2379" s="19">
        <v>8</v>
      </c>
      <c r="D2379" s="2">
        <v>209695</v>
      </c>
      <c r="E2379" s="3"/>
      <c r="F2379" s="3">
        <f t="shared" ref="F2379:F2388" si="46">F2378+D2379-E2379</f>
        <v>494570</v>
      </c>
      <c r="G2379" s="3"/>
      <c r="H2379" s="21"/>
    </row>
    <row r="2380" spans="1:8">
      <c r="A2380" s="19"/>
      <c r="B2380" s="19" t="s">
        <v>2966</v>
      </c>
      <c r="C2380" s="19">
        <v>4</v>
      </c>
      <c r="D2380" s="2">
        <v>83025</v>
      </c>
      <c r="E2380" s="3"/>
      <c r="F2380" s="3">
        <f t="shared" si="46"/>
        <v>577595</v>
      </c>
      <c r="G2380" s="3"/>
      <c r="H2380" s="21"/>
    </row>
    <row r="2381" spans="1:8">
      <c r="A2381" s="19"/>
      <c r="B2381" s="19" t="s">
        <v>2969</v>
      </c>
      <c r="C2381" s="19">
        <v>4</v>
      </c>
      <c r="D2381" s="2">
        <v>88910</v>
      </c>
      <c r="E2381" s="3"/>
      <c r="F2381" s="3">
        <f t="shared" si="46"/>
        <v>666505</v>
      </c>
      <c r="G2381" s="3"/>
      <c r="H2381" s="21"/>
    </row>
    <row r="2382" spans="1:8">
      <c r="A2382" s="19"/>
      <c r="B2382" s="19"/>
      <c r="C2382" s="19"/>
      <c r="D2382" s="2"/>
      <c r="E2382" s="3"/>
      <c r="F2382" s="3">
        <f t="shared" si="46"/>
        <v>666505</v>
      </c>
      <c r="G2382" s="3"/>
      <c r="H2382" s="21"/>
    </row>
    <row r="2383" spans="1:8">
      <c r="A2383" s="19"/>
      <c r="B2383" s="19"/>
      <c r="C2383" s="19"/>
      <c r="D2383" s="2"/>
      <c r="E2383" s="3"/>
      <c r="F2383" s="3">
        <f t="shared" si="46"/>
        <v>666505</v>
      </c>
      <c r="G2383" s="3"/>
      <c r="H2383" s="21"/>
    </row>
    <row r="2384" spans="1:8">
      <c r="A2384" s="19"/>
      <c r="B2384" s="19"/>
      <c r="C2384" s="19"/>
      <c r="D2384" s="2"/>
      <c r="E2384" s="3"/>
      <c r="F2384" s="3">
        <f t="shared" si="46"/>
        <v>666505</v>
      </c>
      <c r="G2384" s="3"/>
      <c r="H2384" s="21"/>
    </row>
    <row r="2385" spans="1:8">
      <c r="A2385" s="19"/>
      <c r="B2385" s="19"/>
      <c r="C2385" s="19"/>
      <c r="D2385" s="2"/>
      <c r="E2385" s="3"/>
      <c r="F2385" s="3">
        <f t="shared" si="46"/>
        <v>666505</v>
      </c>
      <c r="G2385" s="3"/>
      <c r="H2385" s="21"/>
    </row>
    <row r="2386" spans="1:8">
      <c r="A2386" s="19"/>
      <c r="B2386" s="19"/>
      <c r="C2386" s="19"/>
      <c r="D2386" s="2"/>
      <c r="E2386" s="3"/>
      <c r="F2386" s="3">
        <f t="shared" si="46"/>
        <v>666505</v>
      </c>
      <c r="G2386" s="3"/>
      <c r="H2386" s="21"/>
    </row>
    <row r="2387" spans="1:8">
      <c r="A2387" s="19"/>
      <c r="B2387" s="19"/>
      <c r="C2387" s="19"/>
      <c r="D2387" s="2"/>
      <c r="E2387" s="3"/>
      <c r="F2387" s="3">
        <f t="shared" si="46"/>
        <v>666505</v>
      </c>
      <c r="G2387" s="3"/>
      <c r="H2387" s="21"/>
    </row>
    <row r="2388" spans="1:8">
      <c r="A2388" s="19"/>
      <c r="B2388" s="21"/>
      <c r="C2388" s="21"/>
      <c r="D2388" s="3"/>
      <c r="E2388" s="3"/>
      <c r="F2388" s="3">
        <f t="shared" si="46"/>
        <v>666505</v>
      </c>
      <c r="G2388" s="3"/>
      <c r="H2388" s="21"/>
    </row>
    <row r="2389" spans="1:8" ht="15.75">
      <c r="A2389" s="710" t="s">
        <v>43</v>
      </c>
      <c r="B2389" s="711"/>
      <c r="C2389" s="79">
        <f>SUM(C2377:C2388)</f>
        <v>27</v>
      </c>
      <c r="D2389" s="13">
        <f>SUM(D2377:D2388)</f>
        <v>666505</v>
      </c>
      <c r="E2389" s="13">
        <f>SUM(E2377:E2388)</f>
        <v>0</v>
      </c>
      <c r="F2389" s="13">
        <f>D2389-E2389</f>
        <v>666505</v>
      </c>
      <c r="G2389" s="13"/>
      <c r="H2389" s="88"/>
    </row>
  </sheetData>
  <mergeCells count="178">
    <mergeCell ref="A2316:H2316"/>
    <mergeCell ref="A2317:H2317"/>
    <mergeCell ref="A2318:H2318"/>
    <mergeCell ref="A2319:H2319"/>
    <mergeCell ref="A2325:B2325"/>
    <mergeCell ref="A2254:H2254"/>
    <mergeCell ref="A2255:H2255"/>
    <mergeCell ref="A2256:H2256"/>
    <mergeCell ref="A2257:H2257"/>
    <mergeCell ref="A2313:B2313"/>
    <mergeCell ref="A99:B99"/>
    <mergeCell ref="A103:H103"/>
    <mergeCell ref="A104:H104"/>
    <mergeCell ref="A105:H105"/>
    <mergeCell ref="A106:H106"/>
    <mergeCell ref="A386:H386"/>
    <mergeCell ref="A563:B563"/>
    <mergeCell ref="A568:H568"/>
    <mergeCell ref="A569:H569"/>
    <mergeCell ref="A135:B135"/>
    <mergeCell ref="A141:H141"/>
    <mergeCell ref="A142:H142"/>
    <mergeCell ref="A143:H143"/>
    <mergeCell ref="A247:H247"/>
    <mergeCell ref="A248:H248"/>
    <mergeCell ref="A249:H249"/>
    <mergeCell ref="A250:H250"/>
    <mergeCell ref="A377:B377"/>
    <mergeCell ref="A383:H383"/>
    <mergeCell ref="A384:H384"/>
    <mergeCell ref="A385:H385"/>
    <mergeCell ref="A144:H144"/>
    <mergeCell ref="A241:B241"/>
    <mergeCell ref="A1:H1"/>
    <mergeCell ref="A2:H2"/>
    <mergeCell ref="A3:H3"/>
    <mergeCell ref="A4:H4"/>
    <mergeCell ref="A76:B76"/>
    <mergeCell ref="A81:H81"/>
    <mergeCell ref="A82:H82"/>
    <mergeCell ref="A83:H83"/>
    <mergeCell ref="A84:H84"/>
    <mergeCell ref="A570:H570"/>
    <mergeCell ref="A571:H571"/>
    <mergeCell ref="A624:B624"/>
    <mergeCell ref="A628:H628"/>
    <mergeCell ref="A629:H629"/>
    <mergeCell ref="A630:H630"/>
    <mergeCell ref="A631:H631"/>
    <mergeCell ref="A658:B658"/>
    <mergeCell ref="A662:H662"/>
    <mergeCell ref="A663:H663"/>
    <mergeCell ref="A664:H664"/>
    <mergeCell ref="A665:H665"/>
    <mergeCell ref="A723:B723"/>
    <mergeCell ref="A727:H727"/>
    <mergeCell ref="A728:H728"/>
    <mergeCell ref="A729:H729"/>
    <mergeCell ref="A730:H730"/>
    <mergeCell ref="A805:B805"/>
    <mergeCell ref="A809:H809"/>
    <mergeCell ref="A810:H810"/>
    <mergeCell ref="A811:H811"/>
    <mergeCell ref="A812:H812"/>
    <mergeCell ref="A949:B949"/>
    <mergeCell ref="A952:H952"/>
    <mergeCell ref="A953:H953"/>
    <mergeCell ref="A954:H954"/>
    <mergeCell ref="A955:H955"/>
    <mergeCell ref="A982:B982"/>
    <mergeCell ref="A987:H987"/>
    <mergeCell ref="A988:H988"/>
    <mergeCell ref="A989:H989"/>
    <mergeCell ref="A990:H990"/>
    <mergeCell ref="A1049:B1049"/>
    <mergeCell ref="A1054:H1054"/>
    <mergeCell ref="A1055:H1055"/>
    <mergeCell ref="A1056:H1056"/>
    <mergeCell ref="A1057:H1057"/>
    <mergeCell ref="A1114:B1114"/>
    <mergeCell ref="A1117:H1117"/>
    <mergeCell ref="A1118:H1118"/>
    <mergeCell ref="A1119:H1119"/>
    <mergeCell ref="A1120:H1120"/>
    <mergeCell ref="A1177:B1177"/>
    <mergeCell ref="A1181:H1181"/>
    <mergeCell ref="A1182:H1182"/>
    <mergeCell ref="A1183:H1183"/>
    <mergeCell ref="A1184:H1184"/>
    <mergeCell ref="A1200:B1200"/>
    <mergeCell ref="A1205:H1205"/>
    <mergeCell ref="A1206:H1206"/>
    <mergeCell ref="A1207:H1207"/>
    <mergeCell ref="A1704:H1704"/>
    <mergeCell ref="A1604:H1604"/>
    <mergeCell ref="A1605:H1605"/>
    <mergeCell ref="A1606:H1606"/>
    <mergeCell ref="A1701:B1701"/>
    <mergeCell ref="A1208:H1208"/>
    <mergeCell ref="A1216:B1216"/>
    <mergeCell ref="A1219:H1219"/>
    <mergeCell ref="A1220:H1220"/>
    <mergeCell ref="A1221:H1221"/>
    <mergeCell ref="A1222:H1222"/>
    <mergeCell ref="A1238:B1238"/>
    <mergeCell ref="A1241:H1241"/>
    <mergeCell ref="A1242:H1242"/>
    <mergeCell ref="A1603:H1603"/>
    <mergeCell ref="A1243:H1243"/>
    <mergeCell ref="A1244:H1244"/>
    <mergeCell ref="A1305:B1305"/>
    <mergeCell ref="A1309:H1309"/>
    <mergeCell ref="A1310:H1310"/>
    <mergeCell ref="A1311:H1311"/>
    <mergeCell ref="A1312:H1312"/>
    <mergeCell ref="A1366:B1366"/>
    <mergeCell ref="A1705:H1705"/>
    <mergeCell ref="A1706:H1706"/>
    <mergeCell ref="A1707:H1707"/>
    <mergeCell ref="A1755:B1755"/>
    <mergeCell ref="A1369:H1369"/>
    <mergeCell ref="A1370:H1370"/>
    <mergeCell ref="A1371:H1371"/>
    <mergeCell ref="A1372:H1372"/>
    <mergeCell ref="A1421:B1421"/>
    <mergeCell ref="A1424:H1424"/>
    <mergeCell ref="A1425:H1425"/>
    <mergeCell ref="A1426:H1426"/>
    <mergeCell ref="A1600:B1600"/>
    <mergeCell ref="A1427:H1427"/>
    <mergeCell ref="A1487:H1487"/>
    <mergeCell ref="A1488:H1488"/>
    <mergeCell ref="A1489:H1489"/>
    <mergeCell ref="A1490:H1490"/>
    <mergeCell ref="A1548:H1548"/>
    <mergeCell ref="A1549:H1549"/>
    <mergeCell ref="A1550:H1550"/>
    <mergeCell ref="A1551:H1551"/>
    <mergeCell ref="A1825:H1825"/>
    <mergeCell ref="A1826:H1826"/>
    <mergeCell ref="A1827:H1827"/>
    <mergeCell ref="A1828:H1828"/>
    <mergeCell ref="A1877:B1877"/>
    <mergeCell ref="A1758:H1758"/>
    <mergeCell ref="A1759:H1759"/>
    <mergeCell ref="A1760:H1760"/>
    <mergeCell ref="A1761:H1761"/>
    <mergeCell ref="A1822:B1822"/>
    <mergeCell ref="A1992:B1992"/>
    <mergeCell ref="A2014:H2014"/>
    <mergeCell ref="A2015:H2015"/>
    <mergeCell ref="A2016:H2016"/>
    <mergeCell ref="A2017:H2017"/>
    <mergeCell ref="A2250:B2250"/>
    <mergeCell ref="A1995:H1995"/>
    <mergeCell ref="A1996:H1996"/>
    <mergeCell ref="A1997:H1997"/>
    <mergeCell ref="A1998:H1998"/>
    <mergeCell ref="A2011:B2011"/>
    <mergeCell ref="A1880:H1880"/>
    <mergeCell ref="A1881:H1881"/>
    <mergeCell ref="A1882:H1882"/>
    <mergeCell ref="A1883:H1883"/>
    <mergeCell ref="A1919:B1919"/>
    <mergeCell ref="A1922:H1922"/>
    <mergeCell ref="A1923:H1923"/>
    <mergeCell ref="A1924:H1924"/>
    <mergeCell ref="A1925:H1925"/>
    <mergeCell ref="A2372:H2372"/>
    <mergeCell ref="A2373:H2373"/>
    <mergeCell ref="A2374:H2374"/>
    <mergeCell ref="A2375:H2375"/>
    <mergeCell ref="A2389:B2389"/>
    <mergeCell ref="A2333:H2333"/>
    <mergeCell ref="A2334:H2334"/>
    <mergeCell ref="A2335:H2335"/>
    <mergeCell ref="A2336:H2336"/>
    <mergeCell ref="A2369:B2369"/>
  </mergeCells>
  <pageMargins left="0.7" right="0.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5"/>
  <sheetViews>
    <sheetView topLeftCell="A79" workbookViewId="0">
      <selection activeCell="H112" sqref="H112"/>
    </sheetView>
  </sheetViews>
  <sheetFormatPr defaultColWidth="9" defaultRowHeight="15"/>
  <cols>
    <col min="1" max="1" width="4.85546875" customWidth="1"/>
    <col min="2" max="2" width="9.85546875" customWidth="1"/>
    <col min="3" max="3" width="7.5703125" customWidth="1"/>
    <col min="4" max="4" width="18.7109375" customWidth="1"/>
    <col min="5" max="5" width="23.42578125" customWidth="1"/>
    <col min="6" max="6" width="19.42578125" customWidth="1"/>
    <col min="7" max="7" width="16.85546875" customWidth="1"/>
    <col min="8" max="8" width="12.42578125" customWidth="1"/>
  </cols>
  <sheetData>
    <row r="1" spans="1:6" ht="23.25">
      <c r="A1" s="666" t="s">
        <v>0</v>
      </c>
      <c r="B1" s="666"/>
      <c r="C1" s="666"/>
      <c r="D1" s="666"/>
      <c r="E1" s="666"/>
      <c r="F1" s="666"/>
    </row>
    <row r="2" spans="1:6" ht="15.75">
      <c r="A2" s="672" t="s">
        <v>268</v>
      </c>
      <c r="B2" s="672"/>
      <c r="C2" s="672"/>
      <c r="D2" s="672"/>
      <c r="E2" s="672"/>
      <c r="F2" s="672"/>
    </row>
    <row r="3" spans="1:6">
      <c r="A3" s="667" t="s">
        <v>269</v>
      </c>
      <c r="B3" s="667"/>
      <c r="C3" s="667"/>
      <c r="D3" s="667"/>
      <c r="E3" s="667"/>
      <c r="F3" s="667"/>
    </row>
    <row r="4" spans="1:6">
      <c r="A4" s="668" t="s">
        <v>2</v>
      </c>
      <c r="B4" s="668"/>
      <c r="C4" s="668"/>
      <c r="D4" s="668"/>
      <c r="E4" s="668"/>
      <c r="F4" s="668"/>
    </row>
    <row r="5" spans="1:6" ht="15.75">
      <c r="A5" s="1" t="s">
        <v>3</v>
      </c>
      <c r="B5" s="1" t="s">
        <v>4</v>
      </c>
      <c r="C5" s="1" t="s">
        <v>89</v>
      </c>
      <c r="D5" s="1" t="s">
        <v>6</v>
      </c>
      <c r="E5" s="1" t="s">
        <v>7</v>
      </c>
      <c r="F5" s="1" t="s">
        <v>8</v>
      </c>
    </row>
    <row r="6" spans="1:6">
      <c r="A6" s="19"/>
      <c r="B6" s="21" t="s">
        <v>270</v>
      </c>
      <c r="C6" s="21">
        <f>14-1</f>
        <v>13</v>
      </c>
      <c r="D6" s="3">
        <f>330190-20995</f>
        <v>309195</v>
      </c>
      <c r="E6" s="91"/>
      <c r="F6" s="19" t="s">
        <v>271</v>
      </c>
    </row>
    <row r="7" spans="1:6">
      <c r="A7" s="19"/>
      <c r="B7" s="21" t="s">
        <v>272</v>
      </c>
      <c r="C7" s="21">
        <v>26</v>
      </c>
      <c r="D7" s="3">
        <v>618870</v>
      </c>
      <c r="E7" s="91"/>
      <c r="F7" s="19" t="s">
        <v>271</v>
      </c>
    </row>
    <row r="8" spans="1:6">
      <c r="A8" s="19"/>
      <c r="B8" s="21" t="s">
        <v>273</v>
      </c>
      <c r="C8" s="21">
        <v>14</v>
      </c>
      <c r="D8" s="3">
        <v>303895</v>
      </c>
      <c r="E8" s="91"/>
      <c r="F8" s="19" t="s">
        <v>271</v>
      </c>
    </row>
    <row r="9" spans="1:6">
      <c r="A9" s="19"/>
      <c r="B9" s="21" t="s">
        <v>274</v>
      </c>
      <c r="C9" s="21">
        <v>14</v>
      </c>
      <c r="D9" s="3">
        <v>335605</v>
      </c>
      <c r="E9" s="91"/>
      <c r="F9" s="19" t="s">
        <v>271</v>
      </c>
    </row>
    <row r="10" spans="1:6">
      <c r="A10" s="19"/>
      <c r="B10" s="21" t="s">
        <v>275</v>
      </c>
      <c r="C10" s="21">
        <v>37</v>
      </c>
      <c r="D10" s="3">
        <v>874005</v>
      </c>
      <c r="E10" s="91"/>
      <c r="F10" s="19" t="s">
        <v>271</v>
      </c>
    </row>
    <row r="11" spans="1:6">
      <c r="A11" s="19"/>
      <c r="B11" s="21" t="s">
        <v>276</v>
      </c>
      <c r="C11" s="21">
        <v>26</v>
      </c>
      <c r="D11" s="3">
        <v>637585</v>
      </c>
      <c r="E11" s="91"/>
      <c r="F11" s="19" t="s">
        <v>271</v>
      </c>
    </row>
    <row r="12" spans="1:6">
      <c r="A12" s="19"/>
      <c r="B12" s="21" t="s">
        <v>277</v>
      </c>
      <c r="C12" s="21">
        <v>15</v>
      </c>
      <c r="D12" s="3">
        <v>364530</v>
      </c>
      <c r="E12" s="91"/>
      <c r="F12" s="19" t="s">
        <v>271</v>
      </c>
    </row>
    <row r="13" spans="1:6">
      <c r="A13" s="19"/>
      <c r="B13" s="21" t="s">
        <v>278</v>
      </c>
      <c r="C13" s="21">
        <v>4</v>
      </c>
      <c r="D13" s="3">
        <v>99875</v>
      </c>
      <c r="E13" s="91"/>
      <c r="F13" s="19" t="s">
        <v>271</v>
      </c>
    </row>
    <row r="14" spans="1:6">
      <c r="A14" s="19"/>
      <c r="B14" s="21" t="s">
        <v>279</v>
      </c>
      <c r="C14" s="21">
        <v>6</v>
      </c>
      <c r="D14" s="3">
        <v>145835</v>
      </c>
      <c r="E14" s="91"/>
      <c r="F14" s="19" t="s">
        <v>271</v>
      </c>
    </row>
    <row r="15" spans="1:6">
      <c r="A15" s="19"/>
      <c r="B15" s="21" t="s">
        <v>171</v>
      </c>
      <c r="C15" s="21">
        <v>18</v>
      </c>
      <c r="D15" s="3"/>
      <c r="E15" s="91">
        <v>309135</v>
      </c>
      <c r="F15" s="19" t="s">
        <v>271</v>
      </c>
    </row>
    <row r="16" spans="1:6">
      <c r="A16" s="19"/>
      <c r="B16" s="21" t="s">
        <v>172</v>
      </c>
      <c r="C16" s="21">
        <v>34</v>
      </c>
      <c r="D16" s="3"/>
      <c r="E16" s="91">
        <v>610000</v>
      </c>
      <c r="F16" s="19" t="s">
        <v>271</v>
      </c>
    </row>
    <row r="17" spans="1:6">
      <c r="A17" s="19"/>
      <c r="B17" s="21" t="s">
        <v>173</v>
      </c>
      <c r="C17" s="21">
        <v>37</v>
      </c>
      <c r="D17" s="3"/>
      <c r="E17" s="91">
        <v>708050</v>
      </c>
      <c r="F17" s="19" t="s">
        <v>271</v>
      </c>
    </row>
    <row r="18" spans="1:6">
      <c r="A18" s="19"/>
      <c r="B18" s="21" t="s">
        <v>174</v>
      </c>
      <c r="C18" s="21">
        <v>22</v>
      </c>
      <c r="D18" s="3"/>
      <c r="E18" s="91">
        <v>429010</v>
      </c>
      <c r="F18" s="19" t="s">
        <v>271</v>
      </c>
    </row>
    <row r="19" spans="1:6">
      <c r="A19" s="19"/>
      <c r="B19" s="21" t="s">
        <v>223</v>
      </c>
      <c r="C19" s="21">
        <v>19</v>
      </c>
      <c r="D19" s="3"/>
      <c r="E19" s="91">
        <v>373980</v>
      </c>
      <c r="F19" s="19" t="s">
        <v>271</v>
      </c>
    </row>
    <row r="20" spans="1:6">
      <c r="A20" s="19"/>
      <c r="B20" s="21" t="s">
        <v>224</v>
      </c>
      <c r="C20" s="21">
        <v>2</v>
      </c>
      <c r="D20" s="3"/>
      <c r="E20" s="91">
        <v>29055</v>
      </c>
      <c r="F20" s="19" t="s">
        <v>271</v>
      </c>
    </row>
    <row r="21" spans="1:6">
      <c r="A21" s="19"/>
      <c r="B21" s="21" t="s">
        <v>225</v>
      </c>
      <c r="C21" s="21">
        <v>4</v>
      </c>
      <c r="D21" s="3"/>
      <c r="E21" s="91">
        <v>79295</v>
      </c>
      <c r="F21" s="19" t="s">
        <v>271</v>
      </c>
    </row>
    <row r="22" spans="1:6">
      <c r="A22" s="19"/>
      <c r="B22" s="21" t="s">
        <v>226</v>
      </c>
      <c r="C22" s="21">
        <v>8</v>
      </c>
      <c r="D22" s="3"/>
      <c r="E22" s="91">
        <v>150400</v>
      </c>
      <c r="F22" s="19" t="s">
        <v>271</v>
      </c>
    </row>
    <row r="23" spans="1:6">
      <c r="A23" s="19"/>
      <c r="B23" s="21" t="s">
        <v>221</v>
      </c>
      <c r="C23" s="21">
        <v>10</v>
      </c>
      <c r="D23" s="3"/>
      <c r="E23" s="91">
        <v>192865</v>
      </c>
      <c r="F23" s="19" t="s">
        <v>271</v>
      </c>
    </row>
    <row r="24" spans="1:6">
      <c r="A24" s="19"/>
      <c r="B24" s="21" t="s">
        <v>131</v>
      </c>
      <c r="C24" s="21">
        <v>1</v>
      </c>
      <c r="D24" s="3"/>
      <c r="E24" s="91">
        <v>26030</v>
      </c>
      <c r="F24" s="19" t="s">
        <v>271</v>
      </c>
    </row>
    <row r="25" spans="1:6">
      <c r="A25" s="19"/>
      <c r="B25" s="21" t="s">
        <v>280</v>
      </c>
      <c r="C25" s="21">
        <v>18</v>
      </c>
      <c r="D25" s="3"/>
      <c r="E25" s="91">
        <v>320470</v>
      </c>
      <c r="F25" s="19" t="s">
        <v>271</v>
      </c>
    </row>
    <row r="26" spans="1:6">
      <c r="A26" s="19"/>
      <c r="B26" s="21" t="s">
        <v>281</v>
      </c>
      <c r="C26" s="21">
        <v>12</v>
      </c>
      <c r="D26" s="3"/>
      <c r="E26" s="91">
        <v>260985</v>
      </c>
      <c r="F26" s="19" t="s">
        <v>271</v>
      </c>
    </row>
    <row r="27" spans="1:6">
      <c r="A27" s="19"/>
      <c r="B27" s="21" t="s">
        <v>282</v>
      </c>
      <c r="C27" s="21">
        <v>9</v>
      </c>
      <c r="D27" s="3"/>
      <c r="E27" s="91">
        <v>187460</v>
      </c>
      <c r="F27" s="19" t="s">
        <v>271</v>
      </c>
    </row>
    <row r="28" spans="1:6">
      <c r="A28" s="19"/>
      <c r="B28" s="21"/>
      <c r="C28" s="21"/>
      <c r="D28" s="3"/>
      <c r="E28" s="91"/>
      <c r="F28" s="19"/>
    </row>
    <row r="29" spans="1:6">
      <c r="A29" s="19"/>
      <c r="B29" s="21"/>
      <c r="C29" s="21"/>
      <c r="D29" s="3"/>
      <c r="E29" s="91"/>
      <c r="F29" s="19"/>
    </row>
    <row r="30" spans="1:6">
      <c r="A30" s="19"/>
      <c r="B30" s="21"/>
      <c r="C30" s="21"/>
      <c r="D30" s="3"/>
      <c r="E30" s="91"/>
      <c r="F30" s="19"/>
    </row>
    <row r="31" spans="1:6">
      <c r="A31" s="19"/>
      <c r="B31" s="21"/>
      <c r="C31" s="21"/>
      <c r="D31" s="3"/>
      <c r="E31" s="91"/>
      <c r="F31" s="19"/>
    </row>
    <row r="32" spans="1:6">
      <c r="A32" s="17"/>
      <c r="B32" s="19"/>
      <c r="C32" s="19"/>
      <c r="D32" s="2"/>
      <c r="E32" s="2"/>
      <c r="F32" s="19"/>
    </row>
    <row r="33" spans="1:6" ht="26.25">
      <c r="A33" s="673" t="s">
        <v>43</v>
      </c>
      <c r="B33" s="674"/>
      <c r="C33" s="28"/>
      <c r="D33" s="42">
        <f>SUM(D6:D32)</f>
        <v>3689395</v>
      </c>
      <c r="E33" s="10">
        <f>SUM(E6:E32)</f>
        <v>3676735</v>
      </c>
      <c r="F33" s="31">
        <f>D33-E33</f>
        <v>12660</v>
      </c>
    </row>
    <row r="38" spans="1:6" ht="23.25">
      <c r="A38" s="666" t="s">
        <v>0</v>
      </c>
      <c r="B38" s="666"/>
      <c r="C38" s="666"/>
      <c r="D38" s="666"/>
      <c r="E38" s="666"/>
      <c r="F38" s="666"/>
    </row>
    <row r="39" spans="1:6" ht="15.75">
      <c r="A39" s="672" t="s">
        <v>268</v>
      </c>
      <c r="B39" s="672"/>
      <c r="C39" s="672"/>
      <c r="D39" s="672"/>
      <c r="E39" s="672"/>
      <c r="F39" s="672"/>
    </row>
    <row r="40" spans="1:6">
      <c r="A40" s="667" t="s">
        <v>283</v>
      </c>
      <c r="B40" s="667"/>
      <c r="C40" s="667"/>
      <c r="D40" s="667"/>
      <c r="E40" s="667"/>
      <c r="F40" s="667"/>
    </row>
    <row r="41" spans="1:6">
      <c r="A41" s="668" t="s">
        <v>2</v>
      </c>
      <c r="B41" s="668"/>
      <c r="C41" s="668"/>
      <c r="D41" s="668"/>
      <c r="E41" s="668"/>
      <c r="F41" s="668"/>
    </row>
    <row r="42" spans="1:6" ht="15.75">
      <c r="A42" s="1" t="s">
        <v>3</v>
      </c>
      <c r="B42" s="1" t="s">
        <v>4</v>
      </c>
      <c r="C42" s="1" t="s">
        <v>89</v>
      </c>
      <c r="D42" s="1" t="s">
        <v>6</v>
      </c>
      <c r="E42" s="1" t="s">
        <v>7</v>
      </c>
      <c r="F42" s="1" t="s">
        <v>8</v>
      </c>
    </row>
    <row r="43" spans="1:6">
      <c r="A43" s="19"/>
      <c r="B43" s="21" t="s">
        <v>275</v>
      </c>
      <c r="C43" s="21">
        <v>2</v>
      </c>
      <c r="D43" s="3">
        <v>46065</v>
      </c>
      <c r="E43" s="91"/>
      <c r="F43" s="19" t="s">
        <v>271</v>
      </c>
    </row>
    <row r="44" spans="1:6">
      <c r="A44" s="19"/>
      <c r="B44" s="21" t="s">
        <v>276</v>
      </c>
      <c r="C44" s="21">
        <v>16</v>
      </c>
      <c r="D44" s="3">
        <v>392605</v>
      </c>
      <c r="E44" s="91"/>
      <c r="F44" s="19" t="s">
        <v>271</v>
      </c>
    </row>
    <row r="45" spans="1:6">
      <c r="A45" s="19"/>
      <c r="B45" s="21" t="s">
        <v>277</v>
      </c>
      <c r="C45" s="21">
        <v>17</v>
      </c>
      <c r="D45" s="3">
        <v>413450</v>
      </c>
      <c r="E45" s="91"/>
      <c r="F45" s="19" t="s">
        <v>271</v>
      </c>
    </row>
    <row r="46" spans="1:6">
      <c r="A46" s="19"/>
      <c r="B46" s="21" t="s">
        <v>278</v>
      </c>
      <c r="C46" s="21">
        <v>8</v>
      </c>
      <c r="D46" s="3">
        <v>185615</v>
      </c>
      <c r="E46" s="91"/>
      <c r="F46" s="19" t="s">
        <v>271</v>
      </c>
    </row>
    <row r="47" spans="1:6">
      <c r="A47" s="19"/>
      <c r="B47" s="21" t="s">
        <v>108</v>
      </c>
      <c r="C47" s="21">
        <v>1</v>
      </c>
      <c r="D47" s="3"/>
      <c r="E47" s="91">
        <v>27110</v>
      </c>
      <c r="F47" s="19" t="s">
        <v>271</v>
      </c>
    </row>
    <row r="48" spans="1:6">
      <c r="A48" s="19"/>
      <c r="B48" s="21" t="s">
        <v>109</v>
      </c>
      <c r="C48" s="21">
        <v>4</v>
      </c>
      <c r="D48" s="3"/>
      <c r="E48" s="91">
        <v>97795</v>
      </c>
      <c r="F48" s="19" t="s">
        <v>271</v>
      </c>
    </row>
    <row r="49" spans="1:6">
      <c r="A49" s="19"/>
      <c r="B49" s="21" t="s">
        <v>110</v>
      </c>
      <c r="C49" s="21">
        <v>1</v>
      </c>
      <c r="D49" s="3"/>
      <c r="E49" s="91">
        <v>25970</v>
      </c>
      <c r="F49" s="19" t="s">
        <v>271</v>
      </c>
    </row>
    <row r="50" spans="1:6">
      <c r="A50" s="19"/>
      <c r="B50" s="21" t="s">
        <v>90</v>
      </c>
      <c r="C50" s="21">
        <v>1</v>
      </c>
      <c r="D50" s="3"/>
      <c r="E50" s="91">
        <v>10105</v>
      </c>
      <c r="F50" s="19" t="s">
        <v>271</v>
      </c>
    </row>
    <row r="51" spans="1:6">
      <c r="A51" s="19"/>
      <c r="B51" s="21" t="s">
        <v>228</v>
      </c>
      <c r="C51" s="21">
        <v>3</v>
      </c>
      <c r="D51" s="3"/>
      <c r="E51" s="91">
        <v>69510</v>
      </c>
      <c r="F51" s="19" t="s">
        <v>271</v>
      </c>
    </row>
    <row r="52" spans="1:6">
      <c r="A52" s="19"/>
      <c r="B52" s="21" t="s">
        <v>281</v>
      </c>
      <c r="C52" s="21">
        <v>3</v>
      </c>
      <c r="D52" s="3">
        <v>80580</v>
      </c>
      <c r="E52" s="91"/>
      <c r="F52" s="19" t="s">
        <v>271</v>
      </c>
    </row>
    <row r="53" spans="1:6">
      <c r="A53" s="19"/>
      <c r="B53" s="21" t="s">
        <v>282</v>
      </c>
      <c r="C53" s="21">
        <v>6</v>
      </c>
      <c r="D53" s="3">
        <v>159090</v>
      </c>
      <c r="E53" s="91"/>
      <c r="F53" s="19" t="s">
        <v>271</v>
      </c>
    </row>
    <row r="54" spans="1:6">
      <c r="A54" s="19"/>
      <c r="B54" s="21" t="s">
        <v>284</v>
      </c>
      <c r="C54" s="21">
        <v>6</v>
      </c>
      <c r="D54" s="3">
        <v>161310</v>
      </c>
      <c r="E54" s="91"/>
      <c r="F54" s="19" t="s">
        <v>271</v>
      </c>
    </row>
    <row r="55" spans="1:6">
      <c r="A55" s="19"/>
      <c r="B55" s="21" t="s">
        <v>285</v>
      </c>
      <c r="C55" s="21">
        <v>3</v>
      </c>
      <c r="D55" s="3">
        <v>77015</v>
      </c>
      <c r="E55" s="91"/>
      <c r="F55" s="19" t="s">
        <v>271</v>
      </c>
    </row>
    <row r="56" spans="1:6">
      <c r="A56" s="19"/>
      <c r="B56" s="21" t="s">
        <v>94</v>
      </c>
      <c r="C56" s="21">
        <v>2</v>
      </c>
      <c r="D56" s="3">
        <v>51290</v>
      </c>
      <c r="E56" s="91">
        <v>21630</v>
      </c>
      <c r="F56" s="19" t="s">
        <v>271</v>
      </c>
    </row>
    <row r="57" spans="1:6">
      <c r="A57" s="19"/>
      <c r="B57" s="21" t="s">
        <v>286</v>
      </c>
      <c r="C57" s="21">
        <v>5</v>
      </c>
      <c r="D57" s="3">
        <v>122000</v>
      </c>
      <c r="E57" s="91"/>
      <c r="F57" s="19" t="s">
        <v>271</v>
      </c>
    </row>
    <row r="58" spans="1:6">
      <c r="A58" s="19"/>
      <c r="B58" s="21" t="s">
        <v>287</v>
      </c>
      <c r="C58" s="21">
        <v>4</v>
      </c>
      <c r="D58" s="3"/>
      <c r="E58" s="91">
        <v>88800</v>
      </c>
      <c r="F58" s="19" t="s">
        <v>271</v>
      </c>
    </row>
    <row r="59" spans="1:6">
      <c r="A59" s="19"/>
      <c r="B59" s="21" t="s">
        <v>97</v>
      </c>
      <c r="C59" s="21">
        <v>5</v>
      </c>
      <c r="D59" s="3"/>
      <c r="E59" s="91">
        <v>92625</v>
      </c>
      <c r="F59" s="19" t="s">
        <v>271</v>
      </c>
    </row>
    <row r="60" spans="1:6">
      <c r="A60" s="19"/>
      <c r="B60" s="21" t="s">
        <v>288</v>
      </c>
      <c r="C60" s="21">
        <v>7</v>
      </c>
      <c r="D60" s="3"/>
      <c r="E60" s="91">
        <v>140510</v>
      </c>
      <c r="F60" s="19" t="s">
        <v>271</v>
      </c>
    </row>
    <row r="61" spans="1:6">
      <c r="A61" s="19"/>
      <c r="B61" s="21" t="s">
        <v>289</v>
      </c>
      <c r="C61" s="21">
        <v>3</v>
      </c>
      <c r="D61" s="3"/>
      <c r="E61" s="91">
        <v>51555</v>
      </c>
      <c r="F61" s="19" t="s">
        <v>271</v>
      </c>
    </row>
    <row r="62" spans="1:6">
      <c r="A62" s="19"/>
      <c r="B62" s="21" t="s">
        <v>290</v>
      </c>
      <c r="C62" s="21">
        <v>6</v>
      </c>
      <c r="D62" s="3"/>
      <c r="E62" s="91">
        <v>136585</v>
      </c>
      <c r="F62" s="19" t="s">
        <v>271</v>
      </c>
    </row>
    <row r="63" spans="1:6">
      <c r="A63" s="19"/>
      <c r="B63" s="21" t="s">
        <v>291</v>
      </c>
      <c r="C63" s="21">
        <v>1</v>
      </c>
      <c r="D63" s="3"/>
      <c r="E63" s="91">
        <v>22130</v>
      </c>
      <c r="F63" s="19" t="s">
        <v>271</v>
      </c>
    </row>
    <row r="64" spans="1:6">
      <c r="A64" s="19"/>
      <c r="B64" s="21" t="s">
        <v>292</v>
      </c>
      <c r="C64" s="21">
        <v>1</v>
      </c>
      <c r="D64" s="3"/>
      <c r="E64" s="91">
        <v>23470</v>
      </c>
      <c r="F64" s="19" t="s">
        <v>271</v>
      </c>
    </row>
    <row r="65" spans="1:7">
      <c r="A65" s="19"/>
      <c r="B65" s="21" t="s">
        <v>293</v>
      </c>
      <c r="C65" s="21">
        <v>5</v>
      </c>
      <c r="D65" s="3">
        <v>134185</v>
      </c>
      <c r="E65" s="91"/>
      <c r="F65" s="19" t="s">
        <v>271</v>
      </c>
    </row>
    <row r="66" spans="1:7">
      <c r="A66" s="19"/>
      <c r="B66" s="21" t="s">
        <v>294</v>
      </c>
      <c r="C66" s="21">
        <v>2</v>
      </c>
      <c r="D66" s="3">
        <v>54025</v>
      </c>
      <c r="E66" s="91"/>
      <c r="F66" s="19" t="s">
        <v>271</v>
      </c>
    </row>
    <row r="67" spans="1:7">
      <c r="A67" s="19"/>
      <c r="B67" s="21" t="s">
        <v>295</v>
      </c>
      <c r="C67" s="21">
        <v>5</v>
      </c>
      <c r="D67" s="3">
        <v>137285</v>
      </c>
      <c r="E67" s="91"/>
      <c r="F67" s="19" t="s">
        <v>271</v>
      </c>
    </row>
    <row r="68" spans="1:7">
      <c r="A68" s="19"/>
      <c r="B68" s="21" t="s">
        <v>296</v>
      </c>
      <c r="C68" s="21">
        <v>8</v>
      </c>
      <c r="D68" s="3">
        <v>204345</v>
      </c>
      <c r="E68" s="91"/>
      <c r="F68" s="19" t="s">
        <v>271</v>
      </c>
    </row>
    <row r="69" spans="1:7">
      <c r="A69" s="19"/>
      <c r="B69" s="21" t="s">
        <v>297</v>
      </c>
      <c r="C69" s="21">
        <v>1</v>
      </c>
      <c r="D69" s="3"/>
      <c r="E69" s="91">
        <v>21565</v>
      </c>
      <c r="F69" s="19" t="s">
        <v>271</v>
      </c>
    </row>
    <row r="70" spans="1:7">
      <c r="A70" s="19"/>
      <c r="B70" s="21" t="s">
        <v>298</v>
      </c>
      <c r="C70" s="21">
        <v>2</v>
      </c>
      <c r="D70" s="3"/>
      <c r="E70" s="91">
        <v>48375</v>
      </c>
      <c r="F70" s="19" t="s">
        <v>271</v>
      </c>
    </row>
    <row r="71" spans="1:7">
      <c r="A71" s="19"/>
      <c r="B71" s="21" t="s">
        <v>299</v>
      </c>
      <c r="C71" s="21">
        <v>1</v>
      </c>
      <c r="D71" s="3"/>
      <c r="E71" s="91">
        <v>18510</v>
      </c>
      <c r="F71" s="19" t="s">
        <v>271</v>
      </c>
    </row>
    <row r="72" spans="1:7">
      <c r="A72" s="19"/>
      <c r="B72" s="21" t="s">
        <v>103</v>
      </c>
      <c r="C72" s="21">
        <v>5</v>
      </c>
      <c r="D72" s="3"/>
      <c r="E72" s="91">
        <v>108885</v>
      </c>
      <c r="F72" s="19" t="s">
        <v>271</v>
      </c>
    </row>
    <row r="73" spans="1:7">
      <c r="A73" s="19"/>
      <c r="B73" s="21" t="s">
        <v>300</v>
      </c>
      <c r="C73" s="21">
        <v>2</v>
      </c>
      <c r="D73" s="3"/>
      <c r="E73" s="91">
        <v>27260</v>
      </c>
      <c r="F73" s="19" t="s">
        <v>271</v>
      </c>
    </row>
    <row r="74" spans="1:7">
      <c r="A74" s="19"/>
      <c r="B74" s="21" t="s">
        <v>145</v>
      </c>
      <c r="C74" s="21">
        <v>5</v>
      </c>
      <c r="D74" s="3"/>
      <c r="E74" s="91">
        <v>85035</v>
      </c>
      <c r="F74" s="19" t="s">
        <v>271</v>
      </c>
    </row>
    <row r="75" spans="1:7">
      <c r="A75" s="19"/>
      <c r="B75" s="21" t="s">
        <v>301</v>
      </c>
      <c r="C75" s="21">
        <v>1</v>
      </c>
      <c r="D75" s="3"/>
      <c r="E75" s="91">
        <v>27965</v>
      </c>
      <c r="F75" s="19" t="s">
        <v>271</v>
      </c>
    </row>
    <row r="76" spans="1:7">
      <c r="A76" s="19"/>
      <c r="B76" s="21" t="s">
        <v>146</v>
      </c>
      <c r="C76" s="21">
        <v>13</v>
      </c>
      <c r="D76" s="3"/>
      <c r="E76" s="91">
        <v>254715</v>
      </c>
      <c r="F76" s="19" t="s">
        <v>271</v>
      </c>
    </row>
    <row r="77" spans="1:7">
      <c r="A77" s="19"/>
      <c r="B77" s="21" t="s">
        <v>147</v>
      </c>
      <c r="C77" s="21">
        <v>9</v>
      </c>
      <c r="D77" s="3"/>
      <c r="E77" s="91">
        <v>178740</v>
      </c>
      <c r="F77" s="19" t="s">
        <v>271</v>
      </c>
    </row>
    <row r="78" spans="1:7">
      <c r="A78" s="19"/>
      <c r="B78" s="21" t="s">
        <v>302</v>
      </c>
      <c r="C78" s="21">
        <v>5</v>
      </c>
      <c r="D78" s="3"/>
      <c r="E78" s="91">
        <v>110055</v>
      </c>
      <c r="F78" s="19" t="s">
        <v>271</v>
      </c>
    </row>
    <row r="79" spans="1:7">
      <c r="A79" s="19"/>
      <c r="B79" s="21" t="s">
        <v>149</v>
      </c>
      <c r="C79" s="21">
        <v>2</v>
      </c>
      <c r="D79" s="3"/>
      <c r="E79" s="95">
        <v>38880</v>
      </c>
      <c r="F79" s="19"/>
      <c r="G79" t="s">
        <v>303</v>
      </c>
    </row>
    <row r="80" spans="1:7">
      <c r="A80" s="19"/>
      <c r="B80" s="21" t="s">
        <v>150</v>
      </c>
      <c r="C80" s="21">
        <v>1</v>
      </c>
      <c r="D80" s="3"/>
      <c r="E80" s="95">
        <v>15490</v>
      </c>
      <c r="F80" s="19"/>
    </row>
    <row r="81" spans="1:6">
      <c r="A81" s="19"/>
      <c r="B81" s="21" t="s">
        <v>151</v>
      </c>
      <c r="C81" s="21">
        <v>4</v>
      </c>
      <c r="D81" s="3"/>
      <c r="E81" s="95">
        <v>95015</v>
      </c>
      <c r="F81" s="19"/>
    </row>
    <row r="82" spans="1:6">
      <c r="A82" s="19"/>
      <c r="B82" s="21" t="s">
        <v>152</v>
      </c>
      <c r="C82" s="21">
        <v>5</v>
      </c>
      <c r="D82" s="3"/>
      <c r="E82" s="95">
        <v>108125</v>
      </c>
      <c r="F82" s="19"/>
    </row>
    <row r="83" spans="1:6">
      <c r="A83" s="19"/>
      <c r="B83" s="21" t="s">
        <v>153</v>
      </c>
      <c r="C83" s="21">
        <v>3</v>
      </c>
      <c r="D83" s="3"/>
      <c r="E83" s="95">
        <v>72135</v>
      </c>
      <c r="F83" s="19"/>
    </row>
    <row r="84" spans="1:6">
      <c r="A84" s="19"/>
      <c r="B84" s="21" t="s">
        <v>154</v>
      </c>
      <c r="C84" s="21">
        <v>3</v>
      </c>
      <c r="D84" s="3"/>
      <c r="E84" s="95">
        <v>71025</v>
      </c>
      <c r="F84" s="19"/>
    </row>
    <row r="85" spans="1:6">
      <c r="A85" s="19"/>
      <c r="B85" s="21" t="s">
        <v>155</v>
      </c>
      <c r="C85" s="21">
        <v>3</v>
      </c>
      <c r="D85" s="3"/>
      <c r="E85" s="95">
        <v>52510</v>
      </c>
      <c r="F85" s="19"/>
    </row>
    <row r="86" spans="1:6">
      <c r="A86" s="19"/>
      <c r="B86" s="21" t="s">
        <v>156</v>
      </c>
      <c r="C86" s="21">
        <v>4</v>
      </c>
      <c r="D86" s="3"/>
      <c r="E86" s="95">
        <v>72250</v>
      </c>
      <c r="F86" s="19"/>
    </row>
    <row r="87" spans="1:6">
      <c r="A87" s="19"/>
      <c r="B87" s="21"/>
      <c r="C87" s="21"/>
      <c r="D87" s="3"/>
      <c r="E87" s="91"/>
      <c r="F87" s="19"/>
    </row>
    <row r="88" spans="1:6">
      <c r="A88" s="19"/>
      <c r="B88" s="21"/>
      <c r="C88" s="21"/>
      <c r="D88" s="3"/>
      <c r="E88" s="91"/>
      <c r="F88" s="19"/>
    </row>
    <row r="89" spans="1:6">
      <c r="A89" s="17"/>
      <c r="B89" s="19"/>
      <c r="C89" s="19"/>
      <c r="D89" s="2"/>
      <c r="E89" s="2"/>
      <c r="F89" s="19"/>
    </row>
    <row r="90" spans="1:6" ht="26.25">
      <c r="A90" s="673" t="s">
        <v>43</v>
      </c>
      <c r="B90" s="674"/>
      <c r="C90" s="28"/>
      <c r="D90" s="42">
        <f>SUM(D43:D89)</f>
        <v>2218860</v>
      </c>
      <c r="E90" s="10">
        <f>SUM(E43:E89)</f>
        <v>2214330</v>
      </c>
      <c r="F90" s="31">
        <f>D90-E90</f>
        <v>4530</v>
      </c>
    </row>
    <row r="96" spans="1:6" ht="23.25">
      <c r="A96" s="666" t="s">
        <v>0</v>
      </c>
      <c r="B96" s="666"/>
      <c r="C96" s="666"/>
      <c r="D96" s="666"/>
      <c r="E96" s="666"/>
      <c r="F96" s="666"/>
    </row>
    <row r="97" spans="1:6" ht="15.75">
      <c r="A97" s="672" t="s">
        <v>268</v>
      </c>
      <c r="B97" s="672"/>
      <c r="C97" s="672"/>
      <c r="D97" s="672"/>
      <c r="E97" s="672"/>
      <c r="F97" s="672"/>
    </row>
    <row r="98" spans="1:6">
      <c r="A98" s="667" t="s">
        <v>304</v>
      </c>
      <c r="B98" s="667"/>
      <c r="C98" s="667"/>
      <c r="D98" s="667"/>
      <c r="E98" s="667"/>
      <c r="F98" s="667"/>
    </row>
    <row r="99" spans="1:6">
      <c r="A99" s="668" t="s">
        <v>2</v>
      </c>
      <c r="B99" s="668"/>
      <c r="C99" s="668"/>
      <c r="D99" s="668"/>
      <c r="E99" s="668"/>
      <c r="F99" s="668"/>
    </row>
    <row r="100" spans="1:6" ht="15.75">
      <c r="A100" s="1" t="s">
        <v>3</v>
      </c>
      <c r="B100" s="1" t="s">
        <v>4</v>
      </c>
      <c r="C100" s="1" t="s">
        <v>89</v>
      </c>
      <c r="D100" s="1" t="s">
        <v>6</v>
      </c>
      <c r="E100" s="1" t="s">
        <v>7</v>
      </c>
      <c r="F100" s="1" t="s">
        <v>8</v>
      </c>
    </row>
    <row r="101" spans="1:6">
      <c r="A101" s="19"/>
      <c r="B101" s="21" t="s">
        <v>284</v>
      </c>
      <c r="C101" s="21">
        <v>8</v>
      </c>
      <c r="D101" s="5">
        <v>183265</v>
      </c>
      <c r="E101" s="91"/>
      <c r="F101" s="19" t="s">
        <v>271</v>
      </c>
    </row>
    <row r="102" spans="1:6">
      <c r="A102" s="19"/>
      <c r="B102" s="21" t="s">
        <v>285</v>
      </c>
      <c r="C102" s="21">
        <v>3</v>
      </c>
      <c r="D102" s="5">
        <v>70370</v>
      </c>
      <c r="E102" s="91"/>
      <c r="F102" s="19" t="s">
        <v>271</v>
      </c>
    </row>
    <row r="103" spans="1:6">
      <c r="A103" s="19"/>
      <c r="B103" s="21" t="s">
        <v>94</v>
      </c>
      <c r="C103" s="21">
        <v>6</v>
      </c>
      <c r="D103" s="5">
        <v>141275</v>
      </c>
      <c r="E103" s="91"/>
      <c r="F103" s="19" t="s">
        <v>271</v>
      </c>
    </row>
    <row r="104" spans="1:6">
      <c r="A104" s="19"/>
      <c r="B104" s="21" t="s">
        <v>286</v>
      </c>
      <c r="C104" s="21">
        <v>12</v>
      </c>
      <c r="D104" s="5">
        <v>287105</v>
      </c>
      <c r="E104" s="91"/>
      <c r="F104" s="19" t="s">
        <v>271</v>
      </c>
    </row>
    <row r="105" spans="1:6">
      <c r="A105" s="19"/>
      <c r="B105" s="21" t="s">
        <v>95</v>
      </c>
      <c r="C105" s="21">
        <v>13</v>
      </c>
      <c r="D105" s="5">
        <v>318990</v>
      </c>
      <c r="E105" s="91"/>
      <c r="F105" s="19" t="s">
        <v>271</v>
      </c>
    </row>
    <row r="106" spans="1:6">
      <c r="A106" s="19"/>
      <c r="B106" s="21" t="s">
        <v>96</v>
      </c>
      <c r="C106" s="21">
        <v>3</v>
      </c>
      <c r="D106" s="5">
        <v>70865</v>
      </c>
      <c r="E106" s="91"/>
      <c r="F106" s="19" t="s">
        <v>271</v>
      </c>
    </row>
    <row r="107" spans="1:6">
      <c r="A107" s="19"/>
      <c r="B107" s="21" t="s">
        <v>305</v>
      </c>
      <c r="C107" s="21">
        <v>2</v>
      </c>
      <c r="D107" s="3"/>
      <c r="E107" s="95">
        <v>27925</v>
      </c>
      <c r="F107" s="19"/>
    </row>
    <row r="108" spans="1:6">
      <c r="A108" s="19"/>
      <c r="B108" s="21" t="s">
        <v>306</v>
      </c>
      <c r="C108" s="21">
        <v>9</v>
      </c>
      <c r="D108" s="3"/>
      <c r="E108" s="95">
        <v>118755</v>
      </c>
      <c r="F108" s="19"/>
    </row>
    <row r="109" spans="1:6">
      <c r="A109" s="19"/>
      <c r="B109" s="21" t="s">
        <v>307</v>
      </c>
      <c r="C109" s="21">
        <v>11</v>
      </c>
      <c r="D109" s="3"/>
      <c r="E109" s="95">
        <v>149600</v>
      </c>
      <c r="F109" s="19"/>
    </row>
    <row r="110" spans="1:6">
      <c r="A110" s="19"/>
      <c r="B110" s="21" t="s">
        <v>308</v>
      </c>
      <c r="C110" s="21">
        <v>10</v>
      </c>
      <c r="D110" s="3"/>
      <c r="E110" s="95">
        <v>139650</v>
      </c>
      <c r="F110" s="19"/>
    </row>
    <row r="111" spans="1:6">
      <c r="A111" s="19"/>
      <c r="B111" s="21" t="s">
        <v>309</v>
      </c>
      <c r="C111" s="21">
        <v>8</v>
      </c>
      <c r="D111" s="3"/>
      <c r="E111" s="95">
        <v>111495</v>
      </c>
      <c r="F111" s="19"/>
    </row>
    <row r="112" spans="1:6">
      <c r="A112" s="19"/>
      <c r="B112" s="21" t="s">
        <v>310</v>
      </c>
      <c r="C112" s="21">
        <v>13</v>
      </c>
      <c r="D112" s="3"/>
      <c r="E112" s="95">
        <v>178920</v>
      </c>
      <c r="F112" s="19"/>
    </row>
    <row r="113" spans="1:6">
      <c r="A113" s="19"/>
      <c r="B113" s="21" t="s">
        <v>311</v>
      </c>
      <c r="C113" s="21">
        <v>8</v>
      </c>
      <c r="D113" s="3"/>
      <c r="E113" s="95">
        <v>102240</v>
      </c>
      <c r="F113" s="19"/>
    </row>
    <row r="114" spans="1:6">
      <c r="A114" s="19"/>
      <c r="B114" s="21" t="s">
        <v>312</v>
      </c>
      <c r="C114" s="21">
        <v>8</v>
      </c>
      <c r="D114" s="3"/>
      <c r="E114" s="95">
        <v>111470</v>
      </c>
      <c r="F114" s="19"/>
    </row>
    <row r="115" spans="1:6">
      <c r="A115" s="19"/>
      <c r="B115" s="21" t="s">
        <v>313</v>
      </c>
      <c r="C115" s="21">
        <v>8</v>
      </c>
      <c r="D115" s="3"/>
      <c r="E115" s="95">
        <v>106465</v>
      </c>
      <c r="F115" s="19"/>
    </row>
    <row r="116" spans="1:6">
      <c r="A116" s="19"/>
      <c r="B116" s="21"/>
      <c r="C116" s="21"/>
      <c r="D116" s="3"/>
      <c r="E116" s="91"/>
      <c r="F116" s="19"/>
    </row>
    <row r="117" spans="1:6">
      <c r="A117" s="19"/>
      <c r="B117" s="21"/>
      <c r="C117" s="21"/>
      <c r="D117" s="3"/>
      <c r="E117" s="91"/>
      <c r="F117" s="19"/>
    </row>
    <row r="118" spans="1:6">
      <c r="A118" s="19"/>
      <c r="B118" s="21"/>
      <c r="C118" s="21"/>
      <c r="D118" s="3"/>
      <c r="E118" s="91"/>
      <c r="F118" s="19"/>
    </row>
    <row r="119" spans="1:6">
      <c r="A119" s="19"/>
      <c r="B119" s="21"/>
      <c r="C119" s="21"/>
      <c r="D119" s="3"/>
      <c r="E119" s="91"/>
      <c r="F119" s="19"/>
    </row>
    <row r="120" spans="1:6">
      <c r="A120" s="19"/>
      <c r="B120" s="21"/>
      <c r="C120" s="21"/>
      <c r="D120" s="3"/>
      <c r="E120" s="91"/>
      <c r="F120" s="19"/>
    </row>
    <row r="121" spans="1:6">
      <c r="A121" s="17"/>
      <c r="B121" s="19"/>
      <c r="C121" s="19"/>
      <c r="D121" s="2"/>
      <c r="E121" s="2"/>
      <c r="F121" s="19"/>
    </row>
    <row r="122" spans="1:6" ht="26.25">
      <c r="A122" s="673" t="s">
        <v>43</v>
      </c>
      <c r="B122" s="674"/>
      <c r="C122" s="28"/>
      <c r="D122" s="42">
        <f>SUM(D101:D121)</f>
        <v>1071870</v>
      </c>
      <c r="E122" s="10">
        <f>SUM(E101:E121)</f>
        <v>1046520</v>
      </c>
      <c r="F122" s="31">
        <f>D122-E122</f>
        <v>25350</v>
      </c>
    </row>
    <row r="126" spans="1:6" ht="23.25">
      <c r="A126" s="666" t="s">
        <v>0</v>
      </c>
      <c r="B126" s="666"/>
      <c r="C126" s="666"/>
      <c r="D126" s="666"/>
      <c r="E126" s="666"/>
      <c r="F126" s="666"/>
    </row>
    <row r="127" spans="1:6" ht="15.75">
      <c r="A127" s="672" t="s">
        <v>268</v>
      </c>
      <c r="B127" s="672"/>
      <c r="C127" s="672"/>
      <c r="D127" s="672"/>
      <c r="E127" s="672"/>
      <c r="F127" s="672"/>
    </row>
    <row r="128" spans="1:6">
      <c r="A128" s="667" t="s">
        <v>314</v>
      </c>
      <c r="B128" s="667"/>
      <c r="C128" s="667"/>
      <c r="D128" s="667"/>
      <c r="E128" s="667"/>
      <c r="F128" s="667"/>
    </row>
    <row r="129" spans="1:6">
      <c r="A129" s="668" t="s">
        <v>2</v>
      </c>
      <c r="B129" s="668"/>
      <c r="C129" s="668"/>
      <c r="D129" s="668"/>
      <c r="E129" s="668"/>
      <c r="F129" s="668"/>
    </row>
    <row r="130" spans="1:6" ht="15.75">
      <c r="A130" s="1" t="s">
        <v>3</v>
      </c>
      <c r="B130" s="1" t="s">
        <v>4</v>
      </c>
      <c r="C130" s="1" t="s">
        <v>89</v>
      </c>
      <c r="D130" s="1" t="s">
        <v>6</v>
      </c>
      <c r="E130" s="1" t="s">
        <v>7</v>
      </c>
      <c r="F130" s="1" t="s">
        <v>8</v>
      </c>
    </row>
    <row r="131" spans="1:6">
      <c r="A131" s="19"/>
      <c r="B131" s="21" t="s">
        <v>315</v>
      </c>
      <c r="C131" s="21">
        <v>1</v>
      </c>
      <c r="D131" s="5">
        <v>27445</v>
      </c>
      <c r="E131" s="91"/>
      <c r="F131" s="53" t="s">
        <v>316</v>
      </c>
    </row>
    <row r="132" spans="1:6">
      <c r="A132" s="19"/>
      <c r="B132" s="21"/>
      <c r="C132" s="21"/>
      <c r="D132" s="3"/>
      <c r="E132" s="91"/>
      <c r="F132" s="19"/>
    </row>
    <row r="133" spans="1:6">
      <c r="A133" s="19"/>
      <c r="B133" s="21"/>
      <c r="C133" s="21"/>
      <c r="D133" s="3"/>
      <c r="E133" s="91"/>
      <c r="F133" s="19"/>
    </row>
    <row r="134" spans="1:6">
      <c r="A134" s="19"/>
      <c r="B134" s="21"/>
      <c r="C134" s="21"/>
      <c r="D134" s="3"/>
      <c r="E134" s="91"/>
      <c r="F134" s="19"/>
    </row>
    <row r="135" spans="1:6">
      <c r="A135" s="19"/>
      <c r="B135" s="21"/>
      <c r="C135" s="21"/>
      <c r="D135" s="3"/>
      <c r="E135" s="91"/>
      <c r="F135" s="19"/>
    </row>
    <row r="136" spans="1:6">
      <c r="A136" s="19"/>
      <c r="B136" s="21"/>
      <c r="C136" s="21"/>
      <c r="D136" s="3"/>
      <c r="E136" s="91"/>
      <c r="F136" s="19"/>
    </row>
    <row r="137" spans="1:6">
      <c r="A137" s="19"/>
      <c r="B137" s="21"/>
      <c r="C137" s="21"/>
      <c r="D137" s="3"/>
      <c r="E137" s="91"/>
      <c r="F137" s="19"/>
    </row>
    <row r="138" spans="1:6">
      <c r="A138" s="19"/>
      <c r="B138" s="21"/>
      <c r="C138" s="21"/>
      <c r="D138" s="3"/>
      <c r="E138" s="91"/>
      <c r="F138" s="19"/>
    </row>
    <row r="139" spans="1:6">
      <c r="A139" s="19"/>
      <c r="B139" s="21"/>
      <c r="C139" s="21"/>
      <c r="D139" s="3"/>
      <c r="E139" s="91"/>
      <c r="F139" s="19"/>
    </row>
    <row r="140" spans="1:6">
      <c r="A140" s="19"/>
      <c r="B140" s="21"/>
      <c r="C140" s="21"/>
      <c r="D140" s="3"/>
      <c r="E140" s="91"/>
      <c r="F140" s="19"/>
    </row>
    <row r="141" spans="1:6">
      <c r="A141" s="19"/>
      <c r="B141" s="21"/>
      <c r="C141" s="21"/>
      <c r="D141" s="3"/>
      <c r="E141" s="91"/>
      <c r="F141" s="19"/>
    </row>
    <row r="142" spans="1:6">
      <c r="A142" s="19"/>
      <c r="B142" s="21"/>
      <c r="C142" s="21"/>
      <c r="D142" s="3"/>
      <c r="E142" s="91"/>
      <c r="F142" s="19"/>
    </row>
    <row r="143" spans="1:6">
      <c r="A143" s="19"/>
      <c r="B143" s="21"/>
      <c r="C143" s="21"/>
      <c r="D143" s="3"/>
      <c r="E143" s="91"/>
      <c r="F143" s="19"/>
    </row>
    <row r="144" spans="1:6">
      <c r="A144" s="17"/>
      <c r="B144" s="19"/>
      <c r="C144" s="19"/>
      <c r="D144" s="2"/>
      <c r="E144" s="2"/>
      <c r="F144" s="19"/>
    </row>
    <row r="145" spans="1:6" ht="26.25">
      <c r="A145" s="673" t="s">
        <v>43</v>
      </c>
      <c r="B145" s="674"/>
      <c r="C145" s="28"/>
      <c r="D145" s="42">
        <f>SUM(D131:D144)</f>
        <v>27445</v>
      </c>
      <c r="E145" s="10">
        <f>SUM(E131:E144)</f>
        <v>0</v>
      </c>
      <c r="F145" s="31">
        <f>D145-E145</f>
        <v>27445</v>
      </c>
    </row>
  </sheetData>
  <mergeCells count="20">
    <mergeCell ref="A1:F1"/>
    <mergeCell ref="A2:F2"/>
    <mergeCell ref="A3:F3"/>
    <mergeCell ref="A4:F4"/>
    <mergeCell ref="A33:B33"/>
    <mergeCell ref="A38:F38"/>
    <mergeCell ref="A39:F39"/>
    <mergeCell ref="A40:F40"/>
    <mergeCell ref="A41:F41"/>
    <mergeCell ref="A90:B90"/>
    <mergeCell ref="A96:F96"/>
    <mergeCell ref="A97:F97"/>
    <mergeCell ref="A98:F98"/>
    <mergeCell ref="A99:F99"/>
    <mergeCell ref="A122:B122"/>
    <mergeCell ref="A126:F126"/>
    <mergeCell ref="A127:F127"/>
    <mergeCell ref="A128:F128"/>
    <mergeCell ref="A129:F129"/>
    <mergeCell ref="A145:B14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60"/>
  <sheetViews>
    <sheetView topLeftCell="A388" workbookViewId="0">
      <selection activeCell="K354" sqref="K354"/>
    </sheetView>
  </sheetViews>
  <sheetFormatPr defaultColWidth="9" defaultRowHeight="15"/>
  <cols>
    <col min="2" max="2" width="14.28515625" customWidth="1"/>
    <col min="3" max="3" width="17.28515625" customWidth="1"/>
    <col min="4" max="5" width="19.5703125" customWidth="1"/>
    <col min="6" max="6" width="17" customWidth="1"/>
    <col min="7" max="7" width="14.28515625" customWidth="1"/>
  </cols>
  <sheetData>
    <row r="1" spans="1:9" ht="23.25">
      <c r="A1" s="666" t="s">
        <v>0</v>
      </c>
      <c r="B1" s="666"/>
      <c r="C1" s="666"/>
      <c r="D1" s="666"/>
      <c r="E1" s="666"/>
      <c r="F1" s="666"/>
    </row>
    <row r="2" spans="1:9" ht="15.75">
      <c r="A2" s="672" t="s">
        <v>1750</v>
      </c>
      <c r="B2" s="672"/>
      <c r="C2" s="672"/>
      <c r="D2" s="672"/>
      <c r="E2" s="672"/>
      <c r="F2" s="672"/>
    </row>
    <row r="3" spans="1:9">
      <c r="A3" s="667" t="s">
        <v>1751</v>
      </c>
      <c r="B3" s="667"/>
      <c r="C3" s="667"/>
      <c r="D3" s="667"/>
      <c r="E3" s="667"/>
      <c r="F3" s="667"/>
    </row>
    <row r="4" spans="1:9">
      <c r="A4" s="668" t="s">
        <v>2</v>
      </c>
      <c r="B4" s="668"/>
      <c r="C4" s="668"/>
      <c r="D4" s="668"/>
      <c r="E4" s="668"/>
      <c r="F4" s="668"/>
    </row>
    <row r="5" spans="1:9" ht="15.75">
      <c r="A5" s="1" t="s">
        <v>3</v>
      </c>
      <c r="B5" s="1" t="s">
        <v>4</v>
      </c>
      <c r="C5" s="1" t="s">
        <v>5</v>
      </c>
      <c r="D5" s="1" t="s">
        <v>6</v>
      </c>
      <c r="E5" s="1" t="s">
        <v>46</v>
      </c>
      <c r="F5" s="1" t="s">
        <v>8</v>
      </c>
    </row>
    <row r="6" spans="1:9" ht="21.95" customHeight="1">
      <c r="A6" s="19">
        <v>1</v>
      </c>
      <c r="B6" s="19" t="s">
        <v>1752</v>
      </c>
      <c r="C6" s="19">
        <v>6</v>
      </c>
      <c r="D6" s="20">
        <f>20625+15970+16100+13810+15320+23380</f>
        <v>105205</v>
      </c>
      <c r="E6" s="20"/>
      <c r="F6" s="21"/>
    </row>
    <row r="7" spans="1:9" ht="21.95" customHeight="1">
      <c r="A7" s="19">
        <v>2</v>
      </c>
      <c r="B7" s="19" t="s">
        <v>1753</v>
      </c>
      <c r="C7" s="19">
        <f>10+4</f>
        <v>14</v>
      </c>
      <c r="D7" s="20">
        <f>19455+16910+19655+17595+17320+20640+20985+16975+21125+20915+19335+22390+20930+21565</f>
        <v>275795</v>
      </c>
      <c r="E7" s="20"/>
      <c r="F7" s="21"/>
    </row>
    <row r="8" spans="1:9" ht="21.95" customHeight="1">
      <c r="A8" s="19">
        <v>3</v>
      </c>
      <c r="B8" s="19" t="s">
        <v>1754</v>
      </c>
      <c r="C8" s="19">
        <v>21</v>
      </c>
      <c r="D8" s="20">
        <f>169620+14735+11965+18060+15220+20815+17185+106860</f>
        <v>374460</v>
      </c>
      <c r="E8" s="20"/>
      <c r="F8" s="19"/>
    </row>
    <row r="9" spans="1:9" ht="21.95" customHeight="1">
      <c r="A9" s="19">
        <v>4</v>
      </c>
      <c r="B9" s="19" t="s">
        <v>1755</v>
      </c>
      <c r="C9" s="19">
        <v>18</v>
      </c>
      <c r="D9" s="20">
        <f>152950+325570</f>
        <v>478520</v>
      </c>
      <c r="E9" s="20"/>
      <c r="F9" s="19"/>
      <c r="H9" s="22"/>
      <c r="I9" s="22"/>
    </row>
    <row r="10" spans="1:9" ht="21.95" customHeight="1">
      <c r="A10" s="19">
        <v>5</v>
      </c>
      <c r="B10" s="19" t="s">
        <v>1756</v>
      </c>
      <c r="C10" s="19">
        <v>18</v>
      </c>
      <c r="D10" s="20">
        <v>350985</v>
      </c>
      <c r="E10" s="20"/>
      <c r="F10" s="19"/>
      <c r="H10" s="22"/>
      <c r="I10" s="22"/>
    </row>
    <row r="11" spans="1:9" ht="21.95" customHeight="1">
      <c r="A11" s="19">
        <v>6</v>
      </c>
      <c r="B11" s="19" t="s">
        <v>1757</v>
      </c>
      <c r="C11" s="19">
        <v>28</v>
      </c>
      <c r="D11" s="20">
        <v>565570</v>
      </c>
      <c r="E11" s="20"/>
      <c r="F11" s="19"/>
      <c r="G11" s="23"/>
      <c r="H11" s="24"/>
      <c r="I11" s="24"/>
    </row>
    <row r="12" spans="1:9" ht="21.95" customHeight="1">
      <c r="A12" s="19">
        <v>7</v>
      </c>
      <c r="B12" s="19"/>
      <c r="C12" s="19"/>
      <c r="D12" s="20"/>
      <c r="E12" s="25"/>
      <c r="F12" s="19"/>
      <c r="H12" s="22"/>
      <c r="I12" s="22"/>
    </row>
    <row r="13" spans="1:9" ht="21.95" customHeight="1">
      <c r="A13" s="19">
        <v>8</v>
      </c>
      <c r="B13" s="19" t="s">
        <v>1758</v>
      </c>
      <c r="C13" s="19">
        <v>3</v>
      </c>
      <c r="D13" s="25"/>
      <c r="E13" s="25">
        <v>40710</v>
      </c>
      <c r="F13" s="19"/>
    </row>
    <row r="14" spans="1:9" ht="21.95" customHeight="1">
      <c r="A14" s="19">
        <v>9</v>
      </c>
      <c r="B14" s="19" t="s">
        <v>1759</v>
      </c>
      <c r="C14" s="19">
        <v>7</v>
      </c>
      <c r="D14" s="25"/>
      <c r="E14" s="25">
        <f>14075+13320+13690+13600+12845+13820+13490</f>
        <v>94840</v>
      </c>
      <c r="F14" s="19"/>
    </row>
    <row r="15" spans="1:9" ht="21.95" customHeight="1">
      <c r="A15" s="19">
        <v>10</v>
      </c>
      <c r="B15" s="19" t="s">
        <v>1760</v>
      </c>
      <c r="C15" s="19">
        <v>8</v>
      </c>
      <c r="D15" s="25"/>
      <c r="E15" s="25">
        <f>13455+12490+13585+14095+12475+13675+12820+12570</f>
        <v>105165</v>
      </c>
      <c r="F15" s="19"/>
    </row>
    <row r="16" spans="1:9" ht="21.95" customHeight="1">
      <c r="A16" s="19">
        <v>11</v>
      </c>
      <c r="B16" s="19" t="s">
        <v>1761</v>
      </c>
      <c r="C16" s="19">
        <v>3</v>
      </c>
      <c r="D16" s="25"/>
      <c r="E16" s="25">
        <v>39690</v>
      </c>
      <c r="F16" s="19"/>
    </row>
    <row r="17" spans="1:6" ht="21.95" customHeight="1">
      <c r="A17" s="19">
        <v>12</v>
      </c>
      <c r="B17" s="19" t="s">
        <v>1762</v>
      </c>
      <c r="C17" s="19">
        <v>14</v>
      </c>
      <c r="D17" s="25"/>
      <c r="E17" s="25">
        <f>13055+13865+14170+13860+14130+12960+14320+13095+13365+14740+12875+14560+12885+12870</f>
        <v>190750</v>
      </c>
      <c r="F17" s="19"/>
    </row>
    <row r="18" spans="1:6" ht="21.95" customHeight="1">
      <c r="A18" s="19">
        <v>13</v>
      </c>
      <c r="B18" s="19" t="s">
        <v>1763</v>
      </c>
      <c r="C18" s="19">
        <v>20</v>
      </c>
      <c r="D18" s="25"/>
      <c r="E18" s="25">
        <v>267105</v>
      </c>
      <c r="F18" s="19"/>
    </row>
    <row r="19" spans="1:6" ht="21.95" customHeight="1">
      <c r="A19" s="19">
        <v>14</v>
      </c>
      <c r="B19" s="19" t="s">
        <v>1764</v>
      </c>
      <c r="C19" s="19">
        <v>16</v>
      </c>
      <c r="D19" s="25"/>
      <c r="E19" s="25">
        <f>13215+13455+13095+13140+13220+14955+14680+13700+14175+14120+13720+13395+13205+13860+13645+12905</f>
        <v>218485</v>
      </c>
      <c r="F19" s="19"/>
    </row>
    <row r="20" spans="1:6" ht="21.95" customHeight="1">
      <c r="A20" s="19">
        <v>15</v>
      </c>
      <c r="B20" s="19" t="s">
        <v>1765</v>
      </c>
      <c r="C20" s="19">
        <v>16</v>
      </c>
      <c r="D20" s="25"/>
      <c r="E20" s="25">
        <v>223275</v>
      </c>
      <c r="F20" s="19"/>
    </row>
    <row r="21" spans="1:6" ht="21.95" customHeight="1">
      <c r="A21" s="19">
        <v>16</v>
      </c>
      <c r="B21" s="19" t="s">
        <v>1766</v>
      </c>
      <c r="C21" s="19">
        <v>12</v>
      </c>
      <c r="D21" s="25"/>
      <c r="E21" s="25">
        <v>165220</v>
      </c>
      <c r="F21" s="19"/>
    </row>
    <row r="22" spans="1:6" ht="21.95" customHeight="1">
      <c r="A22" s="19">
        <v>17</v>
      </c>
      <c r="B22" s="19" t="s">
        <v>1767</v>
      </c>
      <c r="C22" s="19">
        <v>7</v>
      </c>
      <c r="D22" s="25"/>
      <c r="E22" s="25">
        <v>97675</v>
      </c>
      <c r="F22" s="19"/>
    </row>
    <row r="23" spans="1:6" ht="21.95" customHeight="1">
      <c r="A23" s="19">
        <v>18</v>
      </c>
      <c r="B23" s="19" t="s">
        <v>1768</v>
      </c>
      <c r="C23" s="19">
        <v>15</v>
      </c>
      <c r="D23" s="25"/>
      <c r="E23" s="25">
        <f>13235+14760+13870+13135+14005+13780+13185+12400+14875+15820+15500+14010+14100+13915+13950</f>
        <v>210540</v>
      </c>
      <c r="F23" s="19"/>
    </row>
    <row r="24" spans="1:6" ht="21.95" customHeight="1">
      <c r="A24" s="19">
        <v>19</v>
      </c>
      <c r="B24" s="19" t="s">
        <v>1769</v>
      </c>
      <c r="C24" s="19">
        <v>4</v>
      </c>
      <c r="D24" s="25"/>
      <c r="E24" s="25">
        <v>59485</v>
      </c>
      <c r="F24" s="19"/>
    </row>
    <row r="25" spans="1:6" ht="21.95" customHeight="1">
      <c r="A25" s="19">
        <v>20</v>
      </c>
      <c r="B25" s="19" t="s">
        <v>1770</v>
      </c>
      <c r="C25" s="19">
        <v>7</v>
      </c>
      <c r="D25" s="25"/>
      <c r="E25" s="26">
        <v>137860</v>
      </c>
      <c r="F25" s="19"/>
    </row>
    <row r="26" spans="1:6" ht="21.95" customHeight="1">
      <c r="A26" s="19">
        <v>21</v>
      </c>
      <c r="B26" s="19" t="s">
        <v>1771</v>
      </c>
      <c r="C26" s="19">
        <v>3</v>
      </c>
      <c r="D26" s="25"/>
      <c r="E26" s="26">
        <v>35860</v>
      </c>
      <c r="F26" s="19"/>
    </row>
    <row r="27" spans="1:6" ht="21.95" customHeight="1">
      <c r="A27" s="19">
        <v>22</v>
      </c>
      <c r="B27" s="19" t="s">
        <v>1772</v>
      </c>
      <c r="C27" s="19">
        <v>4</v>
      </c>
      <c r="D27" s="25"/>
      <c r="E27" s="25">
        <v>55370</v>
      </c>
      <c r="F27" s="19"/>
    </row>
    <row r="28" spans="1:6" ht="21.95" customHeight="1">
      <c r="A28" s="19"/>
      <c r="B28" s="19" t="s">
        <v>1773</v>
      </c>
      <c r="C28" s="19">
        <v>1</v>
      </c>
      <c r="D28" s="25"/>
      <c r="E28" s="25">
        <v>13880</v>
      </c>
      <c r="F28" s="19"/>
    </row>
    <row r="29" spans="1:6" ht="21.95" customHeight="1">
      <c r="A29" s="19"/>
      <c r="B29" s="19" t="s">
        <v>1432</v>
      </c>
      <c r="C29" s="19">
        <v>1</v>
      </c>
      <c r="D29" s="25"/>
      <c r="E29" s="25">
        <v>11455</v>
      </c>
      <c r="F29" s="19"/>
    </row>
    <row r="30" spans="1:6" ht="21.95" customHeight="1">
      <c r="A30" s="19"/>
      <c r="B30" s="19" t="s">
        <v>1774</v>
      </c>
      <c r="C30" s="19">
        <v>1</v>
      </c>
      <c r="D30" s="25"/>
      <c r="E30" s="25">
        <v>11900</v>
      </c>
      <c r="F30" s="19"/>
    </row>
    <row r="31" spans="1:6" ht="21.95" customHeight="1">
      <c r="A31" s="19"/>
      <c r="B31" s="19" t="s">
        <v>1440</v>
      </c>
      <c r="C31" s="19">
        <v>8</v>
      </c>
      <c r="D31" s="25"/>
      <c r="E31" s="25">
        <v>111245</v>
      </c>
      <c r="F31" s="19"/>
    </row>
    <row r="32" spans="1:6" ht="21.95" customHeight="1">
      <c r="A32" s="19"/>
      <c r="B32" s="19" t="s">
        <v>1441</v>
      </c>
      <c r="C32" s="19">
        <v>4</v>
      </c>
      <c r="D32" s="25"/>
      <c r="E32" s="25">
        <v>44350</v>
      </c>
      <c r="F32" s="19"/>
    </row>
    <row r="33" spans="1:6" ht="21.95" customHeight="1">
      <c r="A33" s="19"/>
      <c r="B33" s="19" t="s">
        <v>1441</v>
      </c>
      <c r="C33" s="19">
        <v>1</v>
      </c>
      <c r="D33" s="25"/>
      <c r="E33" s="25">
        <v>12250</v>
      </c>
      <c r="F33" s="19"/>
    </row>
    <row r="34" spans="1:6" ht="21.95" customHeight="1">
      <c r="A34" s="19"/>
      <c r="B34" s="19"/>
      <c r="C34" s="19"/>
      <c r="D34" s="25"/>
      <c r="E34" s="25"/>
      <c r="F34" s="19"/>
    </row>
    <row r="35" spans="1:6" ht="21.95" customHeight="1">
      <c r="A35" s="19"/>
      <c r="B35" s="19"/>
      <c r="C35" s="19"/>
      <c r="D35" s="25"/>
      <c r="E35" s="25"/>
      <c r="F35" s="19"/>
    </row>
    <row r="36" spans="1:6" ht="21.95" customHeight="1">
      <c r="A36" s="19"/>
      <c r="B36" s="19"/>
      <c r="C36" s="19"/>
      <c r="D36" s="25"/>
      <c r="E36" s="25"/>
      <c r="F36" s="19"/>
    </row>
    <row r="37" spans="1:6" ht="21.95" customHeight="1">
      <c r="A37" s="19"/>
      <c r="B37" s="19"/>
      <c r="C37" s="19"/>
      <c r="D37" s="25"/>
      <c r="E37" s="25"/>
      <c r="F37" s="19"/>
    </row>
    <row r="38" spans="1:6" ht="21.95" customHeight="1">
      <c r="A38" s="19"/>
      <c r="B38" s="19"/>
      <c r="C38" s="19"/>
      <c r="D38" s="25"/>
      <c r="E38" s="25"/>
      <c r="F38" s="19"/>
    </row>
    <row r="39" spans="1:6" ht="26.25">
      <c r="A39" s="673" t="s">
        <v>43</v>
      </c>
      <c r="B39" s="674"/>
      <c r="C39" s="29">
        <f>SUM(C6:C38)</f>
        <v>260</v>
      </c>
      <c r="D39" s="30">
        <f>SUM(D6:D38)</f>
        <v>2150535</v>
      </c>
      <c r="E39" s="30">
        <f>SUM(E6:E38)</f>
        <v>2147110</v>
      </c>
      <c r="F39" s="30">
        <f>D39-E39</f>
        <v>3425</v>
      </c>
    </row>
    <row r="44" spans="1:6" ht="23.25">
      <c r="A44" s="666" t="s">
        <v>0</v>
      </c>
      <c r="B44" s="666"/>
      <c r="C44" s="666"/>
      <c r="D44" s="666"/>
      <c r="E44" s="666"/>
      <c r="F44" s="666"/>
    </row>
    <row r="45" spans="1:6" ht="15.75">
      <c r="A45" s="672" t="s">
        <v>1750</v>
      </c>
      <c r="B45" s="672"/>
      <c r="C45" s="672"/>
      <c r="D45" s="672"/>
      <c r="E45" s="672"/>
      <c r="F45" s="672"/>
    </row>
    <row r="46" spans="1:6">
      <c r="A46" s="667" t="s">
        <v>361</v>
      </c>
      <c r="B46" s="667"/>
      <c r="C46" s="667"/>
      <c r="D46" s="667"/>
      <c r="E46" s="667"/>
      <c r="F46" s="667"/>
    </row>
    <row r="47" spans="1:6">
      <c r="A47" s="668" t="s">
        <v>2</v>
      </c>
      <c r="B47" s="668"/>
      <c r="C47" s="668"/>
      <c r="D47" s="668"/>
      <c r="E47" s="668"/>
      <c r="F47" s="668"/>
    </row>
    <row r="48" spans="1:6" ht="15.75">
      <c r="A48" s="1" t="s">
        <v>3</v>
      </c>
      <c r="B48" s="1" t="s">
        <v>4</v>
      </c>
      <c r="C48" s="1" t="s">
        <v>5</v>
      </c>
      <c r="D48" s="1" t="s">
        <v>6</v>
      </c>
      <c r="E48" s="1" t="s">
        <v>46</v>
      </c>
      <c r="F48" s="1" t="s">
        <v>8</v>
      </c>
    </row>
    <row r="49" spans="1:6" ht="21.95" customHeight="1">
      <c r="A49" s="19">
        <v>1</v>
      </c>
      <c r="B49" s="19" t="s">
        <v>1775</v>
      </c>
      <c r="C49" s="19"/>
      <c r="D49" s="26">
        <v>57710</v>
      </c>
      <c r="E49" s="20"/>
      <c r="F49" s="21"/>
    </row>
    <row r="50" spans="1:6" ht="21.95" customHeight="1">
      <c r="A50" s="19">
        <v>2</v>
      </c>
      <c r="B50" s="19" t="s">
        <v>1776</v>
      </c>
      <c r="C50" s="19">
        <v>2</v>
      </c>
      <c r="D50" s="20"/>
      <c r="E50" s="26">
        <v>28325</v>
      </c>
      <c r="F50" s="21"/>
    </row>
    <row r="51" spans="1:6" ht="21.95" customHeight="1">
      <c r="A51" s="19">
        <v>3</v>
      </c>
      <c r="B51" s="19" t="s">
        <v>1416</v>
      </c>
      <c r="C51" s="19">
        <v>1</v>
      </c>
      <c r="D51" s="20"/>
      <c r="E51" s="26">
        <v>13915</v>
      </c>
      <c r="F51" s="19"/>
    </row>
    <row r="52" spans="1:6" ht="21.95" customHeight="1">
      <c r="A52" s="19">
        <v>4</v>
      </c>
      <c r="B52" s="19" t="s">
        <v>1777</v>
      </c>
      <c r="C52" s="19">
        <v>1</v>
      </c>
      <c r="D52" s="20"/>
      <c r="E52" s="26">
        <v>15105</v>
      </c>
      <c r="F52" s="19"/>
    </row>
    <row r="53" spans="1:6" ht="21.95" customHeight="1">
      <c r="A53" s="19">
        <v>5</v>
      </c>
      <c r="B53" s="19"/>
      <c r="C53" s="19"/>
      <c r="D53" s="20"/>
      <c r="E53" s="20"/>
      <c r="F53" s="19"/>
    </row>
    <row r="54" spans="1:6" ht="21.95" customHeight="1">
      <c r="A54" s="19">
        <v>6</v>
      </c>
      <c r="B54" s="19"/>
      <c r="C54" s="19"/>
      <c r="D54" s="20"/>
      <c r="E54" s="20"/>
      <c r="F54" s="19"/>
    </row>
    <row r="55" spans="1:6" ht="21.95" customHeight="1">
      <c r="A55" s="19">
        <v>7</v>
      </c>
      <c r="B55" s="19"/>
      <c r="C55" s="19"/>
      <c r="D55" s="25"/>
      <c r="E55" s="25"/>
      <c r="F55" s="19"/>
    </row>
    <row r="56" spans="1:6" ht="21.95" customHeight="1">
      <c r="A56" s="19">
        <v>8</v>
      </c>
      <c r="B56" s="19"/>
      <c r="C56" s="19"/>
      <c r="D56" s="25"/>
      <c r="E56" s="25"/>
      <c r="F56" s="19"/>
    </row>
    <row r="57" spans="1:6" ht="21.95" customHeight="1">
      <c r="A57" s="19">
        <v>9</v>
      </c>
      <c r="B57" s="19"/>
      <c r="C57" s="19"/>
      <c r="D57" s="25"/>
      <c r="E57" s="25"/>
      <c r="F57" s="19"/>
    </row>
    <row r="58" spans="1:6" ht="21.95" customHeight="1">
      <c r="A58" s="19">
        <v>10</v>
      </c>
      <c r="B58" s="19"/>
      <c r="C58" s="19"/>
      <c r="D58" s="25"/>
      <c r="E58" s="25"/>
      <c r="F58" s="19"/>
    </row>
    <row r="59" spans="1:6" ht="21.95" customHeight="1">
      <c r="A59" s="19">
        <v>11</v>
      </c>
      <c r="B59" s="19"/>
      <c r="C59" s="19"/>
      <c r="D59" s="25"/>
      <c r="E59" s="25"/>
      <c r="F59" s="19"/>
    </row>
    <row r="60" spans="1:6" ht="26.25">
      <c r="A60" s="673" t="s">
        <v>43</v>
      </c>
      <c r="B60" s="674"/>
      <c r="C60" s="29">
        <f>SUM(C49:C59)</f>
        <v>4</v>
      </c>
      <c r="D60" s="30">
        <f>SUM(D49:D59)</f>
        <v>57710</v>
      </c>
      <c r="E60" s="30">
        <f>SUM(E49:E59)</f>
        <v>57345</v>
      </c>
      <c r="F60" s="30">
        <f>D60-E60</f>
        <v>365</v>
      </c>
    </row>
    <row r="65" spans="1:6" ht="23.25">
      <c r="A65" s="666" t="s">
        <v>0</v>
      </c>
      <c r="B65" s="666"/>
      <c r="C65" s="666"/>
      <c r="D65" s="666"/>
      <c r="E65" s="666"/>
      <c r="F65" s="666"/>
    </row>
    <row r="66" spans="1:6" ht="15.75">
      <c r="A66" s="672" t="s">
        <v>1750</v>
      </c>
      <c r="B66" s="672"/>
      <c r="C66" s="672"/>
      <c r="D66" s="672"/>
      <c r="E66" s="672"/>
      <c r="F66" s="672"/>
    </row>
    <row r="67" spans="1:6">
      <c r="A67" s="667" t="s">
        <v>1778</v>
      </c>
      <c r="B67" s="667"/>
      <c r="C67" s="667"/>
      <c r="D67" s="667"/>
      <c r="E67" s="667"/>
      <c r="F67" s="667"/>
    </row>
    <row r="68" spans="1:6">
      <c r="A68" s="668" t="s">
        <v>2</v>
      </c>
      <c r="B68" s="668"/>
      <c r="C68" s="668"/>
      <c r="D68" s="668"/>
      <c r="E68" s="668"/>
      <c r="F68" s="668"/>
    </row>
    <row r="69" spans="1:6" ht="15.75">
      <c r="A69" s="1" t="s">
        <v>3</v>
      </c>
      <c r="B69" s="1" t="s">
        <v>4</v>
      </c>
      <c r="C69" s="1" t="s">
        <v>5</v>
      </c>
      <c r="D69" s="1" t="s">
        <v>6</v>
      </c>
      <c r="E69" s="1" t="s">
        <v>46</v>
      </c>
      <c r="F69" s="1" t="s">
        <v>8</v>
      </c>
    </row>
    <row r="70" spans="1:6">
      <c r="A70" s="19">
        <v>1</v>
      </c>
      <c r="B70" s="19" t="s">
        <v>1779</v>
      </c>
      <c r="C70" s="19"/>
      <c r="D70" s="20">
        <f>19465+14855+21510</f>
        <v>55830</v>
      </c>
      <c r="E70" s="20"/>
      <c r="F70" s="21"/>
    </row>
    <row r="71" spans="1:6">
      <c r="A71" s="19">
        <v>2</v>
      </c>
      <c r="B71" s="19" t="s">
        <v>1780</v>
      </c>
      <c r="C71" s="19">
        <v>9</v>
      </c>
      <c r="D71" s="20">
        <f>19630+19545+22125+20295+21810+24895+24130+23680+13270</f>
        <v>189380</v>
      </c>
      <c r="E71" s="20"/>
      <c r="F71" s="21"/>
    </row>
    <row r="72" spans="1:6">
      <c r="A72" s="19">
        <v>3</v>
      </c>
      <c r="B72" s="19" t="s">
        <v>1781</v>
      </c>
      <c r="C72" s="19">
        <v>2</v>
      </c>
      <c r="D72" s="20"/>
      <c r="E72" s="26">
        <v>42080</v>
      </c>
      <c r="F72" s="19"/>
    </row>
    <row r="73" spans="1:6">
      <c r="A73" s="19">
        <v>4</v>
      </c>
      <c r="B73" s="19" t="s">
        <v>1782</v>
      </c>
      <c r="C73" s="19">
        <v>1</v>
      </c>
      <c r="D73" s="20"/>
      <c r="E73" s="26">
        <v>22055</v>
      </c>
      <c r="F73" s="19"/>
    </row>
    <row r="74" spans="1:6">
      <c r="A74" s="19">
        <v>5</v>
      </c>
      <c r="B74" s="19" t="s">
        <v>1783</v>
      </c>
      <c r="C74" s="19">
        <v>9</v>
      </c>
      <c r="D74" s="20"/>
      <c r="E74" s="26">
        <v>186565</v>
      </c>
      <c r="F74" s="19"/>
    </row>
    <row r="75" spans="1:6">
      <c r="A75" s="19">
        <v>6</v>
      </c>
      <c r="B75" s="19"/>
      <c r="C75" s="19"/>
      <c r="D75" s="20"/>
      <c r="E75" s="20"/>
      <c r="F75" s="19"/>
    </row>
    <row r="76" spans="1:6">
      <c r="A76" s="19">
        <v>7</v>
      </c>
      <c r="B76" s="19"/>
      <c r="C76" s="19"/>
      <c r="D76" s="25"/>
      <c r="E76" s="25"/>
      <c r="F76" s="19"/>
    </row>
    <row r="77" spans="1:6">
      <c r="A77" s="19">
        <v>8</v>
      </c>
      <c r="B77" s="19"/>
      <c r="C77" s="19"/>
      <c r="D77" s="25"/>
      <c r="E77" s="25"/>
      <c r="F77" s="19"/>
    </row>
    <row r="78" spans="1:6">
      <c r="A78" s="19">
        <v>9</v>
      </c>
      <c r="B78" s="19"/>
      <c r="C78" s="19"/>
      <c r="D78" s="25"/>
      <c r="E78" s="25"/>
      <c r="F78" s="19"/>
    </row>
    <row r="79" spans="1:6">
      <c r="A79" s="19">
        <v>10</v>
      </c>
      <c r="B79" s="19"/>
      <c r="C79" s="19"/>
      <c r="D79" s="25"/>
      <c r="E79" s="25"/>
      <c r="F79" s="19"/>
    </row>
    <row r="80" spans="1:6">
      <c r="A80" s="19">
        <v>11</v>
      </c>
      <c r="B80" s="19"/>
      <c r="C80" s="19"/>
      <c r="D80" s="25"/>
      <c r="E80" s="25"/>
      <c r="F80" s="19"/>
    </row>
    <row r="81" spans="1:6" ht="26.25">
      <c r="A81" s="673" t="s">
        <v>43</v>
      </c>
      <c r="B81" s="674"/>
      <c r="C81" s="29">
        <f>SUM(C70:C80)</f>
        <v>21</v>
      </c>
      <c r="D81" s="30">
        <f>SUM(D70:D80)</f>
        <v>245210</v>
      </c>
      <c r="E81" s="30">
        <f>SUM(E70:E80)</f>
        <v>250700</v>
      </c>
      <c r="F81" s="30">
        <f>D81-E81</f>
        <v>-5490</v>
      </c>
    </row>
    <row r="86" spans="1:6" ht="23.25">
      <c r="A86" s="666" t="s">
        <v>0</v>
      </c>
      <c r="B86" s="666"/>
      <c r="C86" s="666"/>
      <c r="D86" s="666"/>
      <c r="E86" s="666"/>
      <c r="F86" s="666"/>
    </row>
    <row r="87" spans="1:6" ht="15.75">
      <c r="A87" s="672" t="s">
        <v>1408</v>
      </c>
      <c r="B87" s="672"/>
      <c r="C87" s="672"/>
      <c r="D87" s="672"/>
      <c r="E87" s="672"/>
      <c r="F87" s="672"/>
    </row>
    <row r="88" spans="1:6">
      <c r="A88" s="667" t="s">
        <v>1415</v>
      </c>
      <c r="B88" s="667"/>
      <c r="C88" s="667"/>
      <c r="D88" s="667"/>
      <c r="E88" s="667"/>
      <c r="F88" s="667"/>
    </row>
    <row r="89" spans="1:6">
      <c r="A89" s="668" t="s">
        <v>2</v>
      </c>
      <c r="B89" s="668"/>
      <c r="C89" s="668"/>
      <c r="D89" s="668"/>
      <c r="E89" s="668"/>
      <c r="F89" s="668"/>
    </row>
    <row r="90" spans="1:6" ht="15.75">
      <c r="A90" s="1" t="s">
        <v>3</v>
      </c>
      <c r="B90" s="1" t="s">
        <v>4</v>
      </c>
      <c r="C90" s="1" t="s">
        <v>5</v>
      </c>
      <c r="D90" s="1" t="s">
        <v>6</v>
      </c>
      <c r="E90" s="1" t="s">
        <v>46</v>
      </c>
      <c r="F90" s="1" t="s">
        <v>8</v>
      </c>
    </row>
    <row r="91" spans="1:6">
      <c r="A91" s="19">
        <v>1</v>
      </c>
      <c r="B91" s="21" t="s">
        <v>1427</v>
      </c>
      <c r="C91" s="21">
        <v>6</v>
      </c>
      <c r="D91" s="3">
        <v>138535</v>
      </c>
      <c r="E91" s="3"/>
      <c r="F91" s="21"/>
    </row>
    <row r="92" spans="1:6">
      <c r="A92" s="19">
        <v>2</v>
      </c>
      <c r="B92" s="21" t="s">
        <v>1784</v>
      </c>
      <c r="C92" s="21">
        <v>13</v>
      </c>
      <c r="D92" s="3">
        <v>283200</v>
      </c>
      <c r="E92" s="3"/>
      <c r="F92" s="21"/>
    </row>
    <row r="93" spans="1:6">
      <c r="A93" s="19"/>
      <c r="B93" s="21" t="s">
        <v>1781</v>
      </c>
      <c r="C93" s="21">
        <v>6</v>
      </c>
      <c r="D93" s="3">
        <v>118115</v>
      </c>
      <c r="E93" s="3"/>
      <c r="F93" s="21"/>
    </row>
    <row r="94" spans="1:6">
      <c r="A94" s="19"/>
      <c r="B94" s="21" t="s">
        <v>1770</v>
      </c>
      <c r="C94" s="21">
        <v>3</v>
      </c>
      <c r="D94" s="3"/>
      <c r="E94" s="5">
        <v>41010</v>
      </c>
      <c r="F94" s="21"/>
    </row>
    <row r="95" spans="1:6">
      <c r="A95" s="19"/>
      <c r="B95" s="21" t="s">
        <v>1771</v>
      </c>
      <c r="C95" s="21">
        <v>4</v>
      </c>
      <c r="D95" s="3"/>
      <c r="E95" s="5">
        <v>56635</v>
      </c>
      <c r="F95" s="21"/>
    </row>
    <row r="96" spans="1:6">
      <c r="A96" s="19"/>
      <c r="B96" s="21" t="s">
        <v>1785</v>
      </c>
      <c r="C96" s="21">
        <v>5</v>
      </c>
      <c r="D96" s="3"/>
      <c r="E96" s="5">
        <v>70215</v>
      </c>
      <c r="F96" s="21"/>
    </row>
    <row r="97" spans="1:6">
      <c r="A97" s="19"/>
      <c r="B97" s="21" t="s">
        <v>1786</v>
      </c>
      <c r="C97" s="21">
        <v>15</v>
      </c>
      <c r="D97" s="3"/>
      <c r="E97" s="5">
        <v>197415</v>
      </c>
      <c r="F97" s="21"/>
    </row>
    <row r="98" spans="1:6">
      <c r="A98" s="19"/>
      <c r="B98" s="21" t="s">
        <v>1428</v>
      </c>
      <c r="C98" s="21">
        <v>12</v>
      </c>
      <c r="D98" s="3"/>
      <c r="E98" s="5">
        <v>170915</v>
      </c>
      <c r="F98" s="21"/>
    </row>
    <row r="99" spans="1:6">
      <c r="A99" s="19"/>
      <c r="B99" s="21"/>
      <c r="C99" s="21"/>
      <c r="D99" s="3"/>
      <c r="E99" s="3"/>
      <c r="F99" s="21"/>
    </row>
    <row r="100" spans="1:6">
      <c r="A100" s="19"/>
      <c r="B100" s="21"/>
      <c r="C100" s="21"/>
      <c r="D100" s="3"/>
      <c r="E100" s="3"/>
      <c r="F100" s="21"/>
    </row>
    <row r="101" spans="1:6">
      <c r="A101" s="19"/>
      <c r="B101" s="21"/>
      <c r="C101" s="21"/>
      <c r="D101" s="3"/>
      <c r="E101" s="3"/>
      <c r="F101" s="21"/>
    </row>
    <row r="102" spans="1:6">
      <c r="A102" s="19"/>
      <c r="B102" s="21"/>
      <c r="C102" s="21"/>
      <c r="D102" s="3"/>
      <c r="E102" s="3"/>
      <c r="F102" s="21"/>
    </row>
    <row r="103" spans="1:6">
      <c r="A103" s="19"/>
      <c r="B103" s="21"/>
      <c r="C103" s="21"/>
      <c r="D103" s="3"/>
      <c r="E103" s="3"/>
      <c r="F103" s="21"/>
    </row>
    <row r="104" spans="1:6">
      <c r="A104" s="19"/>
      <c r="B104" s="21"/>
      <c r="C104" s="21"/>
      <c r="D104" s="3"/>
      <c r="E104" s="3"/>
      <c r="F104" s="21"/>
    </row>
    <row r="105" spans="1:6">
      <c r="A105" s="19"/>
      <c r="B105" s="21"/>
      <c r="C105" s="21"/>
      <c r="D105" s="3"/>
      <c r="E105" s="3"/>
      <c r="F105" s="21"/>
    </row>
    <row r="106" spans="1:6">
      <c r="A106" s="19"/>
      <c r="B106" s="21"/>
      <c r="C106" s="21"/>
      <c r="D106" s="3"/>
      <c r="E106" s="3"/>
      <c r="F106" s="21"/>
    </row>
    <row r="107" spans="1:6">
      <c r="A107" s="19"/>
      <c r="B107" s="21"/>
      <c r="C107" s="21"/>
      <c r="D107" s="3"/>
      <c r="E107" s="3"/>
      <c r="F107" s="21"/>
    </row>
    <row r="108" spans="1:6">
      <c r="A108" s="17"/>
      <c r="B108" s="17"/>
      <c r="C108" s="17"/>
      <c r="D108" s="18"/>
      <c r="E108" s="18"/>
      <c r="F108" s="17"/>
    </row>
    <row r="109" spans="1:6" ht="26.25">
      <c r="A109" s="673" t="s">
        <v>43</v>
      </c>
      <c r="B109" s="674"/>
      <c r="C109" s="29">
        <f>SUM(C91:C108)</f>
        <v>64</v>
      </c>
      <c r="D109" s="10">
        <f>SUM(D91:D108)</f>
        <v>539850</v>
      </c>
      <c r="E109" s="10">
        <f>SUM(E91:E108)</f>
        <v>536190</v>
      </c>
      <c r="F109" s="31">
        <f>D109-E109</f>
        <v>3660</v>
      </c>
    </row>
    <row r="115" spans="1:6" ht="23.25">
      <c r="A115" s="666" t="s">
        <v>0</v>
      </c>
      <c r="B115" s="666"/>
      <c r="C115" s="666"/>
      <c r="D115" s="666"/>
      <c r="E115" s="666"/>
      <c r="F115" s="666"/>
    </row>
    <row r="116" spans="1:6" ht="15.75">
      <c r="A116" s="672" t="s">
        <v>1750</v>
      </c>
      <c r="B116" s="672"/>
      <c r="C116" s="672"/>
      <c r="D116" s="672"/>
      <c r="E116" s="672"/>
      <c r="F116" s="672"/>
    </row>
    <row r="117" spans="1:6">
      <c r="A117" s="667" t="s">
        <v>1605</v>
      </c>
      <c r="B117" s="667"/>
      <c r="C117" s="667"/>
      <c r="D117" s="667"/>
      <c r="E117" s="667"/>
      <c r="F117" s="667"/>
    </row>
    <row r="118" spans="1:6">
      <c r="A118" s="668" t="s">
        <v>2</v>
      </c>
      <c r="B118" s="668"/>
      <c r="C118" s="668"/>
      <c r="D118" s="668"/>
      <c r="E118" s="668"/>
      <c r="F118" s="668"/>
    </row>
    <row r="119" spans="1:6" ht="15.75">
      <c r="A119" s="1" t="s">
        <v>3</v>
      </c>
      <c r="B119" s="1" t="s">
        <v>4</v>
      </c>
      <c r="C119" s="1" t="s">
        <v>5</v>
      </c>
      <c r="D119" s="1" t="s">
        <v>6</v>
      </c>
      <c r="E119" s="1" t="s">
        <v>46</v>
      </c>
      <c r="F119" s="1" t="s">
        <v>8</v>
      </c>
    </row>
    <row r="120" spans="1:6">
      <c r="A120" s="19">
        <v>1</v>
      </c>
      <c r="B120" s="19" t="s">
        <v>1787</v>
      </c>
      <c r="C120" s="19">
        <v>3</v>
      </c>
      <c r="D120" s="20">
        <v>77150</v>
      </c>
      <c r="E120" s="20"/>
      <c r="F120" s="21"/>
    </row>
    <row r="121" spans="1:6">
      <c r="A121" s="19">
        <v>2</v>
      </c>
      <c r="B121" s="19" t="s">
        <v>1432</v>
      </c>
      <c r="C121" s="19">
        <v>4</v>
      </c>
      <c r="D121" s="20">
        <v>98300</v>
      </c>
      <c r="E121" s="20"/>
      <c r="F121" s="21"/>
    </row>
    <row r="122" spans="1:6">
      <c r="A122" s="19">
        <v>3</v>
      </c>
      <c r="B122" s="19" t="s">
        <v>1433</v>
      </c>
      <c r="C122" s="19">
        <v>4</v>
      </c>
      <c r="D122" s="20">
        <v>96825</v>
      </c>
      <c r="E122" s="20"/>
      <c r="F122" s="19"/>
    </row>
    <row r="123" spans="1:6">
      <c r="A123" s="19">
        <v>4</v>
      </c>
      <c r="B123" s="19" t="s">
        <v>1434</v>
      </c>
      <c r="C123" s="19">
        <v>3</v>
      </c>
      <c r="D123" s="20">
        <v>71635</v>
      </c>
      <c r="E123" s="20"/>
      <c r="F123" s="19"/>
    </row>
    <row r="124" spans="1:6">
      <c r="A124" s="19">
        <v>5</v>
      </c>
      <c r="B124" s="19" t="s">
        <v>1435</v>
      </c>
      <c r="C124" s="19">
        <v>3</v>
      </c>
      <c r="D124" s="20">
        <v>64290</v>
      </c>
      <c r="E124" s="20"/>
      <c r="F124" s="19"/>
    </row>
    <row r="125" spans="1:6">
      <c r="A125" s="19">
        <v>6</v>
      </c>
      <c r="B125" s="19" t="s">
        <v>1774</v>
      </c>
      <c r="C125" s="19">
        <v>13</v>
      </c>
      <c r="D125" s="20">
        <v>308880</v>
      </c>
      <c r="E125" s="20"/>
      <c r="F125" s="19"/>
    </row>
    <row r="126" spans="1:6">
      <c r="A126" s="19">
        <v>7</v>
      </c>
      <c r="B126" s="19" t="s">
        <v>1788</v>
      </c>
      <c r="C126" s="19">
        <v>11</v>
      </c>
      <c r="D126" s="20">
        <v>243935</v>
      </c>
      <c r="E126" s="25"/>
      <c r="F126" s="19"/>
    </row>
    <row r="127" spans="1:6">
      <c r="A127" s="19">
        <v>8</v>
      </c>
      <c r="B127" s="19" t="s">
        <v>1789</v>
      </c>
      <c r="C127" s="19">
        <v>9</v>
      </c>
      <c r="D127" s="25">
        <v>220490</v>
      </c>
      <c r="E127" s="25"/>
      <c r="F127" s="19"/>
    </row>
    <row r="128" spans="1:6">
      <c r="A128" s="19">
        <v>9</v>
      </c>
      <c r="B128" s="19" t="s">
        <v>1436</v>
      </c>
      <c r="C128" s="19">
        <v>12</v>
      </c>
      <c r="D128" s="25">
        <v>284505</v>
      </c>
      <c r="E128" s="25"/>
      <c r="F128" s="19"/>
    </row>
    <row r="129" spans="1:6">
      <c r="A129" s="19">
        <v>10</v>
      </c>
      <c r="B129" s="19" t="s">
        <v>1790</v>
      </c>
      <c r="C129" s="19">
        <v>7</v>
      </c>
      <c r="D129" s="25">
        <v>170385</v>
      </c>
      <c r="E129" s="25"/>
      <c r="F129" s="19"/>
    </row>
    <row r="130" spans="1:6">
      <c r="A130" s="19">
        <v>11</v>
      </c>
      <c r="B130" s="19" t="s">
        <v>1791</v>
      </c>
      <c r="C130" s="19">
        <v>5</v>
      </c>
      <c r="D130" s="25">
        <v>121615</v>
      </c>
      <c r="E130" s="25"/>
      <c r="F130" s="19"/>
    </row>
    <row r="131" spans="1:6">
      <c r="A131" s="19">
        <v>12</v>
      </c>
      <c r="B131" s="19" t="s">
        <v>1437</v>
      </c>
      <c r="C131" s="19">
        <v>12</v>
      </c>
      <c r="D131" s="25">
        <v>281040</v>
      </c>
      <c r="E131" s="25"/>
      <c r="F131" s="19"/>
    </row>
    <row r="132" spans="1:6">
      <c r="A132" s="19">
        <v>13</v>
      </c>
      <c r="B132" s="19" t="s">
        <v>1438</v>
      </c>
      <c r="C132" s="19">
        <v>12</v>
      </c>
      <c r="D132" s="25">
        <f>197305+100000</f>
        <v>297305</v>
      </c>
      <c r="E132" s="25"/>
      <c r="F132" s="19"/>
    </row>
    <row r="133" spans="1:6">
      <c r="A133" s="19">
        <v>14</v>
      </c>
      <c r="B133" s="19" t="s">
        <v>1792</v>
      </c>
      <c r="C133" s="19">
        <v>3</v>
      </c>
      <c r="D133" s="25">
        <v>66855</v>
      </c>
      <c r="E133" s="25"/>
      <c r="F133" s="19"/>
    </row>
    <row r="134" spans="1:6">
      <c r="A134" s="19">
        <v>15</v>
      </c>
      <c r="B134" s="19" t="s">
        <v>1439</v>
      </c>
      <c r="C134" s="19">
        <v>7</v>
      </c>
      <c r="D134" s="25">
        <v>154785</v>
      </c>
      <c r="E134" s="25"/>
      <c r="F134" s="19"/>
    </row>
    <row r="135" spans="1:6">
      <c r="A135" s="19">
        <v>16</v>
      </c>
      <c r="B135" s="19" t="s">
        <v>1440</v>
      </c>
      <c r="C135" s="19">
        <v>1</v>
      </c>
      <c r="D135" s="25">
        <v>25530</v>
      </c>
      <c r="E135" s="25"/>
      <c r="F135" s="19"/>
    </row>
    <row r="136" spans="1:6">
      <c r="A136" s="19">
        <v>17</v>
      </c>
      <c r="B136" s="19" t="s">
        <v>1442</v>
      </c>
      <c r="C136" s="19">
        <v>7</v>
      </c>
      <c r="D136" s="25">
        <v>169695</v>
      </c>
      <c r="E136" s="25"/>
      <c r="F136" s="19"/>
    </row>
    <row r="137" spans="1:6">
      <c r="A137" s="19">
        <v>18</v>
      </c>
      <c r="B137" s="19" t="s">
        <v>1443</v>
      </c>
      <c r="C137" s="19">
        <v>5</v>
      </c>
      <c r="D137" s="25">
        <v>118505</v>
      </c>
      <c r="E137" s="25"/>
      <c r="F137" s="19"/>
    </row>
    <row r="138" spans="1:6">
      <c r="A138" s="19">
        <v>19</v>
      </c>
      <c r="B138" s="32" t="s">
        <v>1211</v>
      </c>
      <c r="C138" s="32"/>
      <c r="D138" s="33">
        <v>3425</v>
      </c>
      <c r="E138" s="25"/>
      <c r="F138" s="19"/>
    </row>
    <row r="139" spans="1:6">
      <c r="A139" s="19">
        <v>20</v>
      </c>
      <c r="B139" s="19" t="s">
        <v>1444</v>
      </c>
      <c r="C139" s="19">
        <v>7</v>
      </c>
      <c r="D139" s="25">
        <v>146530</v>
      </c>
      <c r="E139" s="25"/>
      <c r="F139" s="19"/>
    </row>
    <row r="140" spans="1:6">
      <c r="A140" s="19">
        <v>21</v>
      </c>
      <c r="B140" s="19" t="s">
        <v>1793</v>
      </c>
      <c r="C140" s="19">
        <v>8</v>
      </c>
      <c r="D140" s="25">
        <v>180145</v>
      </c>
      <c r="E140" s="25"/>
      <c r="F140" s="19"/>
    </row>
    <row r="141" spans="1:6">
      <c r="A141" s="19">
        <v>22</v>
      </c>
      <c r="B141" s="19" t="s">
        <v>1794</v>
      </c>
      <c r="C141" s="19">
        <v>3</v>
      </c>
      <c r="D141" s="25">
        <v>77795</v>
      </c>
      <c r="E141" s="25"/>
      <c r="F141" s="19"/>
    </row>
    <row r="142" spans="1:6">
      <c r="A142" s="19">
        <v>23</v>
      </c>
      <c r="B142" s="19" t="s">
        <v>1449</v>
      </c>
      <c r="C142" s="19">
        <v>5</v>
      </c>
      <c r="D142" s="25">
        <v>117565</v>
      </c>
      <c r="E142" s="25"/>
      <c r="F142" s="19"/>
    </row>
    <row r="143" spans="1:6">
      <c r="A143" s="19">
        <v>24</v>
      </c>
      <c r="B143" s="19" t="s">
        <v>1795</v>
      </c>
      <c r="C143" s="19">
        <v>3</v>
      </c>
      <c r="D143" s="25">
        <v>69895</v>
      </c>
      <c r="E143" s="25"/>
      <c r="F143" s="19"/>
    </row>
    <row r="144" spans="1:6">
      <c r="A144" s="19">
        <v>25</v>
      </c>
      <c r="B144" s="19" t="s">
        <v>1796</v>
      </c>
      <c r="C144" s="19">
        <v>1</v>
      </c>
      <c r="D144" s="25">
        <v>25420</v>
      </c>
      <c r="E144" s="25"/>
      <c r="F144" s="19"/>
    </row>
    <row r="145" spans="1:6">
      <c r="A145" s="19">
        <v>26</v>
      </c>
      <c r="B145" s="19" t="s">
        <v>1797</v>
      </c>
      <c r="C145" s="19">
        <v>6</v>
      </c>
      <c r="D145" s="25">
        <v>151880</v>
      </c>
      <c r="E145" s="25"/>
      <c r="F145" s="19"/>
    </row>
    <row r="146" spans="1:6">
      <c r="A146" s="19">
        <v>27</v>
      </c>
      <c r="B146" s="19" t="s">
        <v>1593</v>
      </c>
      <c r="C146" s="19">
        <v>2</v>
      </c>
      <c r="D146" s="25">
        <v>45635</v>
      </c>
      <c r="E146" s="25"/>
      <c r="F146" s="19"/>
    </row>
    <row r="147" spans="1:6">
      <c r="A147" s="19">
        <v>28</v>
      </c>
      <c r="B147" s="19" t="s">
        <v>1798</v>
      </c>
      <c r="C147" s="19">
        <v>4</v>
      </c>
      <c r="D147" s="25">
        <v>99400</v>
      </c>
      <c r="E147" s="25"/>
      <c r="F147" s="19"/>
    </row>
    <row r="148" spans="1:6">
      <c r="A148" s="19">
        <v>29</v>
      </c>
      <c r="B148" s="19" t="s">
        <v>1799</v>
      </c>
      <c r="C148" s="19">
        <v>4</v>
      </c>
      <c r="D148" s="25">
        <v>94780</v>
      </c>
      <c r="E148" s="25"/>
      <c r="F148" s="19"/>
    </row>
    <row r="149" spans="1:6">
      <c r="A149" s="19"/>
      <c r="B149" s="19"/>
      <c r="C149" s="19"/>
      <c r="D149" s="25"/>
      <c r="E149" s="25"/>
      <c r="F149" s="19"/>
    </row>
    <row r="150" spans="1:6">
      <c r="A150" s="19">
        <v>1</v>
      </c>
      <c r="B150" s="19" t="s">
        <v>1800</v>
      </c>
      <c r="C150" s="19">
        <v>5</v>
      </c>
      <c r="D150" s="25"/>
      <c r="E150" s="25">
        <v>123725</v>
      </c>
      <c r="F150" s="19"/>
    </row>
    <row r="151" spans="1:6">
      <c r="A151" s="19">
        <v>2</v>
      </c>
      <c r="B151" s="19" t="s">
        <v>1801</v>
      </c>
      <c r="C151" s="19">
        <v>7</v>
      </c>
      <c r="D151" s="25"/>
      <c r="E151" s="25">
        <v>170515</v>
      </c>
      <c r="F151" s="19"/>
    </row>
    <row r="152" spans="1:6">
      <c r="A152" s="19">
        <v>3</v>
      </c>
      <c r="B152" s="19" t="s">
        <v>1802</v>
      </c>
      <c r="C152" s="19">
        <v>1</v>
      </c>
      <c r="D152" s="25"/>
      <c r="E152" s="25">
        <v>13985</v>
      </c>
      <c r="F152" s="19"/>
    </row>
    <row r="153" spans="1:6">
      <c r="A153" s="19">
        <v>4</v>
      </c>
      <c r="B153" s="19" t="s">
        <v>1803</v>
      </c>
      <c r="C153" s="19">
        <v>1</v>
      </c>
      <c r="D153" s="25"/>
      <c r="E153" s="25">
        <v>14195</v>
      </c>
      <c r="F153" s="19"/>
    </row>
    <row r="154" spans="1:6">
      <c r="A154" s="19">
        <v>5</v>
      </c>
      <c r="B154" s="19" t="s">
        <v>1804</v>
      </c>
      <c r="C154" s="19">
        <v>4</v>
      </c>
      <c r="D154" s="25"/>
      <c r="E154" s="25">
        <v>71080</v>
      </c>
      <c r="F154" s="19"/>
    </row>
    <row r="155" spans="1:6">
      <c r="A155" s="19">
        <v>6</v>
      </c>
      <c r="B155" s="19" t="s">
        <v>1805</v>
      </c>
      <c r="C155" s="19">
        <v>7</v>
      </c>
      <c r="D155" s="25"/>
      <c r="E155" s="25">
        <v>139065</v>
      </c>
      <c r="F155" s="19"/>
    </row>
    <row r="156" spans="1:6">
      <c r="A156" s="19">
        <v>7</v>
      </c>
      <c r="B156" s="19" t="s">
        <v>1806</v>
      </c>
      <c r="C156" s="19">
        <v>10</v>
      </c>
      <c r="D156" s="25"/>
      <c r="E156" s="25">
        <v>138805</v>
      </c>
      <c r="F156" s="19"/>
    </row>
    <row r="157" spans="1:6">
      <c r="A157" s="19"/>
      <c r="B157" s="19" t="s">
        <v>1807</v>
      </c>
      <c r="C157" s="19">
        <v>9</v>
      </c>
      <c r="D157" s="25"/>
      <c r="E157" s="25">
        <v>146980</v>
      </c>
      <c r="F157" s="19"/>
    </row>
    <row r="158" spans="1:6">
      <c r="A158" s="19"/>
      <c r="B158" s="19" t="s">
        <v>1808</v>
      </c>
      <c r="C158" s="19">
        <v>4</v>
      </c>
      <c r="D158" s="25"/>
      <c r="E158" s="25">
        <v>72980</v>
      </c>
      <c r="F158" s="19"/>
    </row>
    <row r="159" spans="1:6">
      <c r="A159" s="19"/>
      <c r="B159" s="19" t="s">
        <v>1809</v>
      </c>
      <c r="C159" s="19">
        <v>7</v>
      </c>
      <c r="D159" s="25"/>
      <c r="E159" s="25">
        <v>128750</v>
      </c>
      <c r="F159" s="19"/>
    </row>
    <row r="160" spans="1:6">
      <c r="A160" s="19"/>
      <c r="B160" s="19" t="s">
        <v>1810</v>
      </c>
      <c r="C160" s="19">
        <v>9</v>
      </c>
      <c r="D160" s="25"/>
      <c r="E160" s="25">
        <v>186005</v>
      </c>
      <c r="F160" s="19"/>
    </row>
    <row r="161" spans="1:6">
      <c r="A161" s="19"/>
      <c r="B161" s="19" t="s">
        <v>1811</v>
      </c>
      <c r="C161" s="19">
        <v>10</v>
      </c>
      <c r="D161" s="25"/>
      <c r="E161" s="25">
        <v>202950</v>
      </c>
      <c r="F161" s="19"/>
    </row>
    <row r="162" spans="1:6">
      <c r="A162" s="19"/>
      <c r="B162" s="19" t="s">
        <v>1812</v>
      </c>
      <c r="C162" s="19">
        <v>12</v>
      </c>
      <c r="D162" s="25"/>
      <c r="E162" s="25">
        <v>209365</v>
      </c>
      <c r="F162" s="19"/>
    </row>
    <row r="163" spans="1:6">
      <c r="A163" s="19"/>
      <c r="B163" s="19" t="s">
        <v>1813</v>
      </c>
      <c r="C163" s="19">
        <v>13</v>
      </c>
      <c r="D163" s="25"/>
      <c r="E163" s="25">
        <v>260085</v>
      </c>
      <c r="F163" s="19"/>
    </row>
    <row r="164" spans="1:6">
      <c r="A164" s="19"/>
      <c r="B164" s="19" t="s">
        <v>1814</v>
      </c>
      <c r="C164" s="19">
        <v>23</v>
      </c>
      <c r="D164" s="25"/>
      <c r="E164" s="25">
        <v>308555</v>
      </c>
      <c r="F164" s="19"/>
    </row>
    <row r="165" spans="1:6">
      <c r="A165" s="19"/>
      <c r="B165" s="19" t="s">
        <v>1815</v>
      </c>
      <c r="C165" s="19">
        <v>11</v>
      </c>
      <c r="D165" s="25"/>
      <c r="E165" s="25">
        <v>219550</v>
      </c>
      <c r="F165" s="19"/>
    </row>
    <row r="166" spans="1:6">
      <c r="A166" s="19"/>
      <c r="B166" s="19" t="s">
        <v>1816</v>
      </c>
      <c r="C166" s="19">
        <v>15</v>
      </c>
      <c r="D166" s="25"/>
      <c r="E166" s="25">
        <v>277210</v>
      </c>
      <c r="F166" s="19"/>
    </row>
    <row r="167" spans="1:6">
      <c r="A167" s="19"/>
      <c r="B167" s="19" t="s">
        <v>1817</v>
      </c>
      <c r="C167" s="19">
        <v>14</v>
      </c>
      <c r="D167" s="25"/>
      <c r="E167" s="25">
        <v>258230</v>
      </c>
      <c r="F167" s="19"/>
    </row>
    <row r="168" spans="1:6">
      <c r="A168" s="19"/>
      <c r="B168" s="19" t="s">
        <v>1818</v>
      </c>
      <c r="C168" s="19">
        <v>12</v>
      </c>
      <c r="D168" s="25"/>
      <c r="E168" s="25">
        <v>213175</v>
      </c>
      <c r="F168" s="19"/>
    </row>
    <row r="169" spans="1:6">
      <c r="A169" s="19"/>
      <c r="B169" s="19" t="s">
        <v>1819</v>
      </c>
      <c r="C169" s="19">
        <v>7</v>
      </c>
      <c r="D169" s="25"/>
      <c r="E169" s="25">
        <v>114820</v>
      </c>
      <c r="F169" s="19"/>
    </row>
    <row r="170" spans="1:6">
      <c r="A170" s="19"/>
      <c r="B170" s="19" t="s">
        <v>1820</v>
      </c>
      <c r="C170" s="19">
        <v>4</v>
      </c>
      <c r="D170" s="25"/>
      <c r="E170" s="25">
        <v>64470</v>
      </c>
      <c r="F170" s="19"/>
    </row>
    <row r="171" spans="1:6">
      <c r="A171" s="19"/>
      <c r="B171" s="19" t="s">
        <v>1821</v>
      </c>
      <c r="C171" s="19">
        <v>5</v>
      </c>
      <c r="D171" s="25"/>
      <c r="E171" s="25">
        <v>69035</v>
      </c>
      <c r="F171" s="19"/>
    </row>
    <row r="172" spans="1:6">
      <c r="A172" s="19"/>
      <c r="B172" s="19" t="s">
        <v>1822</v>
      </c>
      <c r="C172" s="19">
        <v>5</v>
      </c>
      <c r="D172" s="25"/>
      <c r="E172" s="25">
        <v>81555</v>
      </c>
      <c r="F172" s="19"/>
    </row>
    <row r="173" spans="1:6">
      <c r="A173" s="19"/>
      <c r="B173" s="19" t="s">
        <v>1823</v>
      </c>
      <c r="C173" s="19">
        <v>7</v>
      </c>
      <c r="D173" s="25"/>
      <c r="E173" s="25">
        <v>108000</v>
      </c>
      <c r="F173" s="19"/>
    </row>
    <row r="174" spans="1:6">
      <c r="A174" s="19"/>
      <c r="B174" s="19" t="s">
        <v>1824</v>
      </c>
      <c r="C174" s="19">
        <v>9</v>
      </c>
      <c r="D174" s="25"/>
      <c r="E174" s="25">
        <v>123330</v>
      </c>
      <c r="F174" s="19"/>
    </row>
    <row r="175" spans="1:6">
      <c r="A175" s="19"/>
      <c r="B175" s="19" t="s">
        <v>1825</v>
      </c>
      <c r="C175" s="19">
        <v>5</v>
      </c>
      <c r="D175" s="25"/>
      <c r="E175" s="25">
        <v>90260</v>
      </c>
      <c r="F175" s="19"/>
    </row>
    <row r="176" spans="1:6">
      <c r="A176" s="19"/>
      <c r="B176" s="19" t="s">
        <v>1073</v>
      </c>
      <c r="C176" s="19">
        <v>3</v>
      </c>
      <c r="D176" s="25"/>
      <c r="E176" s="25">
        <v>42195</v>
      </c>
      <c r="F176" s="19"/>
    </row>
    <row r="177" spans="1:6">
      <c r="A177" s="19"/>
      <c r="B177" s="19" t="s">
        <v>1075</v>
      </c>
      <c r="C177" s="19">
        <v>1</v>
      </c>
      <c r="D177" s="25"/>
      <c r="E177" s="25">
        <v>19265</v>
      </c>
      <c r="F177" s="19"/>
    </row>
    <row r="178" spans="1:6">
      <c r="A178" s="19"/>
      <c r="B178" s="19" t="s">
        <v>1460</v>
      </c>
      <c r="C178" s="19">
        <v>1</v>
      </c>
      <c r="D178" s="25"/>
      <c r="E178" s="25">
        <v>1415</v>
      </c>
      <c r="F178" s="19"/>
    </row>
    <row r="179" spans="1:6">
      <c r="A179" s="19"/>
      <c r="B179" s="19"/>
      <c r="C179" s="19"/>
      <c r="D179" s="25"/>
      <c r="E179" s="25"/>
      <c r="F179" s="19" t="s">
        <v>1010</v>
      </c>
    </row>
    <row r="180" spans="1:6" ht="26.25">
      <c r="A180" s="673" t="s">
        <v>43</v>
      </c>
      <c r="B180" s="674"/>
      <c r="C180" s="29">
        <f>SUM(C120:C179)</f>
        <v>385</v>
      </c>
      <c r="D180" s="30">
        <f>SUM(D120:D179)</f>
        <v>3884195</v>
      </c>
      <c r="E180" s="30">
        <f>SUM(E120:E179)</f>
        <v>3869550</v>
      </c>
      <c r="F180" s="30">
        <f>D180-E180</f>
        <v>14645</v>
      </c>
    </row>
    <row r="186" spans="1:6" ht="23.25">
      <c r="A186" s="666" t="s">
        <v>0</v>
      </c>
      <c r="B186" s="666"/>
      <c r="C186" s="666"/>
      <c r="D186" s="666"/>
      <c r="E186" s="666"/>
      <c r="F186" s="666"/>
    </row>
    <row r="187" spans="1:6" ht="15.75">
      <c r="A187" s="672" t="s">
        <v>1750</v>
      </c>
      <c r="B187" s="672"/>
      <c r="C187" s="672"/>
      <c r="D187" s="672"/>
      <c r="E187" s="672"/>
      <c r="F187" s="672"/>
    </row>
    <row r="188" spans="1:6">
      <c r="A188" s="667" t="s">
        <v>1826</v>
      </c>
      <c r="B188" s="667"/>
      <c r="C188" s="667"/>
      <c r="D188" s="667"/>
      <c r="E188" s="667"/>
      <c r="F188" s="667"/>
    </row>
    <row r="189" spans="1:6">
      <c r="A189" s="668" t="s">
        <v>2</v>
      </c>
      <c r="B189" s="668"/>
      <c r="C189" s="668"/>
      <c r="D189" s="668"/>
      <c r="E189" s="668"/>
      <c r="F189" s="668"/>
    </row>
    <row r="190" spans="1:6" ht="15.75">
      <c r="A190" s="1" t="s">
        <v>3</v>
      </c>
      <c r="B190" s="1" t="s">
        <v>4</v>
      </c>
      <c r="C190" s="1" t="s">
        <v>5</v>
      </c>
      <c r="D190" s="1" t="s">
        <v>6</v>
      </c>
      <c r="E190" s="1" t="s">
        <v>46</v>
      </c>
      <c r="F190" s="1" t="s">
        <v>8</v>
      </c>
    </row>
    <row r="191" spans="1:6">
      <c r="A191" s="19">
        <v>1</v>
      </c>
      <c r="B191" s="21" t="s">
        <v>1146</v>
      </c>
      <c r="C191" s="21">
        <v>8</v>
      </c>
      <c r="D191" s="20">
        <v>149995</v>
      </c>
      <c r="E191" s="20"/>
      <c r="F191" s="21"/>
    </row>
    <row r="192" spans="1:6">
      <c r="A192" s="19">
        <v>2</v>
      </c>
      <c r="B192" s="21" t="s">
        <v>1113</v>
      </c>
      <c r="C192" s="21">
        <v>3</v>
      </c>
      <c r="D192" s="20">
        <v>63810</v>
      </c>
      <c r="E192" s="20"/>
      <c r="F192" s="21"/>
    </row>
    <row r="193" spans="1:6">
      <c r="A193" s="19">
        <v>3</v>
      </c>
      <c r="B193" s="21" t="s">
        <v>1118</v>
      </c>
      <c r="C193" s="21">
        <v>4</v>
      </c>
      <c r="D193" s="20">
        <v>103605</v>
      </c>
      <c r="E193" s="20"/>
      <c r="F193" s="19"/>
    </row>
    <row r="194" spans="1:6">
      <c r="A194" s="19">
        <v>4</v>
      </c>
      <c r="B194" s="21" t="s">
        <v>1114</v>
      </c>
      <c r="C194" s="21">
        <v>8</v>
      </c>
      <c r="D194" s="20">
        <v>200900</v>
      </c>
      <c r="E194" s="20"/>
      <c r="F194" s="19"/>
    </row>
    <row r="195" spans="1:6">
      <c r="A195" s="19">
        <v>5</v>
      </c>
      <c r="B195" s="21" t="s">
        <v>1122</v>
      </c>
      <c r="C195" s="21">
        <v>1</v>
      </c>
      <c r="D195" s="20"/>
      <c r="E195" s="20">
        <v>14400</v>
      </c>
      <c r="F195" s="19"/>
    </row>
    <row r="196" spans="1:6">
      <c r="A196" s="19">
        <v>6</v>
      </c>
      <c r="B196" s="19" t="s">
        <v>1124</v>
      </c>
      <c r="C196" s="19">
        <v>5</v>
      </c>
      <c r="D196" s="20"/>
      <c r="E196" s="20">
        <v>99325</v>
      </c>
      <c r="F196" s="19"/>
    </row>
    <row r="197" spans="1:6">
      <c r="A197" s="19">
        <v>7</v>
      </c>
      <c r="B197" s="19" t="s">
        <v>1125</v>
      </c>
      <c r="C197" s="19">
        <v>6</v>
      </c>
      <c r="D197" s="25"/>
      <c r="E197" s="25">
        <v>100970</v>
      </c>
      <c r="F197" s="19"/>
    </row>
    <row r="198" spans="1:6">
      <c r="A198" s="19">
        <v>8</v>
      </c>
      <c r="B198" s="19" t="s">
        <v>1126</v>
      </c>
      <c r="C198" s="19">
        <v>8</v>
      </c>
      <c r="D198" s="25"/>
      <c r="E198" s="25">
        <v>145065</v>
      </c>
      <c r="F198" s="19"/>
    </row>
    <row r="199" spans="1:6">
      <c r="A199" s="19">
        <v>9</v>
      </c>
      <c r="B199" s="19" t="s">
        <v>1127</v>
      </c>
      <c r="C199" s="19">
        <v>8</v>
      </c>
      <c r="D199" s="25"/>
      <c r="E199" s="25">
        <v>152345</v>
      </c>
      <c r="F199" s="19"/>
    </row>
    <row r="200" spans="1:6">
      <c r="A200" s="19">
        <v>10</v>
      </c>
      <c r="B200" s="19" t="s">
        <v>1128</v>
      </c>
      <c r="C200" s="19">
        <v>1</v>
      </c>
      <c r="D200" s="25"/>
      <c r="E200" s="25">
        <v>12565</v>
      </c>
      <c r="F200" s="19"/>
    </row>
    <row r="201" spans="1:6">
      <c r="A201" s="19">
        <v>11</v>
      </c>
      <c r="B201" s="19"/>
      <c r="C201" s="19"/>
      <c r="D201" s="25"/>
      <c r="E201" s="25"/>
      <c r="F201" s="19"/>
    </row>
    <row r="202" spans="1:6" ht="26.25">
      <c r="A202" s="673" t="s">
        <v>43</v>
      </c>
      <c r="B202" s="674"/>
      <c r="C202" s="29">
        <f>SUM(C191:C201)</f>
        <v>52</v>
      </c>
      <c r="D202" s="30">
        <f>SUM(D191:D201)</f>
        <v>518310</v>
      </c>
      <c r="E202" s="30">
        <f>SUM(E191:E201)</f>
        <v>524670</v>
      </c>
      <c r="F202" s="30">
        <f>D202-E202</f>
        <v>-6360</v>
      </c>
    </row>
    <row r="207" spans="1:6" ht="23.25">
      <c r="A207" s="666" t="s">
        <v>0</v>
      </c>
      <c r="B207" s="666"/>
      <c r="C207" s="666"/>
      <c r="D207" s="666"/>
      <c r="E207" s="666"/>
      <c r="F207" s="666"/>
    </row>
    <row r="208" spans="1:6" ht="15.75">
      <c r="A208" s="672" t="s">
        <v>1750</v>
      </c>
      <c r="B208" s="672"/>
      <c r="C208" s="672"/>
      <c r="D208" s="672"/>
      <c r="E208" s="672"/>
      <c r="F208" s="672"/>
    </row>
    <row r="209" spans="1:6">
      <c r="A209" s="667" t="s">
        <v>1605</v>
      </c>
      <c r="B209" s="667"/>
      <c r="C209" s="667"/>
      <c r="D209" s="667"/>
      <c r="E209" s="667"/>
      <c r="F209" s="667"/>
    </row>
    <row r="210" spans="1:6">
      <c r="A210" s="668" t="s">
        <v>2</v>
      </c>
      <c r="B210" s="668"/>
      <c r="C210" s="668"/>
      <c r="D210" s="668"/>
      <c r="E210" s="668"/>
      <c r="F210" s="668"/>
    </row>
    <row r="211" spans="1:6" ht="15.75">
      <c r="A211" s="1" t="s">
        <v>3</v>
      </c>
      <c r="B211" s="1" t="s">
        <v>4</v>
      </c>
      <c r="C211" s="1" t="s">
        <v>5</v>
      </c>
      <c r="D211" s="1" t="s">
        <v>6</v>
      </c>
      <c r="E211" s="1" t="s">
        <v>46</v>
      </c>
      <c r="F211" s="1" t="s">
        <v>8</v>
      </c>
    </row>
    <row r="212" spans="1:6">
      <c r="A212" s="19">
        <v>1</v>
      </c>
      <c r="B212" s="21" t="s">
        <v>1146</v>
      </c>
      <c r="C212" s="21">
        <v>11</v>
      </c>
      <c r="D212" s="20">
        <v>249785</v>
      </c>
      <c r="E212" s="20"/>
      <c r="F212" s="21"/>
    </row>
    <row r="213" spans="1:6">
      <c r="A213" s="19">
        <v>2</v>
      </c>
      <c r="B213" s="21" t="s">
        <v>1113</v>
      </c>
      <c r="C213" s="21">
        <v>13</v>
      </c>
      <c r="D213" s="20">
        <v>259410</v>
      </c>
      <c r="E213" s="20"/>
      <c r="F213" s="21"/>
    </row>
    <row r="214" spans="1:6">
      <c r="A214" s="19">
        <v>3</v>
      </c>
      <c r="B214" s="21" t="s">
        <v>1117</v>
      </c>
      <c r="C214" s="21">
        <v>10</v>
      </c>
      <c r="D214" s="20">
        <v>250605</v>
      </c>
      <c r="E214" s="20"/>
      <c r="F214" s="19"/>
    </row>
    <row r="215" spans="1:6">
      <c r="A215" s="19">
        <v>4</v>
      </c>
      <c r="B215" s="21" t="s">
        <v>1118</v>
      </c>
      <c r="C215" s="21">
        <v>4</v>
      </c>
      <c r="D215" s="20">
        <v>102030</v>
      </c>
      <c r="E215" s="20"/>
      <c r="F215" s="19"/>
    </row>
    <row r="216" spans="1:6">
      <c r="A216" s="19">
        <v>5</v>
      </c>
      <c r="B216" s="21" t="s">
        <v>1114</v>
      </c>
      <c r="C216" s="21">
        <v>1</v>
      </c>
      <c r="D216" s="20">
        <v>21715</v>
      </c>
      <c r="E216" s="20"/>
      <c r="F216" s="19"/>
    </row>
    <row r="217" spans="1:6">
      <c r="A217" s="19">
        <v>6</v>
      </c>
      <c r="B217" s="19" t="s">
        <v>1115</v>
      </c>
      <c r="C217" s="19">
        <v>11</v>
      </c>
      <c r="D217" s="20">
        <v>271945</v>
      </c>
      <c r="E217" s="20"/>
      <c r="F217" s="19"/>
    </row>
    <row r="218" spans="1:6">
      <c r="A218" s="19">
        <v>7</v>
      </c>
      <c r="B218" s="19" t="s">
        <v>1119</v>
      </c>
      <c r="C218" s="19">
        <v>9</v>
      </c>
      <c r="D218" s="25">
        <v>223685</v>
      </c>
      <c r="E218" s="25"/>
      <c r="F218" s="19"/>
    </row>
    <row r="219" spans="1:6">
      <c r="A219" s="19">
        <v>8</v>
      </c>
      <c r="B219" s="19" t="s">
        <v>1471</v>
      </c>
      <c r="C219" s="19">
        <v>2</v>
      </c>
      <c r="D219" s="25"/>
      <c r="E219" s="25">
        <v>50525</v>
      </c>
      <c r="F219" s="19"/>
    </row>
    <row r="220" spans="1:6">
      <c r="A220" s="19">
        <v>9</v>
      </c>
      <c r="B220" s="19" t="s">
        <v>1495</v>
      </c>
      <c r="C220" s="19">
        <v>6</v>
      </c>
      <c r="D220" s="25"/>
      <c r="E220" s="25">
        <v>146395</v>
      </c>
      <c r="F220" s="19"/>
    </row>
    <row r="221" spans="1:6">
      <c r="A221" s="19">
        <v>10</v>
      </c>
      <c r="B221" s="19" t="s">
        <v>1472</v>
      </c>
      <c r="C221" s="19">
        <v>6</v>
      </c>
      <c r="D221" s="25"/>
      <c r="E221" s="25">
        <v>150070</v>
      </c>
      <c r="F221" s="19"/>
    </row>
    <row r="222" spans="1:6">
      <c r="A222" s="19">
        <v>11</v>
      </c>
      <c r="B222" s="19" t="s">
        <v>1827</v>
      </c>
      <c r="C222" s="19">
        <v>2</v>
      </c>
      <c r="D222" s="25"/>
      <c r="E222" s="25">
        <v>49220</v>
      </c>
      <c r="F222" s="19"/>
    </row>
    <row r="223" spans="1:6">
      <c r="A223" s="19">
        <v>12</v>
      </c>
      <c r="B223" s="19" t="s">
        <v>1496</v>
      </c>
      <c r="C223" s="19">
        <v>5</v>
      </c>
      <c r="D223" s="25"/>
      <c r="E223" s="25">
        <v>120605</v>
      </c>
      <c r="F223" s="19"/>
    </row>
    <row r="224" spans="1:6">
      <c r="A224" s="19">
        <v>13</v>
      </c>
      <c r="B224" s="19" t="s">
        <v>1497</v>
      </c>
      <c r="C224" s="19">
        <v>9</v>
      </c>
      <c r="D224" s="25"/>
      <c r="E224" s="25">
        <v>197785</v>
      </c>
      <c r="F224" s="19"/>
    </row>
    <row r="225" spans="1:6">
      <c r="A225" s="19">
        <v>14</v>
      </c>
      <c r="B225" s="19" t="s">
        <v>1475</v>
      </c>
      <c r="C225" s="19">
        <v>6</v>
      </c>
      <c r="D225" s="25"/>
      <c r="E225" s="25">
        <v>140050</v>
      </c>
      <c r="F225" s="19"/>
    </row>
    <row r="226" spans="1:6">
      <c r="A226" s="19">
        <v>15</v>
      </c>
      <c r="B226" s="19" t="s">
        <v>1476</v>
      </c>
      <c r="C226" s="19">
        <v>4</v>
      </c>
      <c r="D226" s="25"/>
      <c r="E226" s="25">
        <v>97900</v>
      </c>
      <c r="F226" s="19"/>
    </row>
    <row r="227" spans="1:6">
      <c r="A227" s="19">
        <v>16</v>
      </c>
      <c r="B227" s="19" t="s">
        <v>1122</v>
      </c>
      <c r="C227" s="19">
        <v>8</v>
      </c>
      <c r="D227" s="25"/>
      <c r="E227" s="25">
        <v>182000</v>
      </c>
      <c r="F227" s="19"/>
    </row>
    <row r="228" spans="1:6">
      <c r="A228" s="19"/>
      <c r="B228" s="19" t="s">
        <v>1124</v>
      </c>
      <c r="C228" s="19">
        <v>11</v>
      </c>
      <c r="D228" s="25"/>
      <c r="E228" s="25">
        <v>198705</v>
      </c>
      <c r="F228" s="19"/>
    </row>
    <row r="229" spans="1:6">
      <c r="A229" s="19"/>
      <c r="B229" s="19" t="s">
        <v>1125</v>
      </c>
      <c r="C229" s="19">
        <v>3</v>
      </c>
      <c r="D229" s="25"/>
      <c r="E229" s="25">
        <v>40790</v>
      </c>
      <c r="F229" s="19"/>
    </row>
    <row r="230" spans="1:6">
      <c r="A230" s="19"/>
      <c r="B230" s="19"/>
      <c r="C230" s="19"/>
      <c r="D230" s="25"/>
      <c r="E230" s="25"/>
      <c r="F230" s="19"/>
    </row>
    <row r="231" spans="1:6">
      <c r="A231" s="19"/>
      <c r="B231" s="19"/>
      <c r="C231" s="19"/>
      <c r="D231" s="25"/>
      <c r="E231" s="25"/>
      <c r="F231" s="19"/>
    </row>
    <row r="232" spans="1:6">
      <c r="A232" s="19"/>
      <c r="B232" s="19"/>
      <c r="C232" s="19"/>
      <c r="D232" s="25"/>
      <c r="E232" s="25"/>
      <c r="F232" s="19"/>
    </row>
    <row r="233" spans="1:6">
      <c r="A233" s="19"/>
      <c r="B233" s="19"/>
      <c r="C233" s="19"/>
      <c r="D233" s="25"/>
      <c r="E233" s="25"/>
      <c r="F233" s="19"/>
    </row>
    <row r="234" spans="1:6">
      <c r="A234" s="19"/>
      <c r="B234" s="19"/>
      <c r="C234" s="19"/>
      <c r="D234" s="25"/>
      <c r="E234" s="25"/>
      <c r="F234" s="19"/>
    </row>
    <row r="235" spans="1:6">
      <c r="A235" s="19"/>
      <c r="B235" s="19"/>
      <c r="C235" s="19"/>
      <c r="D235" s="25"/>
      <c r="E235" s="25"/>
      <c r="F235" s="19" t="s">
        <v>1010</v>
      </c>
    </row>
    <row r="236" spans="1:6" ht="26.25">
      <c r="A236" s="673" t="s">
        <v>43</v>
      </c>
      <c r="B236" s="674"/>
      <c r="C236" s="29">
        <f>SUM(C212:C235)</f>
        <v>121</v>
      </c>
      <c r="D236" s="30">
        <f>SUM(D212:D235)</f>
        <v>1379175</v>
      </c>
      <c r="E236" s="30">
        <f>SUM(E212:E235)</f>
        <v>1374045</v>
      </c>
      <c r="F236" s="30">
        <f>D236-E236</f>
        <v>5130</v>
      </c>
    </row>
    <row r="244" spans="1:6" ht="23.25">
      <c r="A244" s="666" t="s">
        <v>0</v>
      </c>
      <c r="B244" s="666"/>
      <c r="C244" s="666"/>
      <c r="D244" s="666"/>
      <c r="E244" s="666"/>
      <c r="F244" s="666"/>
    </row>
    <row r="245" spans="1:6" ht="15.75">
      <c r="A245" s="672" t="s">
        <v>1750</v>
      </c>
      <c r="B245" s="672"/>
      <c r="C245" s="672"/>
      <c r="D245" s="672"/>
      <c r="E245" s="672"/>
      <c r="F245" s="672"/>
    </row>
    <row r="246" spans="1:6">
      <c r="A246" s="667" t="s">
        <v>1826</v>
      </c>
      <c r="B246" s="667"/>
      <c r="C246" s="667"/>
      <c r="D246" s="667"/>
      <c r="E246" s="667"/>
      <c r="F246" s="667"/>
    </row>
    <row r="247" spans="1:6">
      <c r="A247" s="668" t="s">
        <v>2</v>
      </c>
      <c r="B247" s="668"/>
      <c r="C247" s="668"/>
      <c r="D247" s="668"/>
      <c r="E247" s="668"/>
      <c r="F247" s="668"/>
    </row>
    <row r="248" spans="1:6" ht="15.75">
      <c r="A248" s="1" t="s">
        <v>3</v>
      </c>
      <c r="B248" s="1" t="s">
        <v>4</v>
      </c>
      <c r="C248" s="1" t="s">
        <v>5</v>
      </c>
      <c r="D248" s="1" t="s">
        <v>6</v>
      </c>
      <c r="E248" s="1" t="s">
        <v>46</v>
      </c>
      <c r="F248" s="1" t="s">
        <v>8</v>
      </c>
    </row>
    <row r="249" spans="1:6">
      <c r="A249" s="19">
        <v>1</v>
      </c>
      <c r="B249" s="21" t="s">
        <v>1134</v>
      </c>
      <c r="C249" s="21">
        <v>4</v>
      </c>
      <c r="D249" s="20">
        <v>97945</v>
      </c>
      <c r="E249" s="20"/>
      <c r="F249" s="21"/>
    </row>
    <row r="250" spans="1:6">
      <c r="A250" s="19">
        <v>2</v>
      </c>
      <c r="B250" s="21" t="s">
        <v>1135</v>
      </c>
      <c r="C250" s="21">
        <v>22</v>
      </c>
      <c r="D250" s="20">
        <v>399275</v>
      </c>
      <c r="E250" s="20"/>
      <c r="F250" s="21"/>
    </row>
    <row r="251" spans="1:6">
      <c r="A251" s="19">
        <v>3</v>
      </c>
      <c r="B251" s="21" t="s">
        <v>1136</v>
      </c>
      <c r="C251" s="21">
        <v>15</v>
      </c>
      <c r="D251" s="20">
        <v>385970</v>
      </c>
      <c r="E251" s="20"/>
      <c r="F251" s="19"/>
    </row>
    <row r="252" spans="1:6">
      <c r="A252" s="19">
        <v>4</v>
      </c>
      <c r="B252" s="21" t="s">
        <v>1137</v>
      </c>
      <c r="C252" s="21">
        <v>16</v>
      </c>
      <c r="D252" s="20">
        <v>417110</v>
      </c>
      <c r="E252" s="20"/>
      <c r="F252" s="19"/>
    </row>
    <row r="253" spans="1:6">
      <c r="A253" s="19">
        <v>5</v>
      </c>
      <c r="B253" s="21" t="s">
        <v>1138</v>
      </c>
      <c r="C253" s="21">
        <v>18</v>
      </c>
      <c r="D253" s="20">
        <v>466175</v>
      </c>
      <c r="E253" s="20"/>
      <c r="F253" s="19"/>
    </row>
    <row r="254" spans="1:6">
      <c r="A254" s="19">
        <v>6</v>
      </c>
      <c r="B254" s="19" t="s">
        <v>1139</v>
      </c>
      <c r="C254" s="19">
        <v>20</v>
      </c>
      <c r="D254" s="20">
        <v>494885</v>
      </c>
      <c r="E254" s="20"/>
      <c r="F254" s="19"/>
    </row>
    <row r="255" spans="1:6">
      <c r="A255" s="19">
        <v>7</v>
      </c>
      <c r="B255" s="19" t="s">
        <v>1140</v>
      </c>
      <c r="C255" s="19">
        <v>23</v>
      </c>
      <c r="D255" s="25">
        <v>585605</v>
      </c>
      <c r="E255" s="25"/>
      <c r="F255" s="19"/>
    </row>
    <row r="256" spans="1:6">
      <c r="A256" s="19">
        <v>8</v>
      </c>
      <c r="B256" s="19" t="s">
        <v>1141</v>
      </c>
      <c r="C256" s="19">
        <v>16</v>
      </c>
      <c r="D256" s="25">
        <v>414005</v>
      </c>
      <c r="E256" s="25"/>
      <c r="F256" s="19"/>
    </row>
    <row r="257" spans="1:6">
      <c r="A257" s="19">
        <v>9</v>
      </c>
      <c r="B257" s="19" t="s">
        <v>1142</v>
      </c>
      <c r="C257" s="19">
        <v>19</v>
      </c>
      <c r="D257" s="25">
        <v>490975</v>
      </c>
      <c r="E257" s="25"/>
      <c r="F257" s="19"/>
    </row>
    <row r="258" spans="1:6">
      <c r="A258" s="19">
        <v>10</v>
      </c>
      <c r="B258" s="19" t="s">
        <v>1143</v>
      </c>
      <c r="C258" s="19">
        <v>7</v>
      </c>
      <c r="D258" s="25">
        <v>182990</v>
      </c>
      <c r="E258" s="25"/>
      <c r="F258" s="19"/>
    </row>
    <row r="259" spans="1:6">
      <c r="A259" s="19"/>
      <c r="B259" s="19"/>
      <c r="C259" s="19"/>
      <c r="D259" s="25"/>
      <c r="E259" s="25"/>
      <c r="F259" s="19"/>
    </row>
    <row r="260" spans="1:6">
      <c r="A260" s="19"/>
      <c r="B260" s="19"/>
      <c r="C260" s="19"/>
      <c r="D260" s="25"/>
      <c r="E260" s="25"/>
      <c r="F260" s="19"/>
    </row>
    <row r="261" spans="1:6">
      <c r="A261" s="19"/>
      <c r="B261" s="19" t="s">
        <v>1520</v>
      </c>
      <c r="C261" s="19">
        <v>5</v>
      </c>
      <c r="D261" s="25"/>
      <c r="E261" s="25">
        <v>69845</v>
      </c>
      <c r="F261" s="19"/>
    </row>
    <row r="262" spans="1:6">
      <c r="A262" s="19"/>
      <c r="B262" s="19" t="s">
        <v>1151</v>
      </c>
      <c r="C262" s="19">
        <v>13</v>
      </c>
      <c r="D262" s="25"/>
      <c r="E262" s="25">
        <v>182065</v>
      </c>
      <c r="F262" s="19"/>
    </row>
    <row r="263" spans="1:6">
      <c r="A263" s="19"/>
      <c r="B263" s="19" t="s">
        <v>1828</v>
      </c>
      <c r="C263" s="19">
        <v>5</v>
      </c>
      <c r="D263" s="25"/>
      <c r="E263" s="25">
        <v>70105</v>
      </c>
      <c r="F263" s="19"/>
    </row>
    <row r="264" spans="1:6">
      <c r="A264" s="19"/>
      <c r="B264" s="19" t="s">
        <v>1152</v>
      </c>
      <c r="C264" s="19">
        <v>7</v>
      </c>
      <c r="D264" s="25"/>
      <c r="E264" s="25">
        <v>107595</v>
      </c>
      <c r="F264" s="19"/>
    </row>
    <row r="265" spans="1:6">
      <c r="A265" s="19"/>
      <c r="B265" s="19" t="s">
        <v>1523</v>
      </c>
      <c r="C265" s="19">
        <v>9</v>
      </c>
      <c r="D265" s="25"/>
      <c r="E265" s="25">
        <v>147875</v>
      </c>
      <c r="F265" s="19"/>
    </row>
    <row r="266" spans="1:6">
      <c r="A266" s="19"/>
      <c r="B266" s="19" t="s">
        <v>1829</v>
      </c>
      <c r="C266" s="19">
        <v>12</v>
      </c>
      <c r="D266" s="25"/>
      <c r="E266" s="25">
        <v>208560</v>
      </c>
      <c r="F266" s="19"/>
    </row>
    <row r="267" spans="1:6">
      <c r="A267" s="19"/>
      <c r="B267" s="19" t="s">
        <v>1830</v>
      </c>
      <c r="C267" s="19">
        <v>5</v>
      </c>
      <c r="D267" s="25"/>
      <c r="E267" s="25">
        <v>88690</v>
      </c>
      <c r="F267" s="19"/>
    </row>
    <row r="268" spans="1:6">
      <c r="A268" s="19"/>
      <c r="B268" s="19" t="s">
        <v>1831</v>
      </c>
      <c r="C268" s="19">
        <v>7</v>
      </c>
      <c r="D268" s="25"/>
      <c r="E268" s="25">
        <v>137680</v>
      </c>
      <c r="F268" s="19"/>
    </row>
    <row r="269" spans="1:6">
      <c r="A269" s="19"/>
      <c r="B269" s="19" t="s">
        <v>1153</v>
      </c>
      <c r="C269" s="19">
        <v>6</v>
      </c>
      <c r="D269" s="25"/>
      <c r="E269" s="25">
        <v>118785</v>
      </c>
      <c r="F269" s="19"/>
    </row>
    <row r="270" spans="1:6">
      <c r="A270" s="19"/>
      <c r="B270" s="19" t="s">
        <v>1832</v>
      </c>
      <c r="C270" s="19">
        <v>3</v>
      </c>
      <c r="D270" s="25"/>
      <c r="E270" s="25">
        <v>42580</v>
      </c>
      <c r="F270" s="19"/>
    </row>
    <row r="271" spans="1:6">
      <c r="A271" s="19"/>
      <c r="B271" s="19" t="s">
        <v>1833</v>
      </c>
      <c r="C271" s="19">
        <v>11</v>
      </c>
      <c r="D271" s="25"/>
      <c r="E271" s="25">
        <v>176000</v>
      </c>
      <c r="F271" s="19"/>
    </row>
    <row r="272" spans="1:6">
      <c r="A272" s="19"/>
      <c r="B272" s="19" t="s">
        <v>1154</v>
      </c>
      <c r="C272" s="19">
        <v>8</v>
      </c>
      <c r="D272" s="25"/>
      <c r="E272" s="25">
        <v>139845</v>
      </c>
      <c r="F272" s="19"/>
    </row>
    <row r="273" spans="1:6">
      <c r="A273" s="19"/>
      <c r="B273" s="19" t="s">
        <v>1834</v>
      </c>
      <c r="C273" s="19">
        <v>10</v>
      </c>
      <c r="D273" s="25"/>
      <c r="E273" s="25">
        <v>170775</v>
      </c>
      <c r="F273" s="19"/>
    </row>
    <row r="274" spans="1:6">
      <c r="A274" s="19"/>
      <c r="B274" s="19" t="s">
        <v>1536</v>
      </c>
      <c r="C274" s="19">
        <v>8</v>
      </c>
      <c r="D274" s="25"/>
      <c r="E274" s="25">
        <v>150035</v>
      </c>
      <c r="F274" s="19"/>
    </row>
    <row r="275" spans="1:6">
      <c r="A275" s="19"/>
      <c r="B275" s="19" t="s">
        <v>1537</v>
      </c>
      <c r="C275" s="19">
        <v>3</v>
      </c>
      <c r="D275" s="25"/>
      <c r="E275" s="25">
        <v>66285</v>
      </c>
      <c r="F275" s="19"/>
    </row>
    <row r="276" spans="1:6">
      <c r="A276" s="19"/>
      <c r="B276" s="19" t="s">
        <v>1524</v>
      </c>
      <c r="C276" s="19">
        <v>1</v>
      </c>
      <c r="D276" s="25"/>
      <c r="E276" s="25">
        <v>13460</v>
      </c>
      <c r="F276" s="19"/>
    </row>
    <row r="277" spans="1:6">
      <c r="A277" s="19"/>
      <c r="B277" s="19" t="s">
        <v>1538</v>
      </c>
      <c r="C277" s="19">
        <v>5</v>
      </c>
      <c r="D277" s="25"/>
      <c r="E277" s="25">
        <v>70510</v>
      </c>
      <c r="F277" s="19"/>
    </row>
    <row r="278" spans="1:6">
      <c r="A278" s="19"/>
      <c r="B278" s="19" t="s">
        <v>1539</v>
      </c>
      <c r="C278" s="19">
        <v>6</v>
      </c>
      <c r="D278" s="25"/>
      <c r="E278" s="25">
        <v>108870</v>
      </c>
      <c r="F278" s="19"/>
    </row>
    <row r="279" spans="1:6">
      <c r="A279" s="19"/>
      <c r="B279" s="19" t="s">
        <v>1155</v>
      </c>
      <c r="C279" s="19">
        <v>6</v>
      </c>
      <c r="D279" s="25"/>
      <c r="E279" s="25">
        <v>86220</v>
      </c>
      <c r="F279" s="19"/>
    </row>
    <row r="280" spans="1:6">
      <c r="A280" s="19"/>
      <c r="B280" s="19" t="s">
        <v>1156</v>
      </c>
      <c r="C280" s="19">
        <v>4</v>
      </c>
      <c r="D280" s="25"/>
      <c r="E280" s="25">
        <v>100690</v>
      </c>
      <c r="F280" s="19"/>
    </row>
    <row r="281" spans="1:6">
      <c r="A281" s="19"/>
      <c r="B281" s="19" t="s">
        <v>1540</v>
      </c>
      <c r="C281" s="19">
        <v>4</v>
      </c>
      <c r="D281" s="25"/>
      <c r="E281" s="25">
        <v>76760</v>
      </c>
      <c r="F281" s="19"/>
    </row>
    <row r="282" spans="1:6">
      <c r="A282" s="19"/>
      <c r="B282" s="19" t="s">
        <v>1526</v>
      </c>
      <c r="C282" s="19">
        <v>6</v>
      </c>
      <c r="D282" s="25"/>
      <c r="E282" s="25">
        <v>127165</v>
      </c>
      <c r="F282" s="19"/>
    </row>
    <row r="283" spans="1:6">
      <c r="A283" s="19"/>
      <c r="B283" s="19" t="s">
        <v>1157</v>
      </c>
      <c r="C283" s="19">
        <v>4</v>
      </c>
      <c r="D283" s="25"/>
      <c r="E283" s="25">
        <v>73610</v>
      </c>
      <c r="F283" s="19"/>
    </row>
    <row r="284" spans="1:6">
      <c r="A284" s="19"/>
      <c r="B284" s="19" t="s">
        <v>1527</v>
      </c>
      <c r="C284" s="19">
        <v>7</v>
      </c>
      <c r="D284" s="25"/>
      <c r="E284" s="25">
        <v>100405</v>
      </c>
      <c r="F284" s="19"/>
    </row>
    <row r="285" spans="1:6">
      <c r="A285" s="19"/>
      <c r="B285" s="19" t="s">
        <v>1169</v>
      </c>
      <c r="C285" s="19">
        <v>3</v>
      </c>
      <c r="D285" s="25"/>
      <c r="E285" s="25">
        <v>42385</v>
      </c>
      <c r="F285" s="19"/>
    </row>
    <row r="286" spans="1:6">
      <c r="A286" s="19"/>
      <c r="B286" s="19" t="s">
        <v>1226</v>
      </c>
      <c r="C286" s="19">
        <v>5</v>
      </c>
      <c r="D286" s="25"/>
      <c r="E286" s="25">
        <v>70830</v>
      </c>
      <c r="F286" s="19"/>
    </row>
    <row r="287" spans="1:6">
      <c r="A287" s="19"/>
      <c r="B287" s="19" t="s">
        <v>1227</v>
      </c>
      <c r="C287" s="19">
        <v>2</v>
      </c>
      <c r="D287" s="25"/>
      <c r="E287" s="25">
        <v>29290</v>
      </c>
      <c r="F287" s="19"/>
    </row>
    <row r="288" spans="1:6">
      <c r="A288" s="19"/>
      <c r="B288" s="19" t="s">
        <v>1228</v>
      </c>
      <c r="C288" s="19">
        <v>4</v>
      </c>
      <c r="D288" s="25"/>
      <c r="E288" s="25">
        <v>52895</v>
      </c>
      <c r="F288" s="19"/>
    </row>
    <row r="289" spans="1:6">
      <c r="A289" s="19"/>
      <c r="B289" s="19" t="s">
        <v>1229</v>
      </c>
      <c r="C289" s="19">
        <v>1</v>
      </c>
      <c r="D289" s="25"/>
      <c r="E289" s="25">
        <v>14805</v>
      </c>
      <c r="F289" s="19"/>
    </row>
    <row r="290" spans="1:6">
      <c r="A290" s="19"/>
      <c r="B290" s="19" t="s">
        <v>1230</v>
      </c>
      <c r="C290" s="19">
        <v>6</v>
      </c>
      <c r="D290" s="25"/>
      <c r="E290" s="25">
        <v>84980</v>
      </c>
      <c r="F290" s="19"/>
    </row>
    <row r="291" spans="1:6">
      <c r="A291" s="19"/>
      <c r="B291" s="19" t="s">
        <v>1232</v>
      </c>
      <c r="C291" s="19">
        <v>2</v>
      </c>
      <c r="D291" s="25"/>
      <c r="E291" s="25">
        <v>27435</v>
      </c>
      <c r="F291" s="19"/>
    </row>
    <row r="292" spans="1:6">
      <c r="A292" s="19"/>
      <c r="B292" s="19" t="s">
        <v>1233</v>
      </c>
      <c r="C292" s="19">
        <v>3</v>
      </c>
      <c r="D292" s="25"/>
      <c r="E292" s="25">
        <v>45930</v>
      </c>
      <c r="F292" s="19"/>
    </row>
    <row r="293" spans="1:6">
      <c r="A293" s="19"/>
      <c r="B293" s="19" t="s">
        <v>1235</v>
      </c>
      <c r="C293" s="19">
        <v>6</v>
      </c>
      <c r="D293" s="25"/>
      <c r="E293" s="25">
        <v>85785</v>
      </c>
      <c r="F293" s="19"/>
    </row>
    <row r="294" spans="1:6">
      <c r="A294" s="19"/>
      <c r="B294" s="19" t="s">
        <v>1241</v>
      </c>
      <c r="C294" s="19">
        <v>9</v>
      </c>
      <c r="D294" s="25"/>
      <c r="E294" s="25">
        <v>151955</v>
      </c>
      <c r="F294" s="19"/>
    </row>
    <row r="295" spans="1:6">
      <c r="A295" s="19"/>
      <c r="B295" s="19" t="s">
        <v>1252</v>
      </c>
      <c r="C295" s="19">
        <v>6</v>
      </c>
      <c r="D295" s="25"/>
      <c r="E295" s="25">
        <v>127145</v>
      </c>
      <c r="F295" s="19"/>
    </row>
    <row r="296" spans="1:6">
      <c r="A296" s="19"/>
      <c r="B296" s="19" t="s">
        <v>1224</v>
      </c>
      <c r="C296" s="19">
        <v>7</v>
      </c>
      <c r="D296" s="25"/>
      <c r="E296" s="25">
        <v>146120</v>
      </c>
      <c r="F296" s="19"/>
    </row>
    <row r="297" spans="1:6">
      <c r="A297" s="19"/>
      <c r="B297" s="19" t="s">
        <v>1171</v>
      </c>
      <c r="C297" s="19">
        <v>1</v>
      </c>
      <c r="D297" s="25"/>
      <c r="E297" s="25">
        <v>14340</v>
      </c>
      <c r="F297" s="19"/>
    </row>
    <row r="298" spans="1:6">
      <c r="A298" s="19"/>
      <c r="B298" s="19" t="s">
        <v>1243</v>
      </c>
      <c r="C298" s="19">
        <v>1</v>
      </c>
      <c r="D298" s="25"/>
      <c r="E298" s="25">
        <v>26295</v>
      </c>
      <c r="F298" s="19"/>
    </row>
    <row r="299" spans="1:6">
      <c r="A299" s="19"/>
      <c r="B299" s="19" t="s">
        <v>1244</v>
      </c>
      <c r="C299" s="19">
        <v>3</v>
      </c>
      <c r="D299" s="25"/>
      <c r="E299" s="25">
        <v>69005</v>
      </c>
      <c r="F299" s="19"/>
    </row>
    <row r="300" spans="1:6">
      <c r="A300" s="19"/>
      <c r="B300" s="19" t="s">
        <v>1245</v>
      </c>
      <c r="C300" s="19">
        <v>5</v>
      </c>
      <c r="D300" s="25"/>
      <c r="E300" s="25">
        <v>122810</v>
      </c>
      <c r="F300" s="19"/>
    </row>
    <row r="301" spans="1:6">
      <c r="A301" s="19"/>
      <c r="B301" s="19" t="s">
        <v>1247</v>
      </c>
      <c r="C301" s="19">
        <v>1</v>
      </c>
      <c r="D301" s="25"/>
      <c r="E301" s="25">
        <v>6440</v>
      </c>
      <c r="F301" s="19"/>
    </row>
    <row r="302" spans="1:6">
      <c r="A302" s="19"/>
      <c r="B302" s="19" t="s">
        <v>1835</v>
      </c>
      <c r="C302" s="19">
        <v>5</v>
      </c>
      <c r="D302" s="25"/>
      <c r="E302" s="25">
        <v>110690</v>
      </c>
      <c r="F302" s="19"/>
    </row>
    <row r="303" spans="1:6">
      <c r="A303" s="19"/>
      <c r="B303" s="19" t="s">
        <v>1542</v>
      </c>
      <c r="C303" s="19">
        <v>3</v>
      </c>
      <c r="D303" s="25"/>
      <c r="E303" s="25">
        <v>63610</v>
      </c>
      <c r="F303" s="19"/>
    </row>
    <row r="304" spans="1:6">
      <c r="A304" s="19"/>
      <c r="B304" s="19" t="s">
        <v>1545</v>
      </c>
      <c r="C304" s="19">
        <v>1</v>
      </c>
      <c r="D304" s="25"/>
      <c r="E304" s="25">
        <v>7320</v>
      </c>
      <c r="F304" s="19"/>
    </row>
    <row r="305" spans="1:6">
      <c r="A305" s="19"/>
      <c r="B305" s="19"/>
      <c r="C305" s="19"/>
      <c r="D305" s="25"/>
      <c r="E305" s="25"/>
      <c r="F305" s="19"/>
    </row>
    <row r="306" spans="1:6">
      <c r="A306" s="19"/>
      <c r="B306" s="19"/>
      <c r="C306" s="19"/>
      <c r="D306" s="25"/>
      <c r="E306" s="25"/>
      <c r="F306" s="19"/>
    </row>
    <row r="307" spans="1:6">
      <c r="A307" s="19"/>
      <c r="B307" s="19"/>
      <c r="C307" s="19"/>
      <c r="D307" s="25"/>
      <c r="E307" s="25"/>
      <c r="F307" s="19"/>
    </row>
    <row r="308" spans="1:6">
      <c r="A308" s="19"/>
      <c r="B308" s="19"/>
      <c r="C308" s="19"/>
      <c r="D308" s="25"/>
      <c r="E308" s="25"/>
      <c r="F308" s="19"/>
    </row>
    <row r="309" spans="1:6">
      <c r="A309" s="19"/>
      <c r="B309" s="19"/>
      <c r="C309" s="19"/>
      <c r="D309" s="25"/>
      <c r="E309" s="25"/>
      <c r="F309" s="19"/>
    </row>
    <row r="310" spans="1:6">
      <c r="A310" s="19"/>
      <c r="B310" s="19"/>
      <c r="C310" s="19"/>
      <c r="D310" s="25"/>
      <c r="E310" s="25"/>
      <c r="F310" s="19"/>
    </row>
    <row r="311" spans="1:6">
      <c r="A311" s="19">
        <v>11</v>
      </c>
      <c r="B311" s="19"/>
      <c r="C311" s="19"/>
      <c r="D311" s="25"/>
      <c r="E311" s="25"/>
      <c r="F311" s="19"/>
    </row>
    <row r="312" spans="1:6" ht="26.25">
      <c r="A312" s="673" t="s">
        <v>43</v>
      </c>
      <c r="B312" s="674"/>
      <c r="C312" s="29">
        <f>SUM(C249:C311)</f>
        <v>389</v>
      </c>
      <c r="D312" s="30">
        <f>SUM(D249:D311)</f>
        <v>3934935</v>
      </c>
      <c r="E312" s="30">
        <f>SUM(E249:E311)</f>
        <v>3934475</v>
      </c>
      <c r="F312" s="30">
        <f>D312-E312</f>
        <v>460</v>
      </c>
    </row>
    <row r="317" spans="1:6" ht="23.25">
      <c r="A317" s="666" t="s">
        <v>0</v>
      </c>
      <c r="B317" s="666"/>
      <c r="C317" s="666"/>
      <c r="D317" s="666"/>
      <c r="E317" s="666"/>
      <c r="F317" s="666"/>
    </row>
    <row r="318" spans="1:6" ht="15.75">
      <c r="A318" s="672" t="s">
        <v>1750</v>
      </c>
      <c r="B318" s="672"/>
      <c r="C318" s="672"/>
      <c r="D318" s="672"/>
      <c r="E318" s="672"/>
      <c r="F318" s="672"/>
    </row>
    <row r="319" spans="1:6">
      <c r="A319" s="667" t="s">
        <v>1836</v>
      </c>
      <c r="B319" s="667"/>
      <c r="C319" s="667"/>
      <c r="D319" s="667"/>
      <c r="E319" s="667"/>
      <c r="F319" s="667"/>
    </row>
    <row r="320" spans="1:6">
      <c r="A320" s="668" t="s">
        <v>2</v>
      </c>
      <c r="B320" s="668"/>
      <c r="C320" s="668"/>
      <c r="D320" s="668"/>
      <c r="E320" s="668"/>
      <c r="F320" s="668"/>
    </row>
    <row r="321" spans="1:6" ht="15.75">
      <c r="A321" s="1" t="s">
        <v>3</v>
      </c>
      <c r="B321" s="1" t="s">
        <v>4</v>
      </c>
      <c r="C321" s="1" t="s">
        <v>5</v>
      </c>
      <c r="D321" s="1" t="s">
        <v>6</v>
      </c>
      <c r="E321" s="1" t="s">
        <v>7</v>
      </c>
      <c r="F321" s="1" t="s">
        <v>8</v>
      </c>
    </row>
    <row r="322" spans="1:6">
      <c r="A322" s="19">
        <v>1</v>
      </c>
      <c r="B322" s="21" t="s">
        <v>1529</v>
      </c>
      <c r="C322" s="21">
        <v>8</v>
      </c>
      <c r="D322" s="20">
        <f>200940</f>
        <v>200940</v>
      </c>
      <c r="E322" s="20"/>
      <c r="F322" s="21"/>
    </row>
    <row r="323" spans="1:6">
      <c r="A323" s="19">
        <v>2</v>
      </c>
      <c r="B323" s="21" t="s">
        <v>1530</v>
      </c>
      <c r="C323" s="21">
        <v>12</v>
      </c>
      <c r="D323" s="34">
        <v>307875</v>
      </c>
      <c r="E323" s="20"/>
      <c r="F323" s="21"/>
    </row>
    <row r="324" spans="1:6">
      <c r="A324" s="19">
        <v>3</v>
      </c>
      <c r="B324" s="21" t="s">
        <v>1169</v>
      </c>
      <c r="C324" s="21">
        <v>15</v>
      </c>
      <c r="D324" s="20">
        <v>380950</v>
      </c>
      <c r="E324" s="20"/>
      <c r="F324" s="19"/>
    </row>
    <row r="325" spans="1:6">
      <c r="A325" s="19">
        <v>4</v>
      </c>
      <c r="B325" s="21" t="s">
        <v>1669</v>
      </c>
      <c r="C325" s="21">
        <v>13</v>
      </c>
      <c r="D325" s="20">
        <v>335960</v>
      </c>
      <c r="E325" s="20"/>
      <c r="F325" s="19"/>
    </row>
    <row r="326" spans="1:6">
      <c r="A326" s="19">
        <v>5</v>
      </c>
      <c r="B326" s="21" t="s">
        <v>1223</v>
      </c>
      <c r="C326" s="21">
        <v>18</v>
      </c>
      <c r="D326" s="20">
        <v>463000</v>
      </c>
      <c r="E326" s="20"/>
      <c r="F326" s="19"/>
    </row>
    <row r="327" spans="1:6">
      <c r="A327" s="19">
        <v>6</v>
      </c>
      <c r="B327" s="19" t="s">
        <v>1226</v>
      </c>
      <c r="C327" s="19">
        <v>13</v>
      </c>
      <c r="D327" s="20">
        <v>328485</v>
      </c>
      <c r="E327" s="20"/>
      <c r="F327" s="19"/>
    </row>
    <row r="328" spans="1:6">
      <c r="A328" s="19">
        <v>7</v>
      </c>
      <c r="B328" s="19" t="s">
        <v>1227</v>
      </c>
      <c r="C328" s="19">
        <v>4</v>
      </c>
      <c r="D328" s="25">
        <v>98020</v>
      </c>
      <c r="E328" s="25"/>
      <c r="F328" s="19"/>
    </row>
    <row r="329" spans="1:6">
      <c r="A329" s="19">
        <v>8</v>
      </c>
      <c r="B329" s="19" t="s">
        <v>1231</v>
      </c>
      <c r="C329" s="19">
        <v>7</v>
      </c>
      <c r="D329" s="25">
        <v>189975</v>
      </c>
      <c r="E329" s="25"/>
      <c r="F329" s="19"/>
    </row>
    <row r="330" spans="1:6">
      <c r="A330" s="19">
        <v>9</v>
      </c>
      <c r="B330" s="19" t="s">
        <v>1232</v>
      </c>
      <c r="C330" s="19">
        <v>8</v>
      </c>
      <c r="D330" s="25">
        <v>209235</v>
      </c>
      <c r="E330" s="25"/>
      <c r="F330" s="19"/>
    </row>
    <row r="331" spans="1:6">
      <c r="A331" s="19">
        <v>10</v>
      </c>
      <c r="B331" s="19" t="s">
        <v>1677</v>
      </c>
      <c r="C331" s="19">
        <v>2</v>
      </c>
      <c r="D331" s="25"/>
      <c r="E331" s="25">
        <v>25030</v>
      </c>
      <c r="F331" s="19"/>
    </row>
    <row r="332" spans="1:6">
      <c r="A332" s="19"/>
      <c r="B332" s="19" t="s">
        <v>1837</v>
      </c>
      <c r="C332" s="19">
        <v>3</v>
      </c>
      <c r="D332" s="25"/>
      <c r="E332" s="25">
        <v>40250</v>
      </c>
      <c r="F332" s="19"/>
    </row>
    <row r="333" spans="1:6">
      <c r="A333" s="19"/>
      <c r="B333" s="19" t="s">
        <v>1838</v>
      </c>
      <c r="C333" s="19">
        <v>8</v>
      </c>
      <c r="D333" s="25"/>
      <c r="E333" s="25">
        <v>111580</v>
      </c>
      <c r="F333" s="19"/>
    </row>
    <row r="334" spans="1:6">
      <c r="A334" s="19"/>
      <c r="B334" s="19" t="s">
        <v>1592</v>
      </c>
      <c r="C334" s="19">
        <v>3</v>
      </c>
      <c r="D334" s="25"/>
      <c r="E334" s="25">
        <v>41920</v>
      </c>
      <c r="F334" s="19"/>
    </row>
    <row r="335" spans="1:6">
      <c r="A335" s="19"/>
      <c r="B335" s="19" t="s">
        <v>1608</v>
      </c>
      <c r="C335" s="19">
        <v>6</v>
      </c>
      <c r="D335" s="25"/>
      <c r="E335" s="25">
        <v>77580</v>
      </c>
      <c r="F335" s="19"/>
    </row>
    <row r="336" spans="1:6">
      <c r="A336" s="19"/>
      <c r="B336" s="19" t="s">
        <v>1609</v>
      </c>
      <c r="C336" s="19">
        <v>6</v>
      </c>
      <c r="D336" s="25"/>
      <c r="E336" s="25">
        <v>77650</v>
      </c>
      <c r="F336" s="19"/>
    </row>
    <row r="337" spans="1:6">
      <c r="A337" s="19"/>
      <c r="B337" s="19" t="s">
        <v>365</v>
      </c>
      <c r="C337" s="19">
        <v>6</v>
      </c>
      <c r="D337" s="25"/>
      <c r="E337" s="25">
        <v>82980</v>
      </c>
      <c r="F337" s="19"/>
    </row>
    <row r="338" spans="1:6">
      <c r="A338" s="19"/>
      <c r="B338" s="19" t="s">
        <v>370</v>
      </c>
      <c r="C338" s="19" t="s">
        <v>1534</v>
      </c>
      <c r="D338" s="25"/>
      <c r="E338" s="25">
        <v>2057450</v>
      </c>
      <c r="F338" s="19"/>
    </row>
    <row r="339" spans="1:6">
      <c r="A339" s="19"/>
      <c r="B339" s="19"/>
      <c r="C339" s="19"/>
      <c r="D339" s="25"/>
      <c r="E339" s="25"/>
      <c r="F339" s="19"/>
    </row>
    <row r="340" spans="1:6">
      <c r="A340" s="19"/>
      <c r="B340" s="19"/>
      <c r="C340" s="19"/>
      <c r="D340" s="25"/>
      <c r="E340" s="25"/>
      <c r="F340" s="19"/>
    </row>
    <row r="341" spans="1:6">
      <c r="A341" s="19"/>
      <c r="B341" s="19"/>
      <c r="C341" s="19"/>
      <c r="D341" s="25"/>
      <c r="E341" s="25"/>
      <c r="F341" s="19"/>
    </row>
    <row r="342" spans="1:6">
      <c r="A342" s="19"/>
      <c r="B342" s="19"/>
      <c r="C342" s="19"/>
      <c r="D342" s="25"/>
      <c r="E342" s="25"/>
      <c r="F342" s="19"/>
    </row>
    <row r="343" spans="1:6">
      <c r="A343" s="19"/>
      <c r="B343" s="19"/>
      <c r="C343" s="19"/>
      <c r="D343" s="25"/>
      <c r="E343" s="25"/>
      <c r="F343" s="19"/>
    </row>
    <row r="344" spans="1:6">
      <c r="A344" s="19"/>
      <c r="B344" s="19"/>
      <c r="C344" s="19"/>
      <c r="D344" s="25"/>
      <c r="E344" s="25"/>
      <c r="F344" s="19"/>
    </row>
    <row r="345" spans="1:6">
      <c r="A345" s="19">
        <v>11</v>
      </c>
      <c r="B345" s="19"/>
      <c r="C345" s="19"/>
      <c r="D345" s="25"/>
      <c r="E345" s="25"/>
      <c r="F345" s="19"/>
    </row>
    <row r="346" spans="1:6" ht="26.25">
      <c r="A346" s="673" t="s">
        <v>43</v>
      </c>
      <c r="B346" s="674"/>
      <c r="C346" s="29">
        <f>SUM(C322:C345)</f>
        <v>132</v>
      </c>
      <c r="D346" s="30">
        <f>SUM(D322:D345)</f>
        <v>2514440</v>
      </c>
      <c r="E346" s="30">
        <f>SUM(E322:E345)</f>
        <v>2514440</v>
      </c>
      <c r="F346" s="30">
        <f>D346-E346</f>
        <v>0</v>
      </c>
    </row>
    <row r="350" spans="1:6" ht="23.25">
      <c r="A350" s="666" t="s">
        <v>0</v>
      </c>
      <c r="B350" s="666"/>
      <c r="C350" s="666"/>
      <c r="D350" s="666"/>
      <c r="E350" s="666"/>
      <c r="F350" s="666"/>
    </row>
    <row r="351" spans="1:6" ht="15.75">
      <c r="A351" s="672" t="s">
        <v>1750</v>
      </c>
      <c r="B351" s="672"/>
      <c r="C351" s="672"/>
      <c r="D351" s="672"/>
      <c r="E351" s="672"/>
      <c r="F351" s="672"/>
    </row>
    <row r="352" spans="1:6">
      <c r="A352" s="667" t="s">
        <v>1535</v>
      </c>
      <c r="B352" s="667"/>
      <c r="C352" s="667"/>
      <c r="D352" s="667"/>
      <c r="E352" s="667"/>
      <c r="F352" s="667"/>
    </row>
    <row r="353" spans="1:6">
      <c r="A353" s="668" t="s">
        <v>2</v>
      </c>
      <c r="B353" s="668"/>
      <c r="C353" s="668"/>
      <c r="D353" s="668"/>
      <c r="E353" s="668"/>
      <c r="F353" s="668"/>
    </row>
    <row r="354" spans="1:6" ht="15.75">
      <c r="A354" s="1" t="s">
        <v>3</v>
      </c>
      <c r="B354" s="1" t="s">
        <v>4</v>
      </c>
      <c r="C354" s="1" t="s">
        <v>5</v>
      </c>
      <c r="D354" s="1" t="s">
        <v>6</v>
      </c>
      <c r="E354" s="1" t="s">
        <v>46</v>
      </c>
      <c r="F354" s="1" t="s">
        <v>8</v>
      </c>
    </row>
    <row r="355" spans="1:6">
      <c r="A355" s="19">
        <v>1</v>
      </c>
      <c r="B355" s="21" t="s">
        <v>1224</v>
      </c>
      <c r="C355" s="21">
        <v>5</v>
      </c>
      <c r="D355" s="20">
        <v>130490</v>
      </c>
      <c r="E355" s="20"/>
      <c r="F355" s="21"/>
    </row>
    <row r="356" spans="1:6">
      <c r="A356" s="19">
        <v>2</v>
      </c>
      <c r="B356" s="21" t="s">
        <v>1171</v>
      </c>
      <c r="C356" s="21">
        <v>3</v>
      </c>
      <c r="D356" s="34">
        <v>76520</v>
      </c>
      <c r="E356" s="20"/>
      <c r="F356" s="21"/>
    </row>
    <row r="357" spans="1:6">
      <c r="A357" s="19">
        <v>3</v>
      </c>
      <c r="B357" s="21" t="s">
        <v>1243</v>
      </c>
      <c r="C357" s="21">
        <v>4</v>
      </c>
      <c r="D357" s="20">
        <v>108105</v>
      </c>
      <c r="E357" s="20"/>
      <c r="F357" s="19"/>
    </row>
    <row r="358" spans="1:6">
      <c r="A358" s="19">
        <v>4</v>
      </c>
      <c r="B358" s="21" t="s">
        <v>1244</v>
      </c>
      <c r="C358" s="21">
        <v>6</v>
      </c>
      <c r="D358" s="20">
        <v>160515</v>
      </c>
      <c r="E358" s="20"/>
      <c r="F358" s="19"/>
    </row>
    <row r="359" spans="1:6">
      <c r="A359" s="19">
        <v>5</v>
      </c>
      <c r="B359" s="21" t="s">
        <v>1246</v>
      </c>
      <c r="C359" s="21">
        <v>7</v>
      </c>
      <c r="D359" s="20">
        <v>181125</v>
      </c>
      <c r="E359" s="20"/>
      <c r="F359" s="19"/>
    </row>
    <row r="360" spans="1:6">
      <c r="A360" s="19">
        <v>6</v>
      </c>
      <c r="B360" s="19" t="s">
        <v>1247</v>
      </c>
      <c r="C360" s="19">
        <v>5</v>
      </c>
      <c r="D360" s="20">
        <v>130655</v>
      </c>
      <c r="E360" s="20"/>
      <c r="F360" s="19"/>
    </row>
    <row r="361" spans="1:6">
      <c r="A361" s="19">
        <v>7</v>
      </c>
      <c r="B361" s="19" t="s">
        <v>1248</v>
      </c>
      <c r="C361" s="19">
        <v>7</v>
      </c>
      <c r="D361" s="25">
        <v>188755</v>
      </c>
      <c r="E361" s="25"/>
      <c r="F361" s="19"/>
    </row>
    <row r="362" spans="1:6">
      <c r="A362" s="19">
        <v>8</v>
      </c>
      <c r="B362" s="19" t="s">
        <v>1542</v>
      </c>
      <c r="C362" s="19">
        <v>5</v>
      </c>
      <c r="D362" s="25">
        <v>131560</v>
      </c>
      <c r="E362" s="25"/>
      <c r="F362" s="19"/>
    </row>
    <row r="363" spans="1:6">
      <c r="A363" s="19">
        <v>9</v>
      </c>
      <c r="B363" s="19" t="s">
        <v>1670</v>
      </c>
      <c r="C363" s="19">
        <v>9</v>
      </c>
      <c r="D363" s="25">
        <v>229330</v>
      </c>
      <c r="E363" s="25"/>
      <c r="F363" s="19"/>
    </row>
    <row r="364" spans="1:6">
      <c r="A364" s="19">
        <v>10</v>
      </c>
      <c r="B364" s="19" t="s">
        <v>1671</v>
      </c>
      <c r="C364" s="19">
        <v>1</v>
      </c>
      <c r="D364" s="25">
        <v>15940</v>
      </c>
      <c r="E364" s="25"/>
      <c r="F364" s="19"/>
    </row>
    <row r="365" spans="1:6">
      <c r="A365" s="19">
        <v>1</v>
      </c>
      <c r="B365" s="19" t="s">
        <v>1675</v>
      </c>
      <c r="C365" s="19">
        <v>2</v>
      </c>
      <c r="D365" s="25"/>
      <c r="E365" s="25">
        <v>29095</v>
      </c>
      <c r="F365" s="19"/>
    </row>
    <row r="366" spans="1:6">
      <c r="A366" s="19"/>
      <c r="B366" s="19" t="s">
        <v>1550</v>
      </c>
      <c r="C366" s="19">
        <v>6</v>
      </c>
      <c r="D366" s="25"/>
      <c r="E366" s="25">
        <v>86700</v>
      </c>
      <c r="F366" s="19"/>
    </row>
    <row r="367" spans="1:6">
      <c r="A367" s="19"/>
      <c r="B367" s="19" t="s">
        <v>1585</v>
      </c>
      <c r="C367" s="19">
        <v>2</v>
      </c>
      <c r="D367" s="25"/>
      <c r="E367" s="25">
        <v>27735</v>
      </c>
      <c r="F367" s="19"/>
    </row>
    <row r="368" spans="1:6">
      <c r="A368" s="19"/>
      <c r="B368" s="19" t="s">
        <v>1838</v>
      </c>
      <c r="C368" s="19">
        <v>2</v>
      </c>
      <c r="D368" s="25"/>
      <c r="E368" s="25">
        <v>26625</v>
      </c>
      <c r="F368" s="19"/>
    </row>
    <row r="369" spans="1:6">
      <c r="A369" s="19"/>
      <c r="B369" s="19" t="s">
        <v>1590</v>
      </c>
      <c r="C369" s="19">
        <v>1</v>
      </c>
      <c r="D369" s="25"/>
      <c r="E369" s="25">
        <v>24760</v>
      </c>
      <c r="F369" s="19"/>
    </row>
    <row r="370" spans="1:6">
      <c r="A370" s="19"/>
      <c r="B370" s="19" t="s">
        <v>1591</v>
      </c>
      <c r="C370" s="19">
        <v>1</v>
      </c>
      <c r="D370" s="25"/>
      <c r="E370" s="25">
        <v>12990</v>
      </c>
      <c r="F370" s="19"/>
    </row>
    <row r="371" spans="1:6">
      <c r="A371" s="19"/>
      <c r="B371" s="19" t="s">
        <v>1592</v>
      </c>
      <c r="C371" s="19">
        <v>1</v>
      </c>
      <c r="D371" s="25"/>
      <c r="E371" s="25">
        <v>13365</v>
      </c>
      <c r="F371" s="19"/>
    </row>
    <row r="372" spans="1:6">
      <c r="A372" s="19"/>
      <c r="B372" s="19" t="s">
        <v>366</v>
      </c>
      <c r="C372" s="19">
        <v>1</v>
      </c>
      <c r="D372" s="25"/>
      <c r="E372" s="25">
        <v>13600</v>
      </c>
      <c r="F372" s="19"/>
    </row>
    <row r="373" spans="1:6">
      <c r="A373" s="19"/>
      <c r="B373" s="19" t="s">
        <v>370</v>
      </c>
      <c r="C373" s="19" t="s">
        <v>1553</v>
      </c>
      <c r="D373" s="25">
        <v>2057450</v>
      </c>
      <c r="E373" s="25"/>
      <c r="F373" s="19"/>
    </row>
    <row r="374" spans="1:6">
      <c r="A374" s="19"/>
      <c r="B374" s="19" t="s">
        <v>352</v>
      </c>
      <c r="C374" s="19">
        <v>7</v>
      </c>
      <c r="D374" s="25"/>
      <c r="E374" s="25">
        <v>95730</v>
      </c>
      <c r="F374" s="19"/>
    </row>
    <row r="375" spans="1:6">
      <c r="A375" s="19"/>
      <c r="B375" s="19" t="s">
        <v>353</v>
      </c>
      <c r="C375" s="19">
        <v>10</v>
      </c>
      <c r="D375" s="25"/>
      <c r="E375" s="25">
        <v>124920</v>
      </c>
      <c r="F375" s="19"/>
    </row>
    <row r="376" spans="1:6">
      <c r="A376" s="19"/>
      <c r="B376" s="19" t="s">
        <v>354</v>
      </c>
      <c r="C376" s="19">
        <v>4</v>
      </c>
      <c r="D376" s="25"/>
      <c r="E376" s="25">
        <v>54690</v>
      </c>
      <c r="F376" s="19"/>
    </row>
    <row r="377" spans="1:6">
      <c r="A377" s="19"/>
      <c r="B377" s="19" t="s">
        <v>324</v>
      </c>
      <c r="C377" s="19">
        <v>7</v>
      </c>
      <c r="D377" s="25"/>
      <c r="E377" s="25">
        <v>97310</v>
      </c>
      <c r="F377" s="19"/>
    </row>
    <row r="378" spans="1:6">
      <c r="A378" s="19"/>
      <c r="B378" s="19" t="s">
        <v>335</v>
      </c>
      <c r="C378" s="19">
        <v>6</v>
      </c>
      <c r="D378" s="25"/>
      <c r="E378" s="25">
        <v>81635</v>
      </c>
      <c r="F378" s="19"/>
    </row>
    <row r="379" spans="1:6">
      <c r="A379" s="19"/>
      <c r="B379" s="19" t="s">
        <v>419</v>
      </c>
      <c r="C379" s="19">
        <v>9</v>
      </c>
      <c r="D379" s="25"/>
      <c r="E379" s="25">
        <v>124310</v>
      </c>
      <c r="F379" s="19"/>
    </row>
    <row r="380" spans="1:6">
      <c r="A380" s="19"/>
      <c r="B380" s="19" t="s">
        <v>394</v>
      </c>
      <c r="C380" s="19">
        <v>7</v>
      </c>
      <c r="D380" s="25"/>
      <c r="E380" s="25">
        <v>97875</v>
      </c>
      <c r="F380" s="19"/>
    </row>
    <row r="381" spans="1:6">
      <c r="A381" s="19"/>
      <c r="B381" s="19" t="s">
        <v>1683</v>
      </c>
      <c r="C381" s="19">
        <v>1</v>
      </c>
      <c r="D381" s="25"/>
      <c r="E381" s="25">
        <v>13300</v>
      </c>
      <c r="F381" s="19"/>
    </row>
    <row r="382" spans="1:6">
      <c r="A382" s="19"/>
      <c r="B382" s="19" t="s">
        <v>1839</v>
      </c>
      <c r="C382" s="19">
        <v>3</v>
      </c>
      <c r="D382" s="25"/>
      <c r="E382" s="25">
        <v>39005</v>
      </c>
      <c r="F382" s="19"/>
    </row>
    <row r="383" spans="1:6">
      <c r="A383" s="19"/>
      <c r="B383" s="19" t="s">
        <v>1555</v>
      </c>
      <c r="C383" s="19">
        <v>6</v>
      </c>
      <c r="D383" s="25"/>
      <c r="E383" s="25">
        <v>101885</v>
      </c>
      <c r="F383" s="19"/>
    </row>
    <row r="384" spans="1:6">
      <c r="A384" s="19"/>
      <c r="B384" s="19" t="s">
        <v>130</v>
      </c>
      <c r="C384" s="19">
        <v>2</v>
      </c>
      <c r="D384" s="25"/>
      <c r="E384" s="25">
        <v>28780</v>
      </c>
      <c r="F384" s="19"/>
    </row>
    <row r="385" spans="1:6">
      <c r="A385" s="19"/>
      <c r="B385" s="19" t="s">
        <v>168</v>
      </c>
      <c r="C385" s="19">
        <v>3</v>
      </c>
      <c r="D385" s="25"/>
      <c r="E385" s="25">
        <v>41820</v>
      </c>
      <c r="F385" s="19"/>
    </row>
    <row r="386" spans="1:6">
      <c r="A386" s="19"/>
      <c r="B386" s="19" t="s">
        <v>169</v>
      </c>
      <c r="C386" s="19">
        <v>4</v>
      </c>
      <c r="D386" s="25"/>
      <c r="E386" s="25">
        <v>56150</v>
      </c>
      <c r="F386" s="19"/>
    </row>
    <row r="387" spans="1:6">
      <c r="A387" s="19"/>
      <c r="B387" s="19" t="s">
        <v>170</v>
      </c>
      <c r="C387" s="19">
        <v>3</v>
      </c>
      <c r="D387" s="25"/>
      <c r="E387" s="25">
        <v>41205</v>
      </c>
      <c r="F387" s="19"/>
    </row>
    <row r="388" spans="1:6">
      <c r="A388" s="19"/>
      <c r="B388" s="19" t="s">
        <v>171</v>
      </c>
      <c r="C388" s="19">
        <v>3</v>
      </c>
      <c r="D388" s="25"/>
      <c r="E388" s="25">
        <v>39660</v>
      </c>
      <c r="F388" s="19"/>
    </row>
    <row r="389" spans="1:6">
      <c r="A389" s="19"/>
      <c r="B389" s="19" t="s">
        <v>172</v>
      </c>
      <c r="C389" s="19">
        <v>5</v>
      </c>
      <c r="D389" s="25"/>
      <c r="E389" s="25">
        <v>59750</v>
      </c>
      <c r="F389" s="19"/>
    </row>
    <row r="390" spans="1:6">
      <c r="A390" s="19"/>
      <c r="B390" s="19" t="s">
        <v>173</v>
      </c>
      <c r="C390" s="19">
        <v>2</v>
      </c>
      <c r="D390" s="25"/>
      <c r="E390" s="25">
        <v>27830</v>
      </c>
      <c r="F390" s="19"/>
    </row>
    <row r="391" spans="1:6">
      <c r="A391" s="19"/>
      <c r="B391" s="19" t="s">
        <v>395</v>
      </c>
      <c r="C391" s="19">
        <v>5</v>
      </c>
      <c r="D391" s="25"/>
      <c r="E391" s="25">
        <v>67565</v>
      </c>
      <c r="F391" s="19"/>
    </row>
    <row r="392" spans="1:6">
      <c r="A392" s="19"/>
      <c r="B392" s="19" t="s">
        <v>174</v>
      </c>
      <c r="C392" s="19">
        <v>6</v>
      </c>
      <c r="D392" s="25"/>
      <c r="E392" s="25">
        <v>69485</v>
      </c>
      <c r="F392" s="19"/>
    </row>
    <row r="393" spans="1:6">
      <c r="A393" s="19"/>
      <c r="B393" s="19" t="s">
        <v>223</v>
      </c>
      <c r="C393" s="19">
        <v>5</v>
      </c>
      <c r="D393" s="25"/>
      <c r="E393" s="25">
        <v>67210</v>
      </c>
      <c r="F393" s="19"/>
    </row>
    <row r="394" spans="1:6">
      <c r="A394" s="19"/>
      <c r="B394" s="19" t="s">
        <v>224</v>
      </c>
      <c r="C394" s="19">
        <v>2</v>
      </c>
      <c r="D394" s="25"/>
      <c r="E394" s="25">
        <v>29055</v>
      </c>
      <c r="F394" s="19"/>
    </row>
    <row r="395" spans="1:6">
      <c r="A395" s="19"/>
      <c r="B395" s="19" t="s">
        <v>225</v>
      </c>
      <c r="C395" s="19">
        <v>7</v>
      </c>
      <c r="D395" s="25"/>
      <c r="E395" s="25">
        <v>99465</v>
      </c>
      <c r="F395" s="19"/>
    </row>
    <row r="396" spans="1:6">
      <c r="A396" s="19"/>
      <c r="B396" s="19" t="s">
        <v>457</v>
      </c>
      <c r="C396" s="19">
        <v>5</v>
      </c>
      <c r="D396" s="25"/>
      <c r="E396" s="26">
        <v>101565</v>
      </c>
      <c r="F396" s="19">
        <v>8</v>
      </c>
    </row>
    <row r="397" spans="1:6">
      <c r="A397" s="19"/>
      <c r="B397" s="19" t="s">
        <v>458</v>
      </c>
      <c r="C397" s="19">
        <v>4</v>
      </c>
      <c r="D397" s="25"/>
      <c r="E397" s="26">
        <v>58905</v>
      </c>
      <c r="F397" s="19">
        <v>6</v>
      </c>
    </row>
    <row r="398" spans="1:6">
      <c r="A398" s="19"/>
      <c r="B398" s="19" t="s">
        <v>470</v>
      </c>
      <c r="C398" s="19">
        <v>1</v>
      </c>
      <c r="D398" s="25"/>
      <c r="E398" s="26">
        <v>26920</v>
      </c>
      <c r="F398" s="19"/>
    </row>
    <row r="399" spans="1:6">
      <c r="A399" s="19"/>
      <c r="B399" s="19" t="s">
        <v>478</v>
      </c>
      <c r="C399" s="19">
        <v>7</v>
      </c>
      <c r="D399" s="25"/>
      <c r="E399" s="26">
        <v>102630</v>
      </c>
      <c r="F399" s="19">
        <v>10</v>
      </c>
    </row>
    <row r="400" spans="1:6">
      <c r="A400" s="19"/>
      <c r="B400" s="19" t="s">
        <v>479</v>
      </c>
      <c r="C400" s="19">
        <v>15</v>
      </c>
      <c r="D400" s="25"/>
      <c r="E400" s="26">
        <v>223965</v>
      </c>
      <c r="F400" s="19">
        <v>12</v>
      </c>
    </row>
    <row r="401" spans="1:6">
      <c r="A401" s="19"/>
      <c r="B401" s="19" t="s">
        <v>480</v>
      </c>
      <c r="C401" s="19">
        <v>10</v>
      </c>
      <c r="D401" s="25"/>
      <c r="E401" s="26">
        <v>144150</v>
      </c>
      <c r="F401" s="19">
        <v>10</v>
      </c>
    </row>
    <row r="402" spans="1:6">
      <c r="A402" s="19"/>
      <c r="B402" s="19" t="s">
        <v>1300</v>
      </c>
      <c r="C402" s="19">
        <v>7</v>
      </c>
      <c r="D402" s="25"/>
      <c r="E402" s="26">
        <v>101075</v>
      </c>
      <c r="F402" s="19">
        <v>10</v>
      </c>
    </row>
    <row r="403" spans="1:6">
      <c r="A403" s="19"/>
      <c r="B403" s="19" t="s">
        <v>1301</v>
      </c>
      <c r="C403" s="19">
        <v>10</v>
      </c>
      <c r="D403" s="25"/>
      <c r="E403" s="26">
        <v>163715</v>
      </c>
      <c r="F403" s="19">
        <v>12</v>
      </c>
    </row>
    <row r="404" spans="1:6">
      <c r="A404" s="19"/>
      <c r="B404" s="19" t="s">
        <v>1302</v>
      </c>
      <c r="C404" s="19">
        <v>10</v>
      </c>
      <c r="D404" s="25"/>
      <c r="E404" s="26">
        <v>168815</v>
      </c>
      <c r="F404" s="19">
        <v>12</v>
      </c>
    </row>
    <row r="405" spans="1:6">
      <c r="A405" s="19"/>
      <c r="B405" s="19" t="s">
        <v>1303</v>
      </c>
      <c r="C405" s="19">
        <v>10</v>
      </c>
      <c r="D405" s="25"/>
      <c r="E405" s="26">
        <v>139645</v>
      </c>
      <c r="F405" s="19">
        <v>10</v>
      </c>
    </row>
    <row r="406" spans="1:6">
      <c r="A406" s="19"/>
      <c r="B406" s="19" t="s">
        <v>1570</v>
      </c>
      <c r="C406" s="19">
        <v>6</v>
      </c>
      <c r="D406" s="25"/>
      <c r="E406" s="26">
        <v>126400</v>
      </c>
      <c r="F406" s="19">
        <v>12</v>
      </c>
    </row>
    <row r="407" spans="1:6">
      <c r="A407" s="19"/>
      <c r="B407" s="19" t="s">
        <v>1571</v>
      </c>
      <c r="C407" s="19">
        <v>4</v>
      </c>
      <c r="D407" s="25"/>
      <c r="E407" s="26">
        <v>84830</v>
      </c>
      <c r="F407" s="19">
        <v>10</v>
      </c>
    </row>
    <row r="408" spans="1:6">
      <c r="A408" s="19"/>
      <c r="B408" s="19" t="s">
        <v>1304</v>
      </c>
      <c r="C408" s="19">
        <v>4</v>
      </c>
      <c r="D408" s="25"/>
      <c r="E408" s="26">
        <v>58620</v>
      </c>
      <c r="F408" s="19">
        <v>10</v>
      </c>
    </row>
    <row r="409" spans="1:6">
      <c r="A409" s="19"/>
      <c r="B409" s="19" t="s">
        <v>1305</v>
      </c>
      <c r="C409" s="19">
        <v>1</v>
      </c>
      <c r="D409" s="25"/>
      <c r="E409" s="26">
        <v>13455</v>
      </c>
      <c r="F409" s="19">
        <v>8</v>
      </c>
    </row>
    <row r="410" spans="1:6">
      <c r="A410" s="19"/>
      <c r="B410" s="19" t="s">
        <v>1277</v>
      </c>
      <c r="C410" s="19">
        <v>2</v>
      </c>
      <c r="D410" s="25"/>
      <c r="E410" s="26">
        <v>27345</v>
      </c>
      <c r="F410" s="19">
        <v>8</v>
      </c>
    </row>
    <row r="411" spans="1:6">
      <c r="A411" s="19"/>
      <c r="B411" s="19" t="s">
        <v>526</v>
      </c>
      <c r="C411" s="19">
        <v>2</v>
      </c>
      <c r="D411" s="25"/>
      <c r="E411" s="26">
        <v>25230</v>
      </c>
      <c r="F411" s="19">
        <v>8</v>
      </c>
    </row>
    <row r="412" spans="1:6">
      <c r="A412" s="19"/>
      <c r="B412" s="19"/>
      <c r="C412" s="19"/>
      <c r="D412" s="25"/>
      <c r="E412" s="26"/>
      <c r="F412" s="19">
        <v>8</v>
      </c>
    </row>
    <row r="413" spans="1:6">
      <c r="A413" s="19"/>
      <c r="B413" s="19" t="s">
        <v>497</v>
      </c>
      <c r="C413" s="19">
        <v>1</v>
      </c>
      <c r="D413" s="25"/>
      <c r="E413" s="26">
        <v>14180</v>
      </c>
      <c r="F413" s="19"/>
    </row>
    <row r="414" spans="1:6">
      <c r="A414" s="19"/>
      <c r="B414" s="19" t="s">
        <v>498</v>
      </c>
      <c r="C414" s="19">
        <v>1</v>
      </c>
      <c r="D414" s="25"/>
      <c r="E414" s="26">
        <v>15775</v>
      </c>
      <c r="F414" s="19"/>
    </row>
    <row r="415" spans="1:6">
      <c r="A415" s="19"/>
      <c r="B415" s="19"/>
      <c r="C415" s="19"/>
      <c r="D415" s="25"/>
      <c r="E415" s="25"/>
      <c r="F415" s="19"/>
    </row>
    <row r="416" spans="1:6">
      <c r="A416" s="19"/>
      <c r="B416" s="19"/>
      <c r="C416" s="19"/>
      <c r="D416" s="25"/>
      <c r="E416" s="25"/>
      <c r="F416" s="19"/>
    </row>
    <row r="417" spans="1:6">
      <c r="A417" s="19"/>
      <c r="B417" s="19"/>
      <c r="C417" s="19"/>
      <c r="D417" s="25"/>
      <c r="E417" s="25"/>
      <c r="F417" s="19"/>
    </row>
    <row r="418" spans="1:6">
      <c r="A418" s="19"/>
      <c r="B418" s="19"/>
      <c r="C418" s="19"/>
      <c r="D418" s="25">
        <v>460</v>
      </c>
      <c r="E418" s="25"/>
      <c r="F418" s="19" t="s">
        <v>1840</v>
      </c>
    </row>
    <row r="419" spans="1:6">
      <c r="A419" s="19"/>
      <c r="B419" s="19"/>
      <c r="C419" s="19"/>
      <c r="D419" s="25"/>
      <c r="E419" s="25"/>
      <c r="F419" s="19"/>
    </row>
    <row r="420" spans="1:6">
      <c r="A420" s="19">
        <v>11</v>
      </c>
      <c r="B420" s="19"/>
      <c r="C420" s="19"/>
      <c r="D420" s="25"/>
      <c r="E420" s="25"/>
      <c r="F420" s="19"/>
    </row>
    <row r="421" spans="1:6" ht="26.25">
      <c r="A421" s="673" t="s">
        <v>43</v>
      </c>
      <c r="B421" s="674"/>
      <c r="C421" s="29">
        <f>SUM(C355:C420)</f>
        <v>275</v>
      </c>
      <c r="D421" s="30">
        <f>SUM(D355:D420)</f>
        <v>3410905</v>
      </c>
      <c r="E421" s="30">
        <f>SUM(E355:E420)</f>
        <v>3290725</v>
      </c>
      <c r="F421" s="30">
        <f>D421-E421</f>
        <v>120180</v>
      </c>
    </row>
    <row r="425" spans="1:6" ht="23.25">
      <c r="A425" s="666" t="s">
        <v>0</v>
      </c>
      <c r="B425" s="666"/>
      <c r="C425" s="666"/>
      <c r="D425" s="666"/>
      <c r="E425" s="666"/>
      <c r="F425" s="666"/>
    </row>
    <row r="426" spans="1:6" ht="15.75">
      <c r="A426" s="672" t="s">
        <v>1750</v>
      </c>
      <c r="B426" s="672"/>
      <c r="C426" s="672"/>
      <c r="D426" s="672"/>
      <c r="E426" s="672"/>
      <c r="F426" s="672"/>
    </row>
    <row r="427" spans="1:6">
      <c r="A427" s="667" t="s">
        <v>269</v>
      </c>
      <c r="B427" s="667"/>
      <c r="C427" s="667"/>
      <c r="D427" s="667"/>
      <c r="E427" s="667"/>
      <c r="F427" s="667"/>
    </row>
    <row r="428" spans="1:6">
      <c r="A428" s="668" t="s">
        <v>2</v>
      </c>
      <c r="B428" s="668"/>
      <c r="C428" s="668"/>
      <c r="D428" s="668"/>
      <c r="E428" s="668"/>
      <c r="F428" s="668"/>
    </row>
    <row r="429" spans="1:6" ht="15.75">
      <c r="A429" s="1" t="s">
        <v>3</v>
      </c>
      <c r="B429" s="1" t="s">
        <v>4</v>
      </c>
      <c r="C429" s="1" t="s">
        <v>5</v>
      </c>
      <c r="D429" s="1" t="s">
        <v>6</v>
      </c>
      <c r="E429" s="1" t="s">
        <v>7</v>
      </c>
      <c r="F429" s="1" t="s">
        <v>8</v>
      </c>
    </row>
    <row r="430" spans="1:6">
      <c r="A430" s="19"/>
      <c r="B430" s="21" t="s">
        <v>1277</v>
      </c>
      <c r="C430" s="21">
        <v>10</v>
      </c>
      <c r="D430" s="5">
        <v>211330</v>
      </c>
      <c r="E430" s="20"/>
      <c r="F430" s="21"/>
    </row>
    <row r="431" spans="1:6">
      <c r="A431" s="19"/>
      <c r="B431" s="21" t="s">
        <v>1278</v>
      </c>
      <c r="C431" s="21">
        <v>6</v>
      </c>
      <c r="D431" s="6">
        <v>128255</v>
      </c>
      <c r="E431" s="20"/>
      <c r="F431" s="21"/>
    </row>
    <row r="432" spans="1:6">
      <c r="A432" s="19"/>
      <c r="B432" s="21" t="s">
        <v>487</v>
      </c>
      <c r="C432" s="21">
        <v>11</v>
      </c>
      <c r="D432" s="5">
        <v>231400</v>
      </c>
      <c r="E432" s="20"/>
      <c r="F432" s="19"/>
    </row>
    <row r="433" spans="1:6">
      <c r="A433" s="19"/>
      <c r="B433" s="21" t="s">
        <v>497</v>
      </c>
      <c r="C433" s="21">
        <v>1</v>
      </c>
      <c r="D433" s="3"/>
      <c r="E433" s="26">
        <v>17205</v>
      </c>
      <c r="F433" s="19"/>
    </row>
    <row r="434" spans="1:6">
      <c r="A434" s="19"/>
      <c r="B434" s="21" t="s">
        <v>498</v>
      </c>
      <c r="C434" s="21">
        <v>1</v>
      </c>
      <c r="D434" s="3"/>
      <c r="E434" s="26">
        <v>20605</v>
      </c>
      <c r="F434" s="19"/>
    </row>
    <row r="435" spans="1:6">
      <c r="A435" s="19"/>
      <c r="B435" s="19" t="s">
        <v>499</v>
      </c>
      <c r="C435" s="19">
        <v>1</v>
      </c>
      <c r="D435" s="3"/>
      <c r="E435" s="26">
        <v>14555</v>
      </c>
      <c r="F435" s="19"/>
    </row>
    <row r="436" spans="1:6">
      <c r="A436" s="19"/>
      <c r="B436" s="19" t="s">
        <v>500</v>
      </c>
      <c r="C436" s="19">
        <v>1</v>
      </c>
      <c r="D436" s="2"/>
      <c r="E436" s="26">
        <v>14370</v>
      </c>
      <c r="F436" s="19"/>
    </row>
    <row r="437" spans="1:6">
      <c r="A437" s="19"/>
      <c r="B437" s="19" t="s">
        <v>502</v>
      </c>
      <c r="C437" s="19">
        <v>1</v>
      </c>
      <c r="D437" s="2"/>
      <c r="E437" s="26">
        <v>14695</v>
      </c>
      <c r="F437" s="19"/>
    </row>
    <row r="438" spans="1:6">
      <c r="A438" s="19"/>
      <c r="B438" s="19" t="s">
        <v>791</v>
      </c>
      <c r="C438" s="19">
        <v>1</v>
      </c>
      <c r="D438" s="2"/>
      <c r="E438" s="26">
        <v>12645</v>
      </c>
      <c r="F438" s="19"/>
    </row>
    <row r="439" spans="1:6">
      <c r="A439" s="19"/>
      <c r="B439" s="19" t="s">
        <v>253</v>
      </c>
      <c r="C439" s="19">
        <v>1</v>
      </c>
      <c r="D439" s="2"/>
      <c r="E439" s="26">
        <v>17625</v>
      </c>
      <c r="F439" s="19"/>
    </row>
    <row r="440" spans="1:6">
      <c r="A440" s="19"/>
      <c r="B440" s="19" t="s">
        <v>255</v>
      </c>
      <c r="C440" s="19">
        <v>1</v>
      </c>
      <c r="D440" s="2"/>
      <c r="E440" s="26">
        <v>6800</v>
      </c>
      <c r="F440" s="19"/>
    </row>
    <row r="441" spans="1:6">
      <c r="A441" s="19"/>
      <c r="B441" s="19" t="s">
        <v>257</v>
      </c>
      <c r="C441" s="19">
        <v>2</v>
      </c>
      <c r="D441" s="2"/>
      <c r="E441" s="26">
        <v>41520</v>
      </c>
      <c r="F441" s="19"/>
    </row>
    <row r="442" spans="1:6">
      <c r="A442" s="19"/>
      <c r="B442" s="19" t="s">
        <v>259</v>
      </c>
      <c r="C442" s="19">
        <v>2</v>
      </c>
      <c r="D442" s="2"/>
      <c r="E442" s="26">
        <v>46840</v>
      </c>
      <c r="F442" s="19"/>
    </row>
    <row r="443" spans="1:6">
      <c r="A443" s="19"/>
      <c r="B443" s="19" t="s">
        <v>1314</v>
      </c>
      <c r="C443" s="19">
        <v>3</v>
      </c>
      <c r="D443" s="2"/>
      <c r="E443" s="26">
        <v>59680</v>
      </c>
      <c r="F443" s="19"/>
    </row>
    <row r="444" spans="1:6">
      <c r="A444" s="19"/>
      <c r="B444" s="19" t="s">
        <v>803</v>
      </c>
      <c r="C444" s="19">
        <v>1</v>
      </c>
      <c r="D444" s="2"/>
      <c r="E444" s="26">
        <v>8420</v>
      </c>
      <c r="F444" s="19"/>
    </row>
    <row r="445" spans="1:6">
      <c r="A445" s="19"/>
      <c r="B445" s="19" t="s">
        <v>1330</v>
      </c>
      <c r="C445" s="19">
        <v>1</v>
      </c>
      <c r="D445" s="2"/>
      <c r="E445" s="26">
        <v>15000</v>
      </c>
      <c r="F445" s="19"/>
    </row>
    <row r="446" spans="1:6">
      <c r="A446" s="19"/>
      <c r="B446" s="19" t="s">
        <v>910</v>
      </c>
      <c r="C446" s="19">
        <v>1</v>
      </c>
      <c r="D446" s="2"/>
      <c r="E446" s="26">
        <v>20000</v>
      </c>
      <c r="F446" s="19"/>
    </row>
    <row r="447" spans="1:6">
      <c r="A447" s="19"/>
      <c r="B447" s="19" t="s">
        <v>1355</v>
      </c>
      <c r="C447" s="19">
        <v>1</v>
      </c>
      <c r="D447" s="2"/>
      <c r="E447" s="26">
        <v>6000</v>
      </c>
      <c r="F447" s="19"/>
    </row>
    <row r="448" spans="1:6">
      <c r="A448" s="19"/>
      <c r="B448" s="19" t="s">
        <v>1387</v>
      </c>
      <c r="C448" s="19">
        <v>1</v>
      </c>
      <c r="D448" s="2"/>
      <c r="E448" s="25">
        <v>20000</v>
      </c>
      <c r="F448" s="19"/>
    </row>
    <row r="449" spans="1:6">
      <c r="A449" s="19"/>
      <c r="B449" s="19" t="s">
        <v>914</v>
      </c>
      <c r="C449" s="19">
        <v>1</v>
      </c>
      <c r="D449" s="2"/>
      <c r="E449" s="25">
        <v>12000</v>
      </c>
      <c r="F449" s="19"/>
    </row>
    <row r="450" spans="1:6">
      <c r="A450" s="19"/>
      <c r="B450" s="19" t="s">
        <v>877</v>
      </c>
      <c r="C450" s="19">
        <v>1</v>
      </c>
      <c r="D450" s="2"/>
      <c r="E450" s="25">
        <v>22470</v>
      </c>
      <c r="F450" s="19"/>
    </row>
    <row r="451" spans="1:6">
      <c r="A451" s="19"/>
      <c r="B451" s="19" t="s">
        <v>50</v>
      </c>
      <c r="C451" s="19">
        <v>1</v>
      </c>
      <c r="D451" s="2"/>
      <c r="E451" s="25">
        <v>1500</v>
      </c>
      <c r="F451" s="19"/>
    </row>
    <row r="452" spans="1:6">
      <c r="A452" s="19"/>
      <c r="B452" s="19" t="s">
        <v>51</v>
      </c>
      <c r="C452" s="19">
        <v>3</v>
      </c>
      <c r="D452" s="2"/>
      <c r="E452" s="25">
        <v>70220</v>
      </c>
      <c r="F452" s="19"/>
    </row>
    <row r="453" spans="1:6">
      <c r="A453" s="19"/>
      <c r="B453" s="19" t="s">
        <v>56</v>
      </c>
      <c r="C453" s="19">
        <v>1</v>
      </c>
      <c r="D453" s="2"/>
      <c r="E453" s="25">
        <v>23210</v>
      </c>
      <c r="F453" s="19"/>
    </row>
    <row r="454" spans="1:6">
      <c r="A454" s="19"/>
      <c r="B454" s="19" t="s">
        <v>59</v>
      </c>
      <c r="C454" s="19">
        <v>1</v>
      </c>
      <c r="D454" s="2"/>
      <c r="E454" s="25">
        <v>23675</v>
      </c>
      <c r="F454" s="19"/>
    </row>
    <row r="455" spans="1:6">
      <c r="A455" s="19"/>
      <c r="B455" s="19" t="s">
        <v>63</v>
      </c>
      <c r="C455" s="19">
        <v>1</v>
      </c>
      <c r="D455" s="2"/>
      <c r="E455" s="25">
        <v>18635</v>
      </c>
      <c r="F455" s="19"/>
    </row>
    <row r="456" spans="1:6">
      <c r="A456" s="19"/>
      <c r="B456" s="19" t="s">
        <v>930</v>
      </c>
      <c r="C456" s="19">
        <v>1</v>
      </c>
      <c r="D456" s="2"/>
      <c r="E456" s="25">
        <v>13140</v>
      </c>
      <c r="F456" s="19"/>
    </row>
    <row r="457" spans="1:6">
      <c r="A457" s="19"/>
      <c r="B457" s="19" t="s">
        <v>841</v>
      </c>
      <c r="C457" s="19">
        <v>2</v>
      </c>
      <c r="D457" s="2"/>
      <c r="E457" s="25">
        <v>29785</v>
      </c>
      <c r="F457" s="19"/>
    </row>
    <row r="458" spans="1:6">
      <c r="A458" s="19"/>
      <c r="B458" s="19" t="s">
        <v>843</v>
      </c>
      <c r="C458" s="19">
        <v>1</v>
      </c>
      <c r="D458" s="2"/>
      <c r="E458" s="25">
        <v>10320</v>
      </c>
      <c r="F458" s="19"/>
    </row>
    <row r="459" spans="1:6">
      <c r="A459" s="19">
        <v>11</v>
      </c>
      <c r="B459" s="19"/>
      <c r="C459" s="19"/>
      <c r="D459" s="2"/>
      <c r="E459" s="25"/>
      <c r="F459" s="19"/>
    </row>
    <row r="460" spans="1:6" ht="26.25">
      <c r="A460" s="673" t="s">
        <v>43</v>
      </c>
      <c r="B460" s="674"/>
      <c r="C460" s="29">
        <f>SUM(C430:C459)</f>
        <v>60</v>
      </c>
      <c r="D460" s="30">
        <f>SUM(D430:D459)</f>
        <v>570985</v>
      </c>
      <c r="E460" s="30">
        <f>SUM(E430:E459)</f>
        <v>560915</v>
      </c>
      <c r="F460" s="30">
        <f>D460-E460</f>
        <v>10070</v>
      </c>
    </row>
  </sheetData>
  <mergeCells count="55">
    <mergeCell ref="A1:F1"/>
    <mergeCell ref="A2:F2"/>
    <mergeCell ref="A3:F3"/>
    <mergeCell ref="A4:F4"/>
    <mergeCell ref="A39:B39"/>
    <mergeCell ref="A44:F44"/>
    <mergeCell ref="A45:F45"/>
    <mergeCell ref="A46:F46"/>
    <mergeCell ref="A47:F47"/>
    <mergeCell ref="A60:B60"/>
    <mergeCell ref="A65:F65"/>
    <mergeCell ref="A66:F66"/>
    <mergeCell ref="A67:F67"/>
    <mergeCell ref="A68:F68"/>
    <mergeCell ref="A81:B81"/>
    <mergeCell ref="A86:F86"/>
    <mergeCell ref="A87:F87"/>
    <mergeCell ref="A88:F88"/>
    <mergeCell ref="A89:F89"/>
    <mergeCell ref="A109:B109"/>
    <mergeCell ref="A115:F115"/>
    <mergeCell ref="A116:F116"/>
    <mergeCell ref="A117:F117"/>
    <mergeCell ref="A118:F118"/>
    <mergeCell ref="A180:B180"/>
    <mergeCell ref="A186:F186"/>
    <mergeCell ref="A187:F187"/>
    <mergeCell ref="A188:F188"/>
    <mergeCell ref="A189:F189"/>
    <mergeCell ref="A202:B202"/>
    <mergeCell ref="A207:F207"/>
    <mergeCell ref="A208:F208"/>
    <mergeCell ref="A209:F209"/>
    <mergeCell ref="A210:F210"/>
    <mergeCell ref="A236:B236"/>
    <mergeCell ref="A244:F244"/>
    <mergeCell ref="A245:F245"/>
    <mergeCell ref="A246:F246"/>
    <mergeCell ref="A247:F247"/>
    <mergeCell ref="A312:B312"/>
    <mergeCell ref="A317:F317"/>
    <mergeCell ref="A318:F318"/>
    <mergeCell ref="A319:F319"/>
    <mergeCell ref="A320:F320"/>
    <mergeCell ref="A346:B346"/>
    <mergeCell ref="A350:F350"/>
    <mergeCell ref="A351:F351"/>
    <mergeCell ref="A352:F352"/>
    <mergeCell ref="A353:F353"/>
    <mergeCell ref="A421:B421"/>
    <mergeCell ref="A425:F425"/>
    <mergeCell ref="A426:F426"/>
    <mergeCell ref="A427:F427"/>
    <mergeCell ref="A428:F428"/>
    <mergeCell ref="A460:B46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5"/>
  <sheetViews>
    <sheetView topLeftCell="A86" workbookViewId="0">
      <selection activeCell="E99" sqref="E99"/>
    </sheetView>
  </sheetViews>
  <sheetFormatPr defaultColWidth="9" defaultRowHeight="15"/>
  <cols>
    <col min="2" max="2" width="14" customWidth="1"/>
    <col min="3" max="3" width="16.85546875" customWidth="1"/>
    <col min="4" max="4" width="22.7109375" customWidth="1"/>
    <col min="5" max="5" width="25.28515625" customWidth="1"/>
    <col min="6" max="6" width="23.7109375" customWidth="1"/>
    <col min="7" max="7" width="23.42578125" customWidth="1"/>
    <col min="8" max="8" width="16.28515625" customWidth="1"/>
  </cols>
  <sheetData>
    <row r="1" spans="1:8" ht="23.25">
      <c r="A1" s="666" t="s">
        <v>0</v>
      </c>
      <c r="B1" s="666"/>
      <c r="C1" s="666"/>
      <c r="D1" s="666"/>
      <c r="E1" s="666"/>
      <c r="F1" s="666"/>
      <c r="G1" s="666"/>
      <c r="H1" s="666"/>
    </row>
    <row r="2" spans="1:8" ht="15.75">
      <c r="A2" s="672" t="s">
        <v>2940</v>
      </c>
      <c r="B2" s="672"/>
      <c r="C2" s="672"/>
      <c r="D2" s="672"/>
      <c r="E2" s="672"/>
      <c r="F2" s="672"/>
      <c r="G2" s="672"/>
      <c r="H2" s="672"/>
    </row>
    <row r="3" spans="1:8">
      <c r="A3" s="667" t="s">
        <v>1935</v>
      </c>
      <c r="B3" s="667"/>
      <c r="C3" s="667"/>
      <c r="D3" s="667"/>
      <c r="E3" s="667"/>
      <c r="F3" s="667"/>
      <c r="G3" s="667"/>
      <c r="H3" s="667"/>
    </row>
    <row r="4" spans="1:8">
      <c r="A4" s="675"/>
      <c r="B4" s="675"/>
      <c r="C4" s="675"/>
      <c r="D4" s="675"/>
      <c r="E4" s="675"/>
      <c r="F4" s="675"/>
      <c r="G4" s="675"/>
      <c r="H4" s="675"/>
    </row>
    <row r="5" spans="1:8" ht="15.75">
      <c r="A5" s="1" t="s">
        <v>3</v>
      </c>
      <c r="B5" s="1" t="s">
        <v>4</v>
      </c>
      <c r="C5" s="211" t="s">
        <v>2245</v>
      </c>
      <c r="D5" s="1" t="s">
        <v>2243</v>
      </c>
      <c r="E5" s="1" t="s">
        <v>2246</v>
      </c>
      <c r="F5" s="211" t="s">
        <v>2244</v>
      </c>
      <c r="G5" s="1" t="s">
        <v>2247</v>
      </c>
      <c r="H5" s="211" t="s">
        <v>2239</v>
      </c>
    </row>
    <row r="6" spans="1:8">
      <c r="A6" s="19"/>
      <c r="B6" s="21" t="s">
        <v>2721</v>
      </c>
      <c r="C6" s="4">
        <v>1</v>
      </c>
      <c r="D6" s="91">
        <v>24740</v>
      </c>
      <c r="E6" s="21"/>
      <c r="F6" s="207">
        <f>D6-E6</f>
        <v>24740</v>
      </c>
      <c r="G6" s="17"/>
      <c r="H6" s="17"/>
    </row>
    <row r="7" spans="1:8">
      <c r="A7" s="19"/>
      <c r="B7" s="21" t="s">
        <v>2724</v>
      </c>
      <c r="C7" s="4">
        <v>2</v>
      </c>
      <c r="D7" s="91">
        <v>52570</v>
      </c>
      <c r="E7" s="21"/>
      <c r="F7" s="207">
        <f>F6+D7-E7</f>
        <v>77310</v>
      </c>
      <c r="G7" s="17"/>
      <c r="H7" s="17"/>
    </row>
    <row r="8" spans="1:8">
      <c r="A8" s="19"/>
      <c r="B8" s="21" t="s">
        <v>2735</v>
      </c>
      <c r="C8" s="4">
        <v>7</v>
      </c>
      <c r="D8" s="3">
        <v>179805</v>
      </c>
      <c r="E8" s="21"/>
      <c r="F8" s="207">
        <f t="shared" ref="F8:F26" si="0">F7+D8-E8</f>
        <v>257115</v>
      </c>
      <c r="G8" s="17"/>
      <c r="H8" s="17"/>
    </row>
    <row r="9" spans="1:8">
      <c r="A9" s="19"/>
      <c r="B9" s="21" t="s">
        <v>2736</v>
      </c>
      <c r="C9" s="4">
        <v>13</v>
      </c>
      <c r="D9" s="3">
        <v>316100</v>
      </c>
      <c r="E9" s="21"/>
      <c r="F9" s="207">
        <f t="shared" si="0"/>
        <v>573215</v>
      </c>
      <c r="G9" s="17"/>
      <c r="H9" s="17"/>
    </row>
    <row r="10" spans="1:8">
      <c r="A10" s="19"/>
      <c r="B10" s="21" t="s">
        <v>2737</v>
      </c>
      <c r="C10" s="4">
        <v>11</v>
      </c>
      <c r="D10" s="3">
        <v>276420</v>
      </c>
      <c r="E10" s="21"/>
      <c r="F10" s="207">
        <f t="shared" si="0"/>
        <v>849635</v>
      </c>
      <c r="G10" s="17"/>
      <c r="H10" s="17"/>
    </row>
    <row r="11" spans="1:8">
      <c r="A11" s="19"/>
      <c r="B11" s="21" t="s">
        <v>2738</v>
      </c>
      <c r="C11" s="4">
        <f>7+10</f>
        <v>17</v>
      </c>
      <c r="D11" s="5">
        <f>184075+250915</f>
        <v>434990</v>
      </c>
      <c r="E11" s="21"/>
      <c r="F11" s="207">
        <f t="shared" si="0"/>
        <v>1284625</v>
      </c>
      <c r="G11" s="17"/>
      <c r="H11" s="17"/>
    </row>
    <row r="12" spans="1:8">
      <c r="A12" s="19"/>
      <c r="B12" s="21" t="s">
        <v>2739</v>
      </c>
      <c r="C12" s="4">
        <v>20</v>
      </c>
      <c r="D12" s="3">
        <v>521860</v>
      </c>
      <c r="E12" s="21"/>
      <c r="F12" s="207">
        <f t="shared" si="0"/>
        <v>1806485</v>
      </c>
      <c r="G12" s="17"/>
      <c r="H12" s="17"/>
    </row>
    <row r="13" spans="1:8">
      <c r="A13" s="19"/>
      <c r="B13" s="21" t="s">
        <v>2741</v>
      </c>
      <c r="C13" s="4">
        <v>14</v>
      </c>
      <c r="D13" s="3">
        <v>375530</v>
      </c>
      <c r="E13" s="21"/>
      <c r="F13" s="207">
        <f t="shared" si="0"/>
        <v>2182015</v>
      </c>
      <c r="G13" s="17"/>
      <c r="H13" s="17"/>
    </row>
    <row r="14" spans="1:8">
      <c r="A14" s="19"/>
      <c r="B14" s="21" t="s">
        <v>2742</v>
      </c>
      <c r="C14" s="4">
        <v>12</v>
      </c>
      <c r="D14" s="3">
        <v>280955</v>
      </c>
      <c r="E14" s="21"/>
      <c r="F14" s="207">
        <f t="shared" si="0"/>
        <v>2462970</v>
      </c>
      <c r="G14" s="17"/>
      <c r="H14" s="17"/>
    </row>
    <row r="15" spans="1:8">
      <c r="A15" s="19"/>
      <c r="B15" s="21" t="s">
        <v>2744</v>
      </c>
      <c r="C15" s="4">
        <v>7</v>
      </c>
      <c r="D15" s="3">
        <v>156500</v>
      </c>
      <c r="E15" s="21"/>
      <c r="F15" s="207">
        <f t="shared" si="0"/>
        <v>2619470</v>
      </c>
      <c r="G15" s="17"/>
      <c r="H15" s="17"/>
    </row>
    <row r="16" spans="1:8">
      <c r="A16" s="19"/>
      <c r="B16" s="21" t="s">
        <v>2746</v>
      </c>
      <c r="C16" s="4">
        <v>17</v>
      </c>
      <c r="D16" s="3">
        <v>451680</v>
      </c>
      <c r="E16" s="21"/>
      <c r="F16" s="207">
        <f t="shared" si="0"/>
        <v>3071150</v>
      </c>
      <c r="G16" s="17"/>
      <c r="H16" s="17"/>
    </row>
    <row r="17" spans="1:8">
      <c r="A17" s="19"/>
      <c r="B17" s="21" t="s">
        <v>2748</v>
      </c>
      <c r="C17" s="4">
        <v>18</v>
      </c>
      <c r="D17" s="3">
        <v>480690</v>
      </c>
      <c r="E17" s="21"/>
      <c r="F17" s="207">
        <f t="shared" si="0"/>
        <v>3551840</v>
      </c>
      <c r="G17" s="17"/>
      <c r="H17" s="17"/>
    </row>
    <row r="18" spans="1:8">
      <c r="A18" s="19"/>
      <c r="B18" s="21" t="s">
        <v>2757</v>
      </c>
      <c r="C18" s="4">
        <v>15</v>
      </c>
      <c r="D18" s="3">
        <v>399770</v>
      </c>
      <c r="E18" s="21"/>
      <c r="F18" s="207">
        <f t="shared" si="0"/>
        <v>3951610</v>
      </c>
      <c r="G18" s="17"/>
      <c r="H18" s="17"/>
    </row>
    <row r="19" spans="1:8">
      <c r="A19" s="19"/>
      <c r="B19" s="21" t="s">
        <v>2760</v>
      </c>
      <c r="C19" s="4">
        <v>9</v>
      </c>
      <c r="D19" s="3">
        <v>206810</v>
      </c>
      <c r="E19" s="21"/>
      <c r="F19" s="207">
        <f t="shared" si="0"/>
        <v>4158420</v>
      </c>
      <c r="G19" s="17"/>
      <c r="H19" s="17"/>
    </row>
    <row r="20" spans="1:8">
      <c r="A20" s="19"/>
      <c r="B20" s="21" t="s">
        <v>2761</v>
      </c>
      <c r="C20" s="4">
        <v>4</v>
      </c>
      <c r="D20" s="3">
        <v>106265</v>
      </c>
      <c r="E20" s="21"/>
      <c r="F20" s="207">
        <f t="shared" si="0"/>
        <v>4264685</v>
      </c>
      <c r="G20" s="17"/>
      <c r="H20" s="17"/>
    </row>
    <row r="21" spans="1:8">
      <c r="A21" s="19"/>
      <c r="B21" s="21" t="s">
        <v>2763</v>
      </c>
      <c r="C21" s="4">
        <v>1</v>
      </c>
      <c r="D21" s="3">
        <v>135065</v>
      </c>
      <c r="E21" s="21"/>
      <c r="F21" s="207">
        <f t="shared" si="0"/>
        <v>4399750</v>
      </c>
      <c r="G21" s="17"/>
      <c r="H21" s="17"/>
    </row>
    <row r="22" spans="1:8">
      <c r="A22" s="19"/>
      <c r="B22" s="21" t="s">
        <v>2766</v>
      </c>
      <c r="C22" s="4">
        <v>1</v>
      </c>
      <c r="D22" s="3">
        <v>21865</v>
      </c>
      <c r="E22" s="21"/>
      <c r="F22" s="207">
        <f t="shared" si="0"/>
        <v>4421615</v>
      </c>
      <c r="G22" s="17"/>
      <c r="H22" s="17"/>
    </row>
    <row r="23" spans="1:8">
      <c r="A23" s="19"/>
      <c r="B23" s="21"/>
      <c r="C23" s="4"/>
      <c r="D23" s="3"/>
      <c r="E23" s="21"/>
      <c r="F23" s="207">
        <f t="shared" si="0"/>
        <v>4421615</v>
      </c>
      <c r="G23" s="17"/>
      <c r="H23" s="17"/>
    </row>
    <row r="24" spans="1:8">
      <c r="A24" s="19"/>
      <c r="B24" s="21"/>
      <c r="C24" s="4"/>
      <c r="D24" s="3"/>
      <c r="E24" s="21"/>
      <c r="F24" s="207">
        <f t="shared" si="0"/>
        <v>4421615</v>
      </c>
      <c r="G24" s="17"/>
      <c r="H24" s="17"/>
    </row>
    <row r="25" spans="1:8">
      <c r="A25" s="19"/>
      <c r="B25" s="21"/>
      <c r="C25" s="4"/>
      <c r="D25" s="3"/>
      <c r="E25" s="21"/>
      <c r="F25" s="207">
        <f t="shared" si="0"/>
        <v>4421615</v>
      </c>
      <c r="G25" s="17"/>
      <c r="H25" s="17"/>
    </row>
    <row r="26" spans="1:8">
      <c r="A26" s="19"/>
      <c r="B26" s="21"/>
      <c r="C26" s="4"/>
      <c r="D26" s="3"/>
      <c r="E26" s="21"/>
      <c r="F26" s="207">
        <f t="shared" si="0"/>
        <v>4421615</v>
      </c>
      <c r="G26" s="17"/>
      <c r="H26" s="17"/>
    </row>
    <row r="27" spans="1:8" ht="18.75">
      <c r="A27" s="676" t="s">
        <v>43</v>
      </c>
      <c r="B27" s="677"/>
      <c r="C27" s="42">
        <f>SUM(C6:C26)</f>
        <v>169</v>
      </c>
      <c r="D27" s="42">
        <f>SUM(D6:D26)</f>
        <v>4421615</v>
      </c>
      <c r="E27" s="43">
        <f>SUM(E6:E26)</f>
        <v>0</v>
      </c>
      <c r="F27" s="298">
        <f>D27-E27</f>
        <v>4421615</v>
      </c>
      <c r="G27" s="210"/>
      <c r="H27" s="210"/>
    </row>
    <row r="30" spans="1:8" ht="23.25">
      <c r="A30" s="666" t="s">
        <v>0</v>
      </c>
      <c r="B30" s="666"/>
      <c r="C30" s="666"/>
      <c r="D30" s="666"/>
      <c r="E30" s="666"/>
      <c r="F30" s="666"/>
      <c r="G30" s="666"/>
      <c r="H30" s="666"/>
    </row>
    <row r="31" spans="1:8" ht="15.75">
      <c r="A31" s="672" t="s">
        <v>2837</v>
      </c>
      <c r="B31" s="672"/>
      <c r="C31" s="672"/>
      <c r="D31" s="672"/>
      <c r="E31" s="672"/>
      <c r="F31" s="672"/>
      <c r="G31" s="672"/>
      <c r="H31" s="672"/>
    </row>
    <row r="32" spans="1:8">
      <c r="A32" s="667" t="s">
        <v>1890</v>
      </c>
      <c r="B32" s="667"/>
      <c r="C32" s="667"/>
      <c r="D32" s="667"/>
      <c r="E32" s="667"/>
      <c r="F32" s="667"/>
      <c r="G32" s="667"/>
      <c r="H32" s="667"/>
    </row>
    <row r="33" spans="1:8">
      <c r="A33" s="675"/>
      <c r="B33" s="675"/>
      <c r="C33" s="675"/>
      <c r="D33" s="675"/>
      <c r="E33" s="675"/>
      <c r="F33" s="675"/>
      <c r="G33" s="675"/>
      <c r="H33" s="675"/>
    </row>
    <row r="34" spans="1:8" ht="15.75">
      <c r="A34" s="1" t="s">
        <v>3</v>
      </c>
      <c r="B34" s="1" t="s">
        <v>4</v>
      </c>
      <c r="C34" s="211" t="s">
        <v>2245</v>
      </c>
      <c r="D34" s="1" t="s">
        <v>2243</v>
      </c>
      <c r="E34" s="1" t="s">
        <v>2246</v>
      </c>
      <c r="F34" s="211" t="s">
        <v>2244</v>
      </c>
      <c r="G34" s="1" t="s">
        <v>2247</v>
      </c>
      <c r="H34" s="211" t="s">
        <v>2239</v>
      </c>
    </row>
    <row r="35" spans="1:8">
      <c r="A35" s="19"/>
      <c r="B35" s="21" t="s">
        <v>2836</v>
      </c>
      <c r="C35" s="4">
        <v>4</v>
      </c>
      <c r="D35" s="91">
        <v>92675</v>
      </c>
      <c r="E35" s="21"/>
      <c r="F35" s="207">
        <f>D35-E35</f>
        <v>92675</v>
      </c>
      <c r="G35" s="17" t="s">
        <v>2752</v>
      </c>
      <c r="H35" s="17"/>
    </row>
    <row r="36" spans="1:8">
      <c r="A36" s="19"/>
      <c r="B36" s="21" t="s">
        <v>2841</v>
      </c>
      <c r="C36" s="4">
        <v>12</v>
      </c>
      <c r="D36" s="91">
        <v>277090</v>
      </c>
      <c r="E36" s="21"/>
      <c r="F36" s="207">
        <f>F35+D36-E36</f>
        <v>369765</v>
      </c>
      <c r="G36" s="17"/>
      <c r="H36" s="17"/>
    </row>
    <row r="37" spans="1:8">
      <c r="A37" s="19"/>
      <c r="B37" s="21" t="s">
        <v>2844</v>
      </c>
      <c r="C37" s="4">
        <v>20</v>
      </c>
      <c r="D37" s="3">
        <v>442400</v>
      </c>
      <c r="E37" s="21"/>
      <c r="F37" s="207">
        <f t="shared" ref="F37:F66" si="1">F36+D37-E37</f>
        <v>812165</v>
      </c>
      <c r="G37" s="17"/>
      <c r="H37" s="17"/>
    </row>
    <row r="38" spans="1:8">
      <c r="A38" s="19"/>
      <c r="B38" s="21" t="s">
        <v>2846</v>
      </c>
      <c r="C38" s="4">
        <v>8</v>
      </c>
      <c r="D38" s="3">
        <v>187835</v>
      </c>
      <c r="E38" s="21"/>
      <c r="F38" s="207">
        <f t="shared" si="1"/>
        <v>1000000</v>
      </c>
      <c r="G38" s="17"/>
      <c r="H38" s="17"/>
    </row>
    <row r="39" spans="1:8">
      <c r="A39" s="19"/>
      <c r="B39" s="21" t="s">
        <v>2849</v>
      </c>
      <c r="C39" s="4">
        <v>9</v>
      </c>
      <c r="D39" s="3">
        <v>207780</v>
      </c>
      <c r="E39" s="21"/>
      <c r="F39" s="207">
        <f t="shared" si="1"/>
        <v>1207780</v>
      </c>
      <c r="G39" s="17"/>
      <c r="H39" s="17"/>
    </row>
    <row r="40" spans="1:8">
      <c r="A40" s="19"/>
      <c r="B40" s="21" t="s">
        <v>2850</v>
      </c>
      <c r="C40" s="4">
        <v>7</v>
      </c>
      <c r="D40" s="3">
        <v>163245</v>
      </c>
      <c r="E40" s="21"/>
      <c r="F40" s="207">
        <f t="shared" si="1"/>
        <v>1371025</v>
      </c>
      <c r="G40" s="17"/>
      <c r="H40" s="17"/>
    </row>
    <row r="41" spans="1:8">
      <c r="A41" s="19"/>
      <c r="B41" s="21" t="s">
        <v>2851</v>
      </c>
      <c r="C41" s="4">
        <v>12</v>
      </c>
      <c r="D41" s="3">
        <v>260450</v>
      </c>
      <c r="E41" s="21"/>
      <c r="F41" s="207">
        <f t="shared" si="1"/>
        <v>1631475</v>
      </c>
      <c r="G41" s="17"/>
      <c r="H41" s="17"/>
    </row>
    <row r="42" spans="1:8">
      <c r="A42" s="19"/>
      <c r="B42" s="21" t="s">
        <v>2853</v>
      </c>
      <c r="C42" s="4">
        <v>17</v>
      </c>
      <c r="D42" s="3">
        <v>393415</v>
      </c>
      <c r="E42" s="21"/>
      <c r="F42" s="207">
        <f t="shared" si="1"/>
        <v>2024890</v>
      </c>
      <c r="G42" s="17"/>
      <c r="H42" s="17"/>
    </row>
    <row r="43" spans="1:8">
      <c r="A43" s="19"/>
      <c r="B43" s="21" t="s">
        <v>2854</v>
      </c>
      <c r="C43" s="4">
        <v>11</v>
      </c>
      <c r="D43" s="3">
        <v>250490</v>
      </c>
      <c r="E43" s="21"/>
      <c r="F43" s="207">
        <f t="shared" si="1"/>
        <v>2275380</v>
      </c>
      <c r="G43" s="17"/>
      <c r="H43" s="17"/>
    </row>
    <row r="44" spans="1:8">
      <c r="A44" s="19"/>
      <c r="B44" s="21" t="s">
        <v>2855</v>
      </c>
      <c r="C44" s="4">
        <v>15</v>
      </c>
      <c r="D44" s="3">
        <v>351200</v>
      </c>
      <c r="E44" s="21"/>
      <c r="F44" s="207">
        <f t="shared" si="1"/>
        <v>2626580</v>
      </c>
      <c r="G44" s="17"/>
      <c r="H44" s="17"/>
    </row>
    <row r="45" spans="1:8">
      <c r="A45" s="19"/>
      <c r="B45" s="21" t="s">
        <v>2857</v>
      </c>
      <c r="C45" s="4">
        <v>5</v>
      </c>
      <c r="D45" s="3">
        <v>115320</v>
      </c>
      <c r="E45" s="21"/>
      <c r="F45" s="207">
        <f t="shared" si="1"/>
        <v>2741900</v>
      </c>
      <c r="G45" s="17"/>
      <c r="H45" s="17"/>
    </row>
    <row r="46" spans="1:8">
      <c r="A46" s="19"/>
      <c r="B46" s="21" t="s">
        <v>2859</v>
      </c>
      <c r="C46" s="4">
        <v>23</v>
      </c>
      <c r="D46" s="3">
        <v>547205</v>
      </c>
      <c r="E46" s="21"/>
      <c r="F46" s="207">
        <f t="shared" si="1"/>
        <v>3289105</v>
      </c>
      <c r="G46" s="17"/>
      <c r="H46" s="17"/>
    </row>
    <row r="47" spans="1:8">
      <c r="A47" s="19"/>
      <c r="B47" s="21" t="s">
        <v>2860</v>
      </c>
      <c r="C47" s="4">
        <v>23</v>
      </c>
      <c r="D47" s="3">
        <v>514110</v>
      </c>
      <c r="E47" s="21"/>
      <c r="F47" s="207">
        <f t="shared" si="1"/>
        <v>3803215</v>
      </c>
      <c r="G47" s="17"/>
      <c r="H47" s="17"/>
    </row>
    <row r="48" spans="1:8">
      <c r="A48" s="19"/>
      <c r="B48" s="21" t="s">
        <v>2861</v>
      </c>
      <c r="C48" s="4">
        <v>24</v>
      </c>
      <c r="D48" s="3">
        <v>576710</v>
      </c>
      <c r="E48" s="21"/>
      <c r="F48" s="207">
        <f t="shared" si="1"/>
        <v>4379925</v>
      </c>
      <c r="G48" s="17"/>
      <c r="H48" s="17"/>
    </row>
    <row r="49" spans="1:8">
      <c r="A49" s="19"/>
      <c r="B49" s="21" t="s">
        <v>2863</v>
      </c>
      <c r="C49" s="4">
        <v>1</v>
      </c>
      <c r="D49" s="3">
        <v>20865</v>
      </c>
      <c r="E49" s="21"/>
      <c r="F49" s="207">
        <f t="shared" si="1"/>
        <v>4400790</v>
      </c>
      <c r="G49" s="17"/>
      <c r="H49" s="17"/>
    </row>
    <row r="50" spans="1:8">
      <c r="A50" s="19"/>
      <c r="B50" s="21" t="s">
        <v>2864</v>
      </c>
      <c r="C50" s="4">
        <v>6</v>
      </c>
      <c r="D50" s="3">
        <v>143345</v>
      </c>
      <c r="E50" s="21"/>
      <c r="F50" s="207">
        <f t="shared" si="1"/>
        <v>4544135</v>
      </c>
      <c r="G50" s="17"/>
      <c r="H50" s="17"/>
    </row>
    <row r="51" spans="1:8">
      <c r="A51" s="19"/>
      <c r="B51" s="21" t="s">
        <v>2865</v>
      </c>
      <c r="C51" s="4">
        <v>20</v>
      </c>
      <c r="D51" s="3">
        <v>471460</v>
      </c>
      <c r="E51" s="21"/>
      <c r="F51" s="207">
        <f t="shared" si="1"/>
        <v>5015595</v>
      </c>
      <c r="G51" s="17"/>
      <c r="H51" s="17"/>
    </row>
    <row r="52" spans="1:8">
      <c r="A52" s="19"/>
      <c r="B52" s="21" t="s">
        <v>2866</v>
      </c>
      <c r="C52" s="4">
        <f>12+9</f>
        <v>21</v>
      </c>
      <c r="D52" s="3">
        <f>217965+288470</f>
        <v>506435</v>
      </c>
      <c r="E52" s="21"/>
      <c r="F52" s="207">
        <f t="shared" si="1"/>
        <v>5522030</v>
      </c>
      <c r="G52" s="17"/>
      <c r="H52" s="17"/>
    </row>
    <row r="53" spans="1:8">
      <c r="A53" s="19"/>
      <c r="B53" s="21" t="s">
        <v>2868</v>
      </c>
      <c r="C53" s="4">
        <v>18</v>
      </c>
      <c r="D53" s="3">
        <v>435700</v>
      </c>
      <c r="E53" s="21"/>
      <c r="F53" s="207">
        <f t="shared" si="1"/>
        <v>5957730</v>
      </c>
      <c r="G53" s="17"/>
      <c r="H53" s="17"/>
    </row>
    <row r="54" spans="1:8">
      <c r="A54" s="19"/>
      <c r="B54" s="21" t="s">
        <v>2896</v>
      </c>
      <c r="C54" s="4">
        <v>2</v>
      </c>
      <c r="D54" s="3">
        <v>27960</v>
      </c>
      <c r="E54" s="21"/>
      <c r="F54" s="207">
        <f t="shared" si="1"/>
        <v>5985690</v>
      </c>
      <c r="G54" s="17"/>
      <c r="H54" s="17"/>
    </row>
    <row r="55" spans="1:8">
      <c r="A55" s="19"/>
      <c r="B55" s="21" t="s">
        <v>2968</v>
      </c>
      <c r="C55" s="4">
        <v>3</v>
      </c>
      <c r="D55" s="3"/>
      <c r="E55" s="21">
        <v>78475</v>
      </c>
      <c r="F55" s="207">
        <f t="shared" si="1"/>
        <v>5907215</v>
      </c>
      <c r="G55" s="17"/>
      <c r="H55" s="17"/>
    </row>
    <row r="56" spans="1:8">
      <c r="A56" s="19"/>
      <c r="B56" s="21" t="s">
        <v>2970</v>
      </c>
      <c r="C56" s="4">
        <v>6</v>
      </c>
      <c r="D56" s="3"/>
      <c r="E56" s="21">
        <v>150800</v>
      </c>
      <c r="F56" s="207">
        <f t="shared" si="1"/>
        <v>5756415</v>
      </c>
      <c r="G56" s="17"/>
      <c r="H56" s="17"/>
    </row>
    <row r="57" spans="1:8">
      <c r="A57" s="19"/>
      <c r="B57" s="21" t="s">
        <v>2971</v>
      </c>
      <c r="C57" s="4">
        <v>1</v>
      </c>
      <c r="D57" s="3"/>
      <c r="E57" s="21">
        <v>24740</v>
      </c>
      <c r="F57" s="207">
        <f t="shared" si="1"/>
        <v>5731675</v>
      </c>
      <c r="G57" s="17"/>
      <c r="H57" s="17"/>
    </row>
    <row r="58" spans="1:8">
      <c r="A58" s="19"/>
      <c r="B58" s="21" t="s">
        <v>2972</v>
      </c>
      <c r="C58" s="4">
        <v>8</v>
      </c>
      <c r="D58" s="3"/>
      <c r="E58" s="21">
        <v>198495</v>
      </c>
      <c r="F58" s="207">
        <f t="shared" si="1"/>
        <v>5533180</v>
      </c>
      <c r="G58" s="17"/>
      <c r="H58" s="17"/>
    </row>
    <row r="59" spans="1:8">
      <c r="A59" s="19"/>
      <c r="B59" s="21" t="s">
        <v>2974</v>
      </c>
      <c r="C59" s="4">
        <v>5</v>
      </c>
      <c r="D59" s="3"/>
      <c r="E59" s="21">
        <v>125230</v>
      </c>
      <c r="F59" s="207">
        <f t="shared" si="1"/>
        <v>5407950</v>
      </c>
      <c r="G59" s="17"/>
      <c r="H59" s="17"/>
    </row>
    <row r="60" spans="1:8">
      <c r="A60" s="19"/>
      <c r="B60" s="21" t="s">
        <v>2975</v>
      </c>
      <c r="C60" s="4">
        <v>8</v>
      </c>
      <c r="D60" s="3"/>
      <c r="E60" s="21">
        <v>199925</v>
      </c>
      <c r="F60" s="207">
        <f t="shared" si="1"/>
        <v>5208025</v>
      </c>
      <c r="G60" s="17"/>
      <c r="H60" s="17"/>
    </row>
    <row r="61" spans="1:8">
      <c r="A61" s="19"/>
      <c r="B61" s="21" t="s">
        <v>2980</v>
      </c>
      <c r="C61" s="4">
        <v>11</v>
      </c>
      <c r="D61" s="3"/>
      <c r="E61" s="21">
        <v>274780</v>
      </c>
      <c r="F61" s="207">
        <f t="shared" si="1"/>
        <v>4933245</v>
      </c>
      <c r="G61" s="17"/>
      <c r="H61" s="17"/>
    </row>
    <row r="62" spans="1:8">
      <c r="A62" s="19"/>
      <c r="B62" s="21"/>
      <c r="C62" s="4"/>
      <c r="D62" s="3"/>
      <c r="E62" s="21"/>
      <c r="F62" s="207">
        <f t="shared" si="1"/>
        <v>4933245</v>
      </c>
      <c r="G62" s="17"/>
      <c r="H62" s="17"/>
    </row>
    <row r="63" spans="1:8">
      <c r="A63" s="19"/>
      <c r="B63" s="21"/>
      <c r="C63" s="4"/>
      <c r="D63" s="3"/>
      <c r="E63" s="21"/>
      <c r="F63" s="207">
        <f t="shared" si="1"/>
        <v>4933245</v>
      </c>
      <c r="G63" s="17"/>
      <c r="H63" s="17"/>
    </row>
    <row r="64" spans="1:8">
      <c r="A64" s="19"/>
      <c r="B64" s="21"/>
      <c r="C64" s="4"/>
      <c r="D64" s="3"/>
      <c r="E64" s="21"/>
      <c r="F64" s="207">
        <f t="shared" si="1"/>
        <v>4933245</v>
      </c>
      <c r="G64" s="17"/>
      <c r="H64" s="17"/>
    </row>
    <row r="65" spans="1:8">
      <c r="A65" s="19"/>
      <c r="B65" s="21"/>
      <c r="C65" s="4"/>
      <c r="D65" s="3"/>
      <c r="E65" s="21"/>
      <c r="F65" s="207">
        <f t="shared" si="1"/>
        <v>4933245</v>
      </c>
      <c r="G65" s="17"/>
      <c r="H65" s="17"/>
    </row>
    <row r="66" spans="1:8">
      <c r="A66" s="17"/>
      <c r="B66" s="17"/>
      <c r="C66" s="55"/>
      <c r="D66" s="18"/>
      <c r="E66" s="17"/>
      <c r="F66" s="207">
        <f t="shared" si="1"/>
        <v>4933245</v>
      </c>
      <c r="G66" s="17"/>
      <c r="H66" s="17"/>
    </row>
    <row r="67" spans="1:8" ht="18.75">
      <c r="A67" s="676" t="s">
        <v>43</v>
      </c>
      <c r="B67" s="677"/>
      <c r="C67" s="42">
        <f>SUM(C35:C66)</f>
        <v>300</v>
      </c>
      <c r="D67" s="42">
        <f>SUM(D35:D66)</f>
        <v>5985690</v>
      </c>
      <c r="E67" s="43">
        <f>SUM(E35:E66)</f>
        <v>1052445</v>
      </c>
      <c r="F67" s="298">
        <f>D67-E67</f>
        <v>4933245</v>
      </c>
      <c r="G67" s="210"/>
      <c r="H67" s="210"/>
    </row>
    <row r="70" spans="1:8" ht="23.25">
      <c r="A70" s="666" t="s">
        <v>0</v>
      </c>
      <c r="B70" s="666"/>
      <c r="C70" s="666"/>
      <c r="D70" s="666"/>
      <c r="E70" s="666"/>
      <c r="F70" s="666"/>
      <c r="G70" s="666"/>
      <c r="H70" s="666"/>
    </row>
    <row r="71" spans="1:8" ht="15.75">
      <c r="A71" s="672" t="s">
        <v>2941</v>
      </c>
      <c r="B71" s="672"/>
      <c r="C71" s="672"/>
      <c r="D71" s="672"/>
      <c r="E71" s="672"/>
      <c r="F71" s="672"/>
      <c r="G71" s="672"/>
      <c r="H71" s="672"/>
    </row>
    <row r="72" spans="1:8">
      <c r="A72" s="667" t="s">
        <v>1935</v>
      </c>
      <c r="B72" s="667"/>
      <c r="C72" s="667"/>
      <c r="D72" s="667"/>
      <c r="E72" s="667"/>
      <c r="F72" s="667"/>
      <c r="G72" s="667"/>
      <c r="H72" s="667"/>
    </row>
    <row r="73" spans="1:8">
      <c r="A73" s="675"/>
      <c r="B73" s="675"/>
      <c r="C73" s="675"/>
      <c r="D73" s="675"/>
      <c r="E73" s="675"/>
      <c r="F73" s="675"/>
      <c r="G73" s="675"/>
      <c r="H73" s="675"/>
    </row>
    <row r="74" spans="1:8" ht="15.75">
      <c r="A74" s="1" t="s">
        <v>3</v>
      </c>
      <c r="B74" s="1" t="s">
        <v>4</v>
      </c>
      <c r="C74" s="211" t="s">
        <v>2245</v>
      </c>
      <c r="D74" s="1" t="s">
        <v>2243</v>
      </c>
      <c r="E74" s="1" t="s">
        <v>2246</v>
      </c>
      <c r="F74" s="211" t="s">
        <v>2244</v>
      </c>
      <c r="G74" s="1" t="s">
        <v>2247</v>
      </c>
      <c r="H74" s="211" t="s">
        <v>2239</v>
      </c>
    </row>
    <row r="75" spans="1:8">
      <c r="A75" s="19"/>
      <c r="B75" s="21" t="s">
        <v>2942</v>
      </c>
      <c r="C75" s="4">
        <v>10</v>
      </c>
      <c r="D75" s="91">
        <v>256490</v>
      </c>
      <c r="E75" s="21"/>
      <c r="F75" s="207">
        <f>D75-E75</f>
        <v>256490</v>
      </c>
      <c r="G75" s="17"/>
      <c r="H75" s="17"/>
    </row>
    <row r="76" spans="1:8">
      <c r="A76" s="19"/>
      <c r="B76" s="21" t="s">
        <v>2943</v>
      </c>
      <c r="C76" s="4">
        <v>11</v>
      </c>
      <c r="D76" s="91">
        <v>282350</v>
      </c>
      <c r="E76" s="21"/>
      <c r="F76" s="207">
        <f>F75+D76-E76</f>
        <v>538840</v>
      </c>
      <c r="G76" s="17"/>
      <c r="H76" s="17"/>
    </row>
    <row r="77" spans="1:8">
      <c r="A77" s="19"/>
      <c r="B77" s="21" t="s">
        <v>2944</v>
      </c>
      <c r="C77" s="4">
        <v>16</v>
      </c>
      <c r="D77" s="3">
        <v>400115</v>
      </c>
      <c r="E77" s="21"/>
      <c r="F77" s="207">
        <f t="shared" ref="F77:F104" si="2">F76+D77-E77</f>
        <v>938955</v>
      </c>
      <c r="G77" s="17"/>
      <c r="H77" s="17"/>
    </row>
    <row r="78" spans="1:8">
      <c r="A78" s="19"/>
      <c r="B78" s="21" t="s">
        <v>2945</v>
      </c>
      <c r="C78" s="4">
        <v>15</v>
      </c>
      <c r="D78" s="3">
        <v>376195</v>
      </c>
      <c r="E78" s="21"/>
      <c r="F78" s="207">
        <f t="shared" si="2"/>
        <v>1315150</v>
      </c>
      <c r="G78" s="17"/>
      <c r="H78" s="17"/>
    </row>
    <row r="79" spans="1:8">
      <c r="A79" s="19"/>
      <c r="B79" s="21" t="s">
        <v>2947</v>
      </c>
      <c r="C79" s="4">
        <v>6</v>
      </c>
      <c r="D79" s="3">
        <v>153030</v>
      </c>
      <c r="E79" s="21"/>
      <c r="F79" s="207">
        <f t="shared" si="2"/>
        <v>1468180</v>
      </c>
      <c r="G79" s="17"/>
      <c r="H79" s="17"/>
    </row>
    <row r="80" spans="1:8">
      <c r="A80" s="19"/>
      <c r="B80" s="21" t="s">
        <v>2949</v>
      </c>
      <c r="C80" s="4">
        <v>16</v>
      </c>
      <c r="D80" s="5">
        <v>397890</v>
      </c>
      <c r="E80" s="21"/>
      <c r="F80" s="207">
        <f t="shared" si="2"/>
        <v>1866070</v>
      </c>
      <c r="G80" s="17"/>
      <c r="H80" s="17"/>
    </row>
    <row r="81" spans="1:8">
      <c r="A81" s="19"/>
      <c r="B81" s="21" t="s">
        <v>2950</v>
      </c>
      <c r="C81" s="4">
        <v>19</v>
      </c>
      <c r="D81" s="3">
        <v>472315</v>
      </c>
      <c r="E81" s="21"/>
      <c r="F81" s="207">
        <f t="shared" si="2"/>
        <v>2338385</v>
      </c>
      <c r="G81" s="17"/>
      <c r="H81" s="17"/>
    </row>
    <row r="82" spans="1:8">
      <c r="A82" s="19"/>
      <c r="B82" s="21" t="s">
        <v>2951</v>
      </c>
      <c r="C82" s="4">
        <v>17</v>
      </c>
      <c r="D82" s="3">
        <v>438395</v>
      </c>
      <c r="E82" s="21"/>
      <c r="F82" s="207">
        <f t="shared" si="2"/>
        <v>2776780</v>
      </c>
      <c r="G82" s="17"/>
      <c r="H82" s="17"/>
    </row>
    <row r="83" spans="1:8">
      <c r="A83" s="19"/>
      <c r="B83" s="21" t="s">
        <v>2953</v>
      </c>
      <c r="C83" s="4">
        <v>21</v>
      </c>
      <c r="D83" s="3">
        <v>536640</v>
      </c>
      <c r="E83" s="21"/>
      <c r="F83" s="207">
        <f t="shared" si="2"/>
        <v>3313420</v>
      </c>
      <c r="G83" s="17"/>
      <c r="H83" s="17"/>
    </row>
    <row r="84" spans="1:8">
      <c r="A84" s="19"/>
      <c r="B84" s="639" t="s">
        <v>2954</v>
      </c>
      <c r="C84" s="4">
        <v>23</v>
      </c>
      <c r="D84" s="3">
        <v>593985</v>
      </c>
      <c r="E84" s="21"/>
      <c r="F84" s="207">
        <f t="shared" si="2"/>
        <v>3907405</v>
      </c>
      <c r="G84" s="17"/>
      <c r="H84" s="17"/>
    </row>
    <row r="85" spans="1:8">
      <c r="A85" s="19"/>
      <c r="B85" s="21" t="s">
        <v>2955</v>
      </c>
      <c r="C85" s="4">
        <v>23</v>
      </c>
      <c r="D85" s="3">
        <v>599855</v>
      </c>
      <c r="E85" s="21"/>
      <c r="F85" s="207">
        <f t="shared" si="2"/>
        <v>4507260</v>
      </c>
      <c r="G85" s="17"/>
      <c r="H85" s="17"/>
    </row>
    <row r="86" spans="1:8">
      <c r="A86" s="19"/>
      <c r="B86" s="21" t="s">
        <v>2956</v>
      </c>
      <c r="C86" s="4">
        <v>6</v>
      </c>
      <c r="D86" s="3">
        <v>155735</v>
      </c>
      <c r="E86" s="21"/>
      <c r="F86" s="207">
        <f t="shared" si="2"/>
        <v>4662995</v>
      </c>
      <c r="G86" s="17"/>
      <c r="H86" s="17"/>
    </row>
    <row r="87" spans="1:8">
      <c r="A87" s="19"/>
      <c r="B87" s="21" t="s">
        <v>2957</v>
      </c>
      <c r="C87" s="4">
        <v>8</v>
      </c>
      <c r="D87" s="3">
        <v>188500</v>
      </c>
      <c r="E87" s="21"/>
      <c r="F87" s="207">
        <f t="shared" si="2"/>
        <v>4851495</v>
      </c>
      <c r="G87" s="17"/>
      <c r="H87" s="17"/>
    </row>
    <row r="88" spans="1:8">
      <c r="A88" s="19"/>
      <c r="B88" s="21" t="s">
        <v>2964</v>
      </c>
      <c r="C88" s="4">
        <v>17</v>
      </c>
      <c r="D88" s="3">
        <v>445735</v>
      </c>
      <c r="E88" s="21"/>
      <c r="F88" s="207">
        <f t="shared" si="2"/>
        <v>5297230</v>
      </c>
      <c r="G88" s="17"/>
      <c r="H88" s="17"/>
    </row>
    <row r="89" spans="1:8">
      <c r="A89" s="19"/>
      <c r="B89" s="21" t="s">
        <v>2966</v>
      </c>
      <c r="C89" s="4">
        <v>15</v>
      </c>
      <c r="D89" s="3">
        <v>399365</v>
      </c>
      <c r="E89" s="21"/>
      <c r="F89" s="207">
        <f t="shared" si="2"/>
        <v>5696595</v>
      </c>
      <c r="G89" s="17"/>
      <c r="H89" s="17"/>
    </row>
    <row r="90" spans="1:8">
      <c r="A90" s="19"/>
      <c r="B90" s="21" t="s">
        <v>2967</v>
      </c>
      <c r="C90" s="4">
        <v>4</v>
      </c>
      <c r="D90" s="3">
        <v>108190</v>
      </c>
      <c r="E90" s="21"/>
      <c r="F90" s="207">
        <f t="shared" si="2"/>
        <v>5804785</v>
      </c>
      <c r="G90" s="17"/>
      <c r="H90" s="17"/>
    </row>
    <row r="91" spans="1:8">
      <c r="A91" s="19"/>
      <c r="B91" s="21" t="s">
        <v>2968</v>
      </c>
      <c r="C91" s="4">
        <v>16</v>
      </c>
      <c r="D91" s="3">
        <v>427890</v>
      </c>
      <c r="E91" s="21"/>
      <c r="F91" s="207">
        <f t="shared" si="2"/>
        <v>6232675</v>
      </c>
      <c r="G91" s="17"/>
      <c r="H91" s="17"/>
    </row>
    <row r="92" spans="1:8">
      <c r="A92" s="19"/>
      <c r="B92" s="21" t="s">
        <v>2970</v>
      </c>
      <c r="C92" s="4">
        <v>5</v>
      </c>
      <c r="D92" s="3">
        <v>109780</v>
      </c>
      <c r="E92" s="21"/>
      <c r="F92" s="207">
        <f t="shared" si="2"/>
        <v>6342455</v>
      </c>
      <c r="G92" s="17"/>
      <c r="H92" s="17"/>
    </row>
    <row r="93" spans="1:8">
      <c r="A93" s="19"/>
      <c r="B93" s="21" t="s">
        <v>2970</v>
      </c>
      <c r="C93" s="4">
        <v>5</v>
      </c>
      <c r="D93" s="3"/>
      <c r="E93" s="21">
        <v>139115</v>
      </c>
      <c r="F93" s="207">
        <f t="shared" si="2"/>
        <v>6203340</v>
      </c>
      <c r="G93" s="17"/>
      <c r="H93" s="17"/>
    </row>
    <row r="94" spans="1:8">
      <c r="A94" s="19"/>
      <c r="B94" s="21" t="s">
        <v>2972</v>
      </c>
      <c r="C94" s="4">
        <v>1</v>
      </c>
      <c r="D94" s="3"/>
      <c r="E94" s="21">
        <v>25915</v>
      </c>
      <c r="F94" s="207">
        <f t="shared" si="2"/>
        <v>6177425</v>
      </c>
      <c r="G94" s="17"/>
      <c r="H94" s="17"/>
    </row>
    <row r="95" spans="1:8">
      <c r="A95" s="19"/>
      <c r="B95" s="21" t="s">
        <v>2973</v>
      </c>
      <c r="C95" s="4">
        <v>2</v>
      </c>
      <c r="D95" s="3"/>
      <c r="E95" s="21">
        <v>51220</v>
      </c>
      <c r="F95" s="207">
        <f t="shared" si="2"/>
        <v>6126205</v>
      </c>
      <c r="G95" s="17"/>
      <c r="H95" s="17"/>
    </row>
    <row r="96" spans="1:8">
      <c r="A96" s="19"/>
      <c r="B96" s="21" t="s">
        <v>2974</v>
      </c>
      <c r="C96" s="4">
        <v>2</v>
      </c>
      <c r="D96" s="3"/>
      <c r="E96" s="21">
        <v>27885</v>
      </c>
      <c r="F96" s="207">
        <f t="shared" si="2"/>
        <v>6098320</v>
      </c>
      <c r="G96" s="17"/>
      <c r="H96" s="17"/>
    </row>
    <row r="97" spans="1:8">
      <c r="A97" s="19"/>
      <c r="B97" s="21" t="s">
        <v>2975</v>
      </c>
      <c r="C97" s="4">
        <v>2</v>
      </c>
      <c r="D97" s="3"/>
      <c r="E97" s="21">
        <v>51440</v>
      </c>
      <c r="F97" s="207">
        <f t="shared" si="2"/>
        <v>6046880</v>
      </c>
      <c r="G97" s="17"/>
      <c r="H97" s="17"/>
    </row>
    <row r="98" spans="1:8">
      <c r="A98" s="19"/>
      <c r="B98" s="21" t="s">
        <v>2980</v>
      </c>
      <c r="C98" s="4">
        <v>2</v>
      </c>
      <c r="D98" s="3"/>
      <c r="E98" s="21">
        <v>49115</v>
      </c>
      <c r="F98" s="207">
        <f t="shared" si="2"/>
        <v>5997765</v>
      </c>
      <c r="G98" s="17"/>
      <c r="H98" s="17"/>
    </row>
    <row r="99" spans="1:8">
      <c r="A99" s="19"/>
      <c r="B99" s="21"/>
      <c r="C99" s="4"/>
      <c r="D99" s="3"/>
      <c r="E99" s="21"/>
      <c r="F99" s="207">
        <f t="shared" si="2"/>
        <v>5997765</v>
      </c>
      <c r="G99" s="17"/>
      <c r="H99" s="17"/>
    </row>
    <row r="100" spans="1:8">
      <c r="A100" s="19"/>
      <c r="B100" s="21"/>
      <c r="C100" s="4"/>
      <c r="D100" s="3"/>
      <c r="E100" s="21"/>
      <c r="F100" s="207">
        <f t="shared" si="2"/>
        <v>5997765</v>
      </c>
      <c r="G100" s="17"/>
      <c r="H100" s="17"/>
    </row>
    <row r="101" spans="1:8">
      <c r="A101" s="19"/>
      <c r="B101" s="21"/>
      <c r="C101" s="4"/>
      <c r="D101" s="3"/>
      <c r="E101" s="21"/>
      <c r="F101" s="207">
        <f t="shared" si="2"/>
        <v>5997765</v>
      </c>
      <c r="G101" s="17"/>
      <c r="H101" s="17"/>
    </row>
    <row r="102" spans="1:8">
      <c r="A102" s="19"/>
      <c r="B102" s="21"/>
      <c r="C102" s="4"/>
      <c r="D102" s="3"/>
      <c r="E102" s="21"/>
      <c r="F102" s="207">
        <f t="shared" si="2"/>
        <v>5997765</v>
      </c>
      <c r="G102" s="17"/>
      <c r="H102" s="17"/>
    </row>
    <row r="103" spans="1:8">
      <c r="A103" s="19"/>
      <c r="B103" s="21"/>
      <c r="C103" s="4"/>
      <c r="D103" s="3"/>
      <c r="E103" s="21"/>
      <c r="F103" s="207">
        <f t="shared" si="2"/>
        <v>5997765</v>
      </c>
      <c r="G103" s="17"/>
      <c r="H103" s="17"/>
    </row>
    <row r="104" spans="1:8">
      <c r="A104" s="19"/>
      <c r="B104" s="21"/>
      <c r="C104" s="4"/>
      <c r="D104" s="3"/>
      <c r="E104" s="21"/>
      <c r="F104" s="207">
        <f t="shared" si="2"/>
        <v>5997765</v>
      </c>
      <c r="G104" s="17"/>
      <c r="H104" s="17"/>
    </row>
    <row r="105" spans="1:8" ht="18.75">
      <c r="A105" s="676" t="s">
        <v>43</v>
      </c>
      <c r="B105" s="677"/>
      <c r="C105" s="42">
        <f>SUM(C75:C104)</f>
        <v>262</v>
      </c>
      <c r="D105" s="42">
        <f>SUM(D75:D104)</f>
        <v>6342455</v>
      </c>
      <c r="E105" s="43">
        <f>SUM(E75:E104)</f>
        <v>344690</v>
      </c>
      <c r="F105" s="298">
        <f>D105-E105</f>
        <v>5997765</v>
      </c>
      <c r="G105" s="210"/>
      <c r="H105" s="210"/>
    </row>
  </sheetData>
  <mergeCells count="15">
    <mergeCell ref="A70:H70"/>
    <mergeCell ref="A71:H71"/>
    <mergeCell ref="A72:H72"/>
    <mergeCell ref="A73:H73"/>
    <mergeCell ref="A105:B105"/>
    <mergeCell ref="A31:H31"/>
    <mergeCell ref="A32:H32"/>
    <mergeCell ref="A33:H33"/>
    <mergeCell ref="A67:B67"/>
    <mergeCell ref="A1:H1"/>
    <mergeCell ref="A2:H2"/>
    <mergeCell ref="A3:H3"/>
    <mergeCell ref="A4:H4"/>
    <mergeCell ref="A27:B27"/>
    <mergeCell ref="A30:H30"/>
  </mergeCells>
  <pageMargins left="0.7" right="0.7" top="0.75" bottom="0.75" header="0.3" footer="0.3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3"/>
  <sheetViews>
    <sheetView topLeftCell="A56" workbookViewId="0">
      <selection activeCell="E63" sqref="E63"/>
    </sheetView>
  </sheetViews>
  <sheetFormatPr defaultColWidth="9" defaultRowHeight="15"/>
  <cols>
    <col min="2" max="2" width="14.85546875" customWidth="1"/>
    <col min="3" max="3" width="19.28515625" customWidth="1"/>
    <col min="4" max="4" width="25.7109375" customWidth="1"/>
    <col min="5" max="5" width="27.5703125" customWidth="1"/>
    <col min="6" max="6" width="23.7109375" customWidth="1"/>
    <col min="7" max="7" width="23.42578125" customWidth="1"/>
    <col min="8" max="8" width="16.28515625" customWidth="1"/>
  </cols>
  <sheetData>
    <row r="1" spans="1:8" ht="23.25">
      <c r="A1" s="666" t="s">
        <v>0</v>
      </c>
      <c r="B1" s="666"/>
      <c r="C1" s="666"/>
      <c r="D1" s="666"/>
      <c r="E1" s="666"/>
      <c r="F1" s="666"/>
      <c r="G1" s="666"/>
      <c r="H1" s="666"/>
    </row>
    <row r="2" spans="1:8" ht="15.75">
      <c r="A2" s="672" t="s">
        <v>2703</v>
      </c>
      <c r="B2" s="672"/>
      <c r="C2" s="672"/>
      <c r="D2" s="672"/>
      <c r="E2" s="672"/>
      <c r="F2" s="672"/>
      <c r="G2" s="672"/>
      <c r="H2" s="672"/>
    </row>
    <row r="3" spans="1:8">
      <c r="A3" s="667" t="s">
        <v>342</v>
      </c>
      <c r="B3" s="667"/>
      <c r="C3" s="667"/>
      <c r="D3" s="667"/>
      <c r="E3" s="667"/>
      <c r="F3" s="667"/>
      <c r="G3" s="667"/>
      <c r="H3" s="667"/>
    </row>
    <row r="4" spans="1:8">
      <c r="A4" s="675"/>
      <c r="B4" s="675"/>
      <c r="C4" s="675"/>
      <c r="D4" s="675"/>
      <c r="E4" s="675"/>
      <c r="F4" s="675"/>
      <c r="G4" s="675"/>
      <c r="H4" s="675"/>
    </row>
    <row r="5" spans="1:8" ht="15.75">
      <c r="A5" s="1" t="s">
        <v>3</v>
      </c>
      <c r="B5" s="1" t="s">
        <v>4</v>
      </c>
      <c r="C5" s="211" t="s">
        <v>2245</v>
      </c>
      <c r="D5" s="1" t="s">
        <v>2243</v>
      </c>
      <c r="E5" s="1" t="s">
        <v>2246</v>
      </c>
      <c r="F5" s="211" t="s">
        <v>2244</v>
      </c>
      <c r="G5" s="1" t="s">
        <v>2247</v>
      </c>
      <c r="H5" s="211" t="s">
        <v>2239</v>
      </c>
    </row>
    <row r="6" spans="1:8">
      <c r="A6" s="19"/>
      <c r="B6" s="21" t="s">
        <v>2702</v>
      </c>
      <c r="C6" s="4">
        <v>3</v>
      </c>
      <c r="D6" s="91">
        <v>55040</v>
      </c>
      <c r="E6" s="21"/>
      <c r="F6" s="207">
        <f>D6-E6</f>
        <v>55040</v>
      </c>
      <c r="G6" s="17"/>
      <c r="H6" s="17"/>
    </row>
    <row r="7" spans="1:8">
      <c r="A7" s="19"/>
      <c r="B7" s="21" t="s">
        <v>2704</v>
      </c>
      <c r="C7" s="4">
        <v>3</v>
      </c>
      <c r="D7" s="91">
        <v>54470</v>
      </c>
      <c r="E7" s="21"/>
      <c r="F7" s="207">
        <f>F6+D7-E7</f>
        <v>109510</v>
      </c>
      <c r="G7" s="17"/>
      <c r="H7" s="17"/>
    </row>
    <row r="8" spans="1:8">
      <c r="A8" s="19"/>
      <c r="B8" s="21" t="s">
        <v>2706</v>
      </c>
      <c r="C8" s="4">
        <v>3</v>
      </c>
      <c r="D8" s="3">
        <v>57960</v>
      </c>
      <c r="E8" s="21"/>
      <c r="F8" s="207">
        <f t="shared" ref="F8:F32" si="0">F7+D8-E8</f>
        <v>167470</v>
      </c>
      <c r="G8" s="17"/>
      <c r="H8" s="17"/>
    </row>
    <row r="9" spans="1:8">
      <c r="A9" s="19"/>
      <c r="B9" s="21" t="s">
        <v>2708</v>
      </c>
      <c r="C9" s="4">
        <v>12</v>
      </c>
      <c r="D9" s="3">
        <v>219865</v>
      </c>
      <c r="E9" s="21"/>
      <c r="F9" s="207">
        <f t="shared" si="0"/>
        <v>387335</v>
      </c>
      <c r="G9" s="17"/>
      <c r="H9" s="17"/>
    </row>
    <row r="10" spans="1:8">
      <c r="A10" s="19"/>
      <c r="B10" s="21" t="s">
        <v>2711</v>
      </c>
      <c r="C10" s="4">
        <v>3</v>
      </c>
      <c r="D10" s="3">
        <v>51565</v>
      </c>
      <c r="E10" s="21"/>
      <c r="F10" s="207">
        <f t="shared" si="0"/>
        <v>438900</v>
      </c>
      <c r="G10" s="17"/>
      <c r="H10" s="17"/>
    </row>
    <row r="11" spans="1:8">
      <c r="A11" s="19"/>
      <c r="B11" s="21" t="s">
        <v>2712</v>
      </c>
      <c r="C11" s="4">
        <v>11</v>
      </c>
      <c r="D11" s="3">
        <v>198595</v>
      </c>
      <c r="E11" s="21"/>
      <c r="F11" s="207">
        <f t="shared" si="0"/>
        <v>637495</v>
      </c>
      <c r="G11" s="17"/>
      <c r="H11" s="17"/>
    </row>
    <row r="12" spans="1:8">
      <c r="A12" s="19"/>
      <c r="B12" s="21" t="s">
        <v>2713</v>
      </c>
      <c r="C12" s="4">
        <v>23</v>
      </c>
      <c r="D12" s="3">
        <v>406620</v>
      </c>
      <c r="E12" s="21"/>
      <c r="F12" s="207">
        <f t="shared" si="0"/>
        <v>1044115</v>
      </c>
      <c r="G12" s="17"/>
      <c r="H12" s="17"/>
    </row>
    <row r="13" spans="1:8">
      <c r="A13" s="19"/>
      <c r="B13" s="21" t="s">
        <v>2714</v>
      </c>
      <c r="C13" s="4">
        <v>10</v>
      </c>
      <c r="D13" s="3">
        <v>179520</v>
      </c>
      <c r="E13" s="21"/>
      <c r="F13" s="207">
        <f t="shared" si="0"/>
        <v>1223635</v>
      </c>
      <c r="G13" s="17"/>
      <c r="H13" s="17"/>
    </row>
    <row r="14" spans="1:8">
      <c r="A14" s="19"/>
      <c r="B14" s="21" t="s">
        <v>2715</v>
      </c>
      <c r="C14" s="4">
        <v>24</v>
      </c>
      <c r="D14" s="5">
        <v>437075</v>
      </c>
      <c r="E14" s="21"/>
      <c r="F14" s="207">
        <f t="shared" si="0"/>
        <v>1660710</v>
      </c>
      <c r="G14" s="17"/>
      <c r="H14" s="17"/>
    </row>
    <row r="15" spans="1:8">
      <c r="A15" s="19"/>
      <c r="B15" s="21" t="s">
        <v>2716</v>
      </c>
      <c r="C15" s="4">
        <v>14</v>
      </c>
      <c r="D15" s="3">
        <v>253335</v>
      </c>
      <c r="E15" s="21"/>
      <c r="F15" s="207">
        <f t="shared" si="0"/>
        <v>1914045</v>
      </c>
      <c r="G15" s="17"/>
      <c r="H15" s="17"/>
    </row>
    <row r="16" spans="1:8">
      <c r="A16" s="19"/>
      <c r="B16" s="21" t="s">
        <v>2718</v>
      </c>
      <c r="C16" s="4">
        <v>12</v>
      </c>
      <c r="D16" s="3">
        <v>219105</v>
      </c>
      <c r="E16" s="21"/>
      <c r="F16" s="207">
        <f t="shared" si="0"/>
        <v>2133150</v>
      </c>
      <c r="G16" s="17"/>
      <c r="H16" s="17"/>
    </row>
    <row r="17" spans="1:8">
      <c r="A17" s="19"/>
      <c r="B17" s="21" t="s">
        <v>2719</v>
      </c>
      <c r="C17" s="4">
        <v>12</v>
      </c>
      <c r="D17" s="3">
        <v>215095</v>
      </c>
      <c r="E17" s="21"/>
      <c r="F17" s="207">
        <f t="shared" si="0"/>
        <v>2348245</v>
      </c>
      <c r="G17" s="17"/>
      <c r="H17" s="17"/>
    </row>
    <row r="18" spans="1:8">
      <c r="A18" s="19"/>
      <c r="B18" s="21" t="s">
        <v>2720</v>
      </c>
      <c r="C18" s="4">
        <v>4</v>
      </c>
      <c r="D18" s="3">
        <v>63350</v>
      </c>
      <c r="E18" s="21"/>
      <c r="F18" s="207">
        <f t="shared" si="0"/>
        <v>2411595</v>
      </c>
      <c r="G18" s="17"/>
      <c r="H18" s="17"/>
    </row>
    <row r="19" spans="1:8">
      <c r="A19" s="19"/>
      <c r="B19" s="21" t="s">
        <v>2808</v>
      </c>
      <c r="C19" s="4">
        <v>8</v>
      </c>
      <c r="D19" s="3"/>
      <c r="E19" s="21">
        <v>151320</v>
      </c>
      <c r="F19" s="207">
        <f t="shared" si="0"/>
        <v>2260275</v>
      </c>
      <c r="G19" s="17"/>
      <c r="H19" s="17"/>
    </row>
    <row r="20" spans="1:8">
      <c r="A20" s="19"/>
      <c r="B20" s="21" t="s">
        <v>2814</v>
      </c>
      <c r="C20" s="4">
        <v>5</v>
      </c>
      <c r="D20" s="3"/>
      <c r="E20" s="21">
        <v>75765</v>
      </c>
      <c r="F20" s="207">
        <f t="shared" si="0"/>
        <v>2184510</v>
      </c>
      <c r="G20" s="17"/>
      <c r="H20" s="17"/>
    </row>
    <row r="21" spans="1:8">
      <c r="A21" s="19"/>
      <c r="B21" s="21" t="s">
        <v>2816</v>
      </c>
      <c r="C21" s="4">
        <v>2</v>
      </c>
      <c r="D21" s="3"/>
      <c r="E21" s="21">
        <v>52585</v>
      </c>
      <c r="F21" s="207">
        <f t="shared" si="0"/>
        <v>2131925</v>
      </c>
      <c r="G21" s="17"/>
      <c r="H21" s="17"/>
    </row>
    <row r="22" spans="1:8">
      <c r="A22" s="19"/>
      <c r="B22" s="21" t="s">
        <v>2861</v>
      </c>
      <c r="C22" s="4">
        <v>15</v>
      </c>
      <c r="D22" s="3"/>
      <c r="E22" s="21">
        <v>252525</v>
      </c>
      <c r="F22" s="207">
        <f t="shared" si="0"/>
        <v>1879400</v>
      </c>
      <c r="G22" s="17"/>
      <c r="H22" s="17"/>
    </row>
    <row r="23" spans="1:8">
      <c r="A23" s="19"/>
      <c r="B23" s="21" t="s">
        <v>2862</v>
      </c>
      <c r="C23" s="4">
        <v>17</v>
      </c>
      <c r="D23" s="3"/>
      <c r="E23" s="21">
        <v>313265</v>
      </c>
      <c r="F23" s="207">
        <f t="shared" si="0"/>
        <v>1566135</v>
      </c>
      <c r="G23" s="17"/>
      <c r="H23" s="17"/>
    </row>
    <row r="24" spans="1:8">
      <c r="A24" s="19"/>
      <c r="B24" s="21" t="s">
        <v>2863</v>
      </c>
      <c r="C24" s="4">
        <v>14</v>
      </c>
      <c r="D24" s="3"/>
      <c r="E24" s="21">
        <v>270050</v>
      </c>
      <c r="F24" s="207">
        <f t="shared" si="0"/>
        <v>1296085</v>
      </c>
      <c r="G24" s="17"/>
      <c r="H24" s="17"/>
    </row>
    <row r="25" spans="1:8">
      <c r="A25" s="19"/>
      <c r="B25" s="21" t="s">
        <v>2864</v>
      </c>
      <c r="C25" s="4">
        <v>18</v>
      </c>
      <c r="D25" s="3"/>
      <c r="E25" s="21">
        <v>310170</v>
      </c>
      <c r="F25" s="207">
        <f t="shared" si="0"/>
        <v>985915</v>
      </c>
      <c r="G25" s="17"/>
      <c r="H25" s="17"/>
    </row>
    <row r="26" spans="1:8">
      <c r="A26" s="19"/>
      <c r="B26" s="21" t="s">
        <v>2865</v>
      </c>
      <c r="C26" s="4">
        <v>23</v>
      </c>
      <c r="D26" s="3"/>
      <c r="E26" s="21">
        <v>369780</v>
      </c>
      <c r="F26" s="207">
        <f t="shared" si="0"/>
        <v>616135</v>
      </c>
      <c r="G26" s="17"/>
      <c r="H26" s="17"/>
    </row>
    <row r="27" spans="1:8">
      <c r="A27" s="19"/>
      <c r="B27" s="21" t="s">
        <v>2866</v>
      </c>
      <c r="C27" s="4">
        <v>19</v>
      </c>
      <c r="D27" s="3"/>
      <c r="E27" s="21">
        <v>329625</v>
      </c>
      <c r="F27" s="207">
        <f t="shared" si="0"/>
        <v>286510</v>
      </c>
      <c r="G27" s="17"/>
      <c r="H27" s="17"/>
    </row>
    <row r="28" spans="1:8">
      <c r="A28" s="19"/>
      <c r="B28" s="21" t="s">
        <v>2868</v>
      </c>
      <c r="C28" s="4">
        <v>10</v>
      </c>
      <c r="D28" s="3"/>
      <c r="E28" s="21">
        <v>166875</v>
      </c>
      <c r="F28" s="207">
        <f t="shared" si="0"/>
        <v>119635</v>
      </c>
      <c r="G28" s="17"/>
      <c r="H28" s="17"/>
    </row>
    <row r="29" spans="1:8">
      <c r="A29" s="19"/>
      <c r="B29" s="21" t="s">
        <v>2869</v>
      </c>
      <c r="C29" s="4">
        <v>7</v>
      </c>
      <c r="D29" s="3">
        <v>2625</v>
      </c>
      <c r="E29" s="21">
        <v>122260</v>
      </c>
      <c r="F29" s="207">
        <f t="shared" si="0"/>
        <v>0</v>
      </c>
      <c r="G29" s="17"/>
      <c r="H29" s="17"/>
    </row>
    <row r="30" spans="1:8">
      <c r="A30" s="19"/>
      <c r="B30" s="21"/>
      <c r="C30" s="4"/>
      <c r="D30" s="3"/>
      <c r="E30" s="21"/>
      <c r="F30" s="207">
        <f t="shared" si="0"/>
        <v>0</v>
      </c>
      <c r="G30" s="17"/>
      <c r="H30" s="17"/>
    </row>
    <row r="31" spans="1:8">
      <c r="A31" s="19"/>
      <c r="B31" s="21"/>
      <c r="C31" s="4"/>
      <c r="D31" s="3"/>
      <c r="E31" s="21"/>
      <c r="F31" s="207">
        <f t="shared" si="0"/>
        <v>0</v>
      </c>
      <c r="G31" s="17"/>
      <c r="H31" s="17"/>
    </row>
    <row r="32" spans="1:8">
      <c r="A32" s="19"/>
      <c r="B32" s="21"/>
      <c r="C32" s="4"/>
      <c r="D32" s="3"/>
      <c r="E32" s="21"/>
      <c r="F32" s="207">
        <f t="shared" si="0"/>
        <v>0</v>
      </c>
      <c r="G32" s="17"/>
      <c r="H32" s="17"/>
    </row>
    <row r="33" spans="1:8" ht="18.75">
      <c r="A33" s="676" t="s">
        <v>43</v>
      </c>
      <c r="B33" s="677"/>
      <c r="C33" s="42">
        <f>SUM(C6:C32)</f>
        <v>272</v>
      </c>
      <c r="D33" s="42">
        <f>SUM(D6:D32)</f>
        <v>2414220</v>
      </c>
      <c r="E33" s="43">
        <f>SUM(E6:E32)</f>
        <v>2414220</v>
      </c>
      <c r="F33" s="298">
        <f>D33-E33</f>
        <v>0</v>
      </c>
      <c r="G33" s="210"/>
      <c r="H33" s="210"/>
    </row>
    <row r="36" spans="1:8" ht="23.25">
      <c r="A36" s="666" t="s">
        <v>0</v>
      </c>
      <c r="B36" s="666"/>
      <c r="C36" s="666"/>
      <c r="D36" s="666"/>
      <c r="E36" s="666"/>
      <c r="F36" s="666"/>
      <c r="G36" s="666"/>
      <c r="H36" s="666"/>
    </row>
    <row r="37" spans="1:8" ht="15.75">
      <c r="A37" s="672" t="s">
        <v>2799</v>
      </c>
      <c r="B37" s="672"/>
      <c r="C37" s="672"/>
      <c r="D37" s="672"/>
      <c r="E37" s="672"/>
      <c r="F37" s="672"/>
      <c r="G37" s="672"/>
      <c r="H37" s="672"/>
    </row>
    <row r="38" spans="1:8">
      <c r="A38" s="667" t="s">
        <v>361</v>
      </c>
      <c r="B38" s="667"/>
      <c r="C38" s="667"/>
      <c r="D38" s="667"/>
      <c r="E38" s="667"/>
      <c r="F38" s="667"/>
      <c r="G38" s="667"/>
      <c r="H38" s="667"/>
    </row>
    <row r="39" spans="1:8">
      <c r="A39" s="675"/>
      <c r="B39" s="675"/>
      <c r="C39" s="675"/>
      <c r="D39" s="675"/>
      <c r="E39" s="675"/>
      <c r="F39" s="675"/>
      <c r="G39" s="675"/>
      <c r="H39" s="675"/>
    </row>
    <row r="40" spans="1:8" ht="15.75">
      <c r="A40" s="1" t="s">
        <v>3</v>
      </c>
      <c r="B40" s="1" t="s">
        <v>4</v>
      </c>
      <c r="C40" s="211" t="s">
        <v>2245</v>
      </c>
      <c r="D40" s="1" t="s">
        <v>2243</v>
      </c>
      <c r="E40" s="1" t="s">
        <v>2246</v>
      </c>
      <c r="F40" s="211" t="s">
        <v>2244</v>
      </c>
      <c r="G40" s="1" t="s">
        <v>2247</v>
      </c>
      <c r="H40" s="211" t="s">
        <v>2239</v>
      </c>
    </row>
    <row r="41" spans="1:8">
      <c r="A41" s="19"/>
      <c r="B41" s="21" t="s">
        <v>2796</v>
      </c>
      <c r="C41" s="4">
        <v>9</v>
      </c>
      <c r="D41" s="91">
        <v>196710</v>
      </c>
      <c r="E41" s="21"/>
      <c r="F41" s="207">
        <f>D41-E41</f>
        <v>196710</v>
      </c>
      <c r="G41" s="17"/>
      <c r="H41" s="17"/>
    </row>
    <row r="42" spans="1:8">
      <c r="A42" s="19"/>
      <c r="B42" s="21" t="s">
        <v>2798</v>
      </c>
      <c r="C42" s="4">
        <v>10</v>
      </c>
      <c r="D42" s="91">
        <v>272720</v>
      </c>
      <c r="E42" s="21"/>
      <c r="F42" s="207">
        <f>F41+D42-E42</f>
        <v>469430</v>
      </c>
      <c r="G42" s="17"/>
      <c r="H42" s="17"/>
    </row>
    <row r="43" spans="1:8">
      <c r="A43" s="19"/>
      <c r="B43" s="21" t="s">
        <v>2800</v>
      </c>
      <c r="C43" s="4">
        <v>13</v>
      </c>
      <c r="D43" s="3">
        <v>353220</v>
      </c>
      <c r="E43" s="21"/>
      <c r="F43" s="207">
        <f t="shared" ref="F43:F72" si="1">F42+D43-E43</f>
        <v>822650</v>
      </c>
      <c r="G43" s="17"/>
      <c r="H43" s="17"/>
    </row>
    <row r="44" spans="1:8">
      <c r="A44" s="19"/>
      <c r="B44" s="21" t="s">
        <v>2801</v>
      </c>
      <c r="C44" s="4">
        <v>4</v>
      </c>
      <c r="D44" s="3">
        <v>102790</v>
      </c>
      <c r="E44" s="21"/>
      <c r="F44" s="207">
        <f t="shared" si="1"/>
        <v>925440</v>
      </c>
      <c r="G44" s="17"/>
      <c r="H44" s="17"/>
    </row>
    <row r="45" spans="1:8">
      <c r="A45" s="19"/>
      <c r="B45" s="21" t="s">
        <v>2805</v>
      </c>
      <c r="C45" s="4">
        <v>4</v>
      </c>
      <c r="D45" s="3">
        <v>111360</v>
      </c>
      <c r="E45" s="21"/>
      <c r="F45" s="207">
        <f t="shared" si="1"/>
        <v>1036800</v>
      </c>
      <c r="G45" s="17"/>
      <c r="H45" s="17"/>
    </row>
    <row r="46" spans="1:8">
      <c r="A46" s="19"/>
      <c r="B46" s="21" t="s">
        <v>2822</v>
      </c>
      <c r="C46" s="4">
        <v>2</v>
      </c>
      <c r="D46" s="3">
        <v>54355</v>
      </c>
      <c r="E46" s="21"/>
      <c r="F46" s="207">
        <f t="shared" si="1"/>
        <v>1091155</v>
      </c>
      <c r="G46" s="17"/>
      <c r="H46" s="17"/>
    </row>
    <row r="47" spans="1:8">
      <c r="A47" s="19"/>
      <c r="B47" s="21" t="s">
        <v>2826</v>
      </c>
      <c r="C47" s="4">
        <v>5</v>
      </c>
      <c r="D47" s="3">
        <v>129015</v>
      </c>
      <c r="E47" s="21"/>
      <c r="F47" s="207">
        <f t="shared" si="1"/>
        <v>1220170</v>
      </c>
      <c r="G47" s="17"/>
      <c r="H47" s="17"/>
    </row>
    <row r="48" spans="1:8">
      <c r="A48" s="19"/>
      <c r="B48" s="21" t="s">
        <v>2862</v>
      </c>
      <c r="C48" s="4">
        <v>2</v>
      </c>
      <c r="D48" s="3"/>
      <c r="E48" s="21">
        <v>51705</v>
      </c>
      <c r="F48" s="207">
        <f t="shared" si="1"/>
        <v>1168465</v>
      </c>
      <c r="G48" s="17"/>
      <c r="H48" s="17"/>
    </row>
    <row r="49" spans="1:8">
      <c r="A49" s="19"/>
      <c r="B49" s="21" t="s">
        <v>2863</v>
      </c>
      <c r="C49" s="4">
        <v>6</v>
      </c>
      <c r="D49" s="3"/>
      <c r="E49" s="21">
        <v>161620</v>
      </c>
      <c r="F49" s="207">
        <f t="shared" si="1"/>
        <v>1006845</v>
      </c>
      <c r="G49" s="17"/>
      <c r="H49" s="17"/>
    </row>
    <row r="50" spans="1:8">
      <c r="A50" s="19"/>
      <c r="B50" s="21" t="s">
        <v>2865</v>
      </c>
      <c r="C50" s="4">
        <v>2</v>
      </c>
      <c r="D50" s="3"/>
      <c r="E50" s="21">
        <v>52320</v>
      </c>
      <c r="F50" s="207">
        <f t="shared" si="1"/>
        <v>954525</v>
      </c>
      <c r="G50" s="17"/>
      <c r="H50" s="17"/>
    </row>
    <row r="51" spans="1:8">
      <c r="A51" s="19"/>
      <c r="B51" s="21" t="s">
        <v>2866</v>
      </c>
      <c r="C51" s="4">
        <v>1</v>
      </c>
      <c r="D51" s="3">
        <v>245</v>
      </c>
      <c r="E51" s="21">
        <v>26010</v>
      </c>
      <c r="F51" s="207">
        <f t="shared" si="1"/>
        <v>928760</v>
      </c>
      <c r="G51" s="17"/>
      <c r="H51" s="17"/>
    </row>
    <row r="52" spans="1:8">
      <c r="A52" s="19"/>
      <c r="B52" s="21" t="s">
        <v>2868</v>
      </c>
      <c r="C52" s="4">
        <v>9</v>
      </c>
      <c r="D52" s="3"/>
      <c r="E52" s="21">
        <v>229905</v>
      </c>
      <c r="F52" s="207">
        <f t="shared" si="1"/>
        <v>698855</v>
      </c>
      <c r="G52" s="17"/>
      <c r="H52" s="17"/>
    </row>
    <row r="53" spans="1:8">
      <c r="A53" s="19"/>
      <c r="B53" s="21" t="s">
        <v>2869</v>
      </c>
      <c r="C53" s="4">
        <v>4</v>
      </c>
      <c r="D53" s="3"/>
      <c r="E53" s="21">
        <v>109260</v>
      </c>
      <c r="F53" s="207">
        <f t="shared" si="1"/>
        <v>589595</v>
      </c>
      <c r="G53" s="17"/>
      <c r="H53" s="17"/>
    </row>
    <row r="54" spans="1:8">
      <c r="A54" s="19"/>
      <c r="B54" s="21" t="s">
        <v>2870</v>
      </c>
      <c r="C54" s="4">
        <v>3</v>
      </c>
      <c r="D54" s="3"/>
      <c r="E54" s="21">
        <v>68865</v>
      </c>
      <c r="F54" s="207">
        <f t="shared" si="1"/>
        <v>520730</v>
      </c>
      <c r="G54" s="17"/>
      <c r="H54" s="17"/>
    </row>
    <row r="55" spans="1:8">
      <c r="A55" s="19"/>
      <c r="B55" s="21" t="s">
        <v>2871</v>
      </c>
      <c r="C55" s="4">
        <v>6</v>
      </c>
      <c r="D55" s="3"/>
      <c r="E55" s="21">
        <v>145095</v>
      </c>
      <c r="F55" s="207">
        <f t="shared" si="1"/>
        <v>375635</v>
      </c>
      <c r="G55" s="17"/>
      <c r="H55" s="17"/>
    </row>
    <row r="56" spans="1:8">
      <c r="A56" s="19"/>
      <c r="B56" s="21" t="s">
        <v>2872</v>
      </c>
      <c r="C56" s="4">
        <v>4</v>
      </c>
      <c r="D56" s="3"/>
      <c r="E56" s="21">
        <v>72290</v>
      </c>
      <c r="F56" s="207">
        <f t="shared" si="1"/>
        <v>303345</v>
      </c>
      <c r="G56" s="17"/>
      <c r="H56" s="17"/>
    </row>
    <row r="57" spans="1:8">
      <c r="A57" s="19"/>
      <c r="B57" s="21" t="s">
        <v>2878</v>
      </c>
      <c r="C57" s="4">
        <v>3</v>
      </c>
      <c r="D57" s="3"/>
      <c r="E57" s="21">
        <v>67000</v>
      </c>
      <c r="F57" s="207">
        <f t="shared" si="1"/>
        <v>236345</v>
      </c>
      <c r="G57" s="17"/>
      <c r="H57" s="17"/>
    </row>
    <row r="58" spans="1:8">
      <c r="A58" s="19"/>
      <c r="B58" s="21" t="s">
        <v>2880</v>
      </c>
      <c r="C58" s="4">
        <v>2</v>
      </c>
      <c r="D58" s="3"/>
      <c r="E58" s="21">
        <v>28825</v>
      </c>
      <c r="F58" s="207">
        <f t="shared" si="1"/>
        <v>207520</v>
      </c>
      <c r="G58" s="17"/>
      <c r="H58" s="17"/>
    </row>
    <row r="59" spans="1:8">
      <c r="A59" s="19"/>
      <c r="B59" s="21" t="s">
        <v>2881</v>
      </c>
      <c r="C59" s="4">
        <v>6</v>
      </c>
      <c r="D59" s="3"/>
      <c r="E59" s="21">
        <v>123535</v>
      </c>
      <c r="F59" s="207">
        <f t="shared" si="1"/>
        <v>83985</v>
      </c>
      <c r="G59" s="17"/>
      <c r="H59" s="17"/>
    </row>
    <row r="60" spans="1:8">
      <c r="A60" s="19"/>
      <c r="B60" s="21" t="s">
        <v>2882</v>
      </c>
      <c r="C60" s="4">
        <v>4</v>
      </c>
      <c r="D60" s="3"/>
      <c r="E60" s="21">
        <v>73730</v>
      </c>
      <c r="F60" s="207">
        <f t="shared" si="1"/>
        <v>10255</v>
      </c>
      <c r="G60" s="17"/>
      <c r="H60" s="17"/>
    </row>
    <row r="61" spans="1:8">
      <c r="A61" s="19"/>
      <c r="B61" s="21" t="s">
        <v>2888</v>
      </c>
      <c r="C61" s="4">
        <v>1</v>
      </c>
      <c r="D61" s="3">
        <v>395</v>
      </c>
      <c r="E61" s="21">
        <v>10650</v>
      </c>
      <c r="F61" s="207">
        <f t="shared" si="1"/>
        <v>0</v>
      </c>
      <c r="G61" s="17"/>
      <c r="H61" s="17"/>
    </row>
    <row r="62" spans="1:8">
      <c r="A62" s="19"/>
      <c r="B62" s="21" t="s">
        <v>2891</v>
      </c>
      <c r="C62" s="4">
        <v>1</v>
      </c>
      <c r="D62" s="3">
        <v>895</v>
      </c>
      <c r="E62" s="21">
        <v>895</v>
      </c>
      <c r="F62" s="207">
        <f t="shared" si="1"/>
        <v>0</v>
      </c>
      <c r="G62" s="17"/>
      <c r="H62" s="17"/>
    </row>
    <row r="63" spans="1:8">
      <c r="A63" s="19"/>
      <c r="B63" s="21"/>
      <c r="C63" s="4"/>
      <c r="D63" s="3"/>
      <c r="E63" s="21"/>
      <c r="F63" s="207">
        <f t="shared" si="1"/>
        <v>0</v>
      </c>
      <c r="G63" s="17"/>
      <c r="H63" s="17"/>
    </row>
    <row r="64" spans="1:8">
      <c r="A64" s="19"/>
      <c r="B64" s="21"/>
      <c r="C64" s="4"/>
      <c r="D64" s="3"/>
      <c r="E64" s="21"/>
      <c r="F64" s="207">
        <f t="shared" si="1"/>
        <v>0</v>
      </c>
      <c r="G64" s="17"/>
      <c r="H64" s="17"/>
    </row>
    <row r="65" spans="1:8">
      <c r="A65" s="19"/>
      <c r="B65" s="21"/>
      <c r="C65" s="4"/>
      <c r="D65" s="3"/>
      <c r="E65" s="21"/>
      <c r="F65" s="207">
        <f t="shared" si="1"/>
        <v>0</v>
      </c>
      <c r="G65" s="17"/>
      <c r="H65" s="17"/>
    </row>
    <row r="66" spans="1:8">
      <c r="A66" s="19"/>
      <c r="B66" s="21"/>
      <c r="C66" s="4"/>
      <c r="D66" s="3"/>
      <c r="E66" s="21"/>
      <c r="F66" s="207">
        <f t="shared" si="1"/>
        <v>0</v>
      </c>
      <c r="G66" s="17"/>
      <c r="H66" s="17"/>
    </row>
    <row r="67" spans="1:8">
      <c r="A67" s="19"/>
      <c r="B67" s="21"/>
      <c r="C67" s="4"/>
      <c r="D67" s="3"/>
      <c r="E67" s="21"/>
      <c r="F67" s="207">
        <f t="shared" si="1"/>
        <v>0</v>
      </c>
      <c r="G67" s="17"/>
      <c r="H67" s="17"/>
    </row>
    <row r="68" spans="1:8">
      <c r="A68" s="19"/>
      <c r="B68" s="21"/>
      <c r="C68" s="4"/>
      <c r="D68" s="3"/>
      <c r="E68" s="21"/>
      <c r="F68" s="207">
        <f t="shared" si="1"/>
        <v>0</v>
      </c>
      <c r="G68" s="17"/>
      <c r="H68" s="17"/>
    </row>
    <row r="69" spans="1:8">
      <c r="A69" s="19"/>
      <c r="B69" s="21"/>
      <c r="C69" s="4"/>
      <c r="D69" s="3"/>
      <c r="E69" s="21"/>
      <c r="F69" s="207">
        <f t="shared" si="1"/>
        <v>0</v>
      </c>
      <c r="G69" s="17"/>
      <c r="H69" s="17"/>
    </row>
    <row r="70" spans="1:8">
      <c r="A70" s="19"/>
      <c r="B70" s="21"/>
      <c r="C70" s="4"/>
      <c r="D70" s="3"/>
      <c r="E70" s="21"/>
      <c r="F70" s="207">
        <f t="shared" si="1"/>
        <v>0</v>
      </c>
      <c r="G70" s="17"/>
      <c r="H70" s="17"/>
    </row>
    <row r="71" spans="1:8">
      <c r="A71" s="19"/>
      <c r="B71" s="21"/>
      <c r="C71" s="4"/>
      <c r="D71" s="3"/>
      <c r="E71" s="21"/>
      <c r="F71" s="207">
        <f t="shared" si="1"/>
        <v>0</v>
      </c>
      <c r="G71" s="17"/>
      <c r="H71" s="17"/>
    </row>
    <row r="72" spans="1:8">
      <c r="A72" s="17"/>
      <c r="B72" s="17"/>
      <c r="C72" s="55"/>
      <c r="D72" s="18"/>
      <c r="E72" s="17"/>
      <c r="F72" s="207">
        <f t="shared" si="1"/>
        <v>0</v>
      </c>
      <c r="G72" s="17"/>
      <c r="H72" s="17"/>
    </row>
    <row r="73" spans="1:8" ht="18.75">
      <c r="A73" s="676" t="s">
        <v>43</v>
      </c>
      <c r="B73" s="677"/>
      <c r="C73" s="42">
        <f>SUM(C41:C72)</f>
        <v>101</v>
      </c>
      <c r="D73" s="42">
        <f>SUM(D41:D72)</f>
        <v>1221705</v>
      </c>
      <c r="E73" s="43">
        <f>SUM(E41:E72)</f>
        <v>1221705</v>
      </c>
      <c r="F73" s="298">
        <f>D73-E73</f>
        <v>0</v>
      </c>
      <c r="G73" s="210"/>
      <c r="H73" s="210"/>
    </row>
  </sheetData>
  <mergeCells count="10">
    <mergeCell ref="A37:H37"/>
    <mergeCell ref="A38:H38"/>
    <mergeCell ref="A39:H39"/>
    <mergeCell ref="A73:B73"/>
    <mergeCell ref="A1:H1"/>
    <mergeCell ref="A2:H2"/>
    <mergeCell ref="A3:H3"/>
    <mergeCell ref="A4:H4"/>
    <mergeCell ref="A33:B33"/>
    <mergeCell ref="A36:H3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62"/>
  <sheetViews>
    <sheetView topLeftCell="A6" workbookViewId="0">
      <selection activeCell="H6" sqref="H6"/>
    </sheetView>
  </sheetViews>
  <sheetFormatPr defaultColWidth="9" defaultRowHeight="15"/>
  <cols>
    <col min="2" max="2" width="14.85546875" customWidth="1"/>
    <col min="3" max="3" width="19.28515625" customWidth="1"/>
    <col min="4" max="4" width="25.7109375" customWidth="1"/>
    <col min="5" max="5" width="27.5703125" customWidth="1"/>
    <col min="6" max="6" width="23.7109375" customWidth="1"/>
    <col min="7" max="7" width="23.42578125" customWidth="1"/>
    <col min="8" max="8" width="16.28515625" customWidth="1"/>
  </cols>
  <sheetData>
    <row r="1" spans="1:8" ht="23.25">
      <c r="A1" s="666" t="s">
        <v>0</v>
      </c>
      <c r="B1" s="666"/>
      <c r="C1" s="666"/>
      <c r="D1" s="666"/>
      <c r="E1" s="666"/>
      <c r="F1" s="666"/>
      <c r="G1" s="666"/>
      <c r="H1" s="666"/>
    </row>
    <row r="2" spans="1:8" ht="15.75">
      <c r="A2" s="672" t="s">
        <v>2701</v>
      </c>
      <c r="B2" s="672"/>
      <c r="C2" s="672"/>
      <c r="D2" s="672"/>
      <c r="E2" s="672"/>
      <c r="F2" s="672"/>
      <c r="G2" s="672"/>
      <c r="H2" s="672"/>
    </row>
    <row r="3" spans="1:8">
      <c r="A3" s="667" t="s">
        <v>2579</v>
      </c>
      <c r="B3" s="667"/>
      <c r="C3" s="667"/>
      <c r="D3" s="667"/>
      <c r="E3" s="667"/>
      <c r="F3" s="667"/>
      <c r="G3" s="667"/>
      <c r="H3" s="667"/>
    </row>
    <row r="4" spans="1:8">
      <c r="A4" s="675"/>
      <c r="B4" s="675"/>
      <c r="C4" s="675"/>
      <c r="D4" s="675"/>
      <c r="E4" s="675"/>
      <c r="F4" s="675"/>
      <c r="G4" s="675"/>
      <c r="H4" s="675"/>
    </row>
    <row r="5" spans="1:8" ht="15.75">
      <c r="A5" s="1" t="s">
        <v>3</v>
      </c>
      <c r="B5" s="1" t="s">
        <v>4</v>
      </c>
      <c r="C5" s="211" t="s">
        <v>2245</v>
      </c>
      <c r="D5" s="1" t="s">
        <v>2243</v>
      </c>
      <c r="E5" s="1" t="s">
        <v>2246</v>
      </c>
      <c r="F5" s="211" t="s">
        <v>2244</v>
      </c>
      <c r="G5" s="1" t="s">
        <v>2247</v>
      </c>
      <c r="H5" s="211" t="s">
        <v>2239</v>
      </c>
    </row>
    <row r="6" spans="1:8">
      <c r="A6" s="19"/>
      <c r="B6" s="21" t="s">
        <v>2699</v>
      </c>
      <c r="C6" s="4">
        <v>9</v>
      </c>
      <c r="D6" s="91">
        <v>235680</v>
      </c>
      <c r="E6" s="21"/>
      <c r="F6" s="207">
        <f>D6-E6</f>
        <v>235680</v>
      </c>
      <c r="G6" s="17"/>
      <c r="H6" s="17"/>
    </row>
    <row r="7" spans="1:8">
      <c r="A7" s="19"/>
      <c r="B7" s="21" t="s">
        <v>2702</v>
      </c>
      <c r="C7" s="4">
        <v>32</v>
      </c>
      <c r="D7" s="91">
        <v>815820</v>
      </c>
      <c r="E7" s="21"/>
      <c r="F7" s="207">
        <f>F6+D7-E7</f>
        <v>1051500</v>
      </c>
      <c r="G7" s="17"/>
      <c r="H7" s="17"/>
    </row>
    <row r="8" spans="1:8">
      <c r="A8" s="19"/>
      <c r="B8" s="21" t="s">
        <v>2704</v>
      </c>
      <c r="C8" s="4">
        <v>8</v>
      </c>
      <c r="D8" s="3">
        <v>192920</v>
      </c>
      <c r="E8" s="21"/>
      <c r="F8" s="207">
        <f t="shared" ref="F8:F21" si="0">F7+D8-E8</f>
        <v>1244420</v>
      </c>
      <c r="G8" s="17"/>
      <c r="H8" s="17"/>
    </row>
    <row r="9" spans="1:8">
      <c r="A9" s="19"/>
      <c r="B9" s="21" t="s">
        <v>2706</v>
      </c>
      <c r="C9" s="4">
        <v>5</v>
      </c>
      <c r="D9" s="3">
        <v>130755</v>
      </c>
      <c r="E9" s="21"/>
      <c r="F9" s="207">
        <f t="shared" si="0"/>
        <v>1375175</v>
      </c>
      <c r="G9" s="17"/>
      <c r="H9" s="17"/>
    </row>
    <row r="10" spans="1:8">
      <c r="A10" s="19"/>
      <c r="B10" s="21" t="s">
        <v>2710</v>
      </c>
      <c r="C10" s="4">
        <v>3</v>
      </c>
      <c r="D10" s="3">
        <v>70750</v>
      </c>
      <c r="E10" s="21"/>
      <c r="F10" s="207">
        <f t="shared" si="0"/>
        <v>1445925</v>
      </c>
      <c r="G10" s="17"/>
      <c r="H10" s="17"/>
    </row>
    <row r="11" spans="1:8">
      <c r="A11" s="19"/>
      <c r="B11" s="21" t="s">
        <v>2712</v>
      </c>
      <c r="C11" s="4">
        <v>20</v>
      </c>
      <c r="D11" s="5">
        <v>574035</v>
      </c>
      <c r="E11" s="21"/>
      <c r="F11" s="207">
        <f t="shared" si="0"/>
        <v>2019960</v>
      </c>
      <c r="G11" s="17"/>
      <c r="H11" s="17"/>
    </row>
    <row r="12" spans="1:8">
      <c r="A12" s="19"/>
      <c r="B12" s="21" t="s">
        <v>2713</v>
      </c>
      <c r="C12" s="4">
        <v>18</v>
      </c>
      <c r="D12" s="3">
        <v>475525</v>
      </c>
      <c r="E12" s="21"/>
      <c r="F12" s="207">
        <f t="shared" si="0"/>
        <v>2495485</v>
      </c>
      <c r="G12" s="17"/>
      <c r="H12" s="17"/>
    </row>
    <row r="13" spans="1:8">
      <c r="A13" s="19"/>
      <c r="B13" s="21" t="s">
        <v>2714</v>
      </c>
      <c r="C13" s="4">
        <v>16</v>
      </c>
      <c r="D13" s="3">
        <v>414130</v>
      </c>
      <c r="E13" s="21"/>
      <c r="F13" s="207">
        <f t="shared" si="0"/>
        <v>2909615</v>
      </c>
      <c r="G13" s="17"/>
      <c r="H13" s="17"/>
    </row>
    <row r="14" spans="1:8">
      <c r="A14" s="19"/>
      <c r="B14" s="21" t="s">
        <v>2715</v>
      </c>
      <c r="C14" s="4">
        <v>19</v>
      </c>
      <c r="D14" s="3">
        <v>461605</v>
      </c>
      <c r="E14" s="21"/>
      <c r="F14" s="207">
        <f t="shared" si="0"/>
        <v>3371220</v>
      </c>
      <c r="G14" s="17"/>
      <c r="H14" s="17"/>
    </row>
    <row r="15" spans="1:8">
      <c r="A15" s="19"/>
      <c r="B15" s="21" t="s">
        <v>2716</v>
      </c>
      <c r="C15" s="4">
        <v>15</v>
      </c>
      <c r="D15" s="3">
        <v>391325</v>
      </c>
      <c r="E15" s="21"/>
      <c r="F15" s="207">
        <f t="shared" si="0"/>
        <v>3762545</v>
      </c>
      <c r="G15" s="17"/>
      <c r="H15" s="17"/>
    </row>
    <row r="16" spans="1:8">
      <c r="A16" s="19"/>
      <c r="B16" s="21" t="s">
        <v>2718</v>
      </c>
      <c r="C16" s="4">
        <v>10</v>
      </c>
      <c r="D16" s="3">
        <v>259265</v>
      </c>
      <c r="E16" s="21"/>
      <c r="F16" s="207">
        <f t="shared" si="0"/>
        <v>4021810</v>
      </c>
      <c r="G16" s="17"/>
      <c r="H16" s="17"/>
    </row>
    <row r="17" spans="1:8">
      <c r="A17" s="19"/>
      <c r="B17" s="21" t="s">
        <v>2971</v>
      </c>
      <c r="C17" s="4">
        <v>1</v>
      </c>
      <c r="D17" s="3"/>
      <c r="E17" s="21">
        <v>24600</v>
      </c>
      <c r="F17" s="207">
        <f t="shared" si="0"/>
        <v>3997210</v>
      </c>
      <c r="G17" s="17"/>
      <c r="H17" s="17"/>
    </row>
    <row r="18" spans="1:8">
      <c r="A18" s="19"/>
      <c r="B18" s="21" t="s">
        <v>2973</v>
      </c>
      <c r="C18" s="4">
        <v>1</v>
      </c>
      <c r="D18" s="3">
        <v>24600</v>
      </c>
      <c r="E18" s="21"/>
      <c r="F18" s="207">
        <f t="shared" si="0"/>
        <v>4021810</v>
      </c>
      <c r="G18" s="17"/>
      <c r="H18" s="17"/>
    </row>
    <row r="19" spans="1:8">
      <c r="A19" s="19"/>
      <c r="B19" s="21"/>
      <c r="C19" s="4"/>
      <c r="D19" s="3"/>
      <c r="E19" s="21"/>
      <c r="F19" s="207">
        <f t="shared" si="0"/>
        <v>4021810</v>
      </c>
      <c r="G19" s="17"/>
      <c r="H19" s="17"/>
    </row>
    <row r="20" spans="1:8">
      <c r="A20" s="19"/>
      <c r="B20" s="21"/>
      <c r="C20" s="4"/>
      <c r="D20" s="3"/>
      <c r="E20" s="21"/>
      <c r="F20" s="207">
        <f t="shared" si="0"/>
        <v>4021810</v>
      </c>
      <c r="G20" s="17"/>
      <c r="H20" s="17"/>
    </row>
    <row r="21" spans="1:8">
      <c r="A21" s="19"/>
      <c r="B21" s="21"/>
      <c r="C21" s="4"/>
      <c r="D21" s="3"/>
      <c r="E21" s="21"/>
      <c r="F21" s="207">
        <f t="shared" si="0"/>
        <v>4021810</v>
      </c>
      <c r="G21" s="17"/>
      <c r="H21" s="17"/>
    </row>
    <row r="22" spans="1:8" ht="18.75">
      <c r="A22" s="676" t="s">
        <v>43</v>
      </c>
      <c r="B22" s="677"/>
      <c r="C22" s="42">
        <f>SUM(C6:C21)</f>
        <v>157</v>
      </c>
      <c r="D22" s="42">
        <f>SUM(D6:D21)</f>
        <v>4046410</v>
      </c>
      <c r="E22" s="43">
        <f>SUM(E6:E21)</f>
        <v>24600</v>
      </c>
      <c r="F22" s="298">
        <f>D22-E22</f>
        <v>4021810</v>
      </c>
      <c r="G22" s="210"/>
      <c r="H22" s="210"/>
    </row>
    <row r="25" spans="1:8" ht="23.25">
      <c r="A25" s="666" t="s">
        <v>0</v>
      </c>
      <c r="B25" s="666"/>
      <c r="C25" s="666"/>
      <c r="D25" s="666"/>
      <c r="E25" s="666"/>
      <c r="F25" s="666"/>
      <c r="G25" s="666"/>
      <c r="H25" s="666"/>
    </row>
    <row r="26" spans="1:8" ht="15.75">
      <c r="A26" s="672"/>
      <c r="B26" s="672"/>
      <c r="C26" s="672"/>
      <c r="D26" s="672"/>
      <c r="E26" s="672"/>
      <c r="F26" s="672"/>
      <c r="G26" s="672"/>
      <c r="H26" s="672"/>
    </row>
    <row r="27" spans="1:8">
      <c r="A27" s="667" t="s">
        <v>361</v>
      </c>
      <c r="B27" s="667"/>
      <c r="C27" s="667"/>
      <c r="D27" s="667"/>
      <c r="E27" s="667"/>
      <c r="F27" s="667"/>
      <c r="G27" s="667"/>
      <c r="H27" s="667"/>
    </row>
    <row r="28" spans="1:8">
      <c r="A28" s="675"/>
      <c r="B28" s="675"/>
      <c r="C28" s="675"/>
      <c r="D28" s="675"/>
      <c r="E28" s="675"/>
      <c r="F28" s="675"/>
      <c r="G28" s="675"/>
      <c r="H28" s="675"/>
    </row>
    <row r="29" spans="1:8" ht="15.75">
      <c r="A29" s="1" t="s">
        <v>3</v>
      </c>
      <c r="B29" s="1" t="s">
        <v>4</v>
      </c>
      <c r="C29" s="211" t="s">
        <v>2245</v>
      </c>
      <c r="D29" s="1" t="s">
        <v>2243</v>
      </c>
      <c r="E29" s="1" t="s">
        <v>2246</v>
      </c>
      <c r="F29" s="211" t="s">
        <v>2244</v>
      </c>
      <c r="G29" s="1" t="s">
        <v>2247</v>
      </c>
      <c r="H29" s="211" t="s">
        <v>2239</v>
      </c>
    </row>
    <row r="30" spans="1:8">
      <c r="A30" s="19"/>
      <c r="B30" s="21"/>
      <c r="C30" s="4"/>
      <c r="D30" s="91"/>
      <c r="E30" s="21"/>
      <c r="F30" s="207">
        <f>D30-E30</f>
        <v>0</v>
      </c>
      <c r="G30" s="17"/>
      <c r="H30" s="17"/>
    </row>
    <row r="31" spans="1:8">
      <c r="A31" s="19"/>
      <c r="B31" s="21"/>
      <c r="C31" s="4"/>
      <c r="D31" s="91"/>
      <c r="E31" s="21"/>
      <c r="F31" s="207">
        <f>F30+D31-E31</f>
        <v>0</v>
      </c>
      <c r="G31" s="17"/>
      <c r="H31" s="17"/>
    </row>
    <row r="32" spans="1:8">
      <c r="A32" s="19"/>
      <c r="B32" s="21"/>
      <c r="C32" s="4"/>
      <c r="D32" s="3"/>
      <c r="E32" s="21"/>
      <c r="F32" s="207">
        <f t="shared" ref="F32:F61" si="1">F31+D32-E32</f>
        <v>0</v>
      </c>
      <c r="G32" s="17"/>
      <c r="H32" s="17"/>
    </row>
    <row r="33" spans="1:8">
      <c r="A33" s="19"/>
      <c r="B33" s="21"/>
      <c r="C33" s="4"/>
      <c r="D33" s="3"/>
      <c r="E33" s="21"/>
      <c r="F33" s="207">
        <f t="shared" si="1"/>
        <v>0</v>
      </c>
      <c r="G33" s="17"/>
      <c r="H33" s="17"/>
    </row>
    <row r="34" spans="1:8">
      <c r="A34" s="19"/>
      <c r="B34" s="21"/>
      <c r="C34" s="4"/>
      <c r="D34" s="3"/>
      <c r="E34" s="21"/>
      <c r="F34" s="207">
        <f t="shared" si="1"/>
        <v>0</v>
      </c>
      <c r="G34" s="17"/>
      <c r="H34" s="17"/>
    </row>
    <row r="35" spans="1:8">
      <c r="A35" s="19"/>
      <c r="B35" s="21"/>
      <c r="C35" s="4"/>
      <c r="D35" s="3"/>
      <c r="E35" s="21"/>
      <c r="F35" s="207">
        <f t="shared" si="1"/>
        <v>0</v>
      </c>
      <c r="G35" s="17"/>
      <c r="H35" s="17"/>
    </row>
    <row r="36" spans="1:8">
      <c r="A36" s="19"/>
      <c r="B36" s="21"/>
      <c r="C36" s="4"/>
      <c r="D36" s="3"/>
      <c r="E36" s="21"/>
      <c r="F36" s="207">
        <f t="shared" si="1"/>
        <v>0</v>
      </c>
      <c r="G36" s="17"/>
      <c r="H36" s="17"/>
    </row>
    <row r="37" spans="1:8">
      <c r="A37" s="19"/>
      <c r="B37" s="21"/>
      <c r="C37" s="4"/>
      <c r="D37" s="3"/>
      <c r="E37" s="21"/>
      <c r="F37" s="207">
        <f t="shared" si="1"/>
        <v>0</v>
      </c>
      <c r="G37" s="17"/>
      <c r="H37" s="17"/>
    </row>
    <row r="38" spans="1:8">
      <c r="A38" s="19"/>
      <c r="B38" s="21"/>
      <c r="C38" s="4"/>
      <c r="D38" s="3"/>
      <c r="E38" s="21"/>
      <c r="F38" s="207">
        <f t="shared" si="1"/>
        <v>0</v>
      </c>
      <c r="G38" s="17"/>
      <c r="H38" s="17"/>
    </row>
    <row r="39" spans="1:8">
      <c r="A39" s="19"/>
      <c r="B39" s="21"/>
      <c r="C39" s="4"/>
      <c r="D39" s="3"/>
      <c r="E39" s="21"/>
      <c r="F39" s="207">
        <f t="shared" si="1"/>
        <v>0</v>
      </c>
      <c r="G39" s="17"/>
      <c r="H39" s="17"/>
    </row>
    <row r="40" spans="1:8">
      <c r="A40" s="19"/>
      <c r="B40" s="21"/>
      <c r="C40" s="4"/>
      <c r="D40" s="3"/>
      <c r="E40" s="21"/>
      <c r="F40" s="207">
        <f t="shared" si="1"/>
        <v>0</v>
      </c>
      <c r="G40" s="17"/>
      <c r="H40" s="17"/>
    </row>
    <row r="41" spans="1:8">
      <c r="A41" s="19"/>
      <c r="B41" s="21"/>
      <c r="C41" s="4"/>
      <c r="D41" s="3"/>
      <c r="E41" s="21"/>
      <c r="F41" s="207">
        <f t="shared" si="1"/>
        <v>0</v>
      </c>
      <c r="G41" s="17"/>
      <c r="H41" s="17"/>
    </row>
    <row r="42" spans="1:8">
      <c r="A42" s="19"/>
      <c r="B42" s="21"/>
      <c r="C42" s="4"/>
      <c r="D42" s="3"/>
      <c r="E42" s="21"/>
      <c r="F42" s="207">
        <f t="shared" si="1"/>
        <v>0</v>
      </c>
      <c r="G42" s="17"/>
      <c r="H42" s="17"/>
    </row>
    <row r="43" spans="1:8">
      <c r="A43" s="19"/>
      <c r="B43" s="21"/>
      <c r="C43" s="4"/>
      <c r="D43" s="3"/>
      <c r="E43" s="21"/>
      <c r="F43" s="207">
        <f t="shared" si="1"/>
        <v>0</v>
      </c>
      <c r="G43" s="17"/>
      <c r="H43" s="17"/>
    </row>
    <row r="44" spans="1:8">
      <c r="A44" s="19"/>
      <c r="B44" s="21"/>
      <c r="C44" s="4"/>
      <c r="D44" s="3"/>
      <c r="E44" s="21"/>
      <c r="F44" s="207">
        <f t="shared" si="1"/>
        <v>0</v>
      </c>
      <c r="G44" s="17"/>
      <c r="H44" s="17"/>
    </row>
    <row r="45" spans="1:8">
      <c r="A45" s="19"/>
      <c r="B45" s="21"/>
      <c r="C45" s="4"/>
      <c r="D45" s="3"/>
      <c r="E45" s="21"/>
      <c r="F45" s="207">
        <f t="shared" si="1"/>
        <v>0</v>
      </c>
      <c r="G45" s="17"/>
      <c r="H45" s="17"/>
    </row>
    <row r="46" spans="1:8">
      <c r="A46" s="19"/>
      <c r="B46" s="21"/>
      <c r="C46" s="4"/>
      <c r="D46" s="3"/>
      <c r="E46" s="21"/>
      <c r="F46" s="207">
        <f t="shared" si="1"/>
        <v>0</v>
      </c>
      <c r="G46" s="17"/>
      <c r="H46" s="17"/>
    </row>
    <row r="47" spans="1:8">
      <c r="A47" s="19"/>
      <c r="B47" s="21"/>
      <c r="C47" s="4"/>
      <c r="D47" s="3"/>
      <c r="E47" s="21"/>
      <c r="F47" s="207">
        <f t="shared" si="1"/>
        <v>0</v>
      </c>
      <c r="G47" s="17"/>
      <c r="H47" s="17"/>
    </row>
    <row r="48" spans="1:8">
      <c r="A48" s="19"/>
      <c r="B48" s="21"/>
      <c r="C48" s="4"/>
      <c r="D48" s="3"/>
      <c r="E48" s="21"/>
      <c r="F48" s="207">
        <f t="shared" si="1"/>
        <v>0</v>
      </c>
      <c r="G48" s="17"/>
      <c r="H48" s="17"/>
    </row>
    <row r="49" spans="1:8">
      <c r="A49" s="19"/>
      <c r="B49" s="21"/>
      <c r="C49" s="4"/>
      <c r="D49" s="3"/>
      <c r="E49" s="21"/>
      <c r="F49" s="207">
        <f t="shared" si="1"/>
        <v>0</v>
      </c>
      <c r="G49" s="17"/>
      <c r="H49" s="17"/>
    </row>
    <row r="50" spans="1:8">
      <c r="A50" s="19"/>
      <c r="B50" s="21"/>
      <c r="C50" s="4"/>
      <c r="D50" s="3"/>
      <c r="E50" s="21"/>
      <c r="F50" s="207">
        <f t="shared" si="1"/>
        <v>0</v>
      </c>
      <c r="G50" s="17"/>
      <c r="H50" s="17"/>
    </row>
    <row r="51" spans="1:8">
      <c r="A51" s="19"/>
      <c r="B51" s="21"/>
      <c r="C51" s="4"/>
      <c r="D51" s="3"/>
      <c r="E51" s="21"/>
      <c r="F51" s="207">
        <f t="shared" si="1"/>
        <v>0</v>
      </c>
      <c r="G51" s="17"/>
      <c r="H51" s="17"/>
    </row>
    <row r="52" spans="1:8">
      <c r="A52" s="19"/>
      <c r="B52" s="21"/>
      <c r="C52" s="4"/>
      <c r="D52" s="3"/>
      <c r="E52" s="21"/>
      <c r="F52" s="207">
        <f t="shared" si="1"/>
        <v>0</v>
      </c>
      <c r="G52" s="17"/>
      <c r="H52" s="17"/>
    </row>
    <row r="53" spans="1:8">
      <c r="A53" s="19"/>
      <c r="B53" s="21"/>
      <c r="C53" s="4"/>
      <c r="D53" s="3"/>
      <c r="E53" s="21"/>
      <c r="F53" s="207">
        <f t="shared" si="1"/>
        <v>0</v>
      </c>
      <c r="G53" s="17"/>
      <c r="H53" s="17"/>
    </row>
    <row r="54" spans="1:8">
      <c r="A54" s="19"/>
      <c r="B54" s="21"/>
      <c r="C54" s="4"/>
      <c r="D54" s="3"/>
      <c r="E54" s="21"/>
      <c r="F54" s="207">
        <f t="shared" si="1"/>
        <v>0</v>
      </c>
      <c r="G54" s="17"/>
      <c r="H54" s="17"/>
    </row>
    <row r="55" spans="1:8">
      <c r="A55" s="19"/>
      <c r="B55" s="21"/>
      <c r="C55" s="4"/>
      <c r="D55" s="3"/>
      <c r="E55" s="21"/>
      <c r="F55" s="207">
        <f t="shared" si="1"/>
        <v>0</v>
      </c>
      <c r="G55" s="17"/>
      <c r="H55" s="17"/>
    </row>
    <row r="56" spans="1:8">
      <c r="A56" s="19"/>
      <c r="B56" s="21"/>
      <c r="C56" s="4"/>
      <c r="D56" s="3"/>
      <c r="E56" s="21"/>
      <c r="F56" s="207">
        <f t="shared" si="1"/>
        <v>0</v>
      </c>
      <c r="G56" s="17"/>
      <c r="H56" s="17"/>
    </row>
    <row r="57" spans="1:8">
      <c r="A57" s="19"/>
      <c r="B57" s="21"/>
      <c r="C57" s="4"/>
      <c r="D57" s="3"/>
      <c r="E57" s="21"/>
      <c r="F57" s="207">
        <f t="shared" si="1"/>
        <v>0</v>
      </c>
      <c r="G57" s="17"/>
      <c r="H57" s="17"/>
    </row>
    <row r="58" spans="1:8">
      <c r="A58" s="19"/>
      <c r="B58" s="21"/>
      <c r="C58" s="4"/>
      <c r="D58" s="3"/>
      <c r="E58" s="21"/>
      <c r="F58" s="207">
        <f t="shared" si="1"/>
        <v>0</v>
      </c>
      <c r="G58" s="17"/>
      <c r="H58" s="17"/>
    </row>
    <row r="59" spans="1:8">
      <c r="A59" s="19"/>
      <c r="B59" s="21"/>
      <c r="C59" s="4"/>
      <c r="D59" s="3"/>
      <c r="E59" s="21"/>
      <c r="F59" s="207">
        <f t="shared" si="1"/>
        <v>0</v>
      </c>
      <c r="G59" s="17"/>
      <c r="H59" s="17"/>
    </row>
    <row r="60" spans="1:8">
      <c r="A60" s="19"/>
      <c r="B60" s="21"/>
      <c r="C60" s="4"/>
      <c r="D60" s="3"/>
      <c r="E60" s="21"/>
      <c r="F60" s="207">
        <f t="shared" si="1"/>
        <v>0</v>
      </c>
      <c r="G60" s="17"/>
      <c r="H60" s="17"/>
    </row>
    <row r="61" spans="1:8">
      <c r="A61" s="17"/>
      <c r="B61" s="17"/>
      <c r="C61" s="55"/>
      <c r="D61" s="18"/>
      <c r="E61" s="17"/>
      <c r="F61" s="207">
        <f t="shared" si="1"/>
        <v>0</v>
      </c>
      <c r="G61" s="17"/>
      <c r="H61" s="17"/>
    </row>
    <row r="62" spans="1:8" ht="18.75">
      <c r="A62" s="676" t="s">
        <v>43</v>
      </c>
      <c r="B62" s="677"/>
      <c r="C62" s="42">
        <f>SUM(C30:C61)</f>
        <v>0</v>
      </c>
      <c r="D62" s="42">
        <f>SUM(D30:D61)</f>
        <v>0</v>
      </c>
      <c r="E62" s="43">
        <f>SUM(E30:E61)</f>
        <v>0</v>
      </c>
      <c r="F62" s="298">
        <f>D62-E62</f>
        <v>0</v>
      </c>
      <c r="G62" s="210"/>
      <c r="H62" s="210"/>
    </row>
  </sheetData>
  <mergeCells count="10">
    <mergeCell ref="A26:H26"/>
    <mergeCell ref="A27:H27"/>
    <mergeCell ref="A28:H28"/>
    <mergeCell ref="A62:B62"/>
    <mergeCell ref="A1:H1"/>
    <mergeCell ref="A2:H2"/>
    <mergeCell ref="A3:H3"/>
    <mergeCell ref="A4:H4"/>
    <mergeCell ref="A22:B22"/>
    <mergeCell ref="A25:H2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0"/>
  <sheetViews>
    <sheetView topLeftCell="A11" workbookViewId="0">
      <selection activeCell="E26" sqref="E26"/>
    </sheetView>
  </sheetViews>
  <sheetFormatPr defaultColWidth="9" defaultRowHeight="15"/>
  <cols>
    <col min="2" max="2" width="14.85546875" customWidth="1"/>
    <col min="3" max="3" width="19.28515625" customWidth="1"/>
    <col min="4" max="4" width="25.7109375" customWidth="1"/>
    <col min="5" max="5" width="27.5703125" customWidth="1"/>
    <col min="6" max="6" width="23.7109375" customWidth="1"/>
    <col min="7" max="7" width="23.42578125" customWidth="1"/>
    <col min="8" max="8" width="16.28515625" customWidth="1"/>
  </cols>
  <sheetData>
    <row r="1" spans="1:9" ht="23.25">
      <c r="A1" s="666" t="s">
        <v>0</v>
      </c>
      <c r="B1" s="666"/>
      <c r="C1" s="666"/>
      <c r="D1" s="666"/>
      <c r="E1" s="666"/>
      <c r="F1" s="666"/>
      <c r="G1" s="666"/>
      <c r="H1" s="666"/>
    </row>
    <row r="2" spans="1:9" ht="15.75">
      <c r="A2" s="672" t="s">
        <v>2670</v>
      </c>
      <c r="B2" s="672"/>
      <c r="C2" s="672"/>
      <c r="D2" s="672"/>
      <c r="E2" s="672"/>
      <c r="F2" s="672"/>
      <c r="G2" s="672"/>
      <c r="H2" s="672"/>
    </row>
    <row r="3" spans="1:9">
      <c r="A3" s="667" t="s">
        <v>342</v>
      </c>
      <c r="B3" s="667"/>
      <c r="C3" s="667"/>
      <c r="D3" s="667"/>
      <c r="E3" s="667"/>
      <c r="F3" s="667"/>
      <c r="G3" s="667"/>
      <c r="H3" s="667"/>
    </row>
    <row r="4" spans="1:9">
      <c r="A4" s="675"/>
      <c r="B4" s="675"/>
      <c r="C4" s="675"/>
      <c r="D4" s="675"/>
      <c r="E4" s="675"/>
      <c r="F4" s="675"/>
      <c r="G4" s="675"/>
      <c r="H4" s="675"/>
    </row>
    <row r="5" spans="1:9" ht="15.75">
      <c r="A5" s="1" t="s">
        <v>3</v>
      </c>
      <c r="B5" s="1" t="s">
        <v>4</v>
      </c>
      <c r="C5" s="211" t="s">
        <v>2245</v>
      </c>
      <c r="D5" s="1" t="s">
        <v>2243</v>
      </c>
      <c r="E5" s="1" t="s">
        <v>2246</v>
      </c>
      <c r="F5" s="211" t="s">
        <v>2244</v>
      </c>
      <c r="G5" s="1" t="s">
        <v>2247</v>
      </c>
      <c r="H5" s="211" t="s">
        <v>2239</v>
      </c>
    </row>
    <row r="6" spans="1:9">
      <c r="A6" s="19"/>
      <c r="B6" s="21" t="s">
        <v>2669</v>
      </c>
      <c r="C6" s="4">
        <v>8</v>
      </c>
      <c r="D6" s="91">
        <v>199730</v>
      </c>
      <c r="E6" s="21"/>
      <c r="F6" s="207">
        <f>D6-E6</f>
        <v>199730</v>
      </c>
      <c r="G6" s="17"/>
      <c r="H6" s="17"/>
    </row>
    <row r="7" spans="1:9">
      <c r="A7" s="19"/>
      <c r="B7" s="21" t="s">
        <v>2671</v>
      </c>
      <c r="C7" s="4">
        <v>11</v>
      </c>
      <c r="D7" s="91">
        <v>278055</v>
      </c>
      <c r="E7" s="21"/>
      <c r="F7" s="207">
        <f>F6+D7-E7</f>
        <v>477785</v>
      </c>
      <c r="G7" s="17"/>
      <c r="H7" s="17"/>
      <c r="I7">
        <v>259425</v>
      </c>
    </row>
    <row r="8" spans="1:9">
      <c r="A8" s="19"/>
      <c r="B8" s="21" t="s">
        <v>2672</v>
      </c>
      <c r="C8" s="4">
        <v>5</v>
      </c>
      <c r="D8" s="3">
        <v>128595</v>
      </c>
      <c r="E8" s="21"/>
      <c r="F8" s="207">
        <f t="shared" ref="F8:F29" si="0">F7+D8-E8</f>
        <v>606380</v>
      </c>
      <c r="G8" s="17"/>
      <c r="H8" s="17"/>
      <c r="I8">
        <v>147225</v>
      </c>
    </row>
    <row r="9" spans="1:9">
      <c r="A9" s="19"/>
      <c r="B9" s="21" t="s">
        <v>2674</v>
      </c>
      <c r="C9" s="4">
        <v>10</v>
      </c>
      <c r="D9" s="3">
        <v>259495</v>
      </c>
      <c r="E9" s="21"/>
      <c r="F9" s="207">
        <f t="shared" si="0"/>
        <v>865875</v>
      </c>
      <c r="G9" s="17"/>
      <c r="H9" s="17"/>
    </row>
    <row r="10" spans="1:9">
      <c r="A10" s="19"/>
      <c r="B10" s="21" t="s">
        <v>2675</v>
      </c>
      <c r="C10" s="4">
        <v>3</v>
      </c>
      <c r="D10" s="3">
        <v>72750</v>
      </c>
      <c r="E10" s="21"/>
      <c r="F10" s="207">
        <f t="shared" si="0"/>
        <v>938625</v>
      </c>
      <c r="G10" s="17"/>
      <c r="H10" s="17"/>
    </row>
    <row r="11" spans="1:9">
      <c r="A11" s="19"/>
      <c r="B11" s="21" t="s">
        <v>2676</v>
      </c>
      <c r="C11" s="4">
        <v>3</v>
      </c>
      <c r="D11" s="3"/>
      <c r="E11" s="21">
        <v>55730</v>
      </c>
      <c r="F11" s="207">
        <f t="shared" si="0"/>
        <v>882895</v>
      </c>
      <c r="G11" s="17"/>
      <c r="H11" s="17"/>
    </row>
    <row r="12" spans="1:9">
      <c r="A12" s="19"/>
      <c r="B12" s="21" t="s">
        <v>2681</v>
      </c>
      <c r="C12" s="4">
        <v>6</v>
      </c>
      <c r="D12" s="3">
        <v>153155</v>
      </c>
      <c r="E12" s="21"/>
      <c r="F12" s="207">
        <f t="shared" si="0"/>
        <v>1036050</v>
      </c>
      <c r="G12" s="17"/>
      <c r="H12" s="17"/>
    </row>
    <row r="13" spans="1:9">
      <c r="A13" s="19"/>
      <c r="B13" s="21" t="s">
        <v>2682</v>
      </c>
      <c r="C13" s="4">
        <v>11</v>
      </c>
      <c r="D13" s="3">
        <v>286710</v>
      </c>
      <c r="E13" s="21"/>
      <c r="F13" s="207">
        <f t="shared" si="0"/>
        <v>1322760</v>
      </c>
      <c r="G13" s="17"/>
      <c r="H13" s="17"/>
    </row>
    <row r="14" spans="1:9">
      <c r="A14" s="19"/>
      <c r="B14" s="21" t="s">
        <v>2683</v>
      </c>
      <c r="C14" s="4">
        <v>24</v>
      </c>
      <c r="D14" s="3">
        <v>608415</v>
      </c>
      <c r="E14" s="21"/>
      <c r="F14" s="207">
        <f t="shared" si="0"/>
        <v>1931175</v>
      </c>
      <c r="G14" s="17"/>
      <c r="H14" s="17"/>
    </row>
    <row r="15" spans="1:9">
      <c r="A15" s="19"/>
      <c r="B15" s="21" t="s">
        <v>2684</v>
      </c>
      <c r="C15" s="4">
        <v>15</v>
      </c>
      <c r="D15" s="3">
        <v>380190</v>
      </c>
      <c r="E15" s="21"/>
      <c r="F15" s="207">
        <f t="shared" si="0"/>
        <v>2311365</v>
      </c>
      <c r="G15" s="17"/>
      <c r="H15" s="17"/>
    </row>
    <row r="16" spans="1:9">
      <c r="A16" s="19"/>
      <c r="B16" s="21" t="s">
        <v>2685</v>
      </c>
      <c r="C16" s="4">
        <v>20</v>
      </c>
      <c r="D16" s="3">
        <v>464085</v>
      </c>
      <c r="E16" s="21"/>
      <c r="F16" s="207">
        <f t="shared" si="0"/>
        <v>2775450</v>
      </c>
      <c r="G16" s="17"/>
      <c r="H16" s="17"/>
    </row>
    <row r="17" spans="1:9">
      <c r="A17" s="19"/>
      <c r="B17" s="21" t="s">
        <v>2687</v>
      </c>
      <c r="C17" s="4">
        <v>11</v>
      </c>
      <c r="D17" s="3">
        <v>281225</v>
      </c>
      <c r="E17" s="21"/>
      <c r="F17" s="207">
        <f t="shared" si="0"/>
        <v>3056675</v>
      </c>
      <c r="G17" s="17"/>
      <c r="H17" s="17"/>
      <c r="I17">
        <v>281225</v>
      </c>
    </row>
    <row r="18" spans="1:9">
      <c r="A18" s="19"/>
      <c r="B18" s="21" t="s">
        <v>2688</v>
      </c>
      <c r="C18" s="4">
        <v>15</v>
      </c>
      <c r="D18" s="3">
        <v>387850</v>
      </c>
      <c r="E18" s="21"/>
      <c r="F18" s="207">
        <f t="shared" si="0"/>
        <v>3444525</v>
      </c>
      <c r="G18" s="17"/>
      <c r="H18" s="17"/>
      <c r="I18">
        <v>362070</v>
      </c>
    </row>
    <row r="19" spans="1:9">
      <c r="A19" s="19"/>
      <c r="B19" s="21" t="s">
        <v>2692</v>
      </c>
      <c r="C19" s="4">
        <v>7</v>
      </c>
      <c r="D19" s="3">
        <v>154945</v>
      </c>
      <c r="E19" s="21"/>
      <c r="F19" s="207">
        <f t="shared" si="0"/>
        <v>3599470</v>
      </c>
      <c r="G19" s="17"/>
      <c r="H19" s="17"/>
      <c r="I19">
        <v>180725</v>
      </c>
    </row>
    <row r="20" spans="1:9">
      <c r="A20" s="19"/>
      <c r="B20" s="21" t="s">
        <v>2971</v>
      </c>
      <c r="C20" s="4">
        <v>9</v>
      </c>
      <c r="D20" s="3"/>
      <c r="E20" s="21">
        <v>205820</v>
      </c>
      <c r="F20" s="207">
        <f t="shared" si="0"/>
        <v>3393650</v>
      </c>
      <c r="G20" s="17"/>
      <c r="H20" s="17"/>
    </row>
    <row r="21" spans="1:9">
      <c r="A21" s="19"/>
      <c r="B21" s="21" t="s">
        <v>2972</v>
      </c>
      <c r="C21" s="4">
        <v>6</v>
      </c>
      <c r="D21" s="3"/>
      <c r="E21" s="21">
        <v>141670</v>
      </c>
      <c r="F21" s="207">
        <f t="shared" si="0"/>
        <v>3251980</v>
      </c>
      <c r="G21" s="17"/>
      <c r="H21" s="17"/>
    </row>
    <row r="22" spans="1:9">
      <c r="A22" s="19"/>
      <c r="B22" s="21" t="s">
        <v>2973</v>
      </c>
      <c r="C22" s="4">
        <v>2</v>
      </c>
      <c r="D22" s="3"/>
      <c r="E22" s="21">
        <v>40170</v>
      </c>
      <c r="F22" s="207">
        <f t="shared" si="0"/>
        <v>3211810</v>
      </c>
      <c r="G22" s="17"/>
      <c r="H22" s="17"/>
    </row>
    <row r="23" spans="1:9">
      <c r="A23" s="19"/>
      <c r="B23" s="21" t="s">
        <v>2974</v>
      </c>
      <c r="C23" s="4">
        <v>4</v>
      </c>
      <c r="D23" s="3"/>
      <c r="E23" s="21">
        <v>57510</v>
      </c>
      <c r="F23" s="207">
        <f t="shared" si="0"/>
        <v>3154300</v>
      </c>
      <c r="G23" s="17"/>
      <c r="H23" s="17"/>
    </row>
    <row r="24" spans="1:9">
      <c r="A24" s="19"/>
      <c r="B24" s="21" t="s">
        <v>2975</v>
      </c>
      <c r="C24" s="4">
        <v>18</v>
      </c>
      <c r="D24" s="3"/>
      <c r="E24" s="21">
        <v>278580</v>
      </c>
      <c r="F24" s="207">
        <f t="shared" si="0"/>
        <v>2875720</v>
      </c>
      <c r="G24" s="17"/>
      <c r="H24" s="17"/>
    </row>
    <row r="25" spans="1:9">
      <c r="A25" s="19"/>
      <c r="B25" s="21" t="s">
        <v>2980</v>
      </c>
      <c r="C25" s="4">
        <v>13</v>
      </c>
      <c r="D25" s="3"/>
      <c r="E25" s="21">
        <v>201450</v>
      </c>
      <c r="F25" s="207">
        <f t="shared" si="0"/>
        <v>2674270</v>
      </c>
      <c r="G25" s="17"/>
      <c r="H25" s="17"/>
    </row>
    <row r="26" spans="1:9">
      <c r="A26" s="19"/>
      <c r="B26" s="21"/>
      <c r="C26" s="4"/>
      <c r="D26" s="3"/>
      <c r="E26" s="21"/>
      <c r="F26" s="207">
        <f t="shared" si="0"/>
        <v>2674270</v>
      </c>
      <c r="G26" s="17"/>
      <c r="H26" s="17"/>
    </row>
    <row r="27" spans="1:9">
      <c r="A27" s="19"/>
      <c r="B27" s="21"/>
      <c r="C27" s="4"/>
      <c r="D27" s="3"/>
      <c r="E27" s="21"/>
      <c r="F27" s="207">
        <f t="shared" si="0"/>
        <v>2674270</v>
      </c>
      <c r="G27" s="17"/>
      <c r="H27" s="17"/>
    </row>
    <row r="28" spans="1:9">
      <c r="A28" s="19"/>
      <c r="B28" s="21"/>
      <c r="C28" s="4"/>
      <c r="D28" s="3"/>
      <c r="E28" s="21"/>
      <c r="F28" s="207">
        <f t="shared" si="0"/>
        <v>2674270</v>
      </c>
      <c r="G28" s="17"/>
      <c r="H28" s="17"/>
    </row>
    <row r="29" spans="1:9">
      <c r="A29" s="19"/>
      <c r="B29" s="21"/>
      <c r="C29" s="4"/>
      <c r="D29" s="3"/>
      <c r="E29" s="21"/>
      <c r="F29" s="207">
        <f t="shared" si="0"/>
        <v>2674270</v>
      </c>
      <c r="G29" s="17"/>
      <c r="H29" s="17"/>
    </row>
    <row r="30" spans="1:9" ht="18.75">
      <c r="A30" s="676" t="s">
        <v>43</v>
      </c>
      <c r="B30" s="677"/>
      <c r="C30" s="42">
        <f>SUM(C6:C29)</f>
        <v>201</v>
      </c>
      <c r="D30" s="42">
        <f>SUM(D6:D29)</f>
        <v>3655200</v>
      </c>
      <c r="E30" s="43">
        <f>SUM(E6:E29)</f>
        <v>980930</v>
      </c>
      <c r="F30" s="298">
        <f>D30-E30</f>
        <v>2674270</v>
      </c>
      <c r="G30" s="210"/>
      <c r="H30" s="210"/>
    </row>
    <row r="33" spans="1:8" ht="23.25">
      <c r="A33" s="666" t="s">
        <v>0</v>
      </c>
      <c r="B33" s="666"/>
      <c r="C33" s="666"/>
      <c r="D33" s="666"/>
      <c r="E33" s="666"/>
      <c r="F33" s="666"/>
      <c r="G33" s="666"/>
      <c r="H33" s="666"/>
    </row>
    <row r="34" spans="1:8" ht="15.75">
      <c r="A34" s="672"/>
      <c r="B34" s="672"/>
      <c r="C34" s="672"/>
      <c r="D34" s="672"/>
      <c r="E34" s="672"/>
      <c r="F34" s="672"/>
      <c r="G34" s="672"/>
      <c r="H34" s="672"/>
    </row>
    <row r="35" spans="1:8">
      <c r="A35" s="667" t="s">
        <v>361</v>
      </c>
      <c r="B35" s="667"/>
      <c r="C35" s="667"/>
      <c r="D35" s="667"/>
      <c r="E35" s="667"/>
      <c r="F35" s="667"/>
      <c r="G35" s="667"/>
      <c r="H35" s="667"/>
    </row>
    <row r="36" spans="1:8">
      <c r="A36" s="675"/>
      <c r="B36" s="675"/>
      <c r="C36" s="675"/>
      <c r="D36" s="675"/>
      <c r="E36" s="675"/>
      <c r="F36" s="675"/>
      <c r="G36" s="675"/>
      <c r="H36" s="675"/>
    </row>
    <row r="37" spans="1:8" ht="15.75">
      <c r="A37" s="1" t="s">
        <v>3</v>
      </c>
      <c r="B37" s="1" t="s">
        <v>4</v>
      </c>
      <c r="C37" s="211" t="s">
        <v>2245</v>
      </c>
      <c r="D37" s="1" t="s">
        <v>2243</v>
      </c>
      <c r="E37" s="1" t="s">
        <v>2246</v>
      </c>
      <c r="F37" s="211" t="s">
        <v>2244</v>
      </c>
      <c r="G37" s="1" t="s">
        <v>2247</v>
      </c>
      <c r="H37" s="211" t="s">
        <v>2239</v>
      </c>
    </row>
    <row r="38" spans="1:8">
      <c r="A38" s="19"/>
      <c r="B38" s="21"/>
      <c r="C38" s="4"/>
      <c r="D38" s="91"/>
      <c r="E38" s="21"/>
      <c r="F38" s="207">
        <f>D38-E38</f>
        <v>0</v>
      </c>
      <c r="G38" s="17"/>
      <c r="H38" s="17"/>
    </row>
    <row r="39" spans="1:8">
      <c r="A39" s="19"/>
      <c r="B39" s="21"/>
      <c r="C39" s="4"/>
      <c r="D39" s="91"/>
      <c r="E39" s="21"/>
      <c r="F39" s="207">
        <f>F38+D39-E39</f>
        <v>0</v>
      </c>
      <c r="G39" s="17"/>
      <c r="H39" s="17"/>
    </row>
    <row r="40" spans="1:8">
      <c r="A40" s="19"/>
      <c r="B40" s="21"/>
      <c r="C40" s="4"/>
      <c r="D40" s="3"/>
      <c r="E40" s="21"/>
      <c r="F40" s="207">
        <f t="shared" ref="F40:F69" si="1">F39+D40-E40</f>
        <v>0</v>
      </c>
      <c r="G40" s="17"/>
      <c r="H40" s="17"/>
    </row>
    <row r="41" spans="1:8">
      <c r="A41" s="19"/>
      <c r="B41" s="21"/>
      <c r="C41" s="4"/>
      <c r="D41" s="3"/>
      <c r="E41" s="21"/>
      <c r="F41" s="207">
        <f t="shared" si="1"/>
        <v>0</v>
      </c>
      <c r="G41" s="17"/>
      <c r="H41" s="17"/>
    </row>
    <row r="42" spans="1:8">
      <c r="A42" s="19"/>
      <c r="B42" s="21"/>
      <c r="C42" s="4"/>
      <c r="D42" s="3"/>
      <c r="E42" s="21"/>
      <c r="F42" s="207">
        <f t="shared" si="1"/>
        <v>0</v>
      </c>
      <c r="G42" s="17"/>
      <c r="H42" s="17"/>
    </row>
    <row r="43" spans="1:8">
      <c r="A43" s="19"/>
      <c r="B43" s="21"/>
      <c r="C43" s="4"/>
      <c r="D43" s="3"/>
      <c r="E43" s="21"/>
      <c r="F43" s="207">
        <f t="shared" si="1"/>
        <v>0</v>
      </c>
      <c r="G43" s="17"/>
      <c r="H43" s="17"/>
    </row>
    <row r="44" spans="1:8">
      <c r="A44" s="19"/>
      <c r="B44" s="21"/>
      <c r="C44" s="4"/>
      <c r="D44" s="3"/>
      <c r="E44" s="21"/>
      <c r="F44" s="207">
        <f t="shared" si="1"/>
        <v>0</v>
      </c>
      <c r="G44" s="17"/>
      <c r="H44" s="17"/>
    </row>
    <row r="45" spans="1:8">
      <c r="A45" s="19"/>
      <c r="B45" s="21"/>
      <c r="C45" s="4"/>
      <c r="D45" s="3"/>
      <c r="E45" s="21"/>
      <c r="F45" s="207">
        <f t="shared" si="1"/>
        <v>0</v>
      </c>
      <c r="G45" s="17"/>
      <c r="H45" s="17"/>
    </row>
    <row r="46" spans="1:8">
      <c r="A46" s="19"/>
      <c r="B46" s="21"/>
      <c r="C46" s="4"/>
      <c r="D46" s="3"/>
      <c r="E46" s="21"/>
      <c r="F46" s="207">
        <f t="shared" si="1"/>
        <v>0</v>
      </c>
      <c r="G46" s="17"/>
      <c r="H46" s="17"/>
    </row>
    <row r="47" spans="1:8">
      <c r="A47" s="19"/>
      <c r="B47" s="21"/>
      <c r="C47" s="4"/>
      <c r="D47" s="3"/>
      <c r="E47" s="21"/>
      <c r="F47" s="207">
        <f t="shared" si="1"/>
        <v>0</v>
      </c>
      <c r="G47" s="17"/>
      <c r="H47" s="17"/>
    </row>
    <row r="48" spans="1:8">
      <c r="A48" s="19"/>
      <c r="B48" s="21"/>
      <c r="C48" s="4"/>
      <c r="D48" s="3"/>
      <c r="E48" s="21"/>
      <c r="F48" s="207">
        <f t="shared" si="1"/>
        <v>0</v>
      </c>
      <c r="G48" s="17"/>
      <c r="H48" s="17"/>
    </row>
    <row r="49" spans="1:8">
      <c r="A49" s="19"/>
      <c r="B49" s="21"/>
      <c r="C49" s="4"/>
      <c r="D49" s="3"/>
      <c r="E49" s="21"/>
      <c r="F49" s="207">
        <f t="shared" si="1"/>
        <v>0</v>
      </c>
      <c r="G49" s="17"/>
      <c r="H49" s="17"/>
    </row>
    <row r="50" spans="1:8">
      <c r="A50" s="19"/>
      <c r="B50" s="21"/>
      <c r="C50" s="4"/>
      <c r="D50" s="3"/>
      <c r="E50" s="21"/>
      <c r="F50" s="207">
        <f t="shared" si="1"/>
        <v>0</v>
      </c>
      <c r="G50" s="17"/>
      <c r="H50" s="17"/>
    </row>
    <row r="51" spans="1:8">
      <c r="A51" s="19"/>
      <c r="B51" s="21"/>
      <c r="C51" s="4"/>
      <c r="D51" s="3"/>
      <c r="E51" s="21"/>
      <c r="F51" s="207">
        <f t="shared" si="1"/>
        <v>0</v>
      </c>
      <c r="G51" s="17"/>
      <c r="H51" s="17"/>
    </row>
    <row r="52" spans="1:8">
      <c r="A52" s="19"/>
      <c r="B52" s="21"/>
      <c r="C52" s="4"/>
      <c r="D52" s="3"/>
      <c r="E52" s="21"/>
      <c r="F52" s="207">
        <f t="shared" si="1"/>
        <v>0</v>
      </c>
      <c r="G52" s="17"/>
      <c r="H52" s="17"/>
    </row>
    <row r="53" spans="1:8">
      <c r="A53" s="19"/>
      <c r="B53" s="21"/>
      <c r="C53" s="4"/>
      <c r="D53" s="3"/>
      <c r="E53" s="21"/>
      <c r="F53" s="207">
        <f t="shared" si="1"/>
        <v>0</v>
      </c>
      <c r="G53" s="17"/>
      <c r="H53" s="17"/>
    </row>
    <row r="54" spans="1:8">
      <c r="A54" s="19"/>
      <c r="B54" s="21"/>
      <c r="C54" s="4"/>
      <c r="D54" s="3"/>
      <c r="E54" s="21"/>
      <c r="F54" s="207">
        <f t="shared" si="1"/>
        <v>0</v>
      </c>
      <c r="G54" s="17"/>
      <c r="H54" s="17"/>
    </row>
    <row r="55" spans="1:8">
      <c r="A55" s="19"/>
      <c r="B55" s="21"/>
      <c r="C55" s="4"/>
      <c r="D55" s="3"/>
      <c r="E55" s="21"/>
      <c r="F55" s="207">
        <f t="shared" si="1"/>
        <v>0</v>
      </c>
      <c r="G55" s="17"/>
      <c r="H55" s="17"/>
    </row>
    <row r="56" spans="1:8">
      <c r="A56" s="19"/>
      <c r="B56" s="21"/>
      <c r="C56" s="4"/>
      <c r="D56" s="3"/>
      <c r="E56" s="21"/>
      <c r="F56" s="207">
        <f t="shared" si="1"/>
        <v>0</v>
      </c>
      <c r="G56" s="17"/>
      <c r="H56" s="17"/>
    </row>
    <row r="57" spans="1:8">
      <c r="A57" s="19"/>
      <c r="B57" s="21"/>
      <c r="C57" s="4"/>
      <c r="D57" s="3"/>
      <c r="E57" s="21"/>
      <c r="F57" s="207">
        <f t="shared" si="1"/>
        <v>0</v>
      </c>
      <c r="G57" s="17"/>
      <c r="H57" s="17"/>
    </row>
    <row r="58" spans="1:8">
      <c r="A58" s="19"/>
      <c r="B58" s="21"/>
      <c r="C58" s="4"/>
      <c r="D58" s="3"/>
      <c r="E58" s="21"/>
      <c r="F58" s="207">
        <f t="shared" si="1"/>
        <v>0</v>
      </c>
      <c r="G58" s="17"/>
      <c r="H58" s="17"/>
    </row>
    <row r="59" spans="1:8">
      <c r="A59" s="19"/>
      <c r="B59" s="21"/>
      <c r="C59" s="4"/>
      <c r="D59" s="3"/>
      <c r="E59" s="21"/>
      <c r="F59" s="207">
        <f t="shared" si="1"/>
        <v>0</v>
      </c>
      <c r="G59" s="17"/>
      <c r="H59" s="17"/>
    </row>
    <row r="60" spans="1:8">
      <c r="A60" s="19"/>
      <c r="B60" s="21"/>
      <c r="C60" s="4"/>
      <c r="D60" s="3"/>
      <c r="E60" s="21"/>
      <c r="F60" s="207">
        <f t="shared" si="1"/>
        <v>0</v>
      </c>
      <c r="G60" s="17"/>
      <c r="H60" s="17"/>
    </row>
    <row r="61" spans="1:8">
      <c r="A61" s="19"/>
      <c r="B61" s="21"/>
      <c r="C61" s="4"/>
      <c r="D61" s="3"/>
      <c r="E61" s="21"/>
      <c r="F61" s="207">
        <f t="shared" si="1"/>
        <v>0</v>
      </c>
      <c r="G61" s="17"/>
      <c r="H61" s="17"/>
    </row>
    <row r="62" spans="1:8">
      <c r="A62" s="19"/>
      <c r="B62" s="21"/>
      <c r="C62" s="4"/>
      <c r="D62" s="3"/>
      <c r="E62" s="21"/>
      <c r="F62" s="207">
        <f t="shared" si="1"/>
        <v>0</v>
      </c>
      <c r="G62" s="17"/>
      <c r="H62" s="17"/>
    </row>
    <row r="63" spans="1:8">
      <c r="A63" s="19"/>
      <c r="B63" s="21"/>
      <c r="C63" s="4"/>
      <c r="D63" s="3"/>
      <c r="E63" s="21"/>
      <c r="F63" s="207">
        <f t="shared" si="1"/>
        <v>0</v>
      </c>
      <c r="G63" s="17"/>
      <c r="H63" s="17"/>
    </row>
    <row r="64" spans="1:8">
      <c r="A64" s="19"/>
      <c r="B64" s="21"/>
      <c r="C64" s="4"/>
      <c r="D64" s="3"/>
      <c r="E64" s="21"/>
      <c r="F64" s="207">
        <f t="shared" si="1"/>
        <v>0</v>
      </c>
      <c r="G64" s="17"/>
      <c r="H64" s="17"/>
    </row>
    <row r="65" spans="1:8">
      <c r="A65" s="19"/>
      <c r="B65" s="21"/>
      <c r="C65" s="4"/>
      <c r="D65" s="3"/>
      <c r="E65" s="21"/>
      <c r="F65" s="207">
        <f t="shared" si="1"/>
        <v>0</v>
      </c>
      <c r="G65" s="17"/>
      <c r="H65" s="17"/>
    </row>
    <row r="66" spans="1:8">
      <c r="A66" s="19"/>
      <c r="B66" s="21"/>
      <c r="C66" s="4"/>
      <c r="D66" s="3"/>
      <c r="E66" s="21"/>
      <c r="F66" s="207">
        <f t="shared" si="1"/>
        <v>0</v>
      </c>
      <c r="G66" s="17"/>
      <c r="H66" s="17"/>
    </row>
    <row r="67" spans="1:8">
      <c r="A67" s="19"/>
      <c r="B67" s="21"/>
      <c r="C67" s="4"/>
      <c r="D67" s="3"/>
      <c r="E67" s="21"/>
      <c r="F67" s="207">
        <f t="shared" si="1"/>
        <v>0</v>
      </c>
      <c r="G67" s="17"/>
      <c r="H67" s="17"/>
    </row>
    <row r="68" spans="1:8">
      <c r="A68" s="19"/>
      <c r="B68" s="21"/>
      <c r="C68" s="4"/>
      <c r="D68" s="3"/>
      <c r="E68" s="21"/>
      <c r="F68" s="207">
        <f t="shared" si="1"/>
        <v>0</v>
      </c>
      <c r="G68" s="17"/>
      <c r="H68" s="17"/>
    </row>
    <row r="69" spans="1:8">
      <c r="A69" s="17"/>
      <c r="B69" s="17"/>
      <c r="C69" s="55"/>
      <c r="D69" s="18"/>
      <c r="E69" s="17"/>
      <c r="F69" s="207">
        <f t="shared" si="1"/>
        <v>0</v>
      </c>
      <c r="G69" s="17"/>
      <c r="H69" s="17"/>
    </row>
    <row r="70" spans="1:8" ht="18.75">
      <c r="A70" s="676" t="s">
        <v>43</v>
      </c>
      <c r="B70" s="677"/>
      <c r="C70" s="42">
        <f>SUM(C38:C69)</f>
        <v>0</v>
      </c>
      <c r="D70" s="42">
        <f>SUM(D38:D69)</f>
        <v>0</v>
      </c>
      <c r="E70" s="43">
        <f>SUM(E38:E69)</f>
        <v>0</v>
      </c>
      <c r="F70" s="298">
        <f>D70-E70</f>
        <v>0</v>
      </c>
      <c r="G70" s="210"/>
      <c r="H70" s="210"/>
    </row>
  </sheetData>
  <mergeCells count="10">
    <mergeCell ref="A34:H34"/>
    <mergeCell ref="A35:H35"/>
    <mergeCell ref="A36:H36"/>
    <mergeCell ref="A70:B70"/>
    <mergeCell ref="A1:H1"/>
    <mergeCell ref="A2:H2"/>
    <mergeCell ref="A3:H3"/>
    <mergeCell ref="A4:H4"/>
    <mergeCell ref="A30:B30"/>
    <mergeCell ref="A33:H3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62"/>
  <sheetViews>
    <sheetView topLeftCell="A6" workbookViewId="0">
      <selection activeCell="E20" sqref="E20"/>
    </sheetView>
  </sheetViews>
  <sheetFormatPr defaultColWidth="9" defaultRowHeight="15"/>
  <cols>
    <col min="2" max="2" width="14.85546875" customWidth="1"/>
    <col min="3" max="3" width="19.28515625" customWidth="1"/>
    <col min="4" max="4" width="25.7109375" customWidth="1"/>
    <col min="5" max="5" width="27.5703125" customWidth="1"/>
    <col min="6" max="6" width="23.7109375" customWidth="1"/>
    <col min="7" max="7" width="23.42578125" customWidth="1"/>
    <col min="8" max="8" width="16.28515625" customWidth="1"/>
  </cols>
  <sheetData>
    <row r="1" spans="1:8" ht="23.25">
      <c r="A1" s="666" t="s">
        <v>0</v>
      </c>
      <c r="B1" s="666"/>
      <c r="C1" s="666"/>
      <c r="D1" s="666"/>
      <c r="E1" s="666"/>
      <c r="F1" s="666"/>
      <c r="G1" s="666"/>
      <c r="H1" s="666"/>
    </row>
    <row r="2" spans="1:8" ht="15.75">
      <c r="A2" s="672" t="s">
        <v>2666</v>
      </c>
      <c r="B2" s="672"/>
      <c r="C2" s="672"/>
      <c r="D2" s="672"/>
      <c r="E2" s="672"/>
      <c r="F2" s="672"/>
      <c r="G2" s="672"/>
      <c r="H2" s="672"/>
    </row>
    <row r="3" spans="1:8">
      <c r="A3" s="667" t="s">
        <v>1893</v>
      </c>
      <c r="B3" s="667"/>
      <c r="C3" s="667"/>
      <c r="D3" s="667"/>
      <c r="E3" s="667"/>
      <c r="F3" s="667"/>
      <c r="G3" s="667"/>
      <c r="H3" s="667"/>
    </row>
    <row r="4" spans="1:8">
      <c r="A4" s="675"/>
      <c r="B4" s="675"/>
      <c r="C4" s="675"/>
      <c r="D4" s="675"/>
      <c r="E4" s="675"/>
      <c r="F4" s="675"/>
      <c r="G4" s="675"/>
      <c r="H4" s="675"/>
    </row>
    <row r="5" spans="1:8" ht="15.75">
      <c r="A5" s="1" t="s">
        <v>3</v>
      </c>
      <c r="B5" s="1" t="s">
        <v>4</v>
      </c>
      <c r="C5" s="211" t="s">
        <v>2245</v>
      </c>
      <c r="D5" s="1" t="s">
        <v>2243</v>
      </c>
      <c r="E5" s="1" t="s">
        <v>2246</v>
      </c>
      <c r="F5" s="211" t="s">
        <v>2244</v>
      </c>
      <c r="G5" s="1" t="s">
        <v>2247</v>
      </c>
      <c r="H5" s="211" t="s">
        <v>2239</v>
      </c>
    </row>
    <row r="6" spans="1:8">
      <c r="A6" s="19"/>
      <c r="B6" s="21" t="s">
        <v>2665</v>
      </c>
      <c r="C6" s="4">
        <v>25</v>
      </c>
      <c r="D6" s="91">
        <v>270690</v>
      </c>
      <c r="E6" s="21"/>
      <c r="F6" s="207">
        <f>D6-E6</f>
        <v>270690</v>
      </c>
      <c r="G6" s="17"/>
      <c r="H6" s="17"/>
    </row>
    <row r="7" spans="1:8">
      <c r="A7" s="19"/>
      <c r="B7" s="21" t="s">
        <v>2667</v>
      </c>
      <c r="C7" s="4">
        <v>44</v>
      </c>
      <c r="D7" s="91">
        <v>460640</v>
      </c>
      <c r="E7" s="21"/>
      <c r="F7" s="207">
        <f>F6+D7-E7</f>
        <v>731330</v>
      </c>
      <c r="G7" s="17"/>
      <c r="H7" s="17"/>
    </row>
    <row r="8" spans="1:8">
      <c r="A8" s="19"/>
      <c r="B8" s="21" t="s">
        <v>2696</v>
      </c>
      <c r="C8" s="4">
        <v>4</v>
      </c>
      <c r="D8" s="3">
        <v>87290</v>
      </c>
      <c r="E8" s="21"/>
      <c r="F8" s="207">
        <f t="shared" ref="F8:F21" si="0">F7+D8-E8</f>
        <v>818620</v>
      </c>
      <c r="G8" s="17"/>
      <c r="H8" s="17"/>
    </row>
    <row r="9" spans="1:8">
      <c r="A9" s="19"/>
      <c r="B9" s="21" t="s">
        <v>2698</v>
      </c>
      <c r="C9" s="4">
        <v>10</v>
      </c>
      <c r="D9" s="3">
        <v>221330</v>
      </c>
      <c r="E9" s="21"/>
      <c r="F9" s="207">
        <f t="shared" si="0"/>
        <v>1039950</v>
      </c>
      <c r="G9" s="17"/>
      <c r="H9" s="17"/>
    </row>
    <row r="10" spans="1:8">
      <c r="A10" s="19"/>
      <c r="B10" s="21" t="s">
        <v>2699</v>
      </c>
      <c r="C10" s="4">
        <v>7</v>
      </c>
      <c r="D10" s="3">
        <v>152665</v>
      </c>
      <c r="E10" s="21"/>
      <c r="F10" s="207">
        <f t="shared" si="0"/>
        <v>1192615</v>
      </c>
      <c r="G10" s="17"/>
      <c r="H10" s="17"/>
    </row>
    <row r="11" spans="1:8">
      <c r="A11" s="19"/>
      <c r="B11" s="21" t="s">
        <v>2779</v>
      </c>
      <c r="C11" s="4">
        <v>9</v>
      </c>
      <c r="D11" s="3"/>
      <c r="E11" s="21">
        <v>123970</v>
      </c>
      <c r="F11" s="207">
        <f t="shared" si="0"/>
        <v>1068645</v>
      </c>
      <c r="G11" s="17"/>
      <c r="H11" s="17"/>
    </row>
    <row r="12" spans="1:8">
      <c r="A12" s="19"/>
      <c r="B12" s="21" t="s">
        <v>2780</v>
      </c>
      <c r="C12" s="4">
        <v>13</v>
      </c>
      <c r="D12" s="3"/>
      <c r="E12" s="21">
        <v>190620</v>
      </c>
      <c r="F12" s="207">
        <f t="shared" si="0"/>
        <v>878025</v>
      </c>
      <c r="G12" s="17"/>
      <c r="H12" s="17"/>
    </row>
    <row r="13" spans="1:8">
      <c r="A13" s="19"/>
      <c r="B13" s="21" t="s">
        <v>2781</v>
      </c>
      <c r="C13" s="4">
        <v>11</v>
      </c>
      <c r="D13" s="3"/>
      <c r="E13" s="21">
        <v>175600</v>
      </c>
      <c r="F13" s="207">
        <f t="shared" si="0"/>
        <v>702425</v>
      </c>
      <c r="G13" s="17"/>
      <c r="H13" s="17"/>
    </row>
    <row r="14" spans="1:8">
      <c r="A14" s="19"/>
      <c r="B14" s="21" t="s">
        <v>2787</v>
      </c>
      <c r="C14" s="4">
        <v>8</v>
      </c>
      <c r="D14" s="3"/>
      <c r="E14" s="21">
        <v>125990</v>
      </c>
      <c r="F14" s="207">
        <f t="shared" si="0"/>
        <v>576435</v>
      </c>
      <c r="G14" s="17"/>
      <c r="H14" s="17"/>
    </row>
    <row r="15" spans="1:8">
      <c r="A15" s="19"/>
      <c r="B15" s="21" t="s">
        <v>2788</v>
      </c>
      <c r="C15" s="4">
        <v>14</v>
      </c>
      <c r="D15" s="3"/>
      <c r="E15" s="21">
        <v>211385</v>
      </c>
      <c r="F15" s="207">
        <f t="shared" si="0"/>
        <v>365050</v>
      </c>
      <c r="G15" s="17"/>
      <c r="H15" s="17"/>
    </row>
    <row r="16" spans="1:8">
      <c r="A16" s="19"/>
      <c r="B16" s="21" t="s">
        <v>2791</v>
      </c>
      <c r="C16" s="4">
        <v>6</v>
      </c>
      <c r="D16" s="3"/>
      <c r="E16" s="21">
        <v>98875</v>
      </c>
      <c r="F16" s="207">
        <f t="shared" si="0"/>
        <v>266175</v>
      </c>
      <c r="G16" s="17"/>
      <c r="H16" s="17"/>
    </row>
    <row r="17" spans="1:8">
      <c r="A17" s="19"/>
      <c r="B17" s="21" t="s">
        <v>2793</v>
      </c>
      <c r="C17" s="4">
        <v>8</v>
      </c>
      <c r="D17" s="3"/>
      <c r="E17" s="21">
        <v>132495</v>
      </c>
      <c r="F17" s="207">
        <f t="shared" si="0"/>
        <v>133680</v>
      </c>
      <c r="G17" s="17"/>
      <c r="H17" s="17"/>
    </row>
    <row r="18" spans="1:8">
      <c r="A18" s="19"/>
      <c r="B18" s="21" t="s">
        <v>2794</v>
      </c>
      <c r="C18" s="4">
        <v>4</v>
      </c>
      <c r="D18" s="3"/>
      <c r="E18" s="21">
        <v>59780</v>
      </c>
      <c r="F18" s="207">
        <f t="shared" si="0"/>
        <v>73900</v>
      </c>
      <c r="G18" s="17"/>
      <c r="H18" s="17"/>
    </row>
    <row r="19" spans="1:8">
      <c r="A19" s="19"/>
      <c r="B19" s="21" t="s">
        <v>2796</v>
      </c>
      <c r="C19" s="4">
        <v>2</v>
      </c>
      <c r="D19" s="3"/>
      <c r="E19" s="21">
        <v>22440</v>
      </c>
      <c r="F19" s="207">
        <f t="shared" si="0"/>
        <v>51460</v>
      </c>
      <c r="G19" s="17"/>
      <c r="H19" s="17"/>
    </row>
    <row r="20" spans="1:8">
      <c r="A20" s="19"/>
      <c r="B20" s="21"/>
      <c r="C20" s="4"/>
      <c r="D20" s="3"/>
      <c r="E20" s="21"/>
      <c r="F20" s="207">
        <f t="shared" si="0"/>
        <v>51460</v>
      </c>
      <c r="G20" s="17"/>
      <c r="H20" s="17"/>
    </row>
    <row r="21" spans="1:8">
      <c r="A21" s="19"/>
      <c r="B21" s="21"/>
      <c r="C21" s="4"/>
      <c r="D21" s="3"/>
      <c r="E21" s="21"/>
      <c r="F21" s="207">
        <f t="shared" si="0"/>
        <v>51460</v>
      </c>
      <c r="G21" s="17"/>
      <c r="H21" s="17"/>
    </row>
    <row r="22" spans="1:8" ht="18.75">
      <c r="A22" s="676" t="s">
        <v>43</v>
      </c>
      <c r="B22" s="677"/>
      <c r="C22" s="42">
        <f>SUM(C6:C21)</f>
        <v>165</v>
      </c>
      <c r="D22" s="42">
        <f>SUM(D6:D21)</f>
        <v>1192615</v>
      </c>
      <c r="E22" s="43">
        <f>SUM(E6:E21)</f>
        <v>1141155</v>
      </c>
      <c r="F22" s="298">
        <f>D22-E22</f>
        <v>51460</v>
      </c>
      <c r="G22" s="210"/>
      <c r="H22" s="210"/>
    </row>
    <row r="25" spans="1:8" ht="23.25">
      <c r="A25" s="666" t="s">
        <v>0</v>
      </c>
      <c r="B25" s="666"/>
      <c r="C25" s="666"/>
      <c r="D25" s="666"/>
      <c r="E25" s="666"/>
      <c r="F25" s="666"/>
      <c r="G25" s="666"/>
      <c r="H25" s="666"/>
    </row>
    <row r="26" spans="1:8" ht="15.75">
      <c r="A26" s="672" t="s">
        <v>2590</v>
      </c>
      <c r="B26" s="672"/>
      <c r="C26" s="672"/>
      <c r="D26" s="672"/>
      <c r="E26" s="672"/>
      <c r="F26" s="672"/>
      <c r="G26" s="672"/>
      <c r="H26" s="672"/>
    </row>
    <row r="27" spans="1:8">
      <c r="A27" s="667" t="s">
        <v>361</v>
      </c>
      <c r="B27" s="667"/>
      <c r="C27" s="667"/>
      <c r="D27" s="667"/>
      <c r="E27" s="667"/>
      <c r="F27" s="667"/>
      <c r="G27" s="667"/>
      <c r="H27" s="667"/>
    </row>
    <row r="28" spans="1:8">
      <c r="A28" s="675"/>
      <c r="B28" s="675"/>
      <c r="C28" s="675"/>
      <c r="D28" s="675"/>
      <c r="E28" s="675"/>
      <c r="F28" s="675"/>
      <c r="G28" s="675"/>
      <c r="H28" s="675"/>
    </row>
    <row r="29" spans="1:8" ht="15.75">
      <c r="A29" s="1" t="s">
        <v>3</v>
      </c>
      <c r="B29" s="1" t="s">
        <v>4</v>
      </c>
      <c r="C29" s="211" t="s">
        <v>2245</v>
      </c>
      <c r="D29" s="1" t="s">
        <v>2243</v>
      </c>
      <c r="E29" s="1" t="s">
        <v>2246</v>
      </c>
      <c r="F29" s="211" t="s">
        <v>2244</v>
      </c>
      <c r="G29" s="1" t="s">
        <v>2247</v>
      </c>
      <c r="H29" s="211" t="s">
        <v>2239</v>
      </c>
    </row>
    <row r="30" spans="1:8">
      <c r="A30" s="19"/>
      <c r="B30" s="21"/>
      <c r="C30" s="4"/>
      <c r="D30" s="91"/>
      <c r="E30" s="21"/>
      <c r="F30" s="207">
        <f>D30-E30</f>
        <v>0</v>
      </c>
      <c r="G30" s="17"/>
      <c r="H30" s="17"/>
    </row>
    <row r="31" spans="1:8">
      <c r="A31" s="19"/>
      <c r="B31" s="21"/>
      <c r="C31" s="4"/>
      <c r="D31" s="91"/>
      <c r="E31" s="21"/>
      <c r="F31" s="207">
        <f>F30+D31-E31</f>
        <v>0</v>
      </c>
      <c r="G31" s="17"/>
      <c r="H31" s="17"/>
    </row>
    <row r="32" spans="1:8">
      <c r="A32" s="19"/>
      <c r="B32" s="21"/>
      <c r="C32" s="4"/>
      <c r="D32" s="3"/>
      <c r="E32" s="21"/>
      <c r="F32" s="207">
        <f t="shared" ref="F32:F61" si="1">F31+D32-E32</f>
        <v>0</v>
      </c>
      <c r="G32" s="17"/>
      <c r="H32" s="17"/>
    </row>
    <row r="33" spans="1:8">
      <c r="A33" s="19"/>
      <c r="B33" s="21"/>
      <c r="C33" s="4"/>
      <c r="D33" s="3"/>
      <c r="E33" s="21"/>
      <c r="F33" s="207">
        <f t="shared" si="1"/>
        <v>0</v>
      </c>
      <c r="G33" s="17"/>
      <c r="H33" s="17"/>
    </row>
    <row r="34" spans="1:8">
      <c r="A34" s="19"/>
      <c r="B34" s="21"/>
      <c r="C34" s="4"/>
      <c r="D34" s="3"/>
      <c r="E34" s="21"/>
      <c r="F34" s="207">
        <f t="shared" si="1"/>
        <v>0</v>
      </c>
      <c r="G34" s="17"/>
      <c r="H34" s="17"/>
    </row>
    <row r="35" spans="1:8">
      <c r="A35" s="19"/>
      <c r="B35" s="21"/>
      <c r="C35" s="4"/>
      <c r="D35" s="3"/>
      <c r="E35" s="21"/>
      <c r="F35" s="207">
        <f t="shared" si="1"/>
        <v>0</v>
      </c>
      <c r="G35" s="17"/>
      <c r="H35" s="17"/>
    </row>
    <row r="36" spans="1:8">
      <c r="A36" s="19"/>
      <c r="B36" s="21"/>
      <c r="C36" s="4"/>
      <c r="D36" s="3"/>
      <c r="E36" s="21"/>
      <c r="F36" s="207">
        <f t="shared" si="1"/>
        <v>0</v>
      </c>
      <c r="G36" s="17"/>
      <c r="H36" s="17"/>
    </row>
    <row r="37" spans="1:8">
      <c r="A37" s="19"/>
      <c r="B37" s="21"/>
      <c r="C37" s="4"/>
      <c r="D37" s="3"/>
      <c r="E37" s="21"/>
      <c r="F37" s="207">
        <f t="shared" si="1"/>
        <v>0</v>
      </c>
      <c r="G37" s="17"/>
      <c r="H37" s="17"/>
    </row>
    <row r="38" spans="1:8">
      <c r="A38" s="19"/>
      <c r="B38" s="21"/>
      <c r="C38" s="4"/>
      <c r="D38" s="3"/>
      <c r="E38" s="21"/>
      <c r="F38" s="207">
        <f t="shared" si="1"/>
        <v>0</v>
      </c>
      <c r="G38" s="17"/>
      <c r="H38" s="17"/>
    </row>
    <row r="39" spans="1:8">
      <c r="A39" s="19"/>
      <c r="B39" s="21"/>
      <c r="C39" s="4"/>
      <c r="D39" s="3"/>
      <c r="E39" s="21"/>
      <c r="F39" s="207">
        <f t="shared" si="1"/>
        <v>0</v>
      </c>
      <c r="G39" s="17"/>
      <c r="H39" s="17"/>
    </row>
    <row r="40" spans="1:8">
      <c r="A40" s="19"/>
      <c r="B40" s="21"/>
      <c r="C40" s="4"/>
      <c r="D40" s="3"/>
      <c r="E40" s="21"/>
      <c r="F40" s="207">
        <f t="shared" si="1"/>
        <v>0</v>
      </c>
      <c r="G40" s="17"/>
      <c r="H40" s="17"/>
    </row>
    <row r="41" spans="1:8">
      <c r="A41" s="19"/>
      <c r="B41" s="21"/>
      <c r="C41" s="4"/>
      <c r="D41" s="3"/>
      <c r="E41" s="21"/>
      <c r="F41" s="207">
        <f t="shared" si="1"/>
        <v>0</v>
      </c>
      <c r="G41" s="17"/>
      <c r="H41" s="17"/>
    </row>
    <row r="42" spans="1:8">
      <c r="A42" s="19"/>
      <c r="B42" s="21"/>
      <c r="C42" s="4"/>
      <c r="D42" s="3"/>
      <c r="E42" s="21"/>
      <c r="F42" s="207">
        <f t="shared" si="1"/>
        <v>0</v>
      </c>
      <c r="G42" s="17"/>
      <c r="H42" s="17"/>
    </row>
    <row r="43" spans="1:8">
      <c r="A43" s="19"/>
      <c r="B43" s="21"/>
      <c r="C43" s="4"/>
      <c r="D43" s="3"/>
      <c r="E43" s="21"/>
      <c r="F43" s="207">
        <f t="shared" si="1"/>
        <v>0</v>
      </c>
      <c r="G43" s="17"/>
      <c r="H43" s="17"/>
    </row>
    <row r="44" spans="1:8">
      <c r="A44" s="19"/>
      <c r="B44" s="21"/>
      <c r="C44" s="4"/>
      <c r="D44" s="3"/>
      <c r="E44" s="21"/>
      <c r="F44" s="207">
        <f t="shared" si="1"/>
        <v>0</v>
      </c>
      <c r="G44" s="17"/>
      <c r="H44" s="17"/>
    </row>
    <row r="45" spans="1:8">
      <c r="A45" s="19"/>
      <c r="B45" s="21"/>
      <c r="C45" s="4"/>
      <c r="D45" s="3"/>
      <c r="E45" s="21"/>
      <c r="F45" s="207">
        <f t="shared" si="1"/>
        <v>0</v>
      </c>
      <c r="G45" s="17"/>
      <c r="H45" s="17"/>
    </row>
    <row r="46" spans="1:8">
      <c r="A46" s="19"/>
      <c r="B46" s="21"/>
      <c r="C46" s="4"/>
      <c r="D46" s="3"/>
      <c r="E46" s="21"/>
      <c r="F46" s="207">
        <f t="shared" si="1"/>
        <v>0</v>
      </c>
      <c r="G46" s="17"/>
      <c r="H46" s="17"/>
    </row>
    <row r="47" spans="1:8">
      <c r="A47" s="19"/>
      <c r="B47" s="21"/>
      <c r="C47" s="4"/>
      <c r="D47" s="3"/>
      <c r="E47" s="21"/>
      <c r="F47" s="207">
        <f t="shared" si="1"/>
        <v>0</v>
      </c>
      <c r="G47" s="17"/>
      <c r="H47" s="17"/>
    </row>
    <row r="48" spans="1:8">
      <c r="A48" s="19"/>
      <c r="B48" s="21"/>
      <c r="C48" s="4"/>
      <c r="D48" s="3"/>
      <c r="E48" s="21"/>
      <c r="F48" s="207">
        <f t="shared" si="1"/>
        <v>0</v>
      </c>
      <c r="G48" s="17"/>
      <c r="H48" s="17"/>
    </row>
    <row r="49" spans="1:8">
      <c r="A49" s="19"/>
      <c r="B49" s="21"/>
      <c r="C49" s="4"/>
      <c r="D49" s="3"/>
      <c r="E49" s="21"/>
      <c r="F49" s="207">
        <f t="shared" si="1"/>
        <v>0</v>
      </c>
      <c r="G49" s="17"/>
      <c r="H49" s="17"/>
    </row>
    <row r="50" spans="1:8">
      <c r="A50" s="19"/>
      <c r="B50" s="21"/>
      <c r="C50" s="4"/>
      <c r="D50" s="3"/>
      <c r="E50" s="21"/>
      <c r="F50" s="207">
        <f t="shared" si="1"/>
        <v>0</v>
      </c>
      <c r="G50" s="17"/>
      <c r="H50" s="17"/>
    </row>
    <row r="51" spans="1:8">
      <c r="A51" s="19"/>
      <c r="B51" s="21"/>
      <c r="C51" s="4"/>
      <c r="D51" s="3"/>
      <c r="E51" s="21"/>
      <c r="F51" s="207">
        <f t="shared" si="1"/>
        <v>0</v>
      </c>
      <c r="G51" s="17"/>
      <c r="H51" s="17"/>
    </row>
    <row r="52" spans="1:8">
      <c r="A52" s="19"/>
      <c r="B52" s="21"/>
      <c r="C52" s="4"/>
      <c r="D52" s="3"/>
      <c r="E52" s="21"/>
      <c r="F52" s="207">
        <f t="shared" si="1"/>
        <v>0</v>
      </c>
      <c r="G52" s="17"/>
      <c r="H52" s="17"/>
    </row>
    <row r="53" spans="1:8">
      <c r="A53" s="19"/>
      <c r="B53" s="21"/>
      <c r="C53" s="4"/>
      <c r="D53" s="3"/>
      <c r="E53" s="21"/>
      <c r="F53" s="207">
        <f t="shared" si="1"/>
        <v>0</v>
      </c>
      <c r="G53" s="17"/>
      <c r="H53" s="17"/>
    </row>
    <row r="54" spans="1:8">
      <c r="A54" s="19"/>
      <c r="B54" s="21"/>
      <c r="C54" s="4"/>
      <c r="D54" s="3"/>
      <c r="E54" s="21"/>
      <c r="F54" s="207">
        <f t="shared" si="1"/>
        <v>0</v>
      </c>
      <c r="G54" s="17"/>
      <c r="H54" s="17"/>
    </row>
    <row r="55" spans="1:8">
      <c r="A55" s="19"/>
      <c r="B55" s="21"/>
      <c r="C55" s="4"/>
      <c r="D55" s="3"/>
      <c r="E55" s="21"/>
      <c r="F55" s="207">
        <f t="shared" si="1"/>
        <v>0</v>
      </c>
      <c r="G55" s="17"/>
      <c r="H55" s="17"/>
    </row>
    <row r="56" spans="1:8">
      <c r="A56" s="19"/>
      <c r="B56" s="21"/>
      <c r="C56" s="4"/>
      <c r="D56" s="3"/>
      <c r="E56" s="21"/>
      <c r="F56" s="207">
        <f t="shared" si="1"/>
        <v>0</v>
      </c>
      <c r="G56" s="17"/>
      <c r="H56" s="17"/>
    </row>
    <row r="57" spans="1:8">
      <c r="A57" s="19"/>
      <c r="B57" s="21"/>
      <c r="C57" s="4"/>
      <c r="D57" s="3"/>
      <c r="E57" s="21"/>
      <c r="F57" s="207">
        <f t="shared" si="1"/>
        <v>0</v>
      </c>
      <c r="G57" s="17"/>
      <c r="H57" s="17"/>
    </row>
    <row r="58" spans="1:8">
      <c r="A58" s="19"/>
      <c r="B58" s="21"/>
      <c r="C58" s="4"/>
      <c r="D58" s="3"/>
      <c r="E58" s="21"/>
      <c r="F58" s="207">
        <f t="shared" si="1"/>
        <v>0</v>
      </c>
      <c r="G58" s="17"/>
      <c r="H58" s="17"/>
    </row>
    <row r="59" spans="1:8">
      <c r="A59" s="19"/>
      <c r="B59" s="21"/>
      <c r="C59" s="4"/>
      <c r="D59" s="3"/>
      <c r="E59" s="21"/>
      <c r="F59" s="207">
        <f t="shared" si="1"/>
        <v>0</v>
      </c>
      <c r="G59" s="17"/>
      <c r="H59" s="17"/>
    </row>
    <row r="60" spans="1:8">
      <c r="A60" s="19"/>
      <c r="B60" s="21"/>
      <c r="C60" s="4"/>
      <c r="D60" s="3"/>
      <c r="E60" s="21"/>
      <c r="F60" s="207">
        <f t="shared" si="1"/>
        <v>0</v>
      </c>
      <c r="G60" s="17"/>
      <c r="H60" s="17"/>
    </row>
    <row r="61" spans="1:8">
      <c r="A61" s="17"/>
      <c r="B61" s="17"/>
      <c r="C61" s="55"/>
      <c r="D61" s="18"/>
      <c r="E61" s="17"/>
      <c r="F61" s="207">
        <f t="shared" si="1"/>
        <v>0</v>
      </c>
      <c r="G61" s="17"/>
      <c r="H61" s="17"/>
    </row>
    <row r="62" spans="1:8" ht="18.75">
      <c r="A62" s="676" t="s">
        <v>43</v>
      </c>
      <c r="B62" s="677"/>
      <c r="C62" s="42">
        <f>SUM(C30:C61)</f>
        <v>0</v>
      </c>
      <c r="D62" s="42">
        <f>SUM(D30:D61)</f>
        <v>0</v>
      </c>
      <c r="E62" s="43">
        <f>SUM(E30:E61)</f>
        <v>0</v>
      </c>
      <c r="F62" s="298">
        <f>D62-E62</f>
        <v>0</v>
      </c>
      <c r="G62" s="210"/>
      <c r="H62" s="210"/>
    </row>
  </sheetData>
  <mergeCells count="10">
    <mergeCell ref="A26:H26"/>
    <mergeCell ref="A27:H27"/>
    <mergeCell ref="A28:H28"/>
    <mergeCell ref="A62:B62"/>
    <mergeCell ref="A1:H1"/>
    <mergeCell ref="A2:H2"/>
    <mergeCell ref="A3:H3"/>
    <mergeCell ref="A4:H4"/>
    <mergeCell ref="A22:B22"/>
    <mergeCell ref="A25:H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Asugonj</vt:lpstr>
      <vt:lpstr>Nitaigonj</vt:lpstr>
      <vt:lpstr>Jabeda Godwn</vt:lpstr>
      <vt:lpstr>IT Godawn</vt:lpstr>
      <vt:lpstr>Atigram Godown</vt:lpstr>
      <vt:lpstr>MEB Glass Factory</vt:lpstr>
      <vt:lpstr>Aulabon Godown</vt:lpstr>
      <vt:lpstr>Appolo Ispat Godown</vt:lpstr>
      <vt:lpstr>Gausiya Godown</vt:lpstr>
      <vt:lpstr>Arif Godown</vt:lpstr>
      <vt:lpstr>Dumping</vt:lpstr>
      <vt:lpstr>Delta Agro Food SILO</vt:lpstr>
      <vt:lpstr>Aftab Godown</vt:lpstr>
      <vt:lpstr>Rongdhonu</vt:lpstr>
      <vt:lpstr>Hossain Chemical Godown</vt:lpstr>
      <vt:lpstr>Sailo-10,08,07,01,06 (Australia</vt:lpstr>
      <vt:lpstr>Tarabo Godown</vt:lpstr>
      <vt:lpstr>Kutubpur Godown</vt:lpstr>
      <vt:lpstr>Zatramura Godawan</vt:lpstr>
      <vt:lpstr>Sonali Godown</vt:lpstr>
      <vt:lpstr>Thana Godawan</vt:lpstr>
      <vt:lpstr>Rupshi Godown</vt:lpstr>
      <vt:lpstr>Habib Paper Mill</vt:lpstr>
      <vt:lpstr>S-o-2 Godawan</vt:lpstr>
      <vt:lpstr>Gandhobpur Godown </vt:lpstr>
      <vt:lpstr>Modonpur godawan  </vt:lpstr>
      <vt:lpstr>Wata Godawan</vt:lpstr>
      <vt:lpstr>Jalkurhi Godawan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</dc:creator>
  <cp:lastModifiedBy>Windows User</cp:lastModifiedBy>
  <cp:lastPrinted>2024-12-19T10:06:35Z</cp:lastPrinted>
  <dcterms:created xsi:type="dcterms:W3CDTF">2019-11-05T09:25:00Z</dcterms:created>
  <dcterms:modified xsi:type="dcterms:W3CDTF">2025-01-09T08:34:50Z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7CFBEE2468C34FC89A9C2BEFEB0A0559_12</vt:lpwstr>
  </property>
  <property fmtid="{D5CDD505-2E9C-101B-9397-08002B2CF9AE}" pid="3" name="KSOProductBuildVer">
    <vt:lpwstr>1033-12.2.0.13215</vt:lpwstr>
  </property>
</Properties>
</file>