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chine Learning\Excel\"/>
    </mc:Choice>
  </mc:AlternateContent>
  <bookViews>
    <workbookView xWindow="0" yWindow="0" windowWidth="20490" windowHeight="7755" tabRatio="861" firstSheet="1" activeTab="8"/>
  </bookViews>
  <sheets>
    <sheet name="xlsx-1" sheetId="1" r:id="rId1"/>
    <sheet name="frmula-2" sheetId="6" r:id="rId2"/>
    <sheet name="formula-3 " sheetId="7" r:id="rId3"/>
    <sheet name="math-formula" sheetId="8" r:id="rId4"/>
    <sheet name="formula" sheetId="9" r:id="rId5"/>
    <sheet name="logical formula" sheetId="10" r:id="rId6"/>
    <sheet name="vloookup" sheetId="11" r:id="rId7"/>
    <sheet name="index matching" sheetId="15" r:id="rId8"/>
    <sheet name="city" sheetId="14" r:id="rId9"/>
    <sheet name="hlookup" sheetId="13" r:id="rId10"/>
    <sheet name="Pivot_Table" sheetId="2" r:id="rId11"/>
    <sheet name="No. of count" sheetId="4" r:id="rId12"/>
    <sheet name="Formula-1" sheetId="5" r:id="rId13"/>
  </sheets>
  <externalReferences>
    <externalReference r:id="rId14"/>
    <externalReference r:id="rId15"/>
  </externalReferences>
  <definedNames>
    <definedName name="_xlnm._FilterDatabase" localSheetId="1" hidden="1">'frmula-2'!$A$1:$I$11</definedName>
  </definedNames>
  <calcPr calcId="152511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11" i="15"/>
  <c r="J5" i="15"/>
  <c r="J4" i="15"/>
  <c r="F4" i="15"/>
  <c r="G2" i="15"/>
  <c r="F1" i="15"/>
  <c r="F2" i="15"/>
  <c r="J7" i="11"/>
  <c r="J8" i="11"/>
  <c r="J9" i="11"/>
  <c r="J10" i="11"/>
  <c r="J11" i="11"/>
  <c r="J6" i="11"/>
  <c r="J3" i="11"/>
  <c r="J4" i="11"/>
  <c r="J5" i="11"/>
  <c r="J2" i="11"/>
  <c r="L11" i="11"/>
  <c r="K11" i="11"/>
  <c r="I11" i="11"/>
  <c r="G11" i="11"/>
  <c r="L10" i="11"/>
  <c r="K10" i="11"/>
  <c r="I10" i="11"/>
  <c r="G10" i="11"/>
  <c r="L9" i="11"/>
  <c r="K9" i="11"/>
  <c r="I9" i="11"/>
  <c r="G9" i="11"/>
  <c r="L8" i="11"/>
  <c r="K8" i="11"/>
  <c r="I8" i="11"/>
  <c r="G8" i="11"/>
  <c r="L7" i="11"/>
  <c r="K7" i="11"/>
  <c r="I7" i="11"/>
  <c r="G7" i="11"/>
  <c r="L6" i="11"/>
  <c r="K6" i="11"/>
  <c r="I6" i="11"/>
  <c r="G6" i="11"/>
  <c r="L5" i="11"/>
  <c r="K5" i="11"/>
  <c r="I5" i="11"/>
  <c r="G5" i="11"/>
  <c r="L4" i="11"/>
  <c r="K4" i="11"/>
  <c r="I4" i="11"/>
  <c r="G4" i="11"/>
  <c r="L3" i="11"/>
  <c r="K3" i="11"/>
  <c r="I3" i="11"/>
  <c r="G3" i="11"/>
  <c r="L2" i="11"/>
  <c r="K2" i="11"/>
  <c r="I2" i="11"/>
  <c r="G2" i="11"/>
  <c r="N3" i="10" l="1"/>
  <c r="N4" i="10"/>
  <c r="N5" i="10"/>
  <c r="N6" i="10"/>
  <c r="N7" i="10"/>
  <c r="N8" i="10"/>
  <c r="N9" i="10"/>
  <c r="N10" i="10"/>
  <c r="N11" i="10"/>
  <c r="N2" i="10"/>
  <c r="M3" i="10"/>
  <c r="M4" i="10"/>
  <c r="M5" i="10"/>
  <c r="M6" i="10"/>
  <c r="M7" i="10"/>
  <c r="M8" i="10"/>
  <c r="M9" i="10"/>
  <c r="M10" i="10"/>
  <c r="M11" i="10"/>
  <c r="M2" i="10"/>
  <c r="L3" i="10"/>
  <c r="L4" i="10"/>
  <c r="L5" i="10"/>
  <c r="L6" i="10"/>
  <c r="L7" i="10"/>
  <c r="L8" i="10"/>
  <c r="L9" i="10"/>
  <c r="L10" i="10"/>
  <c r="L11" i="10"/>
  <c r="L2" i="10"/>
  <c r="K3" i="10"/>
  <c r="K4" i="10"/>
  <c r="K5" i="10"/>
  <c r="K6" i="10"/>
  <c r="K7" i="10"/>
  <c r="K8" i="10"/>
  <c r="K9" i="10"/>
  <c r="K10" i="10"/>
  <c r="K11" i="10"/>
  <c r="K2" i="10"/>
  <c r="J2" i="10"/>
  <c r="J3" i="10"/>
  <c r="J4" i="10"/>
  <c r="J5" i="10"/>
  <c r="J6" i="10"/>
  <c r="J7" i="10"/>
  <c r="J8" i="10"/>
  <c r="J9" i="10"/>
  <c r="J10" i="10"/>
  <c r="J11" i="10"/>
  <c r="I11" i="10"/>
  <c r="I10" i="10"/>
  <c r="I9" i="10"/>
  <c r="I8" i="10"/>
  <c r="I7" i="10"/>
  <c r="I6" i="10"/>
  <c r="I5" i="10"/>
  <c r="I4" i="10"/>
  <c r="I3" i="10"/>
  <c r="I2" i="10"/>
  <c r="I14" i="9"/>
  <c r="H14" i="9"/>
  <c r="G14" i="9"/>
  <c r="F14" i="9"/>
  <c r="E14" i="9"/>
  <c r="D14" i="9"/>
  <c r="J2" i="9"/>
  <c r="K2" i="9" s="1"/>
  <c r="I11" i="9"/>
  <c r="I10" i="9"/>
  <c r="I9" i="9"/>
  <c r="I8" i="9"/>
  <c r="I7" i="9"/>
  <c r="I6" i="9"/>
  <c r="I5" i="9"/>
  <c r="I4" i="9"/>
  <c r="I3" i="9"/>
  <c r="I2" i="9"/>
  <c r="F15" i="8"/>
  <c r="E15" i="8"/>
  <c r="D17" i="8"/>
  <c r="D16" i="8"/>
  <c r="D15" i="8"/>
  <c r="C17" i="8"/>
  <c r="C19" i="8"/>
  <c r="C15" i="8"/>
  <c r="B16" i="8"/>
  <c r="B15" i="8"/>
  <c r="A15" i="8"/>
  <c r="R2" i="8"/>
  <c r="Q2" i="8"/>
  <c r="P2" i="8"/>
  <c r="O2" i="8"/>
  <c r="M2" i="8"/>
  <c r="N2" i="8" s="1"/>
  <c r="L2" i="8"/>
  <c r="K2" i="8"/>
  <c r="J2" i="8"/>
  <c r="I11" i="8"/>
  <c r="I10" i="8"/>
  <c r="I9" i="8"/>
  <c r="I8" i="8"/>
  <c r="I7" i="8"/>
  <c r="I6" i="8"/>
  <c r="I5" i="8"/>
  <c r="I4" i="8"/>
  <c r="I3" i="8"/>
  <c r="I2" i="8"/>
  <c r="W3" i="7"/>
  <c r="W4" i="7"/>
  <c r="W2" i="7"/>
  <c r="V2" i="7"/>
  <c r="U3" i="7"/>
  <c r="U4" i="7"/>
  <c r="U5" i="7"/>
  <c r="U6" i="7"/>
  <c r="U7" i="7"/>
  <c r="U8" i="7"/>
  <c r="U9" i="7"/>
  <c r="U10" i="7"/>
  <c r="U11" i="7"/>
  <c r="U2" i="7"/>
  <c r="T3" i="7"/>
  <c r="T4" i="7"/>
  <c r="T5" i="7"/>
  <c r="T6" i="7"/>
  <c r="T7" i="7"/>
  <c r="T8" i="7"/>
  <c r="T9" i="7"/>
  <c r="T10" i="7"/>
  <c r="T11" i="7"/>
  <c r="T2" i="7"/>
  <c r="S3" i="7"/>
  <c r="S4" i="7"/>
  <c r="S5" i="7"/>
  <c r="S6" i="7"/>
  <c r="S7" i="7"/>
  <c r="S8" i="7"/>
  <c r="S9" i="7"/>
  <c r="S10" i="7"/>
  <c r="S11" i="7"/>
  <c r="S2" i="7"/>
  <c r="R3" i="7"/>
  <c r="R4" i="7"/>
  <c r="R5" i="7"/>
  <c r="R6" i="7"/>
  <c r="R7" i="7"/>
  <c r="R8" i="7"/>
  <c r="R9" i="7"/>
  <c r="R10" i="7"/>
  <c r="R11" i="7"/>
  <c r="R2" i="7"/>
  <c r="Q3" i="7"/>
  <c r="Q4" i="7"/>
  <c r="Q5" i="7"/>
  <c r="Q6" i="7"/>
  <c r="Q7" i="7"/>
  <c r="Q8" i="7"/>
  <c r="Q9" i="7"/>
  <c r="Q10" i="7"/>
  <c r="Q11" i="7"/>
  <c r="Q2" i="7"/>
  <c r="P3" i="7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O2" i="7"/>
  <c r="N2" i="7"/>
  <c r="N3" i="7"/>
  <c r="N4" i="7"/>
  <c r="N5" i="7"/>
  <c r="N6" i="7"/>
  <c r="N7" i="7"/>
  <c r="N8" i="7"/>
  <c r="N9" i="7"/>
  <c r="N10" i="7"/>
  <c r="N11" i="7"/>
  <c r="M3" i="7"/>
  <c r="M4" i="7"/>
  <c r="M5" i="7"/>
  <c r="M6" i="7"/>
  <c r="M7" i="7"/>
  <c r="M8" i="7"/>
  <c r="M9" i="7"/>
  <c r="M10" i="7"/>
  <c r="M11" i="7"/>
  <c r="M2" i="7"/>
  <c r="L3" i="7"/>
  <c r="L4" i="7"/>
  <c r="L5" i="7"/>
  <c r="L6" i="7"/>
  <c r="L7" i="7"/>
  <c r="L8" i="7"/>
  <c r="L9" i="7"/>
  <c r="L10" i="7"/>
  <c r="L11" i="7"/>
  <c r="L2" i="7"/>
  <c r="K7" i="7"/>
  <c r="K8" i="7"/>
  <c r="K9" i="7"/>
  <c r="K10" i="7"/>
  <c r="K11" i="7"/>
  <c r="K6" i="7"/>
  <c r="K3" i="7"/>
  <c r="K4" i="7"/>
  <c r="K5" i="7"/>
  <c r="K2" i="7"/>
  <c r="J3" i="7"/>
  <c r="J4" i="7"/>
  <c r="J5" i="7"/>
  <c r="J6" i="7"/>
  <c r="J7" i="7"/>
  <c r="J8" i="7"/>
  <c r="J9" i="7"/>
  <c r="J10" i="7"/>
  <c r="J11" i="7"/>
  <c r="J2" i="7"/>
  <c r="I11" i="7"/>
  <c r="I10" i="7"/>
  <c r="I9" i="7"/>
  <c r="I8" i="7"/>
  <c r="I7" i="7"/>
  <c r="I6" i="7"/>
  <c r="I5" i="7"/>
  <c r="I4" i="7"/>
  <c r="I3" i="7"/>
  <c r="I2" i="7"/>
  <c r="Y3" i="6"/>
  <c r="Y4" i="6"/>
  <c r="Y5" i="6"/>
  <c r="Y6" i="6"/>
  <c r="Y7" i="6"/>
  <c r="Y8" i="6"/>
  <c r="Y9" i="6"/>
  <c r="Y10" i="6"/>
  <c r="Y11" i="6"/>
  <c r="Y2" i="6"/>
  <c r="X3" i="6"/>
  <c r="X4" i="6"/>
  <c r="X5" i="6"/>
  <c r="X6" i="6"/>
  <c r="X7" i="6"/>
  <c r="X8" i="6"/>
  <c r="X9" i="6"/>
  <c r="X10" i="6"/>
  <c r="X11" i="6"/>
  <c r="X2" i="6"/>
  <c r="W3" i="6"/>
  <c r="W4" i="6"/>
  <c r="W5" i="6"/>
  <c r="W6" i="6"/>
  <c r="W7" i="6"/>
  <c r="W8" i="6"/>
  <c r="W9" i="6"/>
  <c r="W10" i="6"/>
  <c r="W11" i="6"/>
  <c r="W2" i="6"/>
  <c r="T3" i="6"/>
  <c r="U3" i="6" s="1"/>
  <c r="T4" i="6"/>
  <c r="U4" i="6" s="1"/>
  <c r="T5" i="6"/>
  <c r="U5" i="6" s="1"/>
  <c r="T6" i="6"/>
  <c r="U6" i="6" s="1"/>
  <c r="T7" i="6"/>
  <c r="U7" i="6" s="1"/>
  <c r="T8" i="6"/>
  <c r="U8" i="6" s="1"/>
  <c r="T9" i="6"/>
  <c r="U9" i="6" s="1"/>
  <c r="T10" i="6"/>
  <c r="U10" i="6" s="1"/>
  <c r="T11" i="6"/>
  <c r="U11" i="6" s="1"/>
  <c r="T2" i="6"/>
  <c r="U2" i="6" s="1"/>
  <c r="M2" i="9" l="1"/>
  <c r="L2" i="9"/>
  <c r="V10" i="6"/>
  <c r="V6" i="6"/>
  <c r="V8" i="6"/>
  <c r="V4" i="6"/>
  <c r="V11" i="6"/>
  <c r="V9" i="6"/>
  <c r="V7" i="6"/>
  <c r="V5" i="6"/>
  <c r="V3" i="6"/>
  <c r="V2" i="6"/>
  <c r="S6" i="6"/>
  <c r="S5" i="6"/>
  <c r="S2" i="6"/>
  <c r="R5" i="6"/>
  <c r="R2" i="6"/>
  <c r="Q2" i="6"/>
  <c r="P2" i="6"/>
  <c r="O2" i="6"/>
  <c r="N2" i="6"/>
  <c r="K3" i="6"/>
  <c r="K4" i="6"/>
  <c r="K5" i="6"/>
  <c r="K6" i="6"/>
  <c r="K7" i="6"/>
  <c r="K8" i="6"/>
  <c r="K9" i="6"/>
  <c r="K10" i="6"/>
  <c r="K11" i="6"/>
  <c r="K2" i="6"/>
  <c r="I11" i="6"/>
  <c r="I10" i="6"/>
  <c r="I9" i="6"/>
  <c r="I8" i="6"/>
  <c r="I7" i="6"/>
  <c r="I6" i="6"/>
  <c r="I5" i="6"/>
  <c r="I4" i="6"/>
  <c r="I3" i="6"/>
  <c r="I2" i="6"/>
  <c r="I2" i="5"/>
  <c r="J2" i="5"/>
  <c r="K2" i="5"/>
  <c r="L2" i="5"/>
  <c r="M2" i="5"/>
  <c r="N2" i="5"/>
  <c r="O2" i="5" s="1"/>
  <c r="P2" i="5"/>
  <c r="Q2" i="5"/>
  <c r="R2" i="5"/>
  <c r="I3" i="5"/>
  <c r="L3" i="5"/>
  <c r="M3" i="5"/>
  <c r="N3" i="5"/>
  <c r="O3" i="5" s="1"/>
  <c r="P3" i="5"/>
  <c r="Q3" i="5"/>
  <c r="R3" i="5"/>
  <c r="I4" i="5"/>
  <c r="L4" i="5"/>
  <c r="M4" i="5"/>
  <c r="N4" i="5"/>
  <c r="O4" i="5" s="1"/>
  <c r="P4" i="5"/>
  <c r="Q4" i="5"/>
  <c r="R4" i="5"/>
  <c r="I5" i="5"/>
  <c r="L5" i="5"/>
  <c r="M5" i="5"/>
  <c r="N5" i="5"/>
  <c r="O5" i="5" s="1"/>
  <c r="P5" i="5"/>
  <c r="Q5" i="5"/>
  <c r="R5" i="5"/>
  <c r="I6" i="5"/>
  <c r="L6" i="5"/>
  <c r="M6" i="5"/>
  <c r="N6" i="5"/>
  <c r="O6" i="5" s="1"/>
  <c r="P6" i="5"/>
  <c r="Q6" i="5"/>
  <c r="R6" i="5"/>
  <c r="I7" i="5"/>
  <c r="L7" i="5"/>
  <c r="M7" i="5"/>
  <c r="N7" i="5"/>
  <c r="O7" i="5" s="1"/>
  <c r="P7" i="5"/>
  <c r="Q7" i="5"/>
  <c r="R7" i="5"/>
  <c r="I8" i="5"/>
  <c r="L8" i="5"/>
  <c r="M8" i="5"/>
  <c r="N8" i="5"/>
  <c r="O8" i="5" s="1"/>
  <c r="P8" i="5"/>
  <c r="Q8" i="5"/>
  <c r="R8" i="5"/>
  <c r="I9" i="5"/>
  <c r="L9" i="5"/>
  <c r="M9" i="5"/>
  <c r="N9" i="5"/>
  <c r="O9" i="5" s="1"/>
  <c r="P9" i="5"/>
  <c r="Q9" i="5"/>
  <c r="R9" i="5"/>
  <c r="I10" i="5"/>
  <c r="L10" i="5"/>
  <c r="M10" i="5"/>
  <c r="N10" i="5"/>
  <c r="O10" i="5" s="1"/>
  <c r="P10" i="5"/>
  <c r="Q10" i="5"/>
  <c r="R10" i="5"/>
  <c r="I11" i="5"/>
  <c r="L11" i="5"/>
  <c r="M11" i="5"/>
  <c r="L5" i="6"/>
  <c r="L9" i="6"/>
  <c r="L4" i="6"/>
  <c r="L8" i="6"/>
  <c r="L2" i="6"/>
  <c r="L3" i="6"/>
  <c r="L7" i="6"/>
  <c r="L11" i="6"/>
  <c r="L6" i="6"/>
  <c r="L10" i="6"/>
  <c r="N2" i="9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<sst xmlns="http://schemas.openxmlformats.org/spreadsheetml/2006/main" count="602" uniqueCount="190">
  <si>
    <t>Bihar</t>
  </si>
  <si>
    <t>Gujarat</t>
  </si>
  <si>
    <t>Jharkhand</t>
  </si>
  <si>
    <t>Karnataka</t>
  </si>
  <si>
    <t>Punjab</t>
  </si>
  <si>
    <t>West Bengal</t>
  </si>
  <si>
    <t>States</t>
  </si>
  <si>
    <t>Odhisa</t>
  </si>
  <si>
    <t>Maharastra</t>
  </si>
  <si>
    <t xml:space="preserve">Kerela </t>
  </si>
  <si>
    <t>Deoghar</t>
  </si>
  <si>
    <t>Alipurduar</t>
  </si>
  <si>
    <t>Bankura</t>
  </si>
  <si>
    <t>Birbhum</t>
  </si>
  <si>
    <t>Amritsar</t>
  </si>
  <si>
    <t>Barnala</t>
  </si>
  <si>
    <t>Bathinda</t>
  </si>
  <si>
    <t>Alappuzha</t>
  </si>
  <si>
    <t>Ernakulam</t>
  </si>
  <si>
    <t>Kakkanad</t>
  </si>
  <si>
    <t>Idukki</t>
  </si>
  <si>
    <t>Painavu</t>
  </si>
  <si>
    <t>Bagalkot</t>
  </si>
  <si>
    <t>Bengaluru Urban</t>
  </si>
  <si>
    <t>Bengaluru</t>
  </si>
  <si>
    <t>Bengaluru Rural</t>
  </si>
  <si>
    <t>Dhenkanal</t>
  </si>
  <si>
    <t>Ganjam</t>
  </si>
  <si>
    <t>Chhatrapur</t>
  </si>
  <si>
    <t>Gajapati</t>
  </si>
  <si>
    <t>Paralakhemundi</t>
  </si>
  <si>
    <t>Bokaro</t>
  </si>
  <si>
    <t>Chatra</t>
  </si>
  <si>
    <t>Suri</t>
  </si>
  <si>
    <t>Araria</t>
  </si>
  <si>
    <t>Arwal</t>
  </si>
  <si>
    <t>Aurangabad</t>
  </si>
  <si>
    <t>Ahmedabad</t>
  </si>
  <si>
    <t>Amreli</t>
  </si>
  <si>
    <t>Anand</t>
  </si>
  <si>
    <t>Ahmednagar</t>
  </si>
  <si>
    <t>Akola</t>
  </si>
  <si>
    <t>Amravati</t>
  </si>
  <si>
    <t>Name of District</t>
  </si>
  <si>
    <t>Area (sq km)</t>
  </si>
  <si>
    <t>Population</t>
  </si>
  <si>
    <t>Name of Head Quarters</t>
  </si>
  <si>
    <t>Revenue(CR)</t>
  </si>
  <si>
    <t>Expenditure(CR)</t>
  </si>
  <si>
    <t>Population greater than 10l</t>
  </si>
  <si>
    <t>Row Labels</t>
  </si>
  <si>
    <t>Grand Total</t>
  </si>
  <si>
    <t>Sum of Revenue(CR)</t>
  </si>
  <si>
    <t>Sum of Expenditure(CR)</t>
  </si>
  <si>
    <t>Sum of Profit</t>
  </si>
  <si>
    <t>Count of States</t>
  </si>
  <si>
    <t>M</t>
  </si>
  <si>
    <t>Roshan Singh</t>
  </si>
  <si>
    <t>Singh</t>
  </si>
  <si>
    <t>Roshan</t>
  </si>
  <si>
    <t>Praveen Tambe</t>
  </si>
  <si>
    <t>Tambe</t>
  </si>
  <si>
    <t>Praveen</t>
  </si>
  <si>
    <t>F</t>
  </si>
  <si>
    <t>Ankita Ahuja</t>
  </si>
  <si>
    <t>Ahuja</t>
  </si>
  <si>
    <t>Ankita</t>
  </si>
  <si>
    <t>Durga Kejriwal</t>
  </si>
  <si>
    <t>Kejriwal</t>
  </si>
  <si>
    <t>Durga</t>
  </si>
  <si>
    <t>Hemant Agarwal</t>
  </si>
  <si>
    <t>Agarwal</t>
  </si>
  <si>
    <t>Hemant</t>
  </si>
  <si>
    <t>Prakash Srivastava</t>
  </si>
  <si>
    <t>Srivastava</t>
  </si>
  <si>
    <t>Prakash</t>
  </si>
  <si>
    <t>Laxmi Sahay</t>
  </si>
  <si>
    <t>Sahay</t>
  </si>
  <si>
    <t>Laxmi</t>
  </si>
  <si>
    <t>Pooja Sharma</t>
  </si>
  <si>
    <t>Sharma</t>
  </si>
  <si>
    <t>Pooja</t>
  </si>
  <si>
    <t>Akshay Singh</t>
  </si>
  <si>
    <t>Akshay</t>
  </si>
  <si>
    <t>Abhishek Kumar</t>
  </si>
  <si>
    <t xml:space="preserve">              Kumar</t>
  </si>
  <si>
    <t>Abhishek</t>
  </si>
  <si>
    <t>substitue</t>
  </si>
  <si>
    <t>concatenate</t>
  </si>
  <si>
    <t>trim</t>
  </si>
  <si>
    <t>right_ends</t>
  </si>
  <si>
    <t>date2text</t>
  </si>
  <si>
    <t>right-ends</t>
  </si>
  <si>
    <t>length</t>
  </si>
  <si>
    <t>min. fun</t>
  </si>
  <si>
    <t>max_fun</t>
  </si>
  <si>
    <t>Email</t>
  </si>
  <si>
    <t>Dob</t>
  </si>
  <si>
    <t>Percentage</t>
  </si>
  <si>
    <t>Gender</t>
  </si>
  <si>
    <t>Age</t>
  </si>
  <si>
    <t>Full Name</t>
  </si>
  <si>
    <t>Last Name</t>
  </si>
  <si>
    <t>First name</t>
  </si>
  <si>
    <t>Roll Number</t>
  </si>
  <si>
    <t>Kumar</t>
  </si>
  <si>
    <t>if</t>
  </si>
  <si>
    <t>ifs</t>
  </si>
  <si>
    <t>ifna</t>
  </si>
  <si>
    <t>count</t>
  </si>
  <si>
    <t>counta</t>
  </si>
  <si>
    <t>countif</t>
  </si>
  <si>
    <t>countifs</t>
  </si>
  <si>
    <t>sum</t>
  </si>
  <si>
    <t>average</t>
  </si>
  <si>
    <t>sumif</t>
  </si>
  <si>
    <t>sumifs</t>
  </si>
  <si>
    <t>today date</t>
  </si>
  <si>
    <t>days diifference</t>
  </si>
  <si>
    <t>holi days</t>
  </si>
  <si>
    <t>month</t>
  </si>
  <si>
    <t>year</t>
  </si>
  <si>
    <t>day</t>
  </si>
  <si>
    <t>mid</t>
  </si>
  <si>
    <t>istext</t>
  </si>
  <si>
    <t>isnumber</t>
  </si>
  <si>
    <t>find</t>
  </si>
  <si>
    <t>search</t>
  </si>
  <si>
    <t>replace</t>
  </si>
  <si>
    <t>proper</t>
  </si>
  <si>
    <t>repeat</t>
  </si>
  <si>
    <t>upper</t>
  </si>
  <si>
    <t>lower</t>
  </si>
  <si>
    <t>&amp;</t>
  </si>
  <si>
    <t>exact</t>
  </si>
  <si>
    <t>clean</t>
  </si>
  <si>
    <t>adhi'kari&lt;&gt;</t>
  </si>
  <si>
    <t>value</t>
  </si>
  <si>
    <t>average if</t>
  </si>
  <si>
    <t>averageifs</t>
  </si>
  <si>
    <t>rand</t>
  </si>
  <si>
    <t>round</t>
  </si>
  <si>
    <t>large</t>
  </si>
  <si>
    <t>small</t>
  </si>
  <si>
    <t>pi</t>
  </si>
  <si>
    <t>power</t>
  </si>
  <si>
    <t>median</t>
  </si>
  <si>
    <t>mode</t>
  </si>
  <si>
    <t>roman</t>
  </si>
  <si>
    <t>percentile</t>
  </si>
  <si>
    <t>rank</t>
  </si>
  <si>
    <t>quartile</t>
  </si>
  <si>
    <t>now</t>
  </si>
  <si>
    <t>hour</t>
  </si>
  <si>
    <t>minute</t>
  </si>
  <si>
    <t>second</t>
  </si>
  <si>
    <t>time</t>
  </si>
  <si>
    <t>date</t>
  </si>
  <si>
    <t>weekday</t>
  </si>
  <si>
    <t>weeknumber</t>
  </si>
  <si>
    <t>year fraction</t>
  </si>
  <si>
    <t>edate 6 month ahead</t>
  </si>
  <si>
    <t>eomonth</t>
  </si>
  <si>
    <t>and</t>
  </si>
  <si>
    <t>or</t>
  </si>
  <si>
    <t>not</t>
  </si>
  <si>
    <t>true fun</t>
  </si>
  <si>
    <t>xor</t>
  </si>
  <si>
    <t>Delhi</t>
  </si>
  <si>
    <t>Mumbai</t>
  </si>
  <si>
    <t>Cuttack</t>
  </si>
  <si>
    <t>Bangalore</t>
  </si>
  <si>
    <t>Gurgaon</t>
  </si>
  <si>
    <t>Kolkata</t>
  </si>
  <si>
    <t>Ahemdabad</t>
  </si>
  <si>
    <t>City</t>
  </si>
  <si>
    <t>Subject</t>
  </si>
  <si>
    <t>Hindi</t>
  </si>
  <si>
    <t>English</t>
  </si>
  <si>
    <t>Science</t>
  </si>
  <si>
    <t>Maths</t>
  </si>
  <si>
    <t>Roll number</t>
  </si>
  <si>
    <t>Student Name</t>
  </si>
  <si>
    <t>Hyderabad</t>
  </si>
  <si>
    <t>First Name</t>
  </si>
  <si>
    <t>Marks</t>
  </si>
  <si>
    <t>Rank</t>
  </si>
  <si>
    <t>index comes after look up fails</t>
  </si>
  <si>
    <t>pooja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</si>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</sst>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166" fontId="0" fillId="0" borderId="0" xfId="0" applyNumberFormat="1"/>
    <xf numFmtId="6" fontId="0" fillId="0" borderId="0" xfId="0" applyNumberFormat="1"/>
    <xf numFmtId="18" fontId="0" fillId="0" borderId="0" xfId="0" applyNumberFormat="1"/>
    <xf numFmtId="22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/OneDrive/Documents/formula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bin%20Adhikari/Downloads/VLOOKUP%20HLOOKUP%20TUTORIA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lookup"/>
      <sheetName val="Hlookup"/>
      <sheetName val="Xlookup"/>
      <sheetName val="Sheet2"/>
    </sheetNames>
    <sheetDataSet>
      <sheetData sheetId="0" refreshError="1"/>
      <sheetData sheetId="1" refreshError="1"/>
      <sheetData sheetId="2" refreshError="1">
        <row r="1">
          <cell r="A1" t="str">
            <v>Subject</v>
          </cell>
          <cell r="B1" t="str">
            <v>Abhishek</v>
          </cell>
          <cell r="C1" t="str">
            <v>Akshay</v>
          </cell>
          <cell r="D1" t="str">
            <v>Pooja</v>
          </cell>
          <cell r="E1" t="str">
            <v>Laxmi</v>
          </cell>
          <cell r="F1" t="str">
            <v>Prakash</v>
          </cell>
          <cell r="G1" t="str">
            <v>Hemant</v>
          </cell>
          <cell r="H1" t="str">
            <v>Durga</v>
          </cell>
          <cell r="I1" t="str">
            <v>Ankita</v>
          </cell>
          <cell r="J1" t="str">
            <v>Praveen</v>
          </cell>
          <cell r="K1" t="str">
            <v>Roshan</v>
          </cell>
        </row>
        <row r="2">
          <cell r="A2" t="str">
            <v>Hindi</v>
          </cell>
          <cell r="B2">
            <v>90</v>
          </cell>
          <cell r="C2">
            <v>89</v>
          </cell>
          <cell r="D2">
            <v>56</v>
          </cell>
          <cell r="E2">
            <v>67</v>
          </cell>
          <cell r="F2">
            <v>56</v>
          </cell>
          <cell r="G2">
            <v>78</v>
          </cell>
          <cell r="H2">
            <v>89</v>
          </cell>
          <cell r="I2">
            <v>56</v>
          </cell>
          <cell r="J2">
            <v>89</v>
          </cell>
          <cell r="K2">
            <v>78</v>
          </cell>
        </row>
        <row r="3">
          <cell r="A3" t="str">
            <v>English</v>
          </cell>
          <cell r="B3">
            <v>67</v>
          </cell>
          <cell r="C3">
            <v>89</v>
          </cell>
          <cell r="D3">
            <v>90</v>
          </cell>
          <cell r="E3">
            <v>56</v>
          </cell>
          <cell r="F3">
            <v>89</v>
          </cell>
          <cell r="G3">
            <v>90</v>
          </cell>
          <cell r="H3">
            <v>89</v>
          </cell>
          <cell r="I3">
            <v>90</v>
          </cell>
          <cell r="J3">
            <v>78</v>
          </cell>
          <cell r="K3">
            <v>90</v>
          </cell>
        </row>
        <row r="4">
          <cell r="A4" t="str">
            <v>Science</v>
          </cell>
          <cell r="B4">
            <v>56</v>
          </cell>
          <cell r="C4">
            <v>78</v>
          </cell>
          <cell r="D4">
            <v>99</v>
          </cell>
          <cell r="E4">
            <v>90</v>
          </cell>
          <cell r="F4">
            <v>89</v>
          </cell>
          <cell r="G4">
            <v>67</v>
          </cell>
          <cell r="H4">
            <v>78</v>
          </cell>
          <cell r="I4">
            <v>99</v>
          </cell>
          <cell r="J4">
            <v>90</v>
          </cell>
          <cell r="K4">
            <v>67</v>
          </cell>
        </row>
        <row r="5">
          <cell r="A5" t="str">
            <v>Maths</v>
          </cell>
          <cell r="B5">
            <v>90</v>
          </cell>
          <cell r="C5">
            <v>90</v>
          </cell>
          <cell r="D5">
            <v>64</v>
          </cell>
          <cell r="E5">
            <v>99</v>
          </cell>
          <cell r="F5">
            <v>78</v>
          </cell>
          <cell r="G5">
            <v>56</v>
          </cell>
          <cell r="H5">
            <v>90</v>
          </cell>
          <cell r="I5">
            <v>64</v>
          </cell>
          <cell r="J5">
            <v>67</v>
          </cell>
          <cell r="K5">
            <v>56</v>
          </cell>
        </row>
        <row r="6">
          <cell r="A6" t="str">
            <v>Percentage</v>
          </cell>
          <cell r="B6">
            <v>75.75</v>
          </cell>
          <cell r="C6">
            <v>86.5</v>
          </cell>
          <cell r="D6">
            <v>77.25</v>
          </cell>
          <cell r="E6">
            <v>78</v>
          </cell>
          <cell r="F6">
            <v>78</v>
          </cell>
          <cell r="G6">
            <v>72.75</v>
          </cell>
          <cell r="H6">
            <v>86.5</v>
          </cell>
          <cell r="I6">
            <v>77.25</v>
          </cell>
          <cell r="J6">
            <v>81</v>
          </cell>
          <cell r="K6">
            <v>72.75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lookup"/>
      <sheetName val="hlookup"/>
    </sheetNames>
    <sheetDataSet>
      <sheetData sheetId="0" refreshError="1"/>
      <sheetData sheetId="1" refreshError="1"/>
      <sheetData sheetId="2">
        <row r="1">
          <cell r="B1" t="str">
            <v>Abhishek</v>
          </cell>
          <cell r="C1" t="str">
            <v>Akshay</v>
          </cell>
          <cell r="D1" t="str">
            <v>Pooja</v>
          </cell>
          <cell r="E1" t="str">
            <v>Laxmi</v>
          </cell>
          <cell r="F1" t="str">
            <v>Prakash</v>
          </cell>
          <cell r="G1" t="str">
            <v>Hemant</v>
          </cell>
          <cell r="H1" t="str">
            <v>Durga</v>
          </cell>
          <cell r="I1" t="str">
            <v>Ankita</v>
          </cell>
          <cell r="J1" t="str">
            <v>Praveen</v>
          </cell>
          <cell r="K1" t="str">
            <v>Roshan</v>
          </cell>
        </row>
        <row r="2">
          <cell r="B2">
            <v>90</v>
          </cell>
          <cell r="C2">
            <v>89</v>
          </cell>
          <cell r="D2">
            <v>56</v>
          </cell>
          <cell r="E2">
            <v>67</v>
          </cell>
          <cell r="F2">
            <v>56</v>
          </cell>
          <cell r="G2">
            <v>78</v>
          </cell>
          <cell r="H2">
            <v>89</v>
          </cell>
          <cell r="I2">
            <v>56</v>
          </cell>
          <cell r="J2">
            <v>89</v>
          </cell>
          <cell r="K2">
            <v>78</v>
          </cell>
        </row>
        <row r="3">
          <cell r="B3">
            <v>67</v>
          </cell>
          <cell r="C3">
            <v>89</v>
          </cell>
          <cell r="D3">
            <v>90</v>
          </cell>
          <cell r="E3">
            <v>56</v>
          </cell>
          <cell r="F3">
            <v>89</v>
          </cell>
          <cell r="G3">
            <v>90</v>
          </cell>
          <cell r="H3">
            <v>89</v>
          </cell>
          <cell r="I3">
            <v>90</v>
          </cell>
          <cell r="J3">
            <v>78</v>
          </cell>
          <cell r="K3">
            <v>90</v>
          </cell>
        </row>
        <row r="4">
          <cell r="B4">
            <v>56</v>
          </cell>
          <cell r="C4">
            <v>78</v>
          </cell>
          <cell r="D4">
            <v>99</v>
          </cell>
          <cell r="E4">
            <v>90</v>
          </cell>
          <cell r="F4">
            <v>89</v>
          </cell>
          <cell r="G4">
            <v>67</v>
          </cell>
          <cell r="H4">
            <v>78</v>
          </cell>
          <cell r="I4">
            <v>99</v>
          </cell>
          <cell r="J4">
            <v>90</v>
          </cell>
          <cell r="K4">
            <v>67</v>
          </cell>
        </row>
        <row r="5">
          <cell r="B5">
            <v>90</v>
          </cell>
          <cell r="C5">
            <v>90</v>
          </cell>
          <cell r="D5">
            <v>64</v>
          </cell>
          <cell r="E5">
            <v>99</v>
          </cell>
          <cell r="F5">
            <v>78</v>
          </cell>
          <cell r="G5">
            <v>56</v>
          </cell>
          <cell r="H5">
            <v>90</v>
          </cell>
          <cell r="I5">
            <v>64</v>
          </cell>
          <cell r="J5">
            <v>67</v>
          </cell>
          <cell r="K5">
            <v>56</v>
          </cell>
        </row>
        <row r="6">
          <cell r="B6">
            <v>75.75</v>
          </cell>
          <cell r="C6">
            <v>86.5</v>
          </cell>
          <cell r="D6">
            <v>77.25</v>
          </cell>
          <cell r="E6">
            <v>78</v>
          </cell>
          <cell r="F6">
            <v>78</v>
          </cell>
          <cell r="G6">
            <v>72.75</v>
          </cell>
          <cell r="H6">
            <v>86.5</v>
          </cell>
          <cell r="I6">
            <v>77.25</v>
          </cell>
          <cell r="J6">
            <v>81</v>
          </cell>
          <cell r="K6">
            <v>72.75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in Adhikari" refreshedDate="44892.754770486114" createdVersion="5" refreshedVersion="5" minRefreshableVersion="3" recordCount="27">
  <cacheSource type="worksheet">
    <worksheetSource ref="A1:H28" sheet="xlsx-1"/>
  </cacheSource>
  <cacheFields count="9">
    <cacheField name="States" numFmtId="0">
      <sharedItems count="9">
        <s v="Jharkhand"/>
        <s v="Bihar"/>
        <s v="West Bengal"/>
        <s v="Punjab"/>
        <s v="Odhisa"/>
        <s v="Gujarat"/>
        <s v="Maharastra"/>
        <s v="Kerela "/>
        <s v="Karnataka"/>
      </sharedItems>
    </cacheField>
    <cacheField name="Name of District" numFmtId="0">
      <sharedItems count="27">
        <s v="Bokaro"/>
        <s v="Chatra"/>
        <s v="Deoghar"/>
        <s v="Araria"/>
        <s v="Arwal"/>
        <s v="Aurangabad"/>
        <s v="Alipurduar"/>
        <s v="Bankura"/>
        <s v="Birbhum"/>
        <s v="Amritsar"/>
        <s v="Barnala"/>
        <s v="Bathinda"/>
        <s v="Dhenkanal"/>
        <s v="Ganjam"/>
        <s v="Gajapati"/>
        <s v="Ahmedabad"/>
        <s v="Amreli"/>
        <s v="Anand"/>
        <s v="Ahmednagar"/>
        <s v="Akola"/>
        <s v="Amravati"/>
        <s v="Alappuzha"/>
        <s v="Ernakulam"/>
        <s v="Idukki"/>
        <s v="Bagalkot"/>
        <s v="Bengaluru Urban"/>
        <s v="Bengaluru Rural"/>
      </sharedItems>
    </cacheField>
    <cacheField name="Area (sq km)" numFmtId="0">
      <sharedItems containsSemiMixedTypes="0" containsString="0" containsNumber="1" containsInteger="1" minValue="637" maxValue="17413"/>
    </cacheField>
    <cacheField name="Population" numFmtId="3">
      <sharedItems containsSemiMixedTypes="0" containsString="0" containsNumber="1" containsInteger="1" minValue="577817" maxValue="9621551" count="27">
        <n v="2062330"/>
        <n v="1042886"/>
        <n v="1492073"/>
        <n v="2811569"/>
        <n v="699000"/>
        <n v="2540073"/>
        <n v="1700000"/>
        <n v="3596292"/>
        <n v="3502387"/>
        <n v="2490891"/>
        <n v="596294"/>
        <n v="1388859"/>
        <n v="1192811"/>
        <n v="3529031"/>
        <n v="577817"/>
        <n v="7045313"/>
        <n v="1513614"/>
        <n v="2090276"/>
        <n v="4088077"/>
        <n v="1818617"/>
        <n v="2606063"/>
        <n v="2121943"/>
        <n v="3279860"/>
        <n v="1107453"/>
        <n v="1889752"/>
        <n v="9621551"/>
        <n v="990923"/>
      </sharedItems>
    </cacheField>
    <cacheField name="Name of Head Quarters" numFmtId="0">
      <sharedItems/>
    </cacheField>
    <cacheField name="Population greater than 10l" numFmtId="0">
      <sharedItems/>
    </cacheField>
    <cacheField name="Revenue(CR)" numFmtId="0">
      <sharedItems containsSemiMixedTypes="0" containsString="0" containsNumber="1" containsInteger="1" minValue="450" maxValue="2056" count="24">
        <n v="1034"/>
        <n v="1456"/>
        <n v="1236"/>
        <n v="998"/>
        <n v="768"/>
        <n v="1190"/>
        <n v="1289"/>
        <n v="1432"/>
        <n v="1528"/>
        <n v="1098"/>
        <n v="754"/>
        <n v="890"/>
        <n v="780"/>
        <n v="450"/>
        <n v="1900"/>
        <n v="1345"/>
        <n v="1723"/>
        <n v="1675"/>
        <n v="980"/>
        <n v="1450"/>
        <n v="1567"/>
        <n v="1324"/>
        <n v="2056"/>
        <n v="987"/>
      </sharedItems>
    </cacheField>
    <cacheField name="Expenditure(CR)" numFmtId="0">
      <sharedItems containsSemiMixedTypes="0" containsString="0" containsNumber="1" containsInteger="1" minValue="441" maxValue="1987"/>
    </cacheField>
    <cacheField name="Profit" numFmtId="0" formula="'Revenue(CR)'-'Expenditure(CR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2861"/>
    <x v="0"/>
    <s v="Bokaro"/>
    <s v="Highly Populated"/>
    <x v="0"/>
    <n v="987"/>
  </r>
  <r>
    <x v="0"/>
    <x v="1"/>
    <n v="2706"/>
    <x v="1"/>
    <s v="Chatra"/>
    <s v="Highly Populated"/>
    <x v="1"/>
    <n v="1200"/>
  </r>
  <r>
    <x v="0"/>
    <x v="2"/>
    <n v="2479"/>
    <x v="2"/>
    <s v="Deoghar"/>
    <s v="Highly Populated"/>
    <x v="2"/>
    <n v="978"/>
  </r>
  <r>
    <x v="1"/>
    <x v="3"/>
    <n v="2829"/>
    <x v="3"/>
    <s v="Araria"/>
    <s v="Highly Populated"/>
    <x v="3"/>
    <n v="898"/>
  </r>
  <r>
    <x v="1"/>
    <x v="4"/>
    <n v="637"/>
    <x v="4"/>
    <s v="Arwal"/>
    <s v="Less Populated"/>
    <x v="4"/>
    <n v="657"/>
  </r>
  <r>
    <x v="1"/>
    <x v="5"/>
    <n v="3303"/>
    <x v="5"/>
    <s v="Aurangabad"/>
    <s v="Highly Populated"/>
    <x v="5"/>
    <n v="900"/>
  </r>
  <r>
    <x v="2"/>
    <x v="6"/>
    <n v="3383"/>
    <x v="6"/>
    <s v="Alipurduar"/>
    <s v="Highly Populated"/>
    <x v="6"/>
    <n v="1190"/>
  </r>
  <r>
    <x v="2"/>
    <x v="7"/>
    <n v="6882"/>
    <x v="7"/>
    <s v="Bankura"/>
    <s v="Highly Populated"/>
    <x v="7"/>
    <n v="1410"/>
  </r>
  <r>
    <x v="2"/>
    <x v="8"/>
    <n v="4545"/>
    <x v="8"/>
    <s v="Suri"/>
    <s v="Highly Populated"/>
    <x v="8"/>
    <n v="1490"/>
  </r>
  <r>
    <x v="3"/>
    <x v="9"/>
    <n v="2647"/>
    <x v="9"/>
    <s v="Amritsar"/>
    <s v="Highly Populated"/>
    <x v="9"/>
    <n v="998"/>
  </r>
  <r>
    <x v="3"/>
    <x v="10"/>
    <n v="1410"/>
    <x v="10"/>
    <s v="Barnala"/>
    <s v="Less Populated"/>
    <x v="10"/>
    <n v="661"/>
  </r>
  <r>
    <x v="3"/>
    <x v="11"/>
    <n v="3385"/>
    <x v="11"/>
    <s v="Bathinda"/>
    <s v="Highly Populated"/>
    <x v="5"/>
    <n v="989"/>
  </r>
  <r>
    <x v="4"/>
    <x v="12"/>
    <n v="4452"/>
    <x v="12"/>
    <s v="Dhenkanal"/>
    <s v="Highly Populated"/>
    <x v="11"/>
    <n v="856"/>
  </r>
  <r>
    <x v="4"/>
    <x v="13"/>
    <n v="8206"/>
    <x v="13"/>
    <s v="Chhatrapur"/>
    <s v="Highly Populated"/>
    <x v="12"/>
    <n v="770"/>
  </r>
  <r>
    <x v="4"/>
    <x v="14"/>
    <n v="4325"/>
    <x v="14"/>
    <s v="Paralakhemundi"/>
    <s v="Less Populated"/>
    <x v="13"/>
    <n v="441"/>
  </r>
  <r>
    <x v="5"/>
    <x v="15"/>
    <n v="7170"/>
    <x v="15"/>
    <s v="Ahmedabad"/>
    <s v="Highly Populated"/>
    <x v="14"/>
    <n v="1856"/>
  </r>
  <r>
    <x v="5"/>
    <x v="16"/>
    <n v="6760"/>
    <x v="16"/>
    <s v="Amreli"/>
    <s v="Highly Populated"/>
    <x v="15"/>
    <n v="1245"/>
  </r>
  <r>
    <x v="5"/>
    <x v="17"/>
    <n v="4690"/>
    <x v="17"/>
    <s v="Anand"/>
    <s v="Highly Populated"/>
    <x v="16"/>
    <n v="1657"/>
  </r>
  <r>
    <x v="6"/>
    <x v="18"/>
    <n v="17413"/>
    <x v="18"/>
    <s v="Ahmednagar"/>
    <s v="Highly Populated"/>
    <x v="6"/>
    <n v="1145"/>
  </r>
  <r>
    <x v="6"/>
    <x v="19"/>
    <n v="5417"/>
    <x v="19"/>
    <s v="Akola"/>
    <s v="Highly Populated"/>
    <x v="17"/>
    <n v="1496"/>
  </r>
  <r>
    <x v="6"/>
    <x v="20"/>
    <n v="12626"/>
    <x v="20"/>
    <s v="Amravati"/>
    <s v="Highly Populated"/>
    <x v="18"/>
    <n v="965"/>
  </r>
  <r>
    <x v="7"/>
    <x v="21"/>
    <n v="1414"/>
    <x v="21"/>
    <s v="Alappuzha"/>
    <s v="Highly Populated"/>
    <x v="19"/>
    <n v="1209"/>
  </r>
  <r>
    <x v="7"/>
    <x v="22"/>
    <n v="3068"/>
    <x v="22"/>
    <s v="Kakkanad"/>
    <s v="Highly Populated"/>
    <x v="20"/>
    <n v="1456"/>
  </r>
  <r>
    <x v="7"/>
    <x v="23"/>
    <n v="4358"/>
    <x v="23"/>
    <s v="Painavu"/>
    <s v="Highly Populated"/>
    <x v="21"/>
    <n v="1267"/>
  </r>
  <r>
    <x v="8"/>
    <x v="24"/>
    <n v="6575"/>
    <x v="24"/>
    <s v="Bagalkot"/>
    <s v="Highly Populated"/>
    <x v="1"/>
    <n v="1389"/>
  </r>
  <r>
    <x v="8"/>
    <x v="25"/>
    <n v="2190"/>
    <x v="25"/>
    <s v="Bengaluru"/>
    <s v="Highly Populated"/>
    <x v="22"/>
    <n v="1987"/>
  </r>
  <r>
    <x v="8"/>
    <x v="26"/>
    <n v="2259"/>
    <x v="26"/>
    <s v="Bengaluru"/>
    <s v="Less Populated"/>
    <x v="23"/>
    <n v="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3" firstHeaderRow="0" firstDataRow="1" firstDataCol="1"/>
  <pivotFields count="9">
    <pivotField axis="axisRow" showAll="0">
      <items count="10">
        <item sd="0" x="1"/>
        <item sd="0" x="5"/>
        <item sd="0" x="0"/>
        <item sd="0" x="8"/>
        <item sd="0" x="7"/>
        <item sd="0" x="6"/>
        <item sd="0" x="4"/>
        <item sd="0" x="3"/>
        <item sd="0" x="2"/>
        <item t="default" sd="0"/>
      </items>
    </pivotField>
    <pivotField axis="axisRow" showAll="0">
      <items count="28">
        <item x="15"/>
        <item x="18"/>
        <item x="19"/>
        <item sd="0" x="21"/>
        <item x="6"/>
        <item x="20"/>
        <item x="16"/>
        <item x="9"/>
        <item x="17"/>
        <item x="3"/>
        <item x="4"/>
        <item x="5"/>
        <item x="24"/>
        <item x="7"/>
        <item x="10"/>
        <item x="11"/>
        <item x="26"/>
        <item x="25"/>
        <item x="8"/>
        <item x="0"/>
        <item x="1"/>
        <item x="2"/>
        <item x="12"/>
        <item x="22"/>
        <item x="14"/>
        <item x="13"/>
        <item x="23"/>
        <item t="default"/>
      </items>
    </pivotField>
    <pivotField showAll="0"/>
    <pivotField numFmtId="3" showAll="0">
      <items count="28">
        <item x="14"/>
        <item x="10"/>
        <item x="4"/>
        <item x="26"/>
        <item x="1"/>
        <item x="23"/>
        <item x="12"/>
        <item x="11"/>
        <item x="2"/>
        <item x="16"/>
        <item x="6"/>
        <item x="19"/>
        <item x="24"/>
        <item x="0"/>
        <item x="17"/>
        <item x="21"/>
        <item x="9"/>
        <item x="5"/>
        <item x="20"/>
        <item x="3"/>
        <item x="22"/>
        <item x="8"/>
        <item x="13"/>
        <item x="7"/>
        <item x="18"/>
        <item x="15"/>
        <item x="25"/>
        <item t="default"/>
      </items>
    </pivotField>
    <pivotField showAll="0"/>
    <pivotField showAll="0"/>
    <pivotField dataField="1" showAll="0">
      <items count="25">
        <item x="13"/>
        <item x="10"/>
        <item x="4"/>
        <item x="12"/>
        <item x="11"/>
        <item x="18"/>
        <item x="23"/>
        <item x="3"/>
        <item x="0"/>
        <item x="9"/>
        <item x="5"/>
        <item x="2"/>
        <item x="6"/>
        <item x="21"/>
        <item x="15"/>
        <item x="7"/>
        <item x="19"/>
        <item x="1"/>
        <item x="8"/>
        <item x="20"/>
        <item x="17"/>
        <item x="16"/>
        <item x="14"/>
        <item x="22"/>
        <item t="default"/>
      </items>
    </pivotField>
    <pivotField dataField="1" showAll="0"/>
    <pivotField dataField="1" dragToRow="0" dragToCol="0" dragToPage="0" showAll="0" defaultSubtotal="0"/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diture(CR)" fld="7" showDataAs="percentOfTotal" baseField="0" baseItem="0" numFmtId="10"/>
    <dataField name="Sum of Revenue(CR)" fld="6" baseField="0" baseItem="0"/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9">
    <pivotField axis="axisRow" dataField="1" showAll="0">
      <items count="10">
        <item x="1"/>
        <item x="5"/>
        <item x="0"/>
        <item x="8"/>
        <item x="7"/>
        <item x="6"/>
        <item x="4"/>
        <item x="3"/>
        <item x="2"/>
        <item t="default"/>
      </items>
    </pivotField>
    <pivotField showAll="0">
      <items count="28">
        <item x="15"/>
        <item x="18"/>
        <item x="19"/>
        <item x="21"/>
        <item x="6"/>
        <item x="20"/>
        <item x="16"/>
        <item x="9"/>
        <item x="17"/>
        <item x="3"/>
        <item x="4"/>
        <item x="5"/>
        <item x="24"/>
        <item x="7"/>
        <item x="10"/>
        <item x="11"/>
        <item x="26"/>
        <item x="25"/>
        <item x="8"/>
        <item x="0"/>
        <item x="1"/>
        <item x="2"/>
        <item x="12"/>
        <item x="22"/>
        <item x="14"/>
        <item x="13"/>
        <item x="23"/>
        <item t="default"/>
      </items>
    </pivotField>
    <pivotField showAll="0"/>
    <pivotField numFmtId="3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1" bestFit="1" customWidth="1"/>
    <col min="4" max="4" width="9.7109375" bestFit="1" customWidth="1"/>
    <col min="5" max="5" width="20.5703125" bestFit="1" customWidth="1"/>
    <col min="6" max="6" width="20.5703125" customWidth="1"/>
    <col min="7" max="7" width="11.28515625" bestFit="1" customWidth="1"/>
    <col min="8" max="8" width="14.140625" bestFit="1" customWidth="1"/>
  </cols>
  <sheetData>
    <row r="1" spans="1:8" x14ac:dyDescent="0.25">
      <c r="A1" t="s">
        <v>6</v>
      </c>
      <c r="B1" t="s">
        <v>43</v>
      </c>
      <c r="C1" t="s">
        <v>44</v>
      </c>
      <c r="D1" t="s">
        <v>45</v>
      </c>
      <c r="E1" t="s">
        <v>46</v>
      </c>
      <c r="F1" t="s">
        <v>49</v>
      </c>
      <c r="G1" t="s">
        <v>47</v>
      </c>
      <c r="H1" t="s">
        <v>48</v>
      </c>
    </row>
    <row r="2" spans="1:8" x14ac:dyDescent="0.25">
      <c r="A2" t="s">
        <v>2</v>
      </c>
      <c r="B2" t="s">
        <v>31</v>
      </c>
      <c r="C2" s="1">
        <v>2861</v>
      </c>
      <c r="D2" s="1">
        <v>2062330</v>
      </c>
      <c r="E2" t="s">
        <v>31</v>
      </c>
      <c r="F2" t="str">
        <f>IF(D2&gt;1000000,"Highly Populated","Less Populated")</f>
        <v>Highly Populated</v>
      </c>
      <c r="G2">
        <v>1034</v>
      </c>
      <c r="H2">
        <v>987</v>
      </c>
    </row>
    <row r="3" spans="1:8" x14ac:dyDescent="0.25">
      <c r="A3" t="s">
        <v>2</v>
      </c>
      <c r="B3" t="s">
        <v>32</v>
      </c>
      <c r="C3" s="1">
        <v>2706</v>
      </c>
      <c r="D3" s="1">
        <v>1042886</v>
      </c>
      <c r="E3" t="s">
        <v>32</v>
      </c>
      <c r="F3" t="str">
        <f t="shared" ref="F3:F28" si="0">IF(D3&gt;1000000,"Highly Populated","Less Populated")</f>
        <v>Highly Populated</v>
      </c>
      <c r="G3">
        <v>1456</v>
      </c>
      <c r="H3">
        <v>1200</v>
      </c>
    </row>
    <row r="4" spans="1:8" x14ac:dyDescent="0.25">
      <c r="A4" t="s">
        <v>2</v>
      </c>
      <c r="B4" t="s">
        <v>10</v>
      </c>
      <c r="C4" s="1">
        <v>2479</v>
      </c>
      <c r="D4" s="1">
        <v>1492073</v>
      </c>
      <c r="E4" t="s">
        <v>10</v>
      </c>
      <c r="F4" t="str">
        <f t="shared" si="0"/>
        <v>Highly Populated</v>
      </c>
      <c r="G4">
        <v>1236</v>
      </c>
      <c r="H4">
        <v>978</v>
      </c>
    </row>
    <row r="5" spans="1:8" x14ac:dyDescent="0.25">
      <c r="A5" t="s">
        <v>0</v>
      </c>
      <c r="B5" t="s">
        <v>34</v>
      </c>
      <c r="C5" s="1">
        <v>2829</v>
      </c>
      <c r="D5" s="1">
        <v>2811569</v>
      </c>
      <c r="E5" t="s">
        <v>34</v>
      </c>
      <c r="F5" t="str">
        <f t="shared" si="0"/>
        <v>Highly Populated</v>
      </c>
      <c r="G5">
        <v>998</v>
      </c>
      <c r="H5">
        <v>898</v>
      </c>
    </row>
    <row r="6" spans="1:8" x14ac:dyDescent="0.25">
      <c r="A6" t="s">
        <v>0</v>
      </c>
      <c r="B6" t="s">
        <v>35</v>
      </c>
      <c r="C6">
        <v>637</v>
      </c>
      <c r="D6" s="1">
        <v>699000</v>
      </c>
      <c r="E6" t="s">
        <v>35</v>
      </c>
      <c r="F6" t="str">
        <f t="shared" si="0"/>
        <v>Less Populated</v>
      </c>
      <c r="G6">
        <v>768</v>
      </c>
      <c r="H6">
        <v>657</v>
      </c>
    </row>
    <row r="7" spans="1:8" x14ac:dyDescent="0.25">
      <c r="A7" t="s">
        <v>0</v>
      </c>
      <c r="B7" t="s">
        <v>36</v>
      </c>
      <c r="C7" s="1">
        <v>3303</v>
      </c>
      <c r="D7" s="1">
        <v>2540073</v>
      </c>
      <c r="E7" t="s">
        <v>36</v>
      </c>
      <c r="F7" t="str">
        <f t="shared" si="0"/>
        <v>Highly Populated</v>
      </c>
      <c r="G7">
        <v>1190</v>
      </c>
      <c r="H7">
        <v>900</v>
      </c>
    </row>
    <row r="8" spans="1:8" x14ac:dyDescent="0.25">
      <c r="A8" t="s">
        <v>5</v>
      </c>
      <c r="B8" t="s">
        <v>11</v>
      </c>
      <c r="C8" s="1">
        <v>3383</v>
      </c>
      <c r="D8" s="1">
        <v>1700000</v>
      </c>
      <c r="E8" t="s">
        <v>11</v>
      </c>
      <c r="F8" t="str">
        <f t="shared" si="0"/>
        <v>Highly Populated</v>
      </c>
      <c r="G8">
        <v>1289</v>
      </c>
      <c r="H8">
        <v>1190</v>
      </c>
    </row>
    <row r="9" spans="1:8" x14ac:dyDescent="0.25">
      <c r="A9" t="s">
        <v>5</v>
      </c>
      <c r="B9" t="s">
        <v>12</v>
      </c>
      <c r="C9" s="1">
        <v>6882</v>
      </c>
      <c r="D9" s="1">
        <v>3596292</v>
      </c>
      <c r="E9" t="s">
        <v>12</v>
      </c>
      <c r="F9" t="str">
        <f t="shared" si="0"/>
        <v>Highly Populated</v>
      </c>
      <c r="G9">
        <v>1432</v>
      </c>
      <c r="H9">
        <v>1410</v>
      </c>
    </row>
    <row r="10" spans="1:8" x14ac:dyDescent="0.25">
      <c r="A10" t="s">
        <v>5</v>
      </c>
      <c r="B10" t="s">
        <v>13</v>
      </c>
      <c r="C10" s="1">
        <v>4545</v>
      </c>
      <c r="D10" s="1">
        <v>3502387</v>
      </c>
      <c r="E10" t="s">
        <v>33</v>
      </c>
      <c r="F10" t="str">
        <f t="shared" si="0"/>
        <v>Highly Populated</v>
      </c>
      <c r="G10">
        <v>1528</v>
      </c>
      <c r="H10">
        <v>1490</v>
      </c>
    </row>
    <row r="11" spans="1:8" x14ac:dyDescent="0.25">
      <c r="A11" t="s">
        <v>4</v>
      </c>
      <c r="B11" t="s">
        <v>14</v>
      </c>
      <c r="C11" s="1">
        <v>2647</v>
      </c>
      <c r="D11" s="1">
        <v>2490891</v>
      </c>
      <c r="E11" t="s">
        <v>14</v>
      </c>
      <c r="F11" t="str">
        <f t="shared" si="0"/>
        <v>Highly Populated</v>
      </c>
      <c r="G11">
        <v>1098</v>
      </c>
      <c r="H11">
        <v>998</v>
      </c>
    </row>
    <row r="12" spans="1:8" x14ac:dyDescent="0.25">
      <c r="A12" t="s">
        <v>4</v>
      </c>
      <c r="B12" t="s">
        <v>15</v>
      </c>
      <c r="C12" s="1">
        <v>1410</v>
      </c>
      <c r="D12" s="1">
        <v>596294</v>
      </c>
      <c r="E12" t="s">
        <v>15</v>
      </c>
      <c r="F12" t="str">
        <f t="shared" si="0"/>
        <v>Less Populated</v>
      </c>
      <c r="G12">
        <v>754</v>
      </c>
      <c r="H12">
        <v>661</v>
      </c>
    </row>
    <row r="13" spans="1:8" x14ac:dyDescent="0.25">
      <c r="A13" t="s">
        <v>4</v>
      </c>
      <c r="B13" t="s">
        <v>16</v>
      </c>
      <c r="C13" s="1">
        <v>3385</v>
      </c>
      <c r="D13" s="1">
        <v>1388859</v>
      </c>
      <c r="E13" t="s">
        <v>16</v>
      </c>
      <c r="F13" t="str">
        <f t="shared" si="0"/>
        <v>Highly Populated</v>
      </c>
      <c r="G13">
        <v>1190</v>
      </c>
      <c r="H13">
        <v>989</v>
      </c>
    </row>
    <row r="14" spans="1:8" x14ac:dyDescent="0.25">
      <c r="A14" t="s">
        <v>7</v>
      </c>
      <c r="B14" t="s">
        <v>26</v>
      </c>
      <c r="C14" s="1">
        <v>4452</v>
      </c>
      <c r="D14" s="1">
        <v>1192811</v>
      </c>
      <c r="E14" t="s">
        <v>26</v>
      </c>
      <c r="F14" t="str">
        <f t="shared" si="0"/>
        <v>Highly Populated</v>
      </c>
      <c r="G14">
        <v>890</v>
      </c>
      <c r="H14">
        <v>856</v>
      </c>
    </row>
    <row r="15" spans="1:8" x14ac:dyDescent="0.25">
      <c r="A15" t="s">
        <v>7</v>
      </c>
      <c r="B15" t="s">
        <v>27</v>
      </c>
      <c r="C15" s="1">
        <v>8206</v>
      </c>
      <c r="D15" s="1">
        <v>3529031</v>
      </c>
      <c r="E15" t="s">
        <v>28</v>
      </c>
      <c r="F15" t="str">
        <f t="shared" si="0"/>
        <v>Highly Populated</v>
      </c>
      <c r="G15">
        <v>780</v>
      </c>
      <c r="H15">
        <v>770</v>
      </c>
    </row>
    <row r="16" spans="1:8" x14ac:dyDescent="0.25">
      <c r="A16" t="s">
        <v>7</v>
      </c>
      <c r="B16" t="s">
        <v>29</v>
      </c>
      <c r="C16" s="1">
        <v>4325</v>
      </c>
      <c r="D16" s="1">
        <v>577817</v>
      </c>
      <c r="E16" t="s">
        <v>30</v>
      </c>
      <c r="F16" t="str">
        <f t="shared" si="0"/>
        <v>Less Populated</v>
      </c>
      <c r="G16">
        <v>450</v>
      </c>
      <c r="H16">
        <v>441</v>
      </c>
    </row>
    <row r="17" spans="1:8" x14ac:dyDescent="0.25">
      <c r="A17" t="s">
        <v>1</v>
      </c>
      <c r="B17" t="s">
        <v>37</v>
      </c>
      <c r="C17" s="1">
        <v>7170</v>
      </c>
      <c r="D17" s="1">
        <v>7045313</v>
      </c>
      <c r="E17" t="s">
        <v>37</v>
      </c>
      <c r="F17" t="str">
        <f t="shared" si="0"/>
        <v>Highly Populated</v>
      </c>
      <c r="G17">
        <v>1900</v>
      </c>
      <c r="H17">
        <v>1856</v>
      </c>
    </row>
    <row r="18" spans="1:8" x14ac:dyDescent="0.25">
      <c r="A18" t="s">
        <v>1</v>
      </c>
      <c r="B18" t="s">
        <v>38</v>
      </c>
      <c r="C18" s="1">
        <v>6760</v>
      </c>
      <c r="D18" s="1">
        <v>1513614</v>
      </c>
      <c r="E18" t="s">
        <v>38</v>
      </c>
      <c r="F18" t="str">
        <f t="shared" si="0"/>
        <v>Highly Populated</v>
      </c>
      <c r="G18">
        <v>1345</v>
      </c>
      <c r="H18">
        <v>1245</v>
      </c>
    </row>
    <row r="19" spans="1:8" x14ac:dyDescent="0.25">
      <c r="A19" t="s">
        <v>1</v>
      </c>
      <c r="B19" t="s">
        <v>39</v>
      </c>
      <c r="C19" s="1">
        <v>4690</v>
      </c>
      <c r="D19" s="1">
        <v>2090276</v>
      </c>
      <c r="E19" t="s">
        <v>39</v>
      </c>
      <c r="F19" t="str">
        <f t="shared" si="0"/>
        <v>Highly Populated</v>
      </c>
      <c r="G19">
        <v>1723</v>
      </c>
      <c r="H19">
        <v>1657</v>
      </c>
    </row>
    <row r="20" spans="1:8" x14ac:dyDescent="0.25">
      <c r="A20" t="s">
        <v>8</v>
      </c>
      <c r="B20" t="s">
        <v>40</v>
      </c>
      <c r="C20" s="1">
        <v>17413</v>
      </c>
      <c r="D20" s="1">
        <v>4088077</v>
      </c>
      <c r="E20" t="s">
        <v>40</v>
      </c>
      <c r="F20" t="str">
        <f t="shared" si="0"/>
        <v>Highly Populated</v>
      </c>
      <c r="G20">
        <v>1289</v>
      </c>
      <c r="H20">
        <v>1145</v>
      </c>
    </row>
    <row r="21" spans="1:8" x14ac:dyDescent="0.25">
      <c r="A21" t="s">
        <v>8</v>
      </c>
      <c r="B21" t="s">
        <v>41</v>
      </c>
      <c r="C21" s="1">
        <v>5417</v>
      </c>
      <c r="D21" s="1">
        <v>1818617</v>
      </c>
      <c r="E21" t="s">
        <v>41</v>
      </c>
      <c r="F21" t="str">
        <f t="shared" si="0"/>
        <v>Highly Populated</v>
      </c>
      <c r="G21">
        <v>1675</v>
      </c>
      <c r="H21">
        <v>1496</v>
      </c>
    </row>
    <row r="22" spans="1:8" x14ac:dyDescent="0.25">
      <c r="A22" t="s">
        <v>8</v>
      </c>
      <c r="B22" t="s">
        <v>42</v>
      </c>
      <c r="C22" s="1">
        <v>12626</v>
      </c>
      <c r="D22" s="1">
        <v>2606063</v>
      </c>
      <c r="E22" t="s">
        <v>42</v>
      </c>
      <c r="F22" t="str">
        <f t="shared" si="0"/>
        <v>Highly Populated</v>
      </c>
      <c r="G22">
        <v>980</v>
      </c>
      <c r="H22">
        <v>965</v>
      </c>
    </row>
    <row r="23" spans="1:8" x14ac:dyDescent="0.25">
      <c r="A23" t="s">
        <v>9</v>
      </c>
      <c r="B23" t="s">
        <v>17</v>
      </c>
      <c r="C23" s="1">
        <v>1414</v>
      </c>
      <c r="D23" s="1">
        <v>2121943</v>
      </c>
      <c r="E23" t="s">
        <v>17</v>
      </c>
      <c r="F23" t="str">
        <f t="shared" si="0"/>
        <v>Highly Populated</v>
      </c>
      <c r="G23">
        <v>1450</v>
      </c>
      <c r="H23">
        <v>1209</v>
      </c>
    </row>
    <row r="24" spans="1:8" x14ac:dyDescent="0.25">
      <c r="A24" t="s">
        <v>9</v>
      </c>
      <c r="B24" t="s">
        <v>18</v>
      </c>
      <c r="C24" s="1">
        <v>3068</v>
      </c>
      <c r="D24" s="1">
        <v>3279860</v>
      </c>
      <c r="E24" t="s">
        <v>19</v>
      </c>
      <c r="F24" t="str">
        <f t="shared" si="0"/>
        <v>Highly Populated</v>
      </c>
      <c r="G24">
        <v>1567</v>
      </c>
      <c r="H24">
        <v>1456</v>
      </c>
    </row>
    <row r="25" spans="1:8" x14ac:dyDescent="0.25">
      <c r="A25" t="s">
        <v>9</v>
      </c>
      <c r="B25" t="s">
        <v>20</v>
      </c>
      <c r="C25" s="1">
        <v>4358</v>
      </c>
      <c r="D25" s="1">
        <v>1107453</v>
      </c>
      <c r="E25" t="s">
        <v>21</v>
      </c>
      <c r="F25" t="str">
        <f t="shared" si="0"/>
        <v>Highly Populated</v>
      </c>
      <c r="G25">
        <v>1324</v>
      </c>
      <c r="H25">
        <v>1267</v>
      </c>
    </row>
    <row r="26" spans="1:8" x14ac:dyDescent="0.25">
      <c r="A26" t="s">
        <v>3</v>
      </c>
      <c r="B26" t="s">
        <v>22</v>
      </c>
      <c r="C26" s="1">
        <v>6575</v>
      </c>
      <c r="D26" s="1">
        <v>1889752</v>
      </c>
      <c r="E26" t="s">
        <v>22</v>
      </c>
      <c r="F26" t="str">
        <f t="shared" si="0"/>
        <v>Highly Populated</v>
      </c>
      <c r="G26">
        <v>1456</v>
      </c>
      <c r="H26">
        <v>1389</v>
      </c>
    </row>
    <row r="27" spans="1:8" x14ac:dyDescent="0.25">
      <c r="A27" t="s">
        <v>3</v>
      </c>
      <c r="B27" t="s">
        <v>23</v>
      </c>
      <c r="C27" s="1">
        <v>2190</v>
      </c>
      <c r="D27" s="1">
        <v>9621551</v>
      </c>
      <c r="E27" t="s">
        <v>24</v>
      </c>
      <c r="F27" t="str">
        <f t="shared" si="0"/>
        <v>Highly Populated</v>
      </c>
      <c r="G27">
        <v>2056</v>
      </c>
      <c r="H27">
        <v>1987</v>
      </c>
    </row>
    <row r="28" spans="1:8" x14ac:dyDescent="0.25">
      <c r="A28" t="s">
        <v>3</v>
      </c>
      <c r="B28" t="s">
        <v>25</v>
      </c>
      <c r="C28" s="1">
        <v>2259</v>
      </c>
      <c r="D28" s="1">
        <v>990923</v>
      </c>
      <c r="E28" t="s">
        <v>24</v>
      </c>
      <c r="F28" t="str">
        <f t="shared" si="0"/>
        <v>Less Populated</v>
      </c>
      <c r="G28">
        <v>987</v>
      </c>
      <c r="H28">
        <v>976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L1" sqref="L1"/>
    </sheetView>
  </sheetViews>
  <sheetFormatPr defaultRowHeight="15" x14ac:dyDescent="0.25"/>
  <sheetData>
    <row r="1" spans="1:11" x14ac:dyDescent="0.25">
      <c r="A1" s="11" t="s">
        <v>176</v>
      </c>
      <c r="B1" s="11" t="s">
        <v>86</v>
      </c>
      <c r="C1" s="11" t="s">
        <v>83</v>
      </c>
      <c r="D1" s="11" t="s">
        <v>81</v>
      </c>
      <c r="E1" s="11" t="s">
        <v>78</v>
      </c>
      <c r="F1" s="11" t="s">
        <v>75</v>
      </c>
      <c r="G1" s="11" t="s">
        <v>72</v>
      </c>
      <c r="H1" s="11" t="s">
        <v>69</v>
      </c>
      <c r="I1" s="11" t="s">
        <v>66</v>
      </c>
      <c r="J1" s="11" t="s">
        <v>62</v>
      </c>
      <c r="K1" s="11" t="s">
        <v>59</v>
      </c>
    </row>
    <row r="2" spans="1:11" x14ac:dyDescent="0.25">
      <c r="A2" s="11" t="s">
        <v>177</v>
      </c>
      <c r="B2" s="11">
        <v>90</v>
      </c>
      <c r="C2" s="11">
        <v>89</v>
      </c>
      <c r="D2" s="11">
        <v>56</v>
      </c>
      <c r="E2" s="11">
        <v>67</v>
      </c>
      <c r="F2" s="11">
        <v>56</v>
      </c>
      <c r="G2" s="11">
        <v>78</v>
      </c>
      <c r="H2" s="11">
        <v>89</v>
      </c>
      <c r="I2" s="11">
        <v>56</v>
      </c>
      <c r="J2" s="11">
        <v>89</v>
      </c>
      <c r="K2" s="11">
        <v>78</v>
      </c>
    </row>
    <row r="3" spans="1:11" x14ac:dyDescent="0.25">
      <c r="A3" s="11" t="s">
        <v>178</v>
      </c>
      <c r="B3" s="11">
        <v>67</v>
      </c>
      <c r="C3" s="11">
        <v>89</v>
      </c>
      <c r="D3" s="11">
        <v>90</v>
      </c>
      <c r="E3" s="11">
        <v>56</v>
      </c>
      <c r="F3" s="11">
        <v>89</v>
      </c>
      <c r="G3" s="11">
        <v>90</v>
      </c>
      <c r="H3" s="11">
        <v>89</v>
      </c>
      <c r="I3" s="11">
        <v>90</v>
      </c>
      <c r="J3" s="11">
        <v>78</v>
      </c>
      <c r="K3" s="11">
        <v>90</v>
      </c>
    </row>
    <row r="4" spans="1:11" x14ac:dyDescent="0.25">
      <c r="A4" s="11" t="s">
        <v>179</v>
      </c>
      <c r="B4" s="11">
        <v>56</v>
      </c>
      <c r="C4" s="11">
        <v>78</v>
      </c>
      <c r="D4" s="11">
        <v>99</v>
      </c>
      <c r="E4" s="11">
        <v>90</v>
      </c>
      <c r="F4" s="11">
        <v>89</v>
      </c>
      <c r="G4" s="11">
        <v>67</v>
      </c>
      <c r="H4" s="11">
        <v>78</v>
      </c>
      <c r="I4" s="11">
        <v>99</v>
      </c>
      <c r="J4" s="11">
        <v>90</v>
      </c>
      <c r="K4" s="11">
        <v>67</v>
      </c>
    </row>
    <row r="5" spans="1:11" x14ac:dyDescent="0.25">
      <c r="A5" s="11" t="s">
        <v>180</v>
      </c>
      <c r="B5" s="11">
        <v>90</v>
      </c>
      <c r="C5" s="11">
        <v>90</v>
      </c>
      <c r="D5" s="11">
        <v>64</v>
      </c>
      <c r="E5" s="11">
        <v>99</v>
      </c>
      <c r="F5" s="11">
        <v>78</v>
      </c>
      <c r="G5" s="11">
        <v>56</v>
      </c>
      <c r="H5" s="11">
        <v>90</v>
      </c>
      <c r="I5" s="11">
        <v>64</v>
      </c>
      <c r="J5" s="11">
        <v>67</v>
      </c>
      <c r="K5" s="11">
        <v>56</v>
      </c>
    </row>
    <row r="6" spans="1:11" x14ac:dyDescent="0.25">
      <c r="A6" s="11" t="s">
        <v>98</v>
      </c>
      <c r="B6" s="11">
        <v>75.75</v>
      </c>
      <c r="C6" s="11">
        <v>86.5</v>
      </c>
      <c r="D6" s="11">
        <v>77.25</v>
      </c>
      <c r="E6" s="11">
        <v>78</v>
      </c>
      <c r="F6" s="11">
        <v>78</v>
      </c>
      <c r="G6" s="11">
        <v>72.75</v>
      </c>
      <c r="H6" s="11">
        <v>86.5</v>
      </c>
      <c r="I6" s="11">
        <v>77.25</v>
      </c>
      <c r="J6" s="11">
        <v>81</v>
      </c>
      <c r="K6" s="11">
        <v>72.75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4" sqref="A3:D13"/>
    </sheetView>
  </sheetViews>
  <sheetFormatPr defaultRowHeight="15" x14ac:dyDescent="0.25"/>
  <cols>
    <col min="1" max="1" width="14" customWidth="1"/>
    <col min="2" max="2" width="22.5703125" bestFit="1" customWidth="1"/>
    <col min="3" max="3" width="19.42578125" customWidth="1"/>
    <col min="4" max="4" width="12.5703125" customWidth="1"/>
    <col min="5" max="5" width="10.28515625" bestFit="1" customWidth="1"/>
    <col min="6" max="6" width="10.42578125" bestFit="1" customWidth="1"/>
    <col min="7" max="7" width="9" customWidth="1"/>
    <col min="8" max="8" width="7" customWidth="1"/>
    <col min="9" max="9" width="8.5703125" customWidth="1"/>
    <col min="10" max="10" width="6.7109375" customWidth="1"/>
    <col min="11" max="11" width="6.28515625" customWidth="1"/>
    <col min="12" max="12" width="6.140625" customWidth="1"/>
    <col min="13" max="13" width="11.5703125" bestFit="1" customWidth="1"/>
    <col min="14" max="14" width="8.5703125" customWidth="1"/>
    <col min="15" max="15" width="8.140625" customWidth="1"/>
    <col min="16" max="16" width="7.5703125" customWidth="1"/>
    <col min="17" max="17" width="8.85546875" customWidth="1"/>
    <col min="18" max="18" width="15.140625" bestFit="1" customWidth="1"/>
    <col min="19" max="19" width="16" bestFit="1" customWidth="1"/>
    <col min="20" max="20" width="8.5703125" customWidth="1"/>
    <col min="21" max="21" width="7.140625" customWidth="1"/>
    <col min="22" max="22" width="6.7109375" customWidth="1"/>
    <col min="23" max="23" width="8.42578125" customWidth="1"/>
    <col min="24" max="24" width="10.42578125" bestFit="1" customWidth="1"/>
    <col min="25" max="25" width="10.28515625" bestFit="1" customWidth="1"/>
    <col min="26" max="26" width="8.42578125" customWidth="1"/>
    <col min="27" max="27" width="7.85546875" customWidth="1"/>
    <col min="28" max="28" width="6.42578125" customWidth="1"/>
    <col min="29" max="29" width="11.28515625" bestFit="1" customWidth="1"/>
  </cols>
  <sheetData>
    <row r="3" spans="1:4" x14ac:dyDescent="0.25">
      <c r="A3" s="2" t="s">
        <v>50</v>
      </c>
      <c r="B3" t="s">
        <v>53</v>
      </c>
      <c r="C3" t="s">
        <v>52</v>
      </c>
      <c r="D3" t="s">
        <v>54</v>
      </c>
    </row>
    <row r="4" spans="1:4" x14ac:dyDescent="0.25">
      <c r="A4" s="3" t="s">
        <v>0</v>
      </c>
      <c r="B4" s="5">
        <v>7.9007498471341683E-2</v>
      </c>
      <c r="C4" s="4">
        <v>2956</v>
      </c>
      <c r="D4" s="4">
        <v>501</v>
      </c>
    </row>
    <row r="5" spans="1:4" x14ac:dyDescent="0.25">
      <c r="A5" s="3" t="s">
        <v>1</v>
      </c>
      <c r="B5" s="5">
        <v>0.15312329031635183</v>
      </c>
      <c r="C5" s="4">
        <v>4968</v>
      </c>
      <c r="D5" s="4">
        <v>210</v>
      </c>
    </row>
    <row r="6" spans="1:4" x14ac:dyDescent="0.25">
      <c r="A6" s="3" t="s">
        <v>2</v>
      </c>
      <c r="B6" s="5">
        <v>0.1018569175811798</v>
      </c>
      <c r="C6" s="4">
        <v>3726</v>
      </c>
      <c r="D6" s="4">
        <v>561</v>
      </c>
    </row>
    <row r="7" spans="1:4" x14ac:dyDescent="0.25">
      <c r="A7" s="3" t="s">
        <v>3</v>
      </c>
      <c r="B7" s="5">
        <v>0.14005728445917678</v>
      </c>
      <c r="C7" s="4">
        <v>4499</v>
      </c>
      <c r="D7" s="4">
        <v>147</v>
      </c>
    </row>
    <row r="8" spans="1:4" x14ac:dyDescent="0.25">
      <c r="A8" s="3" t="s">
        <v>9</v>
      </c>
      <c r="B8" s="5">
        <v>0.12654072667589225</v>
      </c>
      <c r="C8" s="4">
        <v>4341</v>
      </c>
      <c r="D8" s="4">
        <v>409</v>
      </c>
    </row>
    <row r="9" spans="1:4" x14ac:dyDescent="0.25">
      <c r="A9" s="3" t="s">
        <v>8</v>
      </c>
      <c r="B9" s="5">
        <v>0.11604930325362856</v>
      </c>
      <c r="C9" s="4">
        <v>3944</v>
      </c>
      <c r="D9" s="4">
        <v>338</v>
      </c>
    </row>
    <row r="10" spans="1:4" x14ac:dyDescent="0.25">
      <c r="A10" s="3" t="s">
        <v>7</v>
      </c>
      <c r="B10" s="5">
        <v>6.6520773662021693E-2</v>
      </c>
      <c r="C10" s="4">
        <v>2120</v>
      </c>
      <c r="D10" s="4">
        <v>53</v>
      </c>
    </row>
    <row r="11" spans="1:4" x14ac:dyDescent="0.25">
      <c r="A11" s="3" t="s">
        <v>4</v>
      </c>
      <c r="B11" s="5">
        <v>8.5218678595565284E-2</v>
      </c>
      <c r="C11" s="4">
        <v>3042</v>
      </c>
      <c r="D11" s="4">
        <v>394</v>
      </c>
    </row>
    <row r="12" spans="1:4" x14ac:dyDescent="0.25">
      <c r="A12" s="3" t="s">
        <v>5</v>
      </c>
      <c r="B12" s="5">
        <v>0.13162552698484214</v>
      </c>
      <c r="C12" s="4">
        <v>4249</v>
      </c>
      <c r="D12" s="4">
        <v>159</v>
      </c>
    </row>
    <row r="13" spans="1:4" x14ac:dyDescent="0.25">
      <c r="A13" s="3" t="s">
        <v>51</v>
      </c>
      <c r="B13" s="5">
        <v>1</v>
      </c>
      <c r="C13" s="4">
        <v>33845</v>
      </c>
      <c r="D13" s="4">
        <v>2772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G15" sqref="G15"/>
    </sheetView>
  </sheetViews>
  <sheetFormatPr defaultRowHeight="15" x14ac:dyDescent="0.25"/>
  <cols>
    <col min="1" max="1" width="13.140625" customWidth="1"/>
    <col min="2" max="2" width="14.5703125" customWidth="1"/>
  </cols>
  <sheetData>
    <row r="3" spans="1:2" x14ac:dyDescent="0.25">
      <c r="A3" s="2" t="s">
        <v>50</v>
      </c>
      <c r="B3" t="s">
        <v>55</v>
      </c>
    </row>
    <row r="4" spans="1:2" x14ac:dyDescent="0.25">
      <c r="A4" s="3" t="s">
        <v>0</v>
      </c>
      <c r="B4" s="4">
        <v>3</v>
      </c>
    </row>
    <row r="5" spans="1:2" x14ac:dyDescent="0.25">
      <c r="A5" s="3" t="s">
        <v>1</v>
      </c>
      <c r="B5" s="4">
        <v>3</v>
      </c>
    </row>
    <row r="6" spans="1:2" x14ac:dyDescent="0.25">
      <c r="A6" s="3" t="s">
        <v>2</v>
      </c>
      <c r="B6" s="4">
        <v>3</v>
      </c>
    </row>
    <row r="7" spans="1:2" x14ac:dyDescent="0.25">
      <c r="A7" s="3" t="s">
        <v>3</v>
      </c>
      <c r="B7" s="4">
        <v>3</v>
      </c>
    </row>
    <row r="8" spans="1:2" x14ac:dyDescent="0.25">
      <c r="A8" s="3" t="s">
        <v>9</v>
      </c>
      <c r="B8" s="4">
        <v>3</v>
      </c>
    </row>
    <row r="9" spans="1:2" x14ac:dyDescent="0.25">
      <c r="A9" s="3" t="s">
        <v>8</v>
      </c>
      <c r="B9" s="4">
        <v>3</v>
      </c>
    </row>
    <row r="10" spans="1:2" x14ac:dyDescent="0.25">
      <c r="A10" s="3" t="s">
        <v>7</v>
      </c>
      <c r="B10" s="4">
        <v>3</v>
      </c>
    </row>
    <row r="11" spans="1:2" x14ac:dyDescent="0.25">
      <c r="A11" s="3" t="s">
        <v>4</v>
      </c>
      <c r="B11" s="4">
        <v>3</v>
      </c>
    </row>
    <row r="12" spans="1:2" x14ac:dyDescent="0.25">
      <c r="A12" s="3" t="s">
        <v>5</v>
      </c>
      <c r="B12" s="4">
        <v>3</v>
      </c>
    </row>
    <row r="13" spans="1:2" x14ac:dyDescent="0.25">
      <c r="A13" s="3" t="s">
        <v>51</v>
      </c>
      <c r="B13" s="4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sqref="A1:I12"/>
    </sheetView>
  </sheetViews>
  <sheetFormatPr defaultRowHeight="15" x14ac:dyDescent="0.25"/>
  <cols>
    <col min="1" max="1" width="11.140625" bestFit="1" customWidth="1"/>
    <col min="2" max="2" width="13.7109375" customWidth="1"/>
    <col min="3" max="3" width="15.85546875" customWidth="1"/>
    <col min="4" max="4" width="19" customWidth="1"/>
    <col min="8" max="8" width="12.28515625" customWidth="1"/>
    <col min="9" max="9" width="20.5703125" bestFit="1" customWidth="1"/>
    <col min="10" max="10" width="9.7109375" bestFit="1" customWidth="1"/>
    <col min="11" max="11" width="10.7109375" bestFit="1" customWidth="1"/>
    <col min="13" max="13" width="10.42578125" customWidth="1"/>
    <col min="14" max="14" width="12.42578125" customWidth="1"/>
    <col min="17" max="17" width="21.85546875" bestFit="1" customWidth="1"/>
    <col min="18" max="18" width="10.42578125" bestFit="1" customWidth="1"/>
  </cols>
  <sheetData>
    <row r="1" spans="1:18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</row>
    <row r="2" spans="1:18" x14ac:dyDescent="0.25">
      <c r="A2">
        <v>1</v>
      </c>
      <c r="B2" t="s">
        <v>86</v>
      </c>
      <c r="C2" t="s">
        <v>85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J2" s="6">
        <f>MAX(H2:H11)</f>
        <v>37311</v>
      </c>
      <c r="K2" s="6">
        <f>MIN(H2:H11)</f>
        <v>35354</v>
      </c>
      <c r="L2">
        <f t="shared" ref="L2:L11" si="1">LEN(B2)</f>
        <v>8</v>
      </c>
      <c r="M2" t="str">
        <f t="shared" ref="M2:M11" si="2">RIGHT(B2,3)</f>
        <v>hek</v>
      </c>
      <c r="N2" t="str">
        <f t="shared" ref="N2:N10" si="3">TEXT(H2,"dd/mm/yyyy")</f>
        <v>19/09/2000</v>
      </c>
      <c r="O2" t="str">
        <f t="shared" ref="O2:O10" si="4">RIGHT(N2,4)</f>
        <v>2000</v>
      </c>
      <c r="P2" t="str">
        <f t="shared" ref="P2:P10" si="5">TRIM(C2)</f>
        <v>Kumar</v>
      </c>
      <c r="Q2" t="str">
        <f t="shared" ref="Q2:Q10" si="6">CONCATENATE(B2," ",C2)</f>
        <v>Abhishek               Kumar</v>
      </c>
      <c r="R2" t="str">
        <f t="shared" ref="R2:R10" si="7">SUBSTITUTE(N2,"/","-")</f>
        <v>19-09-2000</v>
      </c>
    </row>
    <row r="3" spans="1:18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  <c r="L3">
        <f t="shared" si="1"/>
        <v>6</v>
      </c>
      <c r="M3" t="str">
        <f t="shared" si="2"/>
        <v>hay</v>
      </c>
      <c r="N3" t="str">
        <f t="shared" si="3"/>
        <v>04/08/1999</v>
      </c>
      <c r="O3" t="str">
        <f t="shared" si="4"/>
        <v>1999</v>
      </c>
      <c r="P3" t="str">
        <f t="shared" si="5"/>
        <v>Singh</v>
      </c>
      <c r="Q3" t="str">
        <f t="shared" si="6"/>
        <v>Akshay Singh</v>
      </c>
      <c r="R3" t="str">
        <f t="shared" si="7"/>
        <v>04-08-1999</v>
      </c>
    </row>
    <row r="4" spans="1:18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  <c r="L4">
        <f t="shared" si="1"/>
        <v>5</v>
      </c>
      <c r="M4" t="str">
        <f t="shared" si="2"/>
        <v>oja</v>
      </c>
      <c r="N4" t="str">
        <f t="shared" si="3"/>
        <v>06/04/2001</v>
      </c>
      <c r="O4" t="str">
        <f t="shared" si="4"/>
        <v>2001</v>
      </c>
      <c r="P4" t="str">
        <f t="shared" si="5"/>
        <v>Sharma</v>
      </c>
      <c r="Q4" t="str">
        <f t="shared" si="6"/>
        <v>Pooja Sharma</v>
      </c>
      <c r="R4" t="str">
        <f t="shared" si="7"/>
        <v>06-04-2001</v>
      </c>
    </row>
    <row r="5" spans="1:18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  <c r="L5">
        <f t="shared" si="1"/>
        <v>5</v>
      </c>
      <c r="M5" t="str">
        <f t="shared" si="2"/>
        <v>xmi</v>
      </c>
      <c r="N5" t="str">
        <f t="shared" si="3"/>
        <v>24/02/2002</v>
      </c>
      <c r="O5" t="str">
        <f t="shared" si="4"/>
        <v>2002</v>
      </c>
      <c r="P5" t="str">
        <f t="shared" si="5"/>
        <v>Sahay</v>
      </c>
      <c r="Q5" t="str">
        <f t="shared" si="6"/>
        <v>Laxmi Sahay</v>
      </c>
      <c r="R5" t="str">
        <f t="shared" si="7"/>
        <v>24-02-2002</v>
      </c>
    </row>
    <row r="6" spans="1:18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  <c r="L6">
        <f t="shared" si="1"/>
        <v>7</v>
      </c>
      <c r="M6" t="str">
        <f t="shared" si="2"/>
        <v>ash</v>
      </c>
      <c r="N6" t="str">
        <f t="shared" si="3"/>
        <v>14/07/1998</v>
      </c>
      <c r="O6" t="str">
        <f t="shared" si="4"/>
        <v>1998</v>
      </c>
      <c r="P6" t="str">
        <f t="shared" si="5"/>
        <v>Srivastava</v>
      </c>
      <c r="Q6" t="str">
        <f t="shared" si="6"/>
        <v>Prakash Srivastava</v>
      </c>
      <c r="R6" t="str">
        <f t="shared" si="7"/>
        <v>14-07-1998</v>
      </c>
    </row>
    <row r="7" spans="1:18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  <c r="L7">
        <f t="shared" si="1"/>
        <v>6</v>
      </c>
      <c r="M7" t="str">
        <f t="shared" si="2"/>
        <v>ant</v>
      </c>
      <c r="N7" t="str">
        <f t="shared" si="3"/>
        <v>10/11/1997</v>
      </c>
      <c r="O7" t="str">
        <f t="shared" si="4"/>
        <v>1997</v>
      </c>
      <c r="P7" t="str">
        <f t="shared" si="5"/>
        <v>Agarwal</v>
      </c>
      <c r="Q7" t="str">
        <f t="shared" si="6"/>
        <v>Hemant Agarwal</v>
      </c>
      <c r="R7" t="str">
        <f t="shared" si="7"/>
        <v>10-11-1997</v>
      </c>
    </row>
    <row r="8" spans="1:18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  <c r="L8">
        <f t="shared" si="1"/>
        <v>5</v>
      </c>
      <c r="M8" t="str">
        <f t="shared" si="2"/>
        <v>rga</v>
      </c>
      <c r="N8" t="str">
        <f t="shared" si="3"/>
        <v>16/10/1996</v>
      </c>
      <c r="O8" t="str">
        <f t="shared" si="4"/>
        <v>1996</v>
      </c>
      <c r="P8" t="str">
        <f t="shared" si="5"/>
        <v>Kejriwal</v>
      </c>
      <c r="Q8" t="str">
        <f t="shared" si="6"/>
        <v>Durga Kejriwal</v>
      </c>
      <c r="R8" t="str">
        <f t="shared" si="7"/>
        <v>16-10-1996</v>
      </c>
    </row>
    <row r="9" spans="1:18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  <c r="L9">
        <f t="shared" si="1"/>
        <v>6</v>
      </c>
      <c r="M9" t="str">
        <f t="shared" si="2"/>
        <v>ita</v>
      </c>
      <c r="N9" t="str">
        <f t="shared" si="3"/>
        <v>18/07/2001</v>
      </c>
      <c r="O9" t="str">
        <f t="shared" si="4"/>
        <v>2001</v>
      </c>
      <c r="P9" t="str">
        <f t="shared" si="5"/>
        <v>Ahuja</v>
      </c>
      <c r="Q9" t="str">
        <f t="shared" si="6"/>
        <v>Ankita Ahuja</v>
      </c>
      <c r="R9" t="str">
        <f t="shared" si="7"/>
        <v>18-07-2001</v>
      </c>
    </row>
    <row r="10" spans="1:18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  <c r="L10">
        <f t="shared" si="1"/>
        <v>7</v>
      </c>
      <c r="M10" t="str">
        <f t="shared" si="2"/>
        <v>een</v>
      </c>
      <c r="N10" t="str">
        <f t="shared" si="3"/>
        <v>28/07/2000</v>
      </c>
      <c r="O10" t="str">
        <f t="shared" si="4"/>
        <v>2000</v>
      </c>
      <c r="P10" t="str">
        <f t="shared" si="5"/>
        <v>Tambe</v>
      </c>
      <c r="Q10" t="str">
        <f t="shared" si="6"/>
        <v>Praveen Tambe</v>
      </c>
      <c r="R10" t="str">
        <f t="shared" si="7"/>
        <v>28-07-2000</v>
      </c>
    </row>
    <row r="11" spans="1:18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  <c r="L11">
        <f t="shared" si="1"/>
        <v>6</v>
      </c>
      <c r="M11" t="str">
        <f t="shared" si="2"/>
        <v>han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H1" workbookViewId="0">
      <selection activeCell="T4" sqref="T4"/>
    </sheetView>
  </sheetViews>
  <sheetFormatPr defaultRowHeight="15" x14ac:dyDescent="0.25"/>
  <cols>
    <col min="1" max="1" width="12.140625" customWidth="1"/>
    <col min="2" max="2" width="16.5703125" customWidth="1"/>
    <col min="3" max="3" width="14" customWidth="1"/>
    <col min="4" max="4" width="22.5703125" customWidth="1"/>
    <col min="5" max="5" width="9" customWidth="1"/>
    <col min="8" max="8" width="13.140625" customWidth="1"/>
    <col min="10" max="10" width="12" customWidth="1"/>
    <col min="20" max="20" width="18.140625" bestFit="1" customWidth="1"/>
    <col min="21" max="21" width="15.42578125" bestFit="1" customWidth="1"/>
  </cols>
  <sheetData>
    <row r="1" spans="1:25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115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</row>
    <row r="2" spans="1:25" x14ac:dyDescent="0.25">
      <c r="A2">
        <v>1</v>
      </c>
      <c r="B2" t="s">
        <v>86</v>
      </c>
      <c r="C2" t="s">
        <v>105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K2" t="str">
        <f>IF(G2&gt;69,"pass","fail")</f>
        <v>pass</v>
      </c>
      <c r="L2" t="e">
        <f ca="1">ifs(G2&gt;95,"A",G2&gt;90,"B",TRUE,"failed")</f>
        <v>#NAME?</v>
      </c>
      <c r="N2">
        <f>COUNT(G2:G11)</f>
        <v>10</v>
      </c>
      <c r="O2">
        <f>COUNTA(B2:B11)</f>
        <v>10</v>
      </c>
      <c r="P2">
        <f>COUNTIF(G2:G11,"&gt;69")</f>
        <v>7</v>
      </c>
      <c r="Q2">
        <f>COUNTIFS(G2:G11,"&gt;69",F2:F11,"F")</f>
        <v>3</v>
      </c>
      <c r="R2">
        <f>SUM(G2:G11)</f>
        <v>800</v>
      </c>
      <c r="S2">
        <f>SUMIF(G2:G11,"&gt;69")</f>
        <v>613</v>
      </c>
      <c r="T2" s="6">
        <f ca="1">TODAY()</f>
        <v>44894</v>
      </c>
      <c r="U2">
        <f ca="1">_xlfn.DAYS(T2,H2)</f>
        <v>8106</v>
      </c>
      <c r="V2">
        <f ca="1">NETWORKDAYS(H2,T2)</f>
        <v>5791</v>
      </c>
      <c r="W2">
        <f>MONTH(H2)</f>
        <v>9</v>
      </c>
      <c r="X2">
        <f>YEAR(H2)</f>
        <v>2000</v>
      </c>
      <c r="Y2">
        <f>DAY(H2)</f>
        <v>19</v>
      </c>
    </row>
    <row r="3" spans="1:25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  <c r="K3" t="str">
        <f t="shared" ref="K3:K11" si="1">IF(G3&gt;69,"pass","fail")</f>
        <v>pass</v>
      </c>
      <c r="L3" t="e">
        <f t="shared" ref="L3:L11" ca="1" si="2">ifs(G3&gt;95,"A",G3&gt;90,"B",TRUE,"failed")</f>
        <v>#NAME?</v>
      </c>
      <c r="T3" s="6">
        <f t="shared" ref="T3:T11" ca="1" si="3">TODAY()</f>
        <v>44894</v>
      </c>
      <c r="U3">
        <f t="shared" ref="U3:U11" ca="1" si="4">_xlfn.DAYS(T3,H3)</f>
        <v>8518</v>
      </c>
      <c r="V3">
        <f t="shared" ref="V3:V11" ca="1" si="5">NETWORKDAYS(H3,T3)</f>
        <v>6085</v>
      </c>
      <c r="W3">
        <f t="shared" ref="W3:W11" si="6">MONTH(H3)</f>
        <v>8</v>
      </c>
      <c r="X3">
        <f t="shared" ref="X3:X11" si="7">YEAR(H3)</f>
        <v>1999</v>
      </c>
      <c r="Y3">
        <f t="shared" ref="Y3:Y11" si="8">DAY(H3)</f>
        <v>4</v>
      </c>
    </row>
    <row r="4" spans="1:25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  <c r="K4" t="str">
        <f t="shared" si="1"/>
        <v>pass</v>
      </c>
      <c r="L4" t="e">
        <f t="shared" ca="1" si="2"/>
        <v>#NAME?</v>
      </c>
      <c r="R4" t="s">
        <v>114</v>
      </c>
      <c r="S4" t="s">
        <v>116</v>
      </c>
      <c r="T4" s="7">
        <f t="shared" ca="1" si="3"/>
        <v>44894</v>
      </c>
      <c r="U4">
        <f t="shared" ca="1" si="4"/>
        <v>7907</v>
      </c>
      <c r="V4">
        <f t="shared" ca="1" si="5"/>
        <v>5648</v>
      </c>
      <c r="W4">
        <f t="shared" si="6"/>
        <v>4</v>
      </c>
      <c r="X4">
        <f t="shared" si="7"/>
        <v>2001</v>
      </c>
      <c r="Y4">
        <f t="shared" si="8"/>
        <v>6</v>
      </c>
    </row>
    <row r="5" spans="1:25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  <c r="K5" t="str">
        <f t="shared" si="1"/>
        <v>pass</v>
      </c>
      <c r="L5" t="e">
        <f t="shared" ca="1" si="2"/>
        <v>#NAME?</v>
      </c>
      <c r="R5">
        <f>SUM(G2:G11)/COUNT(G2:G11)</f>
        <v>80</v>
      </c>
      <c r="S5">
        <f>SUMIFS(G2:G11,G2:G11,"&gt;69",F2:F11,"F")</f>
        <v>257</v>
      </c>
      <c r="T5" s="6">
        <f t="shared" ca="1" si="3"/>
        <v>44894</v>
      </c>
      <c r="U5">
        <f t="shared" ca="1" si="4"/>
        <v>7583</v>
      </c>
      <c r="V5">
        <f t="shared" ca="1" si="5"/>
        <v>5417</v>
      </c>
      <c r="W5">
        <f t="shared" si="6"/>
        <v>2</v>
      </c>
      <c r="X5">
        <f t="shared" si="7"/>
        <v>2002</v>
      </c>
      <c r="Y5">
        <f t="shared" si="8"/>
        <v>24</v>
      </c>
    </row>
    <row r="6" spans="1:25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  <c r="K6" t="str">
        <f t="shared" si="1"/>
        <v>pass</v>
      </c>
      <c r="L6" t="e">
        <f t="shared" ca="1" si="2"/>
        <v>#NAME?</v>
      </c>
      <c r="S6">
        <f>SUMIFS(G2:G11,G2:G11,"&gt;69",F2:F11,"M")</f>
        <v>356</v>
      </c>
      <c r="T6" s="6">
        <f t="shared" ca="1" si="3"/>
        <v>44894</v>
      </c>
      <c r="U6">
        <f t="shared" ca="1" si="4"/>
        <v>8904</v>
      </c>
      <c r="V6">
        <f t="shared" ca="1" si="5"/>
        <v>6361</v>
      </c>
      <c r="W6">
        <f t="shared" si="6"/>
        <v>7</v>
      </c>
      <c r="X6">
        <f t="shared" si="7"/>
        <v>1998</v>
      </c>
      <c r="Y6">
        <f t="shared" si="8"/>
        <v>14</v>
      </c>
    </row>
    <row r="7" spans="1:25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  <c r="K7" t="str">
        <f t="shared" si="1"/>
        <v>fail</v>
      </c>
      <c r="L7" t="e">
        <f t="shared" ca="1" si="2"/>
        <v>#NAME?</v>
      </c>
      <c r="T7" s="6">
        <f t="shared" ca="1" si="3"/>
        <v>44894</v>
      </c>
      <c r="U7">
        <f t="shared" ca="1" si="4"/>
        <v>9150</v>
      </c>
      <c r="V7">
        <f t="shared" ca="1" si="5"/>
        <v>6537</v>
      </c>
      <c r="W7">
        <f t="shared" si="6"/>
        <v>11</v>
      </c>
      <c r="X7">
        <f t="shared" si="7"/>
        <v>1997</v>
      </c>
      <c r="Y7">
        <f t="shared" si="8"/>
        <v>10</v>
      </c>
    </row>
    <row r="8" spans="1:25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  <c r="K8" t="str">
        <f t="shared" si="1"/>
        <v>fail</v>
      </c>
      <c r="L8" t="e">
        <f t="shared" ca="1" si="2"/>
        <v>#NAME?</v>
      </c>
      <c r="T8" s="6">
        <f t="shared" ca="1" si="3"/>
        <v>44894</v>
      </c>
      <c r="U8">
        <f t="shared" ca="1" si="4"/>
        <v>9540</v>
      </c>
      <c r="V8">
        <f t="shared" ca="1" si="5"/>
        <v>6815</v>
      </c>
      <c r="W8">
        <f t="shared" si="6"/>
        <v>10</v>
      </c>
      <c r="X8">
        <f t="shared" si="7"/>
        <v>1996</v>
      </c>
      <c r="Y8">
        <f t="shared" si="8"/>
        <v>16</v>
      </c>
    </row>
    <row r="9" spans="1:25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  <c r="K9" t="str">
        <f t="shared" si="1"/>
        <v>pass</v>
      </c>
      <c r="L9" t="e">
        <f t="shared" ca="1" si="2"/>
        <v>#NAME?</v>
      </c>
      <c r="T9" s="6">
        <f t="shared" ca="1" si="3"/>
        <v>44894</v>
      </c>
      <c r="U9">
        <f t="shared" ca="1" si="4"/>
        <v>7804</v>
      </c>
      <c r="V9">
        <f t="shared" ca="1" si="5"/>
        <v>5575</v>
      </c>
      <c r="W9">
        <f t="shared" si="6"/>
        <v>7</v>
      </c>
      <c r="X9">
        <f t="shared" si="7"/>
        <v>2001</v>
      </c>
      <c r="Y9">
        <f t="shared" si="8"/>
        <v>18</v>
      </c>
    </row>
    <row r="10" spans="1:25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  <c r="K10" t="str">
        <f t="shared" si="1"/>
        <v>pass</v>
      </c>
      <c r="L10" t="e">
        <f t="shared" ca="1" si="2"/>
        <v>#NAME?</v>
      </c>
      <c r="T10" s="6">
        <f t="shared" ca="1" si="3"/>
        <v>44894</v>
      </c>
      <c r="U10">
        <f t="shared" ca="1" si="4"/>
        <v>8159</v>
      </c>
      <c r="V10">
        <f t="shared" ca="1" si="5"/>
        <v>5828</v>
      </c>
      <c r="W10">
        <f t="shared" si="6"/>
        <v>7</v>
      </c>
      <c r="X10">
        <f t="shared" si="7"/>
        <v>2000</v>
      </c>
      <c r="Y10">
        <f t="shared" si="8"/>
        <v>28</v>
      </c>
    </row>
    <row r="11" spans="1:25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  <c r="K11" t="str">
        <f t="shared" si="1"/>
        <v>fail</v>
      </c>
      <c r="L11" t="e">
        <f t="shared" ca="1" si="2"/>
        <v>#NAME?</v>
      </c>
      <c r="T11" s="6">
        <f t="shared" ca="1" si="3"/>
        <v>44894</v>
      </c>
      <c r="U11">
        <f t="shared" ca="1" si="4"/>
        <v>8546</v>
      </c>
      <c r="V11">
        <f t="shared" ca="1" si="5"/>
        <v>6105</v>
      </c>
      <c r="W11">
        <f t="shared" si="6"/>
        <v>7</v>
      </c>
      <c r="X11">
        <f t="shared" si="7"/>
        <v>1999</v>
      </c>
      <c r="Y11">
        <f t="shared" si="8"/>
        <v>7</v>
      </c>
    </row>
  </sheetData>
  <autoFilter ref="A1:I1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J7" workbookViewId="0">
      <selection activeCell="J18" sqref="J18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17.42578125" bestFit="1" customWidth="1"/>
    <col min="8" max="8" width="10.7109375" bestFit="1" customWidth="1"/>
    <col min="9" max="9" width="20.5703125" bestFit="1" customWidth="1"/>
    <col min="15" max="15" width="16.7109375" bestFit="1" customWidth="1"/>
    <col min="16" max="16" width="17.42578125" bestFit="1" customWidth="1"/>
    <col min="17" max="17" width="19" bestFit="1" customWidth="1"/>
    <col min="18" max="18" width="12.140625" bestFit="1" customWidth="1"/>
    <col min="20" max="20" width="12.140625" bestFit="1" customWidth="1"/>
    <col min="22" max="22" width="10.5703125" bestFit="1" customWidth="1"/>
  </cols>
  <sheetData>
    <row r="1" spans="1:23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137</v>
      </c>
    </row>
    <row r="2" spans="1:23" x14ac:dyDescent="0.25">
      <c r="A2">
        <v>1</v>
      </c>
      <c r="B2" t="s">
        <v>86</v>
      </c>
      <c r="C2" t="s">
        <v>105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J2" t="str">
        <f>MID(B2,3,2)</f>
        <v>hi</v>
      </c>
      <c r="K2" t="b">
        <f>ISTEXT(G2)</f>
        <v>0</v>
      </c>
      <c r="L2" t="b">
        <f>ISNUMBER(G2)</f>
        <v>1</v>
      </c>
      <c r="M2">
        <f>FIND("h",B2)</f>
        <v>3</v>
      </c>
      <c r="N2" t="str">
        <f>P2</f>
        <v>Abhishek Kumar</v>
      </c>
      <c r="O2" t="str">
        <f>REPLACE(D2,4,2,"GG")</f>
        <v>AbhGGhek Kumar</v>
      </c>
      <c r="P2" t="str">
        <f>PROPER(D2)</f>
        <v>Abhishek Kumar</v>
      </c>
      <c r="Q2" t="str">
        <f>REPT(C2,2)</f>
        <v>KumarKumar</v>
      </c>
      <c r="R2" t="str">
        <f>UPPER(C2)</f>
        <v>KUMAR</v>
      </c>
      <c r="S2" t="str">
        <f>LOWER(R2)</f>
        <v>kumar</v>
      </c>
      <c r="T2" t="str">
        <f>J2&amp;" "&amp;S2</f>
        <v>hi kumar</v>
      </c>
      <c r="U2" t="b">
        <f>EXACT(R2,S2)</f>
        <v>0</v>
      </c>
      <c r="V2" t="str">
        <f>CLEAN(P14)</f>
        <v>adhi'kari&lt;&gt;</v>
      </c>
      <c r="W2">
        <f>VALUE(Q14)</f>
        <v>65</v>
      </c>
    </row>
    <row r="3" spans="1:23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  <c r="J3" t="str">
        <f t="shared" ref="J3:J11" si="1">MID(B3,3,2)</f>
        <v>sh</v>
      </c>
      <c r="K3" t="b">
        <f t="shared" ref="K3:K11" si="2">ISTEXT(G3)</f>
        <v>0</v>
      </c>
      <c r="L3" t="b">
        <f t="shared" ref="L3:L11" si="3">ISNUMBER(G3)</f>
        <v>1</v>
      </c>
      <c r="M3">
        <f t="shared" ref="M3:M11" si="4">FIND("h",B3)</f>
        <v>4</v>
      </c>
      <c r="N3">
        <f t="shared" ref="N3:N11" si="5">SEARCH("H",D3)</f>
        <v>4</v>
      </c>
      <c r="O3" t="str">
        <f t="shared" ref="O3:O11" si="6">REPLACE(D3,4,2,"GG")</f>
        <v>AksGGy Singh</v>
      </c>
      <c r="P3" t="str">
        <f t="shared" ref="P3:P11" si="7">PROPER(D3)</f>
        <v>Akshay Singh</v>
      </c>
      <c r="Q3" t="str">
        <f t="shared" ref="Q3:Q11" si="8">REPT(C3,2)</f>
        <v>SinghSingh</v>
      </c>
      <c r="R3" t="str">
        <f t="shared" ref="R3:R11" si="9">UPPER(C3)</f>
        <v>SINGH</v>
      </c>
      <c r="S3" t="str">
        <f t="shared" ref="S3:S11" si="10">LOWER(R3)</f>
        <v>singh</v>
      </c>
      <c r="T3" t="str">
        <f t="shared" ref="T3:T11" si="11">J3&amp;" "&amp;S3</f>
        <v>sh singh</v>
      </c>
      <c r="U3" t="b">
        <f t="shared" ref="U3:U11" si="12">EXACT(R3,S3)</f>
        <v>0</v>
      </c>
      <c r="W3">
        <f t="shared" ref="W3:W4" si="13">VALUE(Q15)</f>
        <v>65.599999999999994</v>
      </c>
    </row>
    <row r="4" spans="1:23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  <c r="J4" t="str">
        <f t="shared" si="1"/>
        <v>oj</v>
      </c>
      <c r="K4" t="b">
        <f t="shared" si="2"/>
        <v>0</v>
      </c>
      <c r="L4" t="b">
        <f t="shared" si="3"/>
        <v>1</v>
      </c>
      <c r="M4" t="e">
        <f t="shared" si="4"/>
        <v>#VALUE!</v>
      </c>
      <c r="N4">
        <f t="shared" si="5"/>
        <v>8</v>
      </c>
      <c r="O4" t="str">
        <f t="shared" si="6"/>
        <v>PooGG Sharma</v>
      </c>
      <c r="P4" t="str">
        <f t="shared" si="7"/>
        <v>Pooja Sharma</v>
      </c>
      <c r="Q4" t="str">
        <f t="shared" si="8"/>
        <v>SharmaSharma</v>
      </c>
      <c r="R4" t="str">
        <f t="shared" si="9"/>
        <v>SHARMA</v>
      </c>
      <c r="S4" t="str">
        <f t="shared" si="10"/>
        <v>sharma</v>
      </c>
      <c r="T4" t="str">
        <f t="shared" si="11"/>
        <v>oj sharma</v>
      </c>
      <c r="U4" t="b">
        <f t="shared" si="12"/>
        <v>0</v>
      </c>
      <c r="W4">
        <f t="shared" si="13"/>
        <v>0.75</v>
      </c>
    </row>
    <row r="5" spans="1:23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  <c r="J5" t="str">
        <f t="shared" si="1"/>
        <v>xm</v>
      </c>
      <c r="K5" t="b">
        <f t="shared" si="2"/>
        <v>0</v>
      </c>
      <c r="L5" t="b">
        <f t="shared" si="3"/>
        <v>1</v>
      </c>
      <c r="M5" t="e">
        <f t="shared" si="4"/>
        <v>#VALUE!</v>
      </c>
      <c r="N5">
        <f t="shared" si="5"/>
        <v>9</v>
      </c>
      <c r="O5" t="str">
        <f t="shared" si="6"/>
        <v>LaxGG Sahay</v>
      </c>
      <c r="P5" t="str">
        <f t="shared" si="7"/>
        <v>Laxmi Sahay</v>
      </c>
      <c r="Q5" t="str">
        <f t="shared" si="8"/>
        <v>SahaySahay</v>
      </c>
      <c r="R5" t="str">
        <f t="shared" si="9"/>
        <v>SAHAY</v>
      </c>
      <c r="S5" t="str">
        <f t="shared" si="10"/>
        <v>sahay</v>
      </c>
      <c r="T5" t="str">
        <f t="shared" si="11"/>
        <v>xm sahay</v>
      </c>
      <c r="U5" t="b">
        <f t="shared" si="12"/>
        <v>0</v>
      </c>
    </row>
    <row r="6" spans="1:23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  <c r="J6" t="str">
        <f t="shared" si="1"/>
        <v>ak</v>
      </c>
      <c r="K6" t="b">
        <f>ISTEXT(D6)</f>
        <v>1</v>
      </c>
      <c r="L6" t="b">
        <f t="shared" si="3"/>
        <v>1</v>
      </c>
      <c r="M6">
        <f t="shared" si="4"/>
        <v>7</v>
      </c>
      <c r="N6">
        <f t="shared" si="5"/>
        <v>7</v>
      </c>
      <c r="O6" t="str">
        <f t="shared" si="6"/>
        <v>PraGGsh Srivastava</v>
      </c>
      <c r="P6" t="str">
        <f t="shared" si="7"/>
        <v>Prakash Srivastava</v>
      </c>
      <c r="Q6" t="str">
        <f t="shared" si="8"/>
        <v>SrivastavaSrivastava</v>
      </c>
      <c r="R6" t="str">
        <f t="shared" si="9"/>
        <v>SRIVASTAVA</v>
      </c>
      <c r="S6" t="str">
        <f t="shared" si="10"/>
        <v>srivastava</v>
      </c>
      <c r="T6" t="str">
        <f t="shared" si="11"/>
        <v>ak srivastava</v>
      </c>
      <c r="U6" t="b">
        <f t="shared" si="12"/>
        <v>0</v>
      </c>
    </row>
    <row r="7" spans="1:23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  <c r="J7" t="str">
        <f t="shared" si="1"/>
        <v>ma</v>
      </c>
      <c r="K7" t="b">
        <f t="shared" ref="K7:K11" si="14">ISTEXT(D7)</f>
        <v>1</v>
      </c>
      <c r="L7" t="b">
        <f t="shared" si="3"/>
        <v>1</v>
      </c>
      <c r="M7" t="e">
        <f t="shared" si="4"/>
        <v>#VALUE!</v>
      </c>
      <c r="N7">
        <f t="shared" si="5"/>
        <v>1</v>
      </c>
      <c r="O7" t="str">
        <f t="shared" si="6"/>
        <v>HemGGt Agarwal</v>
      </c>
      <c r="P7" t="str">
        <f t="shared" si="7"/>
        <v>Hemant Agarwal</v>
      </c>
      <c r="Q7" t="str">
        <f t="shared" si="8"/>
        <v>AgarwalAgarwal</v>
      </c>
      <c r="R7" t="str">
        <f t="shared" si="9"/>
        <v>AGARWAL</v>
      </c>
      <c r="S7" t="str">
        <f t="shared" si="10"/>
        <v>agarwal</v>
      </c>
      <c r="T7" t="str">
        <f t="shared" si="11"/>
        <v>ma agarwal</v>
      </c>
      <c r="U7" t="b">
        <f t="shared" si="12"/>
        <v>0</v>
      </c>
    </row>
    <row r="8" spans="1:23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  <c r="J8" t="str">
        <f t="shared" si="1"/>
        <v>rg</v>
      </c>
      <c r="K8" t="b">
        <f t="shared" si="14"/>
        <v>1</v>
      </c>
      <c r="L8" t="b">
        <f t="shared" si="3"/>
        <v>1</v>
      </c>
      <c r="M8" t="e">
        <f t="shared" si="4"/>
        <v>#VALUE!</v>
      </c>
      <c r="N8" t="e">
        <f t="shared" si="5"/>
        <v>#VALUE!</v>
      </c>
      <c r="O8" t="str">
        <f t="shared" si="6"/>
        <v>DurGG Kejriwal</v>
      </c>
      <c r="P8" t="str">
        <f t="shared" si="7"/>
        <v>Durga Kejriwal</v>
      </c>
      <c r="Q8" t="str">
        <f t="shared" si="8"/>
        <v>KejriwalKejriwal</v>
      </c>
      <c r="R8" t="str">
        <f t="shared" si="9"/>
        <v>KEJRIWAL</v>
      </c>
      <c r="S8" t="str">
        <f t="shared" si="10"/>
        <v>kejriwal</v>
      </c>
      <c r="T8" t="str">
        <f t="shared" si="11"/>
        <v>rg kejriwal</v>
      </c>
      <c r="U8" t="b">
        <f t="shared" si="12"/>
        <v>0</v>
      </c>
    </row>
    <row r="9" spans="1:23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  <c r="J9" t="str">
        <f t="shared" si="1"/>
        <v>ki</v>
      </c>
      <c r="K9" t="b">
        <f t="shared" si="14"/>
        <v>1</v>
      </c>
      <c r="L9" t="b">
        <f t="shared" si="3"/>
        <v>1</v>
      </c>
      <c r="M9" t="e">
        <f t="shared" si="4"/>
        <v>#VALUE!</v>
      </c>
      <c r="N9">
        <f t="shared" si="5"/>
        <v>9</v>
      </c>
      <c r="O9" t="str">
        <f t="shared" si="6"/>
        <v>AnkGGa Ahuja</v>
      </c>
      <c r="P9" t="str">
        <f t="shared" si="7"/>
        <v>Ankita Ahuja</v>
      </c>
      <c r="Q9" t="str">
        <f t="shared" si="8"/>
        <v>AhujaAhuja</v>
      </c>
      <c r="R9" t="str">
        <f t="shared" si="9"/>
        <v>AHUJA</v>
      </c>
      <c r="S9" t="str">
        <f t="shared" si="10"/>
        <v>ahuja</v>
      </c>
      <c r="T9" t="str">
        <f t="shared" si="11"/>
        <v>ki ahuja</v>
      </c>
      <c r="U9" t="b">
        <f t="shared" si="12"/>
        <v>0</v>
      </c>
    </row>
    <row r="10" spans="1:23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  <c r="J10" t="str">
        <f t="shared" si="1"/>
        <v>av</v>
      </c>
      <c r="K10" t="b">
        <f t="shared" si="14"/>
        <v>1</v>
      </c>
      <c r="L10" t="b">
        <f t="shared" si="3"/>
        <v>1</v>
      </c>
      <c r="M10" t="e">
        <f t="shared" si="4"/>
        <v>#VALUE!</v>
      </c>
      <c r="N10" t="e">
        <f t="shared" si="5"/>
        <v>#VALUE!</v>
      </c>
      <c r="O10" t="str">
        <f t="shared" si="6"/>
        <v>PraGGen Tambe</v>
      </c>
      <c r="P10" t="str">
        <f t="shared" si="7"/>
        <v>Praveen Tambe</v>
      </c>
      <c r="Q10" t="str">
        <f t="shared" si="8"/>
        <v>TambeTambe</v>
      </c>
      <c r="R10" t="str">
        <f t="shared" si="9"/>
        <v>TAMBE</v>
      </c>
      <c r="S10" t="str">
        <f t="shared" si="10"/>
        <v>tambe</v>
      </c>
      <c r="T10" t="str">
        <f t="shared" si="11"/>
        <v>av tambe</v>
      </c>
      <c r="U10" t="b">
        <f t="shared" si="12"/>
        <v>0</v>
      </c>
    </row>
    <row r="11" spans="1:23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  <c r="J11" t="str">
        <f t="shared" si="1"/>
        <v>sh</v>
      </c>
      <c r="K11" t="b">
        <f t="shared" si="14"/>
        <v>1</v>
      </c>
      <c r="L11" t="b">
        <f t="shared" si="3"/>
        <v>1</v>
      </c>
      <c r="M11">
        <f t="shared" si="4"/>
        <v>4</v>
      </c>
      <c r="N11">
        <f t="shared" si="5"/>
        <v>4</v>
      </c>
      <c r="O11" t="str">
        <f t="shared" si="6"/>
        <v>RosGGn Singh</v>
      </c>
      <c r="P11" t="str">
        <f t="shared" si="7"/>
        <v>Roshan Singh</v>
      </c>
      <c r="Q11" t="str">
        <f t="shared" si="8"/>
        <v>SinghSingh</v>
      </c>
      <c r="R11" t="str">
        <f t="shared" si="9"/>
        <v>SINGH</v>
      </c>
      <c r="S11" t="str">
        <f t="shared" si="10"/>
        <v>singh</v>
      </c>
      <c r="T11" t="str">
        <f t="shared" si="11"/>
        <v>sh singh</v>
      </c>
      <c r="U11" t="b">
        <f t="shared" si="12"/>
        <v>0</v>
      </c>
    </row>
    <row r="14" spans="1:23" x14ac:dyDescent="0.25">
      <c r="P14" t="s">
        <v>136</v>
      </c>
      <c r="Q14" s="8">
        <v>65</v>
      </c>
    </row>
    <row r="15" spans="1:23" x14ac:dyDescent="0.25">
      <c r="Q15">
        <v>65.599999999999994</v>
      </c>
    </row>
    <row r="16" spans="1:23" x14ac:dyDescent="0.25">
      <c r="Q16" s="9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6" sqref="F16"/>
    </sheetView>
  </sheetViews>
  <sheetFormatPr defaultRowHeight="15" x14ac:dyDescent="0.25"/>
  <cols>
    <col min="8" max="8" width="10.7109375" bestFit="1" customWidth="1"/>
    <col min="9" max="9" width="20.5703125" bestFit="1" customWidth="1"/>
  </cols>
  <sheetData>
    <row r="1" spans="1:18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J1" t="s">
        <v>114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1:18" x14ac:dyDescent="0.25">
      <c r="A2">
        <v>1</v>
      </c>
      <c r="B2" t="s">
        <v>86</v>
      </c>
      <c r="C2" t="s">
        <v>85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J2">
        <f>AVERAGE(E2:E11)</f>
        <v>15.7</v>
      </c>
      <c r="K2">
        <f ca="1">AVERAGEIF(F1:F11,"F",G2:G11)</f>
        <v>89.25</v>
      </c>
      <c r="L2">
        <f>AVERAGEIFS(G2:G11,F2:F11,"M",E2:E11,"&gt;16")</f>
        <v>78.5</v>
      </c>
      <c r="M2">
        <f ca="1">RAND()</f>
        <v>0.83052405988236</v>
      </c>
      <c r="N2">
        <f ca="1">ROUND(M2,2)</f>
        <v>0.83</v>
      </c>
      <c r="O2">
        <f>LARGE(G2:G11,1)</f>
        <v>99</v>
      </c>
      <c r="P2">
        <f>SMALL(G2:G11,1)</f>
        <v>56</v>
      </c>
      <c r="Q2">
        <f>PI()</f>
        <v>3.1415926535897931</v>
      </c>
      <c r="R2">
        <f>POWER(2,4)</f>
        <v>16</v>
      </c>
    </row>
    <row r="3" spans="1:18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</row>
    <row r="4" spans="1:18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</row>
    <row r="5" spans="1:18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</row>
    <row r="6" spans="1:18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</row>
    <row r="7" spans="1:18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</row>
    <row r="8" spans="1:18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</row>
    <row r="9" spans="1:18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</row>
    <row r="10" spans="1:18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</row>
    <row r="11" spans="1:18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</row>
    <row r="14" spans="1:18" x14ac:dyDescent="0.25">
      <c r="A14" t="s">
        <v>146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</row>
    <row r="15" spans="1:18" x14ac:dyDescent="0.25">
      <c r="A15">
        <f>MEDIAN(G2:G11)</f>
        <v>83.5</v>
      </c>
      <c r="B15">
        <f>MODE(E2:E11)</f>
        <v>15</v>
      </c>
      <c r="C15" t="str">
        <f>ROMAN(E2)</f>
        <v>XV</v>
      </c>
      <c r="D15">
        <f>PERCENTILE(G2:G11,0.9)</f>
        <v>90.899999999999991</v>
      </c>
      <c r="E15">
        <f>PERCENTRANK(G1:G11,90)</f>
        <v>0.77700000000000002</v>
      </c>
      <c r="F15">
        <f>QUARTILE(G2:G11,)</f>
        <v>56</v>
      </c>
    </row>
    <row r="16" spans="1:18" x14ac:dyDescent="0.25">
      <c r="B16">
        <f>MODE(G2:G11)</f>
        <v>78</v>
      </c>
      <c r="C16" t="s">
        <v>148</v>
      </c>
      <c r="D16">
        <f>_xlfn.PERCENTILE.EXC(G2:G11,0.9)</f>
        <v>98.100000000000009</v>
      </c>
    </row>
    <row r="17" spans="3:4" x14ac:dyDescent="0.25">
      <c r="C17" t="str">
        <f t="shared" ref="C17" si="1">ROMAN(E4)</f>
        <v>XIV</v>
      </c>
      <c r="D17">
        <f>_xlfn.PERCENTILE.INC(G2:G11,0.9)</f>
        <v>90.899999999999991</v>
      </c>
    </row>
    <row r="18" spans="3:4" x14ac:dyDescent="0.25">
      <c r="C18" t="s">
        <v>148</v>
      </c>
    </row>
    <row r="19" spans="3:4" x14ac:dyDescent="0.25">
      <c r="C19" t="str">
        <f t="shared" ref="C19" si="2">ROMAN(E6)</f>
        <v>XVII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4" sqref="I14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17.42578125" bestFit="1" customWidth="1"/>
    <col min="6" max="6" width="12.85546875" bestFit="1" customWidth="1"/>
    <col min="7" max="7" width="12.140625" bestFit="1" customWidth="1"/>
    <col min="8" max="8" width="20" bestFit="1" customWidth="1"/>
    <col min="9" max="9" width="20.5703125" bestFit="1" customWidth="1"/>
    <col min="10" max="10" width="14.85546875" bestFit="1" customWidth="1"/>
  </cols>
  <sheetData>
    <row r="1" spans="1:14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</row>
    <row r="2" spans="1:14" x14ac:dyDescent="0.25">
      <c r="A2">
        <v>1</v>
      </c>
      <c r="B2" t="s">
        <v>86</v>
      </c>
      <c r="C2" t="s">
        <v>105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J2" s="10">
        <f ca="1">NOW()</f>
        <v>44894.096606712963</v>
      </c>
      <c r="K2">
        <f ca="1">HOUR(J2)</f>
        <v>2</v>
      </c>
      <c r="L2">
        <f ca="1">MINUTE(J2)</f>
        <v>19</v>
      </c>
      <c r="M2">
        <f ca="1">SECOND(J2)</f>
        <v>7</v>
      </c>
      <c r="N2" s="9">
        <f ca="1">TIME(K2,L2,M2)</f>
        <v>9.6608796296296304E-2</v>
      </c>
    </row>
    <row r="3" spans="1:14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</row>
    <row r="4" spans="1:14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</row>
    <row r="5" spans="1:14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</row>
    <row r="6" spans="1:14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</row>
    <row r="7" spans="1:14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</row>
    <row r="8" spans="1:14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</row>
    <row r="9" spans="1:14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</row>
    <row r="10" spans="1:14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</row>
    <row r="11" spans="1:14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</row>
    <row r="13" spans="1:14" x14ac:dyDescent="0.25">
      <c r="A13" t="s">
        <v>122</v>
      </c>
      <c r="B13" t="s">
        <v>120</v>
      </c>
      <c r="C13" t="s">
        <v>121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</row>
    <row r="14" spans="1:14" x14ac:dyDescent="0.25">
      <c r="A14">
        <v>3</v>
      </c>
      <c r="B14">
        <v>11</v>
      </c>
      <c r="C14">
        <v>1998</v>
      </c>
      <c r="D14" s="6">
        <f>DATE(C14,B14,A14)</f>
        <v>36102</v>
      </c>
      <c r="E14">
        <f>WEEKDAY(D14)</f>
        <v>3</v>
      </c>
      <c r="F14">
        <f>WEEKNUM(D14)</f>
        <v>45</v>
      </c>
      <c r="G14">
        <f>YEARFRAC(H5,D14)</f>
        <v>3.3083333333333331</v>
      </c>
      <c r="H14" s="6">
        <f ca="1">EDATE(TODAY(),6)</f>
        <v>45075</v>
      </c>
      <c r="I14" s="6">
        <f>EOMONTH(D14,6)</f>
        <v>36311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2" sqref="N2:N11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17.42578125" bestFit="1" customWidth="1"/>
    <col min="8" max="8" width="10.7109375" bestFit="1" customWidth="1"/>
    <col min="9" max="9" width="20.5703125" bestFit="1" customWidth="1"/>
  </cols>
  <sheetData>
    <row r="1" spans="1:14" x14ac:dyDescent="0.2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s="6" t="s">
        <v>97</v>
      </c>
      <c r="I1" t="s">
        <v>96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</row>
    <row r="2" spans="1:14" x14ac:dyDescent="0.25">
      <c r="A2">
        <v>1</v>
      </c>
      <c r="B2" t="s">
        <v>86</v>
      </c>
      <c r="C2" t="s">
        <v>85</v>
      </c>
      <c r="D2" t="s">
        <v>84</v>
      </c>
      <c r="E2">
        <v>15</v>
      </c>
      <c r="F2" t="s">
        <v>56</v>
      </c>
      <c r="G2">
        <v>78</v>
      </c>
      <c r="H2" s="6">
        <v>36788</v>
      </c>
      <c r="I2" t="str">
        <f t="shared" ref="I2:I11" si="0">CONCATENATE(B2,"@gmail.com")</f>
        <v>Abhishek@gmail.com</v>
      </c>
      <c r="J2" t="b">
        <f>AND(E2&gt;14,F2="F",G2&gt;75)</f>
        <v>0</v>
      </c>
      <c r="K2" t="b">
        <f>OR(E2&gt;14,F2="F",G2&gt;75)</f>
        <v>1</v>
      </c>
      <c r="L2" t="b">
        <f>NOT(F2="M")</f>
        <v>0</v>
      </c>
      <c r="M2" t="b">
        <f>IF(F2="M",TRUE)</f>
        <v>1</v>
      </c>
      <c r="N2" t="b">
        <f>_xlfn.XOR(F2="M",E2&gt;10)</f>
        <v>0</v>
      </c>
    </row>
    <row r="3" spans="1:14" x14ac:dyDescent="0.25">
      <c r="A3">
        <v>2</v>
      </c>
      <c r="B3" t="s">
        <v>83</v>
      </c>
      <c r="C3" t="s">
        <v>58</v>
      </c>
      <c r="D3" t="s">
        <v>82</v>
      </c>
      <c r="E3">
        <v>16</v>
      </c>
      <c r="F3" t="s">
        <v>56</v>
      </c>
      <c r="G3">
        <v>89</v>
      </c>
      <c r="H3" s="6">
        <v>36376</v>
      </c>
      <c r="I3" t="str">
        <f t="shared" si="0"/>
        <v>Akshay@gmail.com</v>
      </c>
      <c r="J3" t="b">
        <f t="shared" ref="J3:J11" si="1">AND(E3&gt;14,F3="F",G3&gt;75)</f>
        <v>0</v>
      </c>
      <c r="K3" t="b">
        <f t="shared" ref="K3:K11" si="2">OR(E3&gt;14,F3="F",G3&gt;75)</f>
        <v>1</v>
      </c>
      <c r="L3" t="b">
        <f t="shared" ref="L3:L11" si="3">NOT(F3="M")</f>
        <v>0</v>
      </c>
      <c r="M3" t="b">
        <f t="shared" ref="M3:M11" si="4">IF(F3="M",TRUE)</f>
        <v>1</v>
      </c>
      <c r="N3" t="b">
        <f t="shared" ref="N3:N11" si="5">_xlfn.XOR(F3="M",E3&gt;10)</f>
        <v>0</v>
      </c>
    </row>
    <row r="4" spans="1:14" x14ac:dyDescent="0.25">
      <c r="A4">
        <v>3</v>
      </c>
      <c r="B4" t="s">
        <v>81</v>
      </c>
      <c r="C4" t="s">
        <v>80</v>
      </c>
      <c r="D4" t="s">
        <v>79</v>
      </c>
      <c r="E4">
        <v>14</v>
      </c>
      <c r="F4" t="s">
        <v>63</v>
      </c>
      <c r="G4">
        <v>89</v>
      </c>
      <c r="H4" s="6">
        <v>36987</v>
      </c>
      <c r="I4" t="str">
        <f t="shared" si="0"/>
        <v>Pooja@gmail.com</v>
      </c>
      <c r="J4" t="b">
        <f t="shared" si="1"/>
        <v>0</v>
      </c>
      <c r="K4" t="b">
        <f t="shared" si="2"/>
        <v>1</v>
      </c>
      <c r="L4" t="b">
        <f t="shared" si="3"/>
        <v>1</v>
      </c>
      <c r="M4" t="b">
        <f t="shared" si="4"/>
        <v>0</v>
      </c>
      <c r="N4" t="b">
        <f t="shared" si="5"/>
        <v>1</v>
      </c>
    </row>
    <row r="5" spans="1:14" x14ac:dyDescent="0.25">
      <c r="A5">
        <v>4</v>
      </c>
      <c r="B5" t="s">
        <v>78</v>
      </c>
      <c r="C5" t="s">
        <v>77</v>
      </c>
      <c r="D5" t="s">
        <v>76</v>
      </c>
      <c r="E5">
        <v>13</v>
      </c>
      <c r="F5" t="s">
        <v>63</v>
      </c>
      <c r="G5">
        <v>78</v>
      </c>
      <c r="H5" s="6">
        <v>37311</v>
      </c>
      <c r="I5" t="str">
        <f t="shared" si="0"/>
        <v>Laxmi@gmail.com</v>
      </c>
      <c r="J5" t="b">
        <f t="shared" si="1"/>
        <v>0</v>
      </c>
      <c r="K5" t="b">
        <f t="shared" si="2"/>
        <v>1</v>
      </c>
      <c r="L5" t="b">
        <f t="shared" si="3"/>
        <v>1</v>
      </c>
      <c r="M5" t="b">
        <f t="shared" si="4"/>
        <v>0</v>
      </c>
      <c r="N5" t="b">
        <f t="shared" si="5"/>
        <v>1</v>
      </c>
    </row>
    <row r="6" spans="1:14" x14ac:dyDescent="0.25">
      <c r="A6">
        <v>5</v>
      </c>
      <c r="B6" t="s">
        <v>75</v>
      </c>
      <c r="C6" t="s">
        <v>74</v>
      </c>
      <c r="D6" t="s">
        <v>73</v>
      </c>
      <c r="E6">
        <v>17</v>
      </c>
      <c r="F6" t="s">
        <v>56</v>
      </c>
      <c r="G6">
        <v>90</v>
      </c>
      <c r="H6" s="6">
        <v>35990</v>
      </c>
      <c r="I6" t="str">
        <f t="shared" si="0"/>
        <v>Prakash@gmail.com</v>
      </c>
      <c r="J6" t="b">
        <f t="shared" si="1"/>
        <v>0</v>
      </c>
      <c r="K6" t="b">
        <f t="shared" si="2"/>
        <v>1</v>
      </c>
      <c r="L6" t="b">
        <f t="shared" si="3"/>
        <v>0</v>
      </c>
      <c r="M6" t="b">
        <f t="shared" si="4"/>
        <v>1</v>
      </c>
      <c r="N6" t="b">
        <f t="shared" si="5"/>
        <v>0</v>
      </c>
    </row>
    <row r="7" spans="1:14" x14ac:dyDescent="0.25">
      <c r="A7">
        <v>6</v>
      </c>
      <c r="B7" t="s">
        <v>72</v>
      </c>
      <c r="C7" t="s">
        <v>71</v>
      </c>
      <c r="D7" t="s">
        <v>70</v>
      </c>
      <c r="E7">
        <v>18</v>
      </c>
      <c r="F7" t="s">
        <v>56</v>
      </c>
      <c r="G7">
        <v>67</v>
      </c>
      <c r="H7" s="6">
        <v>35744</v>
      </c>
      <c r="I7" t="str">
        <f t="shared" si="0"/>
        <v>Hemant@gmail.com</v>
      </c>
      <c r="J7" t="b">
        <f t="shared" si="1"/>
        <v>0</v>
      </c>
      <c r="K7" t="b">
        <f t="shared" si="2"/>
        <v>1</v>
      </c>
      <c r="L7" t="b">
        <f t="shared" si="3"/>
        <v>0</v>
      </c>
      <c r="M7" t="b">
        <f t="shared" si="4"/>
        <v>1</v>
      </c>
      <c r="N7" t="b">
        <f t="shared" si="5"/>
        <v>0</v>
      </c>
    </row>
    <row r="8" spans="1:14" x14ac:dyDescent="0.25">
      <c r="A8">
        <v>7</v>
      </c>
      <c r="B8" t="s">
        <v>69</v>
      </c>
      <c r="C8" t="s">
        <v>68</v>
      </c>
      <c r="D8" t="s">
        <v>67</v>
      </c>
      <c r="E8">
        <v>19</v>
      </c>
      <c r="F8" t="s">
        <v>63</v>
      </c>
      <c r="G8">
        <v>56</v>
      </c>
      <c r="H8" s="6">
        <v>35354</v>
      </c>
      <c r="I8" t="str">
        <f t="shared" si="0"/>
        <v>Durga@gmail.com</v>
      </c>
      <c r="J8" t="b">
        <f t="shared" si="1"/>
        <v>0</v>
      </c>
      <c r="K8" t="b">
        <f t="shared" si="2"/>
        <v>1</v>
      </c>
      <c r="L8" t="b">
        <f t="shared" si="3"/>
        <v>1</v>
      </c>
      <c r="M8" t="b">
        <f t="shared" si="4"/>
        <v>0</v>
      </c>
      <c r="N8" t="b">
        <f t="shared" si="5"/>
        <v>1</v>
      </c>
    </row>
    <row r="9" spans="1:14" x14ac:dyDescent="0.25">
      <c r="A9">
        <v>8</v>
      </c>
      <c r="B9" t="s">
        <v>66</v>
      </c>
      <c r="C9" t="s">
        <v>65</v>
      </c>
      <c r="D9" t="s">
        <v>64</v>
      </c>
      <c r="E9">
        <v>14</v>
      </c>
      <c r="F9" t="s">
        <v>63</v>
      </c>
      <c r="G9">
        <v>90</v>
      </c>
      <c r="H9" s="6">
        <v>37090</v>
      </c>
      <c r="I9" t="str">
        <f t="shared" si="0"/>
        <v>Ankita@gmail.com</v>
      </c>
      <c r="J9" t="b">
        <f t="shared" si="1"/>
        <v>0</v>
      </c>
      <c r="K9" t="b">
        <f t="shared" si="2"/>
        <v>1</v>
      </c>
      <c r="L9" t="b">
        <f t="shared" si="3"/>
        <v>1</v>
      </c>
      <c r="M9" t="b">
        <f t="shared" si="4"/>
        <v>0</v>
      </c>
      <c r="N9" t="b">
        <f t="shared" si="5"/>
        <v>1</v>
      </c>
    </row>
    <row r="10" spans="1:14" x14ac:dyDescent="0.25">
      <c r="A10">
        <v>9</v>
      </c>
      <c r="B10" t="s">
        <v>62</v>
      </c>
      <c r="C10" t="s">
        <v>61</v>
      </c>
      <c r="D10" t="s">
        <v>60</v>
      </c>
      <c r="E10">
        <v>15</v>
      </c>
      <c r="F10" t="s">
        <v>56</v>
      </c>
      <c r="G10">
        <v>99</v>
      </c>
      <c r="H10" s="6">
        <v>36735</v>
      </c>
      <c r="I10" t="str">
        <f t="shared" si="0"/>
        <v>Praveen@gmail.com</v>
      </c>
      <c r="J10" t="b">
        <f t="shared" si="1"/>
        <v>0</v>
      </c>
      <c r="K10" t="b">
        <f t="shared" si="2"/>
        <v>1</v>
      </c>
      <c r="L10" t="b">
        <f t="shared" si="3"/>
        <v>0</v>
      </c>
      <c r="M10" t="b">
        <f t="shared" si="4"/>
        <v>1</v>
      </c>
      <c r="N10" t="b">
        <f t="shared" si="5"/>
        <v>0</v>
      </c>
    </row>
    <row r="11" spans="1:14" x14ac:dyDescent="0.25">
      <c r="A11">
        <v>10</v>
      </c>
      <c r="B11" t="s">
        <v>59</v>
      </c>
      <c r="C11" t="s">
        <v>58</v>
      </c>
      <c r="D11" t="s">
        <v>57</v>
      </c>
      <c r="E11">
        <v>16</v>
      </c>
      <c r="F11" t="s">
        <v>56</v>
      </c>
      <c r="G11">
        <v>64</v>
      </c>
      <c r="H11" s="6">
        <v>36348</v>
      </c>
      <c r="I11" t="str">
        <f t="shared" si="0"/>
        <v>Roshan@gmail.com</v>
      </c>
      <c r="J11" t="b">
        <f t="shared" si="1"/>
        <v>0</v>
      </c>
      <c r="K11" t="b">
        <f t="shared" si="2"/>
        <v>1</v>
      </c>
      <c r="L11" t="b">
        <f t="shared" si="3"/>
        <v>0</v>
      </c>
      <c r="M11" t="b">
        <f t="shared" si="4"/>
        <v>1</v>
      </c>
      <c r="N11" t="b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:B11"/>
    </sheetView>
  </sheetViews>
  <sheetFormatPr defaultRowHeight="15" x14ac:dyDescent="0.25"/>
  <cols>
    <col min="1" max="7" width="9.140625" style="11"/>
    <col min="8" max="8" width="10.28515625" style="11" bestFit="1" customWidth="1"/>
    <col min="9" max="9" width="20.5703125" style="11" bestFit="1" customWidth="1"/>
    <col min="10" max="10" width="11.7109375" style="11" bestFit="1" customWidth="1"/>
    <col min="11" max="16384" width="9.140625" style="11"/>
  </cols>
  <sheetData>
    <row r="1" spans="1:14" x14ac:dyDescent="0.25">
      <c r="A1" s="11" t="s">
        <v>104</v>
      </c>
      <c r="B1" s="11" t="s">
        <v>103</v>
      </c>
      <c r="C1" s="11" t="s">
        <v>102</v>
      </c>
      <c r="D1" s="11" t="s">
        <v>101</v>
      </c>
      <c r="E1" s="11" t="s">
        <v>100</v>
      </c>
      <c r="F1" s="11" t="s">
        <v>99</v>
      </c>
      <c r="G1" s="11" t="s">
        <v>98</v>
      </c>
      <c r="H1" s="12" t="s">
        <v>97</v>
      </c>
      <c r="I1" s="11" t="s">
        <v>96</v>
      </c>
      <c r="J1" s="11" t="s">
        <v>175</v>
      </c>
      <c r="K1" s="11" t="s">
        <v>177</v>
      </c>
      <c r="L1" s="11" t="s">
        <v>178</v>
      </c>
      <c r="M1" s="11" t="s">
        <v>179</v>
      </c>
      <c r="N1" s="11" t="s">
        <v>180</v>
      </c>
    </row>
    <row r="2" spans="1:14" x14ac:dyDescent="0.25">
      <c r="A2" s="11">
        <v>1</v>
      </c>
      <c r="B2" s="11" t="s">
        <v>86</v>
      </c>
      <c r="C2" s="11" t="s">
        <v>105</v>
      </c>
      <c r="D2" s="11" t="s">
        <v>84</v>
      </c>
      <c r="E2" s="11">
        <v>15</v>
      </c>
      <c r="F2" s="11" t="s">
        <v>56</v>
      </c>
      <c r="G2" s="11">
        <f>HLOOKUP(B2,[1]Hlookup!$A$1:$K$6,6,0)</f>
        <v>75.75</v>
      </c>
      <c r="H2" s="12">
        <v>36788</v>
      </c>
      <c r="I2" s="11" t="str">
        <f>CONCATENATE(B2,"@gmail.com")</f>
        <v>Abhishek@gmail.com</v>
      </c>
      <c r="J2" s="11" t="str">
        <f>VLOOKUP(B2,city!$B$2:$C$9,2,0)</f>
        <v>Hyderabad</v>
      </c>
      <c r="K2" s="11">
        <f>HLOOKUP(B2,[2]hlookup!$B$1:$K$6,2,0)</f>
        <v>90</v>
      </c>
      <c r="L2" s="11">
        <f>HLOOKUP(B2,[2]hlookup!$B$1:$K$6,3,0)</f>
        <v>67</v>
      </c>
    </row>
    <row r="3" spans="1:14" x14ac:dyDescent="0.25">
      <c r="A3" s="11">
        <v>2</v>
      </c>
      <c r="B3" s="11" t="s">
        <v>83</v>
      </c>
      <c r="C3" s="11" t="s">
        <v>58</v>
      </c>
      <c r="D3" s="11" t="s">
        <v>82</v>
      </c>
      <c r="E3" s="11">
        <v>16</v>
      </c>
      <c r="F3" s="11" t="s">
        <v>56</v>
      </c>
      <c r="G3" s="11">
        <f>HLOOKUP(B3,[1]Hlookup!$A$1:$K$6,6,0)</f>
        <v>86.5</v>
      </c>
      <c r="H3" s="12">
        <v>36376</v>
      </c>
      <c r="I3" s="11" t="str">
        <f t="shared" ref="I3:I11" si="0">CONCATENATE(B3,"@gmail.com")</f>
        <v>Akshay@gmail.com</v>
      </c>
      <c r="J3" s="11" t="str">
        <f>VLOOKUP(B3,city!$B$2:$C$9,2,0)</f>
        <v>Mumbai</v>
      </c>
      <c r="K3" s="11">
        <f>HLOOKUP(B3,[2]hlookup!$B$1:$K$6,2,0)</f>
        <v>89</v>
      </c>
      <c r="L3" s="11">
        <f>HLOOKUP(B3,[2]hlookup!$B$1:$K$6,3,0)</f>
        <v>89</v>
      </c>
    </row>
    <row r="4" spans="1:14" x14ac:dyDescent="0.25">
      <c r="A4" s="11">
        <v>3</v>
      </c>
      <c r="B4" s="11" t="s">
        <v>81</v>
      </c>
      <c r="C4" s="11" t="s">
        <v>80</v>
      </c>
      <c r="D4" s="11" t="s">
        <v>79</v>
      </c>
      <c r="E4" s="11">
        <v>14</v>
      </c>
      <c r="F4" s="11" t="s">
        <v>63</v>
      </c>
      <c r="G4" s="11">
        <f>HLOOKUP(B4,[1]Hlookup!$A$1:$K$6,6,0)</f>
        <v>77.25</v>
      </c>
      <c r="H4" s="12">
        <v>36987</v>
      </c>
      <c r="I4" s="11" t="str">
        <f t="shared" si="0"/>
        <v>Pooja@gmail.com</v>
      </c>
      <c r="J4" s="11" t="str">
        <f>VLOOKUP(B4,city!$B$2:$C$9,2,0)</f>
        <v>Bangalore</v>
      </c>
      <c r="K4" s="11">
        <f>HLOOKUP(B4,[2]hlookup!$B$1:$K$6,2,0)</f>
        <v>56</v>
      </c>
      <c r="L4" s="11">
        <f>HLOOKUP(B4,[2]hlookup!$B$1:$K$6,3,0)</f>
        <v>90</v>
      </c>
    </row>
    <row r="5" spans="1:14" x14ac:dyDescent="0.25">
      <c r="A5" s="11">
        <v>4</v>
      </c>
      <c r="B5" s="11" t="s">
        <v>78</v>
      </c>
      <c r="C5" s="11" t="s">
        <v>77</v>
      </c>
      <c r="D5" s="11" t="s">
        <v>76</v>
      </c>
      <c r="E5" s="11">
        <v>13</v>
      </c>
      <c r="F5" s="11" t="s">
        <v>63</v>
      </c>
      <c r="G5" s="11">
        <f>HLOOKUP(B5,[1]Hlookup!$A$1:$K$6,6,0)</f>
        <v>78</v>
      </c>
      <c r="H5" s="12">
        <v>37311</v>
      </c>
      <c r="I5" s="11" t="str">
        <f t="shared" si="0"/>
        <v>Laxmi@gmail.com</v>
      </c>
      <c r="J5" s="11" t="str">
        <f>VLOOKUP(B5,city!$B$2:$C$9,2,0)</f>
        <v>Kolkata</v>
      </c>
      <c r="K5" s="11">
        <f>HLOOKUP(B5,[2]hlookup!$B$1:$K$6,2,0)</f>
        <v>67</v>
      </c>
      <c r="L5" s="11">
        <f>HLOOKUP(B5,[2]hlookup!$B$1:$K$6,3,0)</f>
        <v>56</v>
      </c>
    </row>
    <row r="6" spans="1:14" x14ac:dyDescent="0.25">
      <c r="A6" s="11">
        <v>5</v>
      </c>
      <c r="B6" s="11" t="s">
        <v>75</v>
      </c>
      <c r="C6" s="11" t="s">
        <v>74</v>
      </c>
      <c r="D6" s="11" t="s">
        <v>73</v>
      </c>
      <c r="E6" s="11">
        <v>17</v>
      </c>
      <c r="F6" s="11" t="s">
        <v>56</v>
      </c>
      <c r="G6" s="11">
        <f>HLOOKUP(B6,[1]Hlookup!$A$1:$K$6,6,0)</f>
        <v>78</v>
      </c>
      <c r="H6" s="12">
        <v>35990</v>
      </c>
      <c r="I6" s="11" t="str">
        <f t="shared" si="0"/>
        <v>Prakash@gmail.com</v>
      </c>
      <c r="J6" s="11" t="str">
        <f>_xlfn.IFNA(VLOOKUP(B6,city!$B$2:$C$9,2,0),"missing")</f>
        <v>missing</v>
      </c>
      <c r="K6" s="11">
        <f>HLOOKUP(B6,[2]hlookup!$B$1:$K$6,2,0)</f>
        <v>56</v>
      </c>
      <c r="L6" s="11">
        <f>HLOOKUP(B6,[2]hlookup!$B$1:$K$6,3,0)</f>
        <v>89</v>
      </c>
    </row>
    <row r="7" spans="1:14" x14ac:dyDescent="0.25">
      <c r="A7" s="11">
        <v>6</v>
      </c>
      <c r="B7" s="11" t="s">
        <v>72</v>
      </c>
      <c r="C7" s="11" t="s">
        <v>71</v>
      </c>
      <c r="D7" s="11" t="s">
        <v>70</v>
      </c>
      <c r="E7" s="11">
        <v>18</v>
      </c>
      <c r="F7" s="11" t="s">
        <v>56</v>
      </c>
      <c r="G7" s="11">
        <f>HLOOKUP(B7,[1]Hlookup!$A$1:$K$6,6,0)</f>
        <v>72.75</v>
      </c>
      <c r="H7" s="12">
        <v>35744</v>
      </c>
      <c r="I7" s="11" t="str">
        <f t="shared" si="0"/>
        <v>Hemant@gmail.com</v>
      </c>
      <c r="J7" s="11" t="str">
        <f>_xlfn.IFNA(VLOOKUP(B7,city!$B$2:$C$9,2,0),"missing")</f>
        <v>Delhi</v>
      </c>
      <c r="K7" s="11">
        <f>HLOOKUP(B7,[2]hlookup!$B$1:$K$6,2,0)</f>
        <v>78</v>
      </c>
      <c r="L7" s="11">
        <f>HLOOKUP(B7,[2]hlookup!$B$1:$K$6,3,0)</f>
        <v>90</v>
      </c>
    </row>
    <row r="8" spans="1:14" x14ac:dyDescent="0.25">
      <c r="A8" s="11">
        <v>7</v>
      </c>
      <c r="B8" s="11" t="s">
        <v>69</v>
      </c>
      <c r="C8" s="11" t="s">
        <v>68</v>
      </c>
      <c r="D8" s="11" t="s">
        <v>67</v>
      </c>
      <c r="E8" s="11">
        <v>19</v>
      </c>
      <c r="F8" s="11" t="s">
        <v>63</v>
      </c>
      <c r="G8" s="11">
        <f>HLOOKUP(B8,[1]Hlookup!$A$1:$K$6,6,0)</f>
        <v>86.5</v>
      </c>
      <c r="H8" s="12">
        <v>35354</v>
      </c>
      <c r="I8" s="11" t="str">
        <f t="shared" si="0"/>
        <v>Durga@gmail.com</v>
      </c>
      <c r="J8" s="11" t="str">
        <f>_xlfn.IFNA(VLOOKUP(B8,city!$B$2:$C$9,2,0),"missing")</f>
        <v>missing</v>
      </c>
      <c r="K8" s="11">
        <f>HLOOKUP(B8,[2]hlookup!$B$1:$K$6,2,0)</f>
        <v>89</v>
      </c>
      <c r="L8" s="11">
        <f>HLOOKUP(B8,[2]hlookup!$B$1:$K$6,3,0)</f>
        <v>89</v>
      </c>
    </row>
    <row r="9" spans="1:14" x14ac:dyDescent="0.25">
      <c r="A9" s="11">
        <v>8</v>
      </c>
      <c r="B9" s="11" t="s">
        <v>66</v>
      </c>
      <c r="C9" s="11" t="s">
        <v>65</v>
      </c>
      <c r="D9" s="11" t="s">
        <v>64</v>
      </c>
      <c r="E9" s="11">
        <v>14</v>
      </c>
      <c r="F9" s="11" t="s">
        <v>63</v>
      </c>
      <c r="G9" s="11">
        <f>HLOOKUP(B9,[1]Hlookup!$A$1:$K$6,6,0)</f>
        <v>77.25</v>
      </c>
      <c r="H9" s="12">
        <v>37090</v>
      </c>
      <c r="I9" s="11" t="str">
        <f t="shared" si="0"/>
        <v>Ankita@gmail.com</v>
      </c>
      <c r="J9" s="11" t="str">
        <f>_xlfn.IFNA(VLOOKUP(B9,city!$B$2:$C$9,2,0),"missing")</f>
        <v>Ahemdabad</v>
      </c>
      <c r="K9" s="11">
        <f>HLOOKUP(B9,[2]hlookup!$B$1:$K$6,2,0)</f>
        <v>56</v>
      </c>
      <c r="L9" s="11">
        <f>HLOOKUP(B9,[2]hlookup!$B$1:$K$6,3,0)</f>
        <v>90</v>
      </c>
    </row>
    <row r="10" spans="1:14" x14ac:dyDescent="0.25">
      <c r="A10" s="11">
        <v>9</v>
      </c>
      <c r="B10" s="11" t="s">
        <v>62</v>
      </c>
      <c r="C10" s="11" t="s">
        <v>61</v>
      </c>
      <c r="D10" s="11" t="s">
        <v>60</v>
      </c>
      <c r="E10" s="11">
        <v>15</v>
      </c>
      <c r="F10" s="11" t="s">
        <v>56</v>
      </c>
      <c r="G10" s="11">
        <f>HLOOKUP(B10,[1]Hlookup!$A$1:$K$6,6,0)</f>
        <v>81</v>
      </c>
      <c r="H10" s="12">
        <v>36735</v>
      </c>
      <c r="I10" s="11" t="str">
        <f t="shared" si="0"/>
        <v>Praveen@gmail.com</v>
      </c>
      <c r="J10" s="11" t="str">
        <f>_xlfn.IFNA(VLOOKUP(B10,city!$B$2:$C$9,2,0),"missing")</f>
        <v>Cuttack</v>
      </c>
      <c r="K10" s="11">
        <f>HLOOKUP(B10,[2]hlookup!$B$1:$K$6,2,0)</f>
        <v>89</v>
      </c>
      <c r="L10" s="11">
        <f>HLOOKUP(B10,[2]hlookup!$B$1:$K$6,3,0)</f>
        <v>78</v>
      </c>
    </row>
    <row r="11" spans="1:14" x14ac:dyDescent="0.25">
      <c r="A11" s="11">
        <v>10</v>
      </c>
      <c r="B11" s="11" t="s">
        <v>59</v>
      </c>
      <c r="C11" s="11" t="s">
        <v>58</v>
      </c>
      <c r="D11" s="11" t="s">
        <v>57</v>
      </c>
      <c r="E11" s="11">
        <v>16</v>
      </c>
      <c r="F11" s="11" t="s">
        <v>56</v>
      </c>
      <c r="G11" s="11">
        <f>HLOOKUP(B11,[1]Hlookup!$A$1:$K$6,6,0)</f>
        <v>72.75</v>
      </c>
      <c r="H11" s="12">
        <v>36348</v>
      </c>
      <c r="I11" s="11" t="str">
        <f t="shared" si="0"/>
        <v>Roshan@gmail.com</v>
      </c>
      <c r="J11" s="11" t="str">
        <f>_xlfn.IFNA(VLOOKUP(B11,city!$B$2:$C$9,2,0),"missing")</f>
        <v>Gurgaon</v>
      </c>
      <c r="K11" s="11">
        <f>HLOOKUP(B11,[2]hlookup!$B$1:$K$6,2,0)</f>
        <v>78</v>
      </c>
      <c r="L11" s="11">
        <f>HLOOKUP(B11,[2]hlookup!$B$1:$K$6,3,0)</f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L12" sqref="L12"/>
    </sheetView>
  </sheetViews>
  <sheetFormatPr defaultRowHeight="15" x14ac:dyDescent="0.25"/>
  <cols>
    <col min="1" max="1" width="10.5703125" bestFit="1" customWidth="1"/>
    <col min="6" max="6" width="28.5703125" bestFit="1" customWidth="1"/>
  </cols>
  <sheetData>
    <row r="1" spans="1:18" x14ac:dyDescent="0.25">
      <c r="A1" t="s">
        <v>184</v>
      </c>
      <c r="B1" t="s">
        <v>185</v>
      </c>
      <c r="C1" t="s">
        <v>186</v>
      </c>
      <c r="F1" t="str">
        <f>INDEX(A2:A10,5,1)</f>
        <v>Prakash</v>
      </c>
    </row>
    <row r="2" spans="1:18" x14ac:dyDescent="0.25">
      <c r="A2" s="11" t="s">
        <v>86</v>
      </c>
      <c r="B2">
        <v>74</v>
      </c>
      <c r="C2">
        <v>7</v>
      </c>
      <c r="F2">
        <f>INDEX(A1:B11,7,2)</f>
        <v>54</v>
      </c>
      <c r="G2">
        <f>INDEX(A1:C11,7,3)</f>
        <v>9</v>
      </c>
      <c r="I2" s="11" t="s">
        <v>86</v>
      </c>
      <c r="J2" s="11" t="s">
        <v>83</v>
      </c>
      <c r="K2" s="11" t="s">
        <v>81</v>
      </c>
      <c r="L2" s="11" t="s">
        <v>78</v>
      </c>
      <c r="M2" s="11" t="s">
        <v>75</v>
      </c>
      <c r="N2" s="11" t="s">
        <v>72</v>
      </c>
      <c r="O2" s="11" t="s">
        <v>69</v>
      </c>
      <c r="P2" s="11" t="s">
        <v>66</v>
      </c>
      <c r="Q2" s="11" t="s">
        <v>62</v>
      </c>
      <c r="R2" s="11" t="s">
        <v>59</v>
      </c>
    </row>
    <row r="3" spans="1:18" x14ac:dyDescent="0.25">
      <c r="A3" s="11" t="s">
        <v>83</v>
      </c>
      <c r="B3">
        <v>89</v>
      </c>
      <c r="C3">
        <v>2</v>
      </c>
    </row>
    <row r="4" spans="1:18" x14ac:dyDescent="0.25">
      <c r="A4" s="11" t="s">
        <v>81</v>
      </c>
      <c r="B4">
        <v>81</v>
      </c>
      <c r="C4">
        <v>5</v>
      </c>
      <c r="F4">
        <f>MATCH("Prakash",A1:A11,0)</f>
        <v>6</v>
      </c>
      <c r="J4" t="str">
        <f>INDEX(I2:R2,1,8)</f>
        <v>Ankita</v>
      </c>
    </row>
    <row r="5" spans="1:18" x14ac:dyDescent="0.25">
      <c r="A5" s="11" t="s">
        <v>78</v>
      </c>
      <c r="B5">
        <v>78</v>
      </c>
      <c r="C5">
        <v>6</v>
      </c>
      <c r="J5">
        <f>MATCH("ankita",I2:R2,0)</f>
        <v>8</v>
      </c>
    </row>
    <row r="6" spans="1:18" x14ac:dyDescent="0.25">
      <c r="A6" s="11" t="s">
        <v>75</v>
      </c>
      <c r="B6">
        <v>87</v>
      </c>
      <c r="C6">
        <v>3</v>
      </c>
    </row>
    <row r="7" spans="1:18" x14ac:dyDescent="0.25">
      <c r="A7" s="11" t="s">
        <v>72</v>
      </c>
      <c r="B7">
        <v>54</v>
      </c>
      <c r="C7">
        <v>9</v>
      </c>
    </row>
    <row r="8" spans="1:18" x14ac:dyDescent="0.25">
      <c r="A8" s="11" t="s">
        <v>69</v>
      </c>
      <c r="B8">
        <v>45</v>
      </c>
      <c r="C8">
        <v>10</v>
      </c>
      <c r="K8" s="11"/>
    </row>
    <row r="9" spans="1:18" x14ac:dyDescent="0.25">
      <c r="A9" s="11" t="s">
        <v>66</v>
      </c>
      <c r="B9">
        <v>65</v>
      </c>
      <c r="C9">
        <v>8</v>
      </c>
      <c r="K9" s="11"/>
    </row>
    <row r="10" spans="1:18" x14ac:dyDescent="0.25">
      <c r="A10" s="11" t="s">
        <v>62</v>
      </c>
      <c r="B10">
        <v>85</v>
      </c>
      <c r="C10">
        <v>4</v>
      </c>
      <c r="L10" t="s">
        <v>188</v>
      </c>
    </row>
    <row r="11" spans="1:18" x14ac:dyDescent="0.25">
      <c r="A11" s="11" t="s">
        <v>59</v>
      </c>
      <c r="B11">
        <v>99</v>
      </c>
      <c r="C11">
        <v>1</v>
      </c>
      <c r="K11" t="s">
        <v>150</v>
      </c>
      <c r="L11" s="11">
        <f>INDEX(A1:C11,MATCH(L10,A1:A11,0),MATCH(K11,A1:C1,0))</f>
        <v>5</v>
      </c>
    </row>
    <row r="12" spans="1:18" x14ac:dyDescent="0.25">
      <c r="K12" t="s">
        <v>189</v>
      </c>
      <c r="L12">
        <f>INDEX(A1:C11,MATCH(L10,A1:A11,0),MATCH(K12,A1:C1,0))</f>
        <v>81</v>
      </c>
    </row>
    <row r="18" spans="6:6" x14ac:dyDescent="0.25">
      <c r="F18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11.7109375" bestFit="1" customWidth="1"/>
  </cols>
  <sheetData>
    <row r="1" spans="1:3" x14ac:dyDescent="0.25">
      <c r="A1" s="11" t="s">
        <v>181</v>
      </c>
      <c r="B1" s="11" t="s">
        <v>182</v>
      </c>
      <c r="C1" s="11" t="s">
        <v>175</v>
      </c>
    </row>
    <row r="2" spans="1:3" x14ac:dyDescent="0.25">
      <c r="A2" s="11">
        <v>6</v>
      </c>
      <c r="B2" s="11" t="s">
        <v>72</v>
      </c>
      <c r="C2" s="11" t="s">
        <v>168</v>
      </c>
    </row>
    <row r="3" spans="1:3" x14ac:dyDescent="0.25">
      <c r="A3" s="11">
        <v>2</v>
      </c>
      <c r="B3" s="11" t="s">
        <v>83</v>
      </c>
      <c r="C3" s="11" t="s">
        <v>169</v>
      </c>
    </row>
    <row r="4" spans="1:3" x14ac:dyDescent="0.25">
      <c r="A4" s="11">
        <v>9</v>
      </c>
      <c r="B4" s="11" t="s">
        <v>62</v>
      </c>
      <c r="C4" s="11" t="s">
        <v>170</v>
      </c>
    </row>
    <row r="5" spans="1:3" x14ac:dyDescent="0.25">
      <c r="A5" s="11">
        <v>3</v>
      </c>
      <c r="B5" s="11" t="s">
        <v>81</v>
      </c>
      <c r="C5" s="11" t="s">
        <v>171</v>
      </c>
    </row>
    <row r="6" spans="1:3" x14ac:dyDescent="0.25">
      <c r="A6" s="11">
        <v>10</v>
      </c>
      <c r="B6" s="11" t="s">
        <v>59</v>
      </c>
      <c r="C6" s="11" t="s">
        <v>172</v>
      </c>
    </row>
    <row r="7" spans="1:3" x14ac:dyDescent="0.25">
      <c r="A7" s="11">
        <v>4</v>
      </c>
      <c r="B7" s="11" t="s">
        <v>78</v>
      </c>
      <c r="C7" s="11" t="s">
        <v>173</v>
      </c>
    </row>
    <row r="8" spans="1:3" x14ac:dyDescent="0.25">
      <c r="A8" s="11">
        <v>1</v>
      </c>
      <c r="B8" s="11" t="s">
        <v>86</v>
      </c>
      <c r="C8" s="11" t="s">
        <v>183</v>
      </c>
    </row>
    <row r="9" spans="1:3" x14ac:dyDescent="0.25">
      <c r="A9" s="11">
        <v>8</v>
      </c>
      <c r="B9" s="11" t="s">
        <v>66</v>
      </c>
      <c r="C9" s="1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xlsx-1</vt:lpstr>
      <vt:lpstr>frmula-2</vt:lpstr>
      <vt:lpstr>formula-3 </vt:lpstr>
      <vt:lpstr>math-formula</vt:lpstr>
      <vt:lpstr>formula</vt:lpstr>
      <vt:lpstr>logical formula</vt:lpstr>
      <vt:lpstr>vloookup</vt:lpstr>
      <vt:lpstr>index matching</vt:lpstr>
      <vt:lpstr>city</vt:lpstr>
      <vt:lpstr>hlookup</vt:lpstr>
      <vt:lpstr>Pivot_Table</vt:lpstr>
      <vt:lpstr>No. of count</vt:lpstr>
      <vt:lpstr>Formula-1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Nabin Adhikari</cp:lastModifiedBy>
  <dcterms:created xsi:type="dcterms:W3CDTF">2022-02-12T11:48:32Z</dcterms:created>
  <dcterms:modified xsi:type="dcterms:W3CDTF">2022-11-28T20:34:42Z</dcterms:modified>
</cp:coreProperties>
</file>