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U Boulder\Phase 3 Robustness Calculations\"/>
    </mc:Choice>
  </mc:AlternateContent>
  <bookViews>
    <workbookView xWindow="0" yWindow="0" windowWidth="22725" windowHeight="11160" firstSheet="1" activeTab="7"/>
  </bookViews>
  <sheets>
    <sheet name="summary table" sheetId="11" r:id="rId1"/>
    <sheet name="Satisficing" sheetId="1" r:id="rId2"/>
    <sheet name="Satisficing deviation" sheetId="5" r:id="rId3"/>
    <sheet name="Regret from best" sheetId="6" r:id="rId4"/>
    <sheet name="% deviation from optimization" sheetId="9" r:id="rId5"/>
    <sheet name="Mean" sheetId="7" r:id="rId6"/>
    <sheet name="Maximin" sheetId="8" r:id="rId7"/>
    <sheet name="Regret from best SIMPLE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2" l="1"/>
  <c r="E13" i="12"/>
  <c r="F12" i="12"/>
  <c r="E12" i="12"/>
  <c r="E11" i="12"/>
  <c r="E10" i="12"/>
  <c r="E9" i="12"/>
  <c r="F9" i="12" s="1"/>
  <c r="E8" i="12"/>
  <c r="E7" i="12"/>
  <c r="F7" i="12" s="1"/>
  <c r="E6" i="12"/>
  <c r="F6" i="12" s="1"/>
  <c r="E5" i="12"/>
  <c r="E4" i="12"/>
  <c r="F4" i="12" l="1"/>
  <c r="F10" i="12"/>
  <c r="F11" i="12"/>
  <c r="F8" i="12"/>
  <c r="F5" i="12"/>
  <c r="F13" i="12"/>
  <c r="E7" i="5"/>
  <c r="E8" i="5"/>
  <c r="D4" i="5"/>
  <c r="E4" i="5" s="1"/>
  <c r="D5" i="5"/>
  <c r="E5" i="5" s="1"/>
  <c r="D6" i="5"/>
  <c r="E6" i="5" s="1"/>
  <c r="D7" i="5"/>
  <c r="D8" i="5"/>
  <c r="D9" i="5"/>
  <c r="E9" i="5" s="1"/>
  <c r="D10" i="5"/>
  <c r="E10" i="5" s="1"/>
  <c r="D11" i="5"/>
  <c r="E11" i="5" s="1"/>
  <c r="D12" i="5"/>
  <c r="E12" i="5" s="1"/>
  <c r="D3" i="5"/>
  <c r="E3" i="5" s="1"/>
  <c r="D3" i="8"/>
  <c r="D14" i="8" s="1"/>
  <c r="D14" i="7"/>
  <c r="D3" i="7"/>
  <c r="H4" i="9"/>
  <c r="G4" i="9"/>
  <c r="E4" i="9"/>
  <c r="E5" i="9"/>
  <c r="E6" i="9"/>
  <c r="E7" i="9"/>
  <c r="E8" i="9"/>
  <c r="E9" i="9"/>
  <c r="E10" i="9"/>
  <c r="E11" i="9"/>
  <c r="E12" i="9"/>
  <c r="E13" i="9"/>
  <c r="I6" i="6"/>
  <c r="F5" i="6"/>
  <c r="F6" i="6"/>
  <c r="F7" i="6"/>
  <c r="F8" i="6"/>
  <c r="F9" i="6"/>
  <c r="F10" i="6"/>
  <c r="F11" i="6"/>
  <c r="F12" i="6"/>
  <c r="F13" i="6"/>
  <c r="F4" i="6"/>
  <c r="E5" i="6"/>
  <c r="G5" i="6" s="1"/>
  <c r="E6" i="6"/>
  <c r="E7" i="6"/>
  <c r="H7" i="6" s="1"/>
  <c r="E8" i="6"/>
  <c r="G8" i="6" s="1"/>
  <c r="E9" i="6"/>
  <c r="G9" i="6" s="1"/>
  <c r="E10" i="6"/>
  <c r="G10" i="6" s="1"/>
  <c r="E11" i="6"/>
  <c r="E12" i="6"/>
  <c r="E13" i="6"/>
  <c r="G13" i="6" s="1"/>
  <c r="E4" i="6"/>
  <c r="H4" i="6" s="1"/>
  <c r="D4" i="1"/>
  <c r="D5" i="1"/>
  <c r="D6" i="1"/>
  <c r="D7" i="1"/>
  <c r="D8" i="1"/>
  <c r="D9" i="1"/>
  <c r="D10" i="1"/>
  <c r="D11" i="1"/>
  <c r="D12" i="1"/>
  <c r="D3" i="1"/>
  <c r="E14" i="5" l="1"/>
  <c r="H6" i="6"/>
  <c r="H11" i="6"/>
  <c r="H8" i="6"/>
  <c r="I8" i="6" s="1"/>
  <c r="G7" i="6"/>
  <c r="I7" i="6" s="1"/>
  <c r="H10" i="6"/>
  <c r="I10" i="6" s="1"/>
  <c r="H13" i="6"/>
  <c r="I13" i="6" s="1"/>
  <c r="H5" i="6"/>
  <c r="I5" i="6" s="1"/>
  <c r="H9" i="6"/>
  <c r="I9" i="6" s="1"/>
  <c r="H12" i="6"/>
  <c r="G4" i="6"/>
  <c r="I4" i="6" s="1"/>
  <c r="G6" i="6"/>
  <c r="G12" i="6"/>
  <c r="I12" i="6" s="1"/>
  <c r="G11" i="6"/>
  <c r="I11" i="6" s="1"/>
  <c r="D14" i="1"/>
  <c r="I15" i="6" l="1"/>
  <c r="H15" i="9"/>
</calcChain>
</file>

<file path=xl/sharedStrings.xml><?xml version="1.0" encoding="utf-8"?>
<sst xmlns="http://schemas.openxmlformats.org/spreadsheetml/2006/main" count="128" uniqueCount="78">
  <si>
    <t>LB.Shortage.Volume (KAF)</t>
  </si>
  <si>
    <t>threshold</t>
  </si>
  <si>
    <t>threshold (KAF)</t>
  </si>
  <si>
    <t>Satisficing binary</t>
  </si>
  <si>
    <t>SOW</t>
  </si>
  <si>
    <t>Policy ID</t>
  </si>
  <si>
    <t>Data</t>
  </si>
  <si>
    <t>Calculations</t>
  </si>
  <si>
    <t>satisficing deviation</t>
  </si>
  <si>
    <t>Policy ID: 189</t>
  </si>
  <si>
    <t>Best</t>
  </si>
  <si>
    <t>Worst</t>
  </si>
  <si>
    <t>Policy ID: 1</t>
  </si>
  <si>
    <t>Policy ID: 463</t>
  </si>
  <si>
    <t>|sol'n - best|</t>
  </si>
  <si>
    <t>|best - worst|</t>
  </si>
  <si>
    <t>regret from best</t>
  </si>
  <si>
    <t>Optimization</t>
  </si>
  <si>
    <t>Policy ID:</t>
  </si>
  <si>
    <t>90th %</t>
  </si>
  <si>
    <t>eCDF</t>
  </si>
  <si>
    <t>percent deviation</t>
  </si>
  <si>
    <t>Robustness runs</t>
  </si>
  <si>
    <t>percentile</t>
  </si>
  <si>
    <t>chosen percentile</t>
  </si>
  <si>
    <t>Calculations (ID: 1)</t>
  </si>
  <si>
    <t>user inputs</t>
  </si>
  <si>
    <t>sol'n - threshold</t>
  </si>
  <si>
    <t>normalization</t>
  </si>
  <si>
    <t>90th%  - optimization</t>
  </si>
  <si>
    <t>mean</t>
  </si>
  <si>
    <t>90th percentile</t>
  </si>
  <si>
    <t>SOW used</t>
  </si>
  <si>
    <t>Name</t>
  </si>
  <si>
    <t>Interpretation</t>
  </si>
  <si>
    <t>Satisficing</t>
  </si>
  <si>
    <t>Satisficing deviation</t>
  </si>
  <si>
    <t>Regret from best</t>
  </si>
  <si>
    <t>Category</t>
  </si>
  <si>
    <t>Percent deviation from optimization</t>
  </si>
  <si>
    <t>Maximin</t>
  </si>
  <si>
    <t>The fraction of SOW where a given policy satisfies  user-defined performance thresholds.</t>
  </si>
  <si>
    <t>Normalization factor</t>
  </si>
  <si>
    <t>Summary statistic</t>
  </si>
  <si>
    <t>The percent by which the 90th percentile performance of a solution deviates from its performance during optimization.</t>
  </si>
  <si>
    <t>The performance averaged over the SOW ensemble.</t>
  </si>
  <si>
    <t>Transformation of objective</t>
  </si>
  <si>
    <t>The worst performance obtained by a solution in the SOW ensemble. Alternatively, other percentiles can be used (95th or 90th percentile performance, for example).</t>
  </si>
  <si>
    <t>Satisfactory (1) or                 Not Satisfactory (0)</t>
  </si>
  <si>
    <t>Deviation from satisficing threshold</t>
  </si>
  <si>
    <t>Deviation from best performance by any policy in each SOW</t>
  </si>
  <si>
    <t>Deviation from optimization performance</t>
  </si>
  <si>
    <t>None</t>
  </si>
  <si>
    <t>All</t>
  </si>
  <si>
    <t>Worst-case (or user-defined percentile)</t>
  </si>
  <si>
    <t>Threshold</t>
  </si>
  <si>
    <t>Optimization performance</t>
  </si>
  <si>
    <t>regret</t>
  </si>
  <si>
    <t>Calculation</t>
  </si>
  <si>
    <t>Description</t>
  </si>
  <si>
    <t>No objective transform</t>
  </si>
  <si>
    <t>threshold &amp; regret</t>
  </si>
  <si>
    <t>Definition</t>
  </si>
  <si>
    <t>The average percent by which a policy satisfies a user-defined performance threshold.</t>
  </si>
  <si>
    <t>1 indicates the performance thresholds have been satisfied in every SOW, whereas 0 indicates the thresholds are violated in every SOW.</t>
  </si>
  <si>
    <t>The average percent by which a solution's performance in each SOW deviates from the best performance obtained by any policy in each SOW.</t>
  </si>
  <si>
    <t>0 percent indicates the policy is the best performing policy in every SOW, and greater positive values indicate larger average regret compared to the best performing policies.</t>
  </si>
  <si>
    <r>
      <t xml:space="preserve">Mean </t>
    </r>
    <r>
      <rPr>
        <sz val="12"/>
        <color theme="1"/>
        <rFont val="Calibri"/>
        <family val="2"/>
        <scheme val="minor"/>
      </rPr>
      <t>(Laplace's Principle of Insufficient Reason)</t>
    </r>
  </si>
  <si>
    <t xml:space="preserve">The units and interpretation of each performance objective are maintained (e.g. smaller values are desired for minimization objectives) </t>
  </si>
  <si>
    <t>Negative percentages indicate performance better than the threshold, and positive indicates performance worse than the threshold.</t>
  </si>
  <si>
    <t>Global range of performance observed by all policies, unique to each SOW</t>
  </si>
  <si>
    <t>mean (Laplace's Principle of Insufficient Reason)</t>
  </si>
  <si>
    <t>satisficing</t>
  </si>
  <si>
    <t>Positive percentages indicate the policy performs worse during robustness simulations compared to optimization simulations, whereas negative values means the policy performs better (mathematically possible, but does't occur in our analysis).</t>
  </si>
  <si>
    <t>sol'n - best</t>
  </si>
  <si>
    <t>The 90th percentile deviation of a policy from the best performing policy in each SOW.</t>
  </si>
  <si>
    <t>90th % maximin</t>
  </si>
  <si>
    <t>90th% regret from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</si>
</sst>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" fontId="0" fillId="0" borderId="12" xfId="0" applyNumberFormat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5" borderId="22" xfId="0" applyFill="1" applyBorder="1"/>
    <xf numFmtId="0" fontId="0" fillId="5" borderId="16" xfId="0" applyFill="1" applyBorder="1"/>
    <xf numFmtId="0" fontId="0" fillId="5" borderId="12" xfId="0" applyFill="1" applyBorder="1"/>
    <xf numFmtId="1" fontId="0" fillId="5" borderId="12" xfId="0" applyNumberFormat="1" applyFill="1" applyBorder="1"/>
    <xf numFmtId="1" fontId="0" fillId="5" borderId="30" xfId="0" applyNumberFormat="1" applyFill="1" applyBorder="1"/>
    <xf numFmtId="1" fontId="0" fillId="0" borderId="31" xfId="0" applyNumberFormat="1" applyBorder="1"/>
    <xf numFmtId="1" fontId="0" fillId="5" borderId="31" xfId="0" applyNumberFormat="1" applyFill="1" applyBorder="1"/>
    <xf numFmtId="1" fontId="0" fillId="5" borderId="23" xfId="0" applyNumberFormat="1" applyFill="1" applyBorder="1"/>
    <xf numFmtId="0" fontId="0" fillId="6" borderId="0" xfId="0" applyFill="1" applyBorder="1"/>
    <xf numFmtId="1" fontId="0" fillId="6" borderId="12" xfId="0" applyNumberFormat="1" applyFill="1" applyBorder="1"/>
    <xf numFmtId="2" fontId="0" fillId="5" borderId="17" xfId="0" applyNumberFormat="1" applyFill="1" applyBorder="1"/>
    <xf numFmtId="2" fontId="0" fillId="6" borderId="17" xfId="0" applyNumberForma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" fontId="0" fillId="5" borderId="17" xfId="0" applyNumberFormat="1" applyFill="1" applyBorder="1"/>
    <xf numFmtId="1" fontId="0" fillId="0" borderId="17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6" borderId="18" xfId="0" applyNumberFormat="1" applyFill="1" applyBorder="1"/>
    <xf numFmtId="1" fontId="0" fillId="6" borderId="19" xfId="0" applyNumberFormat="1" applyFill="1" applyBorder="1"/>
    <xf numFmtId="2" fontId="0" fillId="6" borderId="20" xfId="0" applyNumberFormat="1" applyFill="1" applyBorder="1"/>
    <xf numFmtId="0" fontId="2" fillId="3" borderId="24" xfId="0" applyFont="1" applyFill="1" applyBorder="1"/>
    <xf numFmtId="2" fontId="2" fillId="3" borderId="26" xfId="0" applyNumberFormat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0" fillId="5" borderId="16" xfId="0" applyNumberFormat="1" applyFill="1" applyBorder="1"/>
    <xf numFmtId="2" fontId="0" fillId="0" borderId="16" xfId="0" applyNumberFormat="1" applyFill="1" applyBorder="1"/>
    <xf numFmtId="2" fontId="0" fillId="0" borderId="18" xfId="0" applyNumberFormat="1" applyFill="1" applyBorder="1"/>
    <xf numFmtId="1" fontId="0" fillId="7" borderId="17" xfId="0" applyNumberFormat="1" applyFill="1" applyBorder="1"/>
    <xf numFmtId="2" fontId="0" fillId="7" borderId="16" xfId="0" applyNumberFormat="1" applyFill="1" applyBorder="1"/>
    <xf numFmtId="0" fontId="0" fillId="6" borderId="3" xfId="0" applyFill="1" applyBorder="1"/>
    <xf numFmtId="0" fontId="0" fillId="6" borderId="9" xfId="0" applyFill="1" applyBorder="1"/>
    <xf numFmtId="0" fontId="0" fillId="3" borderId="26" xfId="0" applyFill="1" applyBorder="1"/>
    <xf numFmtId="2" fontId="0" fillId="3" borderId="26" xfId="0" applyNumberFormat="1" applyFill="1" applyBorder="1"/>
    <xf numFmtId="1" fontId="0" fillId="3" borderId="26" xfId="0" applyNumberFormat="1" applyFill="1" applyBorder="1"/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0" borderId="0" xfId="0" applyFont="1" applyFill="1"/>
    <xf numFmtId="0" fontId="2" fillId="4" borderId="1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6" xfId="0" applyFill="1" applyBorder="1"/>
    <xf numFmtId="0" fontId="0" fillId="0" borderId="37" xfId="0" applyBorder="1"/>
    <xf numFmtId="0" fontId="0" fillId="5" borderId="37" xfId="0" applyFill="1" applyBorder="1"/>
    <xf numFmtId="0" fontId="0" fillId="0" borderId="38" xfId="0" applyBorder="1"/>
    <xf numFmtId="2" fontId="0" fillId="5" borderId="32" xfId="0" applyNumberFormat="1" applyFill="1" applyBorder="1"/>
    <xf numFmtId="0" fontId="2" fillId="2" borderId="29" xfId="0" applyFont="1" applyFill="1" applyBorder="1" applyAlignment="1">
      <alignment horizontal="center"/>
    </xf>
    <xf numFmtId="1" fontId="0" fillId="0" borderId="27" xfId="0" applyNumberFormat="1" applyBorder="1"/>
    <xf numFmtId="2" fontId="0" fillId="0" borderId="32" xfId="0" applyNumberFormat="1" applyFill="1" applyBorder="1"/>
    <xf numFmtId="2" fontId="0" fillId="0" borderId="9" xfId="0" applyNumberFormat="1" applyFill="1" applyBorder="1"/>
    <xf numFmtId="2" fontId="0" fillId="5" borderId="21" xfId="0" applyNumberFormat="1" applyFill="1" applyBorder="1"/>
    <xf numFmtId="0" fontId="2" fillId="4" borderId="2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49" fontId="2" fillId="5" borderId="22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5" borderId="12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/>
    </xf>
    <xf numFmtId="0" fontId="0" fillId="0" borderId="20" xfId="0" applyBorder="1"/>
    <xf numFmtId="0" fontId="0" fillId="6" borderId="2" xfId="0" applyFill="1" applyBorder="1"/>
    <xf numFmtId="0" fontId="0" fillId="6" borderId="4" xfId="0" applyFill="1" applyBorder="1"/>
    <xf numFmtId="1" fontId="0" fillId="6" borderId="17" xfId="0" applyNumberFormat="1" applyFill="1" applyBorder="1"/>
    <xf numFmtId="1" fontId="0" fillId="6" borderId="20" xfId="0" applyNumberFormat="1" applyFill="1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0" fontId="0" fillId="2" borderId="1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" fontId="0" fillId="0" borderId="40" xfId="0" applyNumberForma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1" fontId="0" fillId="0" borderId="41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164" fontId="0" fillId="3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  <color rgb="FFEAEAE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115032</xdr:colOff>
      <xdr:row>9</xdr:row>
      <xdr:rowOff>134082</xdr:rowOff>
    </xdr:from>
    <xdr:to>
      <xdr:col>4</xdr:col>
      <xdr:colOff>476982</xdr:colOff>
      <xdr:row>13</xdr:row>
      <xdr:rowOff>191231</xdr:rowOff>
    </xdr:to>
    <xdr:sp macro="" textlink="">
      <xdr:nvSpPr>
        <xdr:cNvPr id="2" name="Curved Left Arrow 1"/>
        <xdr:cNvSpPr/>
      </xdr:nvSpPr>
      <xdr:spPr>
        <a:xfrm>
          <a:off x="4313359" y="1877890"/>
          <a:ext cx="361950" cy="83380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29308</xdr:colOff>
      <xdr:row>2</xdr:row>
      <xdr:rowOff>29307</xdr:rowOff>
    </xdr:from>
    <xdr:to>
      <xdr:col>4</xdr:col>
      <xdr:colOff>124558</xdr:colOff>
      <xdr:row>12</xdr:row>
      <xdr:rowOff>732</xdr:rowOff>
    </xdr:to>
    <xdr:sp macro="" textlink="">
      <xdr:nvSpPr>
        <xdr:cNvPr id="3" name="Right Bracket 2"/>
        <xdr:cNvSpPr/>
      </xdr:nvSpPr>
      <xdr:spPr>
        <a:xfrm>
          <a:off x="4227635" y="439615"/>
          <a:ext cx="95250" cy="1883752"/>
        </a:xfrm>
        <a:prstGeom prst="rightBracket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553182</xdr:colOff>
      <xdr:row>11</xdr:row>
      <xdr:rowOff>732</xdr:rowOff>
    </xdr:from>
    <xdr:to>
      <xdr:col>6</xdr:col>
      <xdr:colOff>153132</xdr:colOff>
      <xdr:row>12</xdr:row>
      <xdr:rowOff>143607</xdr:rowOff>
    </xdr:to>
    <xdr:sp macro="" textlink="">
      <xdr:nvSpPr>
        <xdr:cNvPr id="4" name="TextBox 3"/>
        <xdr:cNvSpPr txBox="1"/>
      </xdr:nvSpPr>
      <xdr:spPr>
        <a:xfrm>
          <a:off x="4751509" y="2125540"/>
          <a:ext cx="816219" cy="340702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average</a:t>
          </a:r>
        </a:p>
      </xdr:txBody>
    </xdr:sp>
    <xdr:clientData/>
  </xdr:twoCellAnchor>
  <xdr:twoCellAnchor editAs="oneCell">
    <xdr:from>
      <xdr:col>2</xdr:col>
      <xdr:colOff>0</xdr:colOff>
      <xdr:row>17</xdr:row>
      <xdr:rowOff>190498</xdr:rowOff>
    </xdr:from>
    <xdr:to>
      <xdr:col>3</xdr:col>
      <xdr:colOff>608550</xdr:colOff>
      <xdr:row>24</xdr:row>
      <xdr:rowOff>153865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269" y="3494940"/>
          <a:ext cx="2352358" cy="129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9</xdr:row>
      <xdr:rowOff>133350</xdr:rowOff>
    </xdr:from>
    <xdr:to>
      <xdr:col>5</xdr:col>
      <xdr:colOff>504825</xdr:colOff>
      <xdr:row>13</xdr:row>
      <xdr:rowOff>190499</xdr:rowOff>
    </xdr:to>
    <xdr:sp macro="" textlink="">
      <xdr:nvSpPr>
        <xdr:cNvPr id="2" name="Curved Left Arrow 1"/>
        <xdr:cNvSpPr/>
      </xdr:nvSpPr>
      <xdr:spPr>
        <a:xfrm>
          <a:off x="5505450" y="1876425"/>
          <a:ext cx="361950" cy="83819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57151</xdr:colOff>
      <xdr:row>2</xdr:row>
      <xdr:rowOff>28575</xdr:rowOff>
    </xdr:from>
    <xdr:to>
      <xdr:col>5</xdr:col>
      <xdr:colOff>152401</xdr:colOff>
      <xdr:row>12</xdr:row>
      <xdr:rowOff>0</xdr:rowOff>
    </xdr:to>
    <xdr:sp macro="" textlink="">
      <xdr:nvSpPr>
        <xdr:cNvPr id="4" name="Right Bracket 3"/>
        <xdr:cNvSpPr/>
      </xdr:nvSpPr>
      <xdr:spPr>
        <a:xfrm>
          <a:off x="5419726" y="438150"/>
          <a:ext cx="95250" cy="1885950"/>
        </a:xfrm>
        <a:prstGeom prst="rightBracket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581025</xdr:colOff>
      <xdr:row>11</xdr:row>
      <xdr:rowOff>0</xdr:rowOff>
    </xdr:from>
    <xdr:to>
      <xdr:col>7</xdr:col>
      <xdr:colOff>180975</xdr:colOff>
      <xdr:row>12</xdr:row>
      <xdr:rowOff>142875</xdr:rowOff>
    </xdr:to>
    <xdr:sp macro="" textlink="">
      <xdr:nvSpPr>
        <xdr:cNvPr id="5" name="TextBox 4"/>
        <xdr:cNvSpPr txBox="1"/>
      </xdr:nvSpPr>
      <xdr:spPr>
        <a:xfrm>
          <a:off x="5943600" y="2124075"/>
          <a:ext cx="819150" cy="3429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average</a:t>
          </a:r>
        </a:p>
      </xdr:txBody>
    </xdr:sp>
    <xdr:clientData/>
  </xdr:twoCellAnchor>
  <xdr:twoCellAnchor editAs="oneCell">
    <xdr:from>
      <xdr:col>2</xdr:col>
      <xdr:colOff>21981</xdr:colOff>
      <xdr:row>18</xdr:row>
      <xdr:rowOff>14654</xdr:rowOff>
    </xdr:from>
    <xdr:to>
      <xdr:col>3</xdr:col>
      <xdr:colOff>630531</xdr:colOff>
      <xdr:row>24</xdr:row>
      <xdr:rowOff>168521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509596"/>
          <a:ext cx="2352358" cy="129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107704</xdr:colOff>
      <xdr:row>10</xdr:row>
      <xdr:rowOff>126756</xdr:rowOff>
    </xdr:from>
    <xdr:to>
      <xdr:col>9</xdr:col>
      <xdr:colOff>469654</xdr:colOff>
      <xdr:row>14</xdr:row>
      <xdr:rowOff>183905</xdr:rowOff>
    </xdr:to>
    <xdr:sp macro="" textlink="">
      <xdr:nvSpPr>
        <xdr:cNvPr id="2" name="Curved Left Arrow 1"/>
        <xdr:cNvSpPr/>
      </xdr:nvSpPr>
      <xdr:spPr>
        <a:xfrm>
          <a:off x="7478589" y="1899871"/>
          <a:ext cx="361950" cy="83380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21980</xdr:colOff>
      <xdr:row>3</xdr:row>
      <xdr:rowOff>21981</xdr:rowOff>
    </xdr:from>
    <xdr:to>
      <xdr:col>9</xdr:col>
      <xdr:colOff>117230</xdr:colOff>
      <xdr:row>12</xdr:row>
      <xdr:rowOff>191233</xdr:rowOff>
    </xdr:to>
    <xdr:sp macro="" textlink="">
      <xdr:nvSpPr>
        <xdr:cNvPr id="3" name="Right Bracket 2"/>
        <xdr:cNvSpPr/>
      </xdr:nvSpPr>
      <xdr:spPr>
        <a:xfrm>
          <a:off x="7392865" y="461596"/>
          <a:ext cx="95250" cy="1883752"/>
        </a:xfrm>
        <a:prstGeom prst="rightBracket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545854</xdr:colOff>
      <xdr:row>11</xdr:row>
      <xdr:rowOff>183906</xdr:rowOff>
    </xdr:from>
    <xdr:to>
      <xdr:col>10</xdr:col>
      <xdr:colOff>753939</xdr:colOff>
      <xdr:row>13</xdr:row>
      <xdr:rowOff>136281</xdr:rowOff>
    </xdr:to>
    <xdr:sp macro="" textlink="">
      <xdr:nvSpPr>
        <xdr:cNvPr id="4" name="TextBox 3"/>
        <xdr:cNvSpPr txBox="1"/>
      </xdr:nvSpPr>
      <xdr:spPr>
        <a:xfrm>
          <a:off x="7916739" y="2147521"/>
          <a:ext cx="816219" cy="340702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average</a:t>
          </a:r>
        </a:p>
      </xdr:txBody>
    </xdr:sp>
    <xdr:clientData/>
  </xdr:twoCellAnchor>
  <xdr:twoCellAnchor editAs="oneCell">
    <xdr:from>
      <xdr:col>11</xdr:col>
      <xdr:colOff>7327</xdr:colOff>
      <xdr:row>0</xdr:row>
      <xdr:rowOff>73268</xdr:rowOff>
    </xdr:from>
    <xdr:to>
      <xdr:col>11</xdr:col>
      <xdr:colOff>2359685</xdr:colOff>
      <xdr:row>6</xdr:row>
      <xdr:rowOff>117231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8154" y="73268"/>
          <a:ext cx="2352358" cy="129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13608</xdr:colOff>
      <xdr:row>0</xdr:row>
      <xdr:rowOff>27215</xdr:rowOff>
    </xdr:from>
    <xdr:to>
      <xdr:col>11</xdr:col>
      <xdr:colOff>1066484</xdr:colOff>
      <xdr:row>6</xdr:row>
      <xdr:rowOff>79028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5" y="27215"/>
          <a:ext cx="2352358" cy="129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8</xdr:col>
      <xdr:colOff>533083</xdr:colOff>
      <xdr:row>6</xdr:row>
      <xdr:rowOff>144342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9050"/>
          <a:ext cx="2352358" cy="129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38100</xdr:rowOff>
    </xdr:from>
    <xdr:to>
      <xdr:col>9</xdr:col>
      <xdr:colOff>533083</xdr:colOff>
      <xdr:row>6</xdr:row>
      <xdr:rowOff>163392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8100"/>
          <a:ext cx="2352358" cy="129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107704</xdr:colOff>
      <xdr:row>10</xdr:row>
      <xdr:rowOff>126756</xdr:rowOff>
    </xdr:from>
    <xdr:to>
      <xdr:col>6</xdr:col>
      <xdr:colOff>469654</xdr:colOff>
      <xdr:row>14</xdr:row>
      <xdr:rowOff>183905</xdr:rowOff>
    </xdr:to>
    <xdr:sp macro="" textlink="">
      <xdr:nvSpPr>
        <xdr:cNvPr id="2" name="Curved Left Arrow 1"/>
        <xdr:cNvSpPr/>
      </xdr:nvSpPr>
      <xdr:spPr>
        <a:xfrm>
          <a:off x="7527679" y="2136531"/>
          <a:ext cx="361950" cy="83819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21980</xdr:colOff>
      <xdr:row>3</xdr:row>
      <xdr:rowOff>21981</xdr:rowOff>
    </xdr:from>
    <xdr:to>
      <xdr:col>6</xdr:col>
      <xdr:colOff>117230</xdr:colOff>
      <xdr:row>12</xdr:row>
      <xdr:rowOff>191233</xdr:rowOff>
    </xdr:to>
    <xdr:sp macro="" textlink="">
      <xdr:nvSpPr>
        <xdr:cNvPr id="3" name="Right Bracket 2"/>
        <xdr:cNvSpPr/>
      </xdr:nvSpPr>
      <xdr:spPr>
        <a:xfrm>
          <a:off x="7441955" y="698256"/>
          <a:ext cx="95250" cy="1883752"/>
        </a:xfrm>
        <a:prstGeom prst="rightBracket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545854</xdr:colOff>
      <xdr:row>11</xdr:row>
      <xdr:rowOff>183906</xdr:rowOff>
    </xdr:from>
    <xdr:to>
      <xdr:col>8</xdr:col>
      <xdr:colOff>359019</xdr:colOff>
      <xdr:row>13</xdr:row>
      <xdr:rowOff>136281</xdr:rowOff>
    </xdr:to>
    <xdr:sp macro="" textlink="">
      <xdr:nvSpPr>
        <xdr:cNvPr id="4" name="TextBox 3"/>
        <xdr:cNvSpPr txBox="1"/>
      </xdr:nvSpPr>
      <xdr:spPr>
        <a:xfrm>
          <a:off x="5257066" y="2389310"/>
          <a:ext cx="1403107" cy="340702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90th percentile</a:t>
          </a:r>
        </a:p>
      </xdr:txBody>
    </xdr:sp>
    <xdr:clientData/>
  </xdr:twoCellAnchor>
  <xdr:twoCellAnchor editAs="oneCell">
    <xdr:from>
      <xdr:col>8</xdr:col>
      <xdr:colOff>7327</xdr:colOff>
      <xdr:row>0</xdr:row>
      <xdr:rowOff>73268</xdr:rowOff>
    </xdr:from>
    <xdr:to>
      <xdr:col>8</xdr:col>
      <xdr:colOff>2359685</xdr:colOff>
      <xdr:row>6</xdr:row>
      <xdr:rowOff>117231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7977" y="73268"/>
          <a:ext cx="2352358" cy="1291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0" zoomScaleNormal="110" workbookViewId="0">
      <selection sqref="A1:H8"/>
    </sheetView>
  </sheetViews>
  <sheetFormatPr defaultRowHeight="15" x14ac:dyDescent="0.25"/>
  <cols>
    <col min="1" max="1" width="12" customWidth="1"/>
    <col min="2" max="2" width="37.5703125" customWidth="1"/>
    <col min="3" max="3" width="36.85546875" customWidth="1"/>
    <col min="4" max="4" width="49.7109375" customWidth="1"/>
    <col min="5" max="5" width="32.5703125" bestFit="1" customWidth="1"/>
    <col min="6" max="6" width="15.85546875" customWidth="1"/>
    <col min="7" max="7" width="24.28515625" bestFit="1" customWidth="1"/>
    <col min="8" max="8" width="21.140625" bestFit="1" customWidth="1"/>
  </cols>
  <sheetData>
    <row r="1" spans="1:8" ht="18.75" x14ac:dyDescent="0.3">
      <c r="A1" s="110" t="s">
        <v>59</v>
      </c>
      <c r="B1" s="111"/>
      <c r="C1" s="111"/>
      <c r="D1" s="112"/>
      <c r="E1" s="113" t="s">
        <v>58</v>
      </c>
      <c r="F1" s="114"/>
      <c r="G1" s="114"/>
      <c r="H1" s="115"/>
    </row>
    <row r="2" spans="1:8" ht="19.5" thickBot="1" x14ac:dyDescent="0.35">
      <c r="A2" s="86" t="s">
        <v>38</v>
      </c>
      <c r="B2" s="87" t="s">
        <v>33</v>
      </c>
      <c r="C2" s="87" t="s">
        <v>62</v>
      </c>
      <c r="D2" s="88" t="s">
        <v>34</v>
      </c>
      <c r="E2" s="89" t="s">
        <v>46</v>
      </c>
      <c r="F2" s="90" t="s">
        <v>32</v>
      </c>
      <c r="G2" s="90" t="s">
        <v>42</v>
      </c>
      <c r="H2" s="91" t="s">
        <v>43</v>
      </c>
    </row>
    <row r="3" spans="1:8" ht="62.25" x14ac:dyDescent="0.25">
      <c r="A3" s="92" t="s">
        <v>1</v>
      </c>
      <c r="B3" s="71" t="s">
        <v>35</v>
      </c>
      <c r="C3" s="94" t="s">
        <v>41</v>
      </c>
      <c r="D3" s="98" t="s">
        <v>64</v>
      </c>
      <c r="E3" s="74" t="s">
        <v>48</v>
      </c>
      <c r="F3" s="79" t="s">
        <v>53</v>
      </c>
      <c r="G3" s="79" t="s">
        <v>52</v>
      </c>
      <c r="H3" s="80" t="s">
        <v>30</v>
      </c>
    </row>
    <row r="4" spans="1:8" ht="66.75" customHeight="1" x14ac:dyDescent="0.25">
      <c r="A4" s="93" t="s">
        <v>61</v>
      </c>
      <c r="B4" s="70" t="s">
        <v>36</v>
      </c>
      <c r="C4" s="95" t="s">
        <v>63</v>
      </c>
      <c r="D4" s="99" t="s">
        <v>69</v>
      </c>
      <c r="E4" s="75" t="s">
        <v>49</v>
      </c>
      <c r="F4" s="69" t="s">
        <v>53</v>
      </c>
      <c r="G4" s="69" t="s">
        <v>55</v>
      </c>
      <c r="H4" s="81" t="s">
        <v>30</v>
      </c>
    </row>
    <row r="5" spans="1:8" ht="63" x14ac:dyDescent="0.25">
      <c r="A5" s="116" t="s">
        <v>57</v>
      </c>
      <c r="B5" s="72" t="s">
        <v>37</v>
      </c>
      <c r="C5" s="96" t="s">
        <v>65</v>
      </c>
      <c r="D5" s="100" t="s">
        <v>66</v>
      </c>
      <c r="E5" s="76" t="s">
        <v>50</v>
      </c>
      <c r="F5" s="82" t="s">
        <v>53</v>
      </c>
      <c r="G5" s="103" t="s">
        <v>70</v>
      </c>
      <c r="H5" s="83" t="s">
        <v>30</v>
      </c>
    </row>
    <row r="6" spans="1:8" ht="72.75" customHeight="1" x14ac:dyDescent="0.25">
      <c r="A6" s="116"/>
      <c r="B6" s="72" t="s">
        <v>39</v>
      </c>
      <c r="C6" s="96" t="s">
        <v>44</v>
      </c>
      <c r="D6" s="100" t="s">
        <v>73</v>
      </c>
      <c r="E6" s="76" t="s">
        <v>51</v>
      </c>
      <c r="F6" s="82" t="s">
        <v>31</v>
      </c>
      <c r="G6" s="82" t="s">
        <v>56</v>
      </c>
      <c r="H6" s="83" t="s">
        <v>52</v>
      </c>
    </row>
    <row r="7" spans="1:8" ht="49.5" customHeight="1" x14ac:dyDescent="0.25">
      <c r="A7" s="117" t="s">
        <v>60</v>
      </c>
      <c r="B7" s="70" t="s">
        <v>67</v>
      </c>
      <c r="C7" s="101" t="s">
        <v>45</v>
      </c>
      <c r="D7" s="99" t="s">
        <v>68</v>
      </c>
      <c r="E7" s="75" t="s">
        <v>52</v>
      </c>
      <c r="F7" s="69" t="s">
        <v>53</v>
      </c>
      <c r="G7" s="69" t="s">
        <v>52</v>
      </c>
      <c r="H7" s="81" t="s">
        <v>30</v>
      </c>
    </row>
    <row r="8" spans="1:8" ht="79.5" thickBot="1" x14ac:dyDescent="0.3">
      <c r="A8" s="118"/>
      <c r="B8" s="73" t="s">
        <v>40</v>
      </c>
      <c r="C8" s="97" t="s">
        <v>47</v>
      </c>
      <c r="D8" s="102" t="s">
        <v>68</v>
      </c>
      <c r="E8" s="77" t="s">
        <v>52</v>
      </c>
      <c r="F8" s="78" t="s">
        <v>54</v>
      </c>
      <c r="G8" s="84" t="s">
        <v>52</v>
      </c>
      <c r="H8" s="85" t="s">
        <v>52</v>
      </c>
    </row>
    <row r="9" spans="1:8" x14ac:dyDescent="0.25">
      <c r="D9" s="68"/>
      <c r="E9" s="68"/>
    </row>
    <row r="10" spans="1:8" x14ac:dyDescent="0.25">
      <c r="D10" s="68"/>
      <c r="E10" s="68"/>
    </row>
    <row r="11" spans="1:8" x14ac:dyDescent="0.25">
      <c r="D11" s="68"/>
      <c r="E11" s="68"/>
    </row>
    <row r="12" spans="1:8" x14ac:dyDescent="0.25">
      <c r="D12" s="68"/>
      <c r="E12" s="68"/>
    </row>
  </sheetData>
  <mergeCells count="4">
    <mergeCell ref="A1:D1"/>
    <mergeCell ref="E1:H1"/>
    <mergeCell ref="A5:A6"/>
    <mergeCell ref="A7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50" zoomScaleNormal="150" workbookViewId="0">
      <selection activeCell="C8" sqref="C8:D8"/>
    </sheetView>
  </sheetViews>
  <sheetFormatPr defaultRowHeight="15" x14ac:dyDescent="0.25"/>
  <cols>
    <col min="3" max="3" width="26.140625" customWidth="1"/>
    <col min="4" max="4" width="18.5703125" customWidth="1"/>
  </cols>
  <sheetData>
    <row r="1" spans="1:12" ht="15.75" thickBot="1" x14ac:dyDescent="0.3">
      <c r="A1" s="119" t="s">
        <v>6</v>
      </c>
      <c r="B1" s="120"/>
      <c r="C1" s="121"/>
      <c r="D1" s="11" t="s">
        <v>7</v>
      </c>
    </row>
    <row r="2" spans="1:12" ht="16.5" thickBot="1" x14ac:dyDescent="0.3">
      <c r="A2" s="51" t="s">
        <v>5</v>
      </c>
      <c r="B2" s="52" t="s">
        <v>4</v>
      </c>
      <c r="C2" s="55" t="s">
        <v>0</v>
      </c>
      <c r="D2" s="56" t="s">
        <v>3</v>
      </c>
    </row>
    <row r="3" spans="1:12" x14ac:dyDescent="0.25">
      <c r="A3" s="122">
        <v>1</v>
      </c>
      <c r="B3" s="13">
        <v>1</v>
      </c>
      <c r="C3" s="20">
        <v>16.48</v>
      </c>
      <c r="D3" s="57">
        <f>IF(C3&lt;$D$17, 1, 0)</f>
        <v>1</v>
      </c>
    </row>
    <row r="4" spans="1:12" x14ac:dyDescent="0.25">
      <c r="A4" s="123"/>
      <c r="B4" s="6">
        <v>2</v>
      </c>
      <c r="C4" s="29">
        <v>155.11000000000001</v>
      </c>
      <c r="D4" s="58">
        <f t="shared" ref="D4:D12" si="0">IF(C4&lt;$D$17, 1, 0)</f>
        <v>1</v>
      </c>
    </row>
    <row r="5" spans="1:12" x14ac:dyDescent="0.25">
      <c r="A5" s="123"/>
      <c r="B5" s="15">
        <v>3</v>
      </c>
      <c r="C5" s="28">
        <v>0</v>
      </c>
      <c r="D5" s="59">
        <f t="shared" si="0"/>
        <v>1</v>
      </c>
    </row>
    <row r="6" spans="1:12" x14ac:dyDescent="0.25">
      <c r="A6" s="123"/>
      <c r="B6" s="6">
        <v>4</v>
      </c>
      <c r="C6" s="29">
        <v>838.93</v>
      </c>
      <c r="D6" s="58">
        <f t="shared" si="0"/>
        <v>0</v>
      </c>
    </row>
    <row r="7" spans="1:12" x14ac:dyDescent="0.25">
      <c r="A7" s="123"/>
      <c r="B7" s="15">
        <v>5</v>
      </c>
      <c r="C7" s="28">
        <v>63.64</v>
      </c>
      <c r="D7" s="59">
        <f t="shared" si="0"/>
        <v>1</v>
      </c>
      <c r="H7" s="12"/>
      <c r="I7" s="12"/>
      <c r="J7" s="12"/>
      <c r="K7" s="12"/>
      <c r="L7" s="12"/>
    </row>
    <row r="8" spans="1:12" x14ac:dyDescent="0.25">
      <c r="A8" s="123"/>
      <c r="B8" s="6">
        <v>6</v>
      </c>
      <c r="C8" s="29">
        <v>300</v>
      </c>
      <c r="D8" s="58">
        <f t="shared" si="0"/>
        <v>1</v>
      </c>
      <c r="H8" s="12"/>
      <c r="I8" s="12"/>
      <c r="J8" s="12"/>
      <c r="K8" s="12"/>
      <c r="L8" s="12"/>
    </row>
    <row r="9" spans="1:12" x14ac:dyDescent="0.25">
      <c r="A9" s="123"/>
      <c r="B9" s="15">
        <v>7</v>
      </c>
      <c r="C9" s="28">
        <v>106.93</v>
      </c>
      <c r="D9" s="59">
        <f t="shared" si="0"/>
        <v>1</v>
      </c>
      <c r="H9" s="12"/>
      <c r="I9" s="12"/>
      <c r="J9" s="12"/>
      <c r="K9" s="12"/>
      <c r="L9" s="12"/>
    </row>
    <row r="10" spans="1:12" x14ac:dyDescent="0.25">
      <c r="A10" s="123"/>
      <c r="B10" s="6">
        <v>8</v>
      </c>
      <c r="C10" s="29">
        <v>644.26</v>
      </c>
      <c r="D10" s="58">
        <f t="shared" si="0"/>
        <v>0</v>
      </c>
      <c r="H10" s="12"/>
      <c r="I10" s="53"/>
      <c r="J10" s="12"/>
      <c r="K10" s="12"/>
      <c r="L10" s="12"/>
    </row>
    <row r="11" spans="1:12" x14ac:dyDescent="0.25">
      <c r="A11" s="123"/>
      <c r="B11" s="15">
        <v>9</v>
      </c>
      <c r="C11" s="28">
        <v>154.09</v>
      </c>
      <c r="D11" s="59">
        <f t="shared" si="0"/>
        <v>1</v>
      </c>
      <c r="H11" s="12"/>
      <c r="I11" s="12"/>
      <c r="J11" s="12"/>
      <c r="K11" s="12"/>
      <c r="L11" s="12"/>
    </row>
    <row r="12" spans="1:12" ht="15.75" thickBot="1" x14ac:dyDescent="0.3">
      <c r="A12" s="124"/>
      <c r="B12" s="10">
        <v>10</v>
      </c>
      <c r="C12" s="31">
        <v>164.2</v>
      </c>
      <c r="D12" s="60">
        <f t="shared" si="0"/>
        <v>1</v>
      </c>
    </row>
    <row r="13" spans="1:12" ht="15.75" thickBot="1" x14ac:dyDescent="0.3">
      <c r="A13" s="25"/>
      <c r="B13" s="21"/>
      <c r="C13" s="21"/>
      <c r="D13" s="47"/>
    </row>
    <row r="14" spans="1:12" ht="15.75" thickBot="1" x14ac:dyDescent="0.3">
      <c r="A14" s="26"/>
      <c r="B14" s="47"/>
      <c r="C14" s="104" t="s">
        <v>72</v>
      </c>
      <c r="D14" s="48">
        <f>SUM(D3:D12)/ROWS(D3:D12)</f>
        <v>0.8</v>
      </c>
    </row>
    <row r="15" spans="1:12" ht="15.75" thickBot="1" x14ac:dyDescent="0.3"/>
    <row r="16" spans="1:12" x14ac:dyDescent="0.25">
      <c r="C16" s="125" t="s">
        <v>26</v>
      </c>
      <c r="D16" s="126"/>
    </row>
    <row r="17" spans="3:13" ht="15.75" thickBot="1" x14ac:dyDescent="0.3">
      <c r="C17" s="9" t="s">
        <v>2</v>
      </c>
      <c r="D17" s="105">
        <v>600</v>
      </c>
      <c r="H17" s="12"/>
      <c r="I17" s="12"/>
      <c r="J17" s="12"/>
      <c r="K17" s="12"/>
      <c r="L17" s="12"/>
      <c r="M17" s="12"/>
    </row>
    <row r="18" spans="3:13" x14ac:dyDescent="0.25">
      <c r="H18" s="12"/>
      <c r="I18" s="12"/>
      <c r="J18" s="12"/>
      <c r="K18" s="12"/>
      <c r="L18" s="12"/>
      <c r="M18" s="12"/>
    </row>
    <row r="19" spans="3:13" x14ac:dyDescent="0.25">
      <c r="H19" s="12"/>
      <c r="I19" s="12"/>
      <c r="J19" s="12"/>
      <c r="K19" s="12"/>
      <c r="L19" s="12"/>
      <c r="M19" s="12"/>
    </row>
    <row r="20" spans="3:13" x14ac:dyDescent="0.25">
      <c r="H20" s="12"/>
      <c r="I20" s="12"/>
      <c r="J20" s="12"/>
      <c r="K20" s="12"/>
      <c r="L20" s="12"/>
      <c r="M20" s="12"/>
    </row>
    <row r="21" spans="3:13" x14ac:dyDescent="0.25">
      <c r="H21" s="12"/>
      <c r="I21" s="12"/>
      <c r="J21" s="12"/>
      <c r="K21" s="12"/>
      <c r="L21" s="12"/>
      <c r="M21" s="12"/>
    </row>
    <row r="22" spans="3:13" x14ac:dyDescent="0.25">
      <c r="H22" s="12"/>
      <c r="I22" s="12"/>
      <c r="J22" s="12"/>
      <c r="K22" s="12"/>
      <c r="L22" s="12"/>
      <c r="M22" s="12"/>
    </row>
    <row r="23" spans="3:13" x14ac:dyDescent="0.25">
      <c r="H23" s="12"/>
      <c r="I23" s="12"/>
      <c r="J23" s="12"/>
      <c r="K23" s="12"/>
      <c r="L23" s="12"/>
      <c r="M23" s="12"/>
    </row>
  </sheetData>
  <mergeCells count="3">
    <mergeCell ref="A1:C1"/>
    <mergeCell ref="A3:A12"/>
    <mergeCell ref="C16:D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E14" sqref="E14"/>
    </sheetView>
  </sheetViews>
  <sheetFormatPr defaultRowHeight="15" x14ac:dyDescent="0.25"/>
  <cols>
    <col min="3" max="3" width="26.140625" customWidth="1"/>
    <col min="4" max="4" width="18.5703125" customWidth="1"/>
    <col min="5" max="5" width="17.42578125" customWidth="1"/>
  </cols>
  <sheetData>
    <row r="1" spans="1:15" ht="15.75" thickBot="1" x14ac:dyDescent="0.3">
      <c r="A1" s="119" t="s">
        <v>6</v>
      </c>
      <c r="B1" s="120"/>
      <c r="C1" s="120"/>
      <c r="D1" s="127" t="s">
        <v>7</v>
      </c>
      <c r="E1" s="128"/>
    </row>
    <row r="2" spans="1:15" ht="16.5" thickBot="1" x14ac:dyDescent="0.3">
      <c r="A2" s="51" t="s">
        <v>5</v>
      </c>
      <c r="B2" s="52" t="s">
        <v>4</v>
      </c>
      <c r="C2" s="62" t="s">
        <v>0</v>
      </c>
      <c r="D2" s="67" t="s">
        <v>27</v>
      </c>
      <c r="E2" s="54" t="s">
        <v>28</v>
      </c>
    </row>
    <row r="3" spans="1:15" x14ac:dyDescent="0.25">
      <c r="A3" s="122">
        <v>1</v>
      </c>
      <c r="B3" s="13">
        <v>1</v>
      </c>
      <c r="C3" s="17">
        <v>16.48</v>
      </c>
      <c r="D3" s="66">
        <f>(C3-$D$17)</f>
        <v>-583.52</v>
      </c>
      <c r="E3" s="61">
        <f>D3/$D$17</f>
        <v>-0.97253333333333325</v>
      </c>
    </row>
    <row r="4" spans="1:15" x14ac:dyDescent="0.25">
      <c r="A4" s="123"/>
      <c r="B4" s="6">
        <v>2</v>
      </c>
      <c r="C4" s="18">
        <v>155.11000000000001</v>
      </c>
      <c r="D4" s="42">
        <f t="shared" ref="D4:D12" si="0">(C4-$D$17)</f>
        <v>-444.89</v>
      </c>
      <c r="E4" s="64">
        <f t="shared" ref="E4:E12" si="1">D4/$D$17</f>
        <v>-0.74148333333333327</v>
      </c>
    </row>
    <row r="5" spans="1:15" x14ac:dyDescent="0.25">
      <c r="A5" s="123"/>
      <c r="B5" s="15">
        <v>3</v>
      </c>
      <c r="C5" s="19">
        <v>0</v>
      </c>
      <c r="D5" s="41">
        <f t="shared" si="0"/>
        <v>-600</v>
      </c>
      <c r="E5" s="61">
        <f t="shared" si="1"/>
        <v>-1</v>
      </c>
    </row>
    <row r="6" spans="1:15" x14ac:dyDescent="0.25">
      <c r="A6" s="123"/>
      <c r="B6" s="6">
        <v>4</v>
      </c>
      <c r="C6" s="18">
        <v>838.93</v>
      </c>
      <c r="D6" s="42">
        <f t="shared" si="0"/>
        <v>238.92999999999995</v>
      </c>
      <c r="E6" s="64">
        <f t="shared" si="1"/>
        <v>0.39821666666666661</v>
      </c>
    </row>
    <row r="7" spans="1:15" x14ac:dyDescent="0.25">
      <c r="A7" s="123"/>
      <c r="B7" s="15">
        <v>5</v>
      </c>
      <c r="C7" s="19">
        <v>63.64</v>
      </c>
      <c r="D7" s="41">
        <f t="shared" si="0"/>
        <v>-536.36</v>
      </c>
      <c r="E7" s="61">
        <f t="shared" si="1"/>
        <v>-0.89393333333333336</v>
      </c>
    </row>
    <row r="8" spans="1:15" x14ac:dyDescent="0.25">
      <c r="A8" s="123"/>
      <c r="B8" s="6">
        <v>6</v>
      </c>
      <c r="C8" s="18">
        <v>300</v>
      </c>
      <c r="D8" s="42">
        <f t="shared" si="0"/>
        <v>-300</v>
      </c>
      <c r="E8" s="64">
        <f t="shared" si="1"/>
        <v>-0.5</v>
      </c>
    </row>
    <row r="9" spans="1:15" x14ac:dyDescent="0.25">
      <c r="A9" s="123"/>
      <c r="B9" s="15">
        <v>7</v>
      </c>
      <c r="C9" s="19">
        <v>106.93</v>
      </c>
      <c r="D9" s="41">
        <f t="shared" si="0"/>
        <v>-493.07</v>
      </c>
      <c r="E9" s="61">
        <f t="shared" si="1"/>
        <v>-0.82178333333333331</v>
      </c>
    </row>
    <row r="10" spans="1:15" x14ac:dyDescent="0.25">
      <c r="A10" s="123"/>
      <c r="B10" s="6">
        <v>8</v>
      </c>
      <c r="C10" s="18">
        <v>644.26</v>
      </c>
      <c r="D10" s="42">
        <f t="shared" si="0"/>
        <v>44.259999999999991</v>
      </c>
      <c r="E10" s="64">
        <f t="shared" si="1"/>
        <v>7.3766666666666647E-2</v>
      </c>
    </row>
    <row r="11" spans="1:15" x14ac:dyDescent="0.25">
      <c r="A11" s="123"/>
      <c r="B11" s="15">
        <v>9</v>
      </c>
      <c r="C11" s="19">
        <v>154.09</v>
      </c>
      <c r="D11" s="41">
        <f t="shared" si="0"/>
        <v>-445.90999999999997</v>
      </c>
      <c r="E11" s="61">
        <f t="shared" si="1"/>
        <v>-0.74318333333333331</v>
      </c>
    </row>
    <row r="12" spans="1:15" ht="15.75" thickBot="1" x14ac:dyDescent="0.3">
      <c r="A12" s="124"/>
      <c r="B12" s="10">
        <v>10</v>
      </c>
      <c r="C12" s="63">
        <v>164.2</v>
      </c>
      <c r="D12" s="43">
        <f t="shared" si="0"/>
        <v>-435.8</v>
      </c>
      <c r="E12" s="65">
        <f t="shared" si="1"/>
        <v>-0.72633333333333339</v>
      </c>
      <c r="H12" s="12"/>
      <c r="I12" s="12"/>
      <c r="J12" s="12"/>
      <c r="K12" s="12"/>
      <c r="L12" s="12"/>
      <c r="M12" s="12"/>
      <c r="N12" s="12"/>
      <c r="O12" s="12"/>
    </row>
    <row r="13" spans="1:15" ht="15.75" thickBot="1" x14ac:dyDescent="0.3">
      <c r="A13" s="25"/>
      <c r="B13" s="21"/>
      <c r="C13" s="21"/>
      <c r="D13" s="27"/>
      <c r="E13" s="4"/>
      <c r="H13" s="12"/>
      <c r="I13" s="12"/>
      <c r="J13" s="12"/>
      <c r="K13" s="12"/>
      <c r="L13" s="12"/>
      <c r="M13" s="12"/>
      <c r="N13" s="12"/>
      <c r="O13" s="12"/>
    </row>
    <row r="14" spans="1:15" ht="15.75" thickBot="1" x14ac:dyDescent="0.3">
      <c r="A14" s="26"/>
      <c r="B14" s="27"/>
      <c r="C14" s="3"/>
      <c r="D14" s="104" t="s">
        <v>8</v>
      </c>
      <c r="E14" s="49">
        <f>AVERAGE(E3:E12)</f>
        <v>-0.59272666666666673</v>
      </c>
      <c r="H14" s="12"/>
      <c r="I14" s="12"/>
      <c r="J14" s="12"/>
      <c r="K14" s="12"/>
      <c r="L14" s="12"/>
      <c r="M14" s="12"/>
      <c r="N14" s="12"/>
      <c r="O14" s="12"/>
    </row>
    <row r="15" spans="1:15" ht="15.75" thickBot="1" x14ac:dyDescent="0.3">
      <c r="H15" s="12"/>
      <c r="I15" s="12"/>
      <c r="J15" s="12"/>
      <c r="K15" s="12"/>
      <c r="L15" s="12"/>
      <c r="M15" s="12"/>
      <c r="N15" s="12"/>
      <c r="O15" s="12"/>
    </row>
    <row r="16" spans="1:15" x14ac:dyDescent="0.25">
      <c r="C16" s="125" t="s">
        <v>26</v>
      </c>
      <c r="D16" s="126"/>
      <c r="H16" s="12"/>
      <c r="I16" s="12"/>
      <c r="J16" s="12"/>
      <c r="K16" s="12"/>
      <c r="L16" s="12"/>
      <c r="M16" s="12"/>
      <c r="N16" s="12"/>
      <c r="O16" s="12"/>
    </row>
    <row r="17" spans="3:15" ht="15.75" thickBot="1" x14ac:dyDescent="0.3">
      <c r="C17" s="9" t="s">
        <v>2</v>
      </c>
      <c r="D17" s="105">
        <v>600</v>
      </c>
      <c r="H17" s="12"/>
      <c r="I17" s="12"/>
      <c r="J17" s="12"/>
      <c r="K17" s="12"/>
      <c r="L17" s="12"/>
      <c r="M17" s="12"/>
      <c r="N17" s="12"/>
      <c r="O17" s="12"/>
    </row>
    <row r="18" spans="3:15" x14ac:dyDescent="0.25">
      <c r="H18" s="12"/>
      <c r="I18" s="12"/>
      <c r="J18" s="12"/>
      <c r="K18" s="12"/>
      <c r="L18" s="12"/>
      <c r="M18" s="12"/>
      <c r="N18" s="12"/>
      <c r="O18" s="12"/>
    </row>
    <row r="19" spans="3:15" x14ac:dyDescent="0.25">
      <c r="H19" s="12"/>
      <c r="I19" s="12"/>
      <c r="J19" s="12"/>
      <c r="K19" s="12"/>
      <c r="L19" s="12"/>
      <c r="M19" s="12"/>
      <c r="N19" s="12"/>
      <c r="O19" s="12"/>
    </row>
    <row r="20" spans="3:15" x14ac:dyDescent="0.25">
      <c r="H20" s="12"/>
      <c r="I20" s="12"/>
      <c r="J20" s="12"/>
      <c r="K20" s="12"/>
      <c r="L20" s="12"/>
      <c r="M20" s="12"/>
      <c r="N20" s="12"/>
      <c r="O20" s="12"/>
    </row>
    <row r="21" spans="3:15" x14ac:dyDescent="0.25">
      <c r="H21" s="12"/>
      <c r="I21" s="12"/>
      <c r="J21" s="12"/>
      <c r="K21" s="12"/>
      <c r="L21" s="12"/>
      <c r="M21" s="12"/>
      <c r="N21" s="12"/>
      <c r="O21" s="12"/>
    </row>
    <row r="22" spans="3:15" x14ac:dyDescent="0.25">
      <c r="H22" s="12"/>
      <c r="I22" s="12"/>
      <c r="J22" s="12"/>
      <c r="K22" s="12"/>
      <c r="L22" s="12"/>
      <c r="M22" s="12"/>
      <c r="N22" s="12"/>
      <c r="O22" s="12"/>
    </row>
    <row r="23" spans="3:15" x14ac:dyDescent="0.25">
      <c r="H23" s="12"/>
      <c r="I23" s="12"/>
      <c r="J23" s="12"/>
      <c r="K23" s="12"/>
      <c r="L23" s="12"/>
      <c r="M23" s="12"/>
      <c r="N23" s="12"/>
      <c r="O23" s="12"/>
    </row>
    <row r="24" spans="3:15" x14ac:dyDescent="0.25">
      <c r="H24" s="12"/>
      <c r="I24" s="12"/>
      <c r="J24" s="12"/>
      <c r="K24" s="12"/>
      <c r="L24" s="12"/>
      <c r="M24" s="12"/>
      <c r="N24" s="12"/>
      <c r="O24" s="12"/>
    </row>
  </sheetData>
  <mergeCells count="4">
    <mergeCell ref="A1:C1"/>
    <mergeCell ref="A3:A12"/>
    <mergeCell ref="C16:D16"/>
    <mergeCell ref="D1: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30" zoomScaleNormal="130" workbookViewId="0">
      <selection activeCell="G7" sqref="G7"/>
    </sheetView>
  </sheetViews>
  <sheetFormatPr defaultRowHeight="15" x14ac:dyDescent="0.25"/>
  <cols>
    <col min="1" max="1" width="6.7109375" customWidth="1"/>
    <col min="2" max="2" width="12.5703125" customWidth="1"/>
    <col min="3" max="4" width="14.7109375" customWidth="1"/>
    <col min="5" max="5" width="8.5703125" customWidth="1"/>
    <col min="6" max="6" width="8.140625" customWidth="1"/>
    <col min="7" max="7" width="13.42578125" bestFit="1" customWidth="1"/>
    <col min="8" max="8" width="16.28515625" bestFit="1" customWidth="1"/>
    <col min="9" max="9" width="16.140625" bestFit="1" customWidth="1"/>
    <col min="11" max="11" width="14.7109375" customWidth="1"/>
    <col min="12" max="12" width="37.7109375" customWidth="1"/>
    <col min="13" max="13" width="24.7109375" bestFit="1" customWidth="1"/>
  </cols>
  <sheetData>
    <row r="1" spans="1:9" ht="18.75" x14ac:dyDescent="0.3">
      <c r="A1" s="110" t="s">
        <v>6</v>
      </c>
      <c r="B1" s="111"/>
      <c r="C1" s="111"/>
      <c r="D1" s="112"/>
      <c r="E1" s="113" t="s">
        <v>25</v>
      </c>
      <c r="F1" s="114"/>
      <c r="G1" s="114"/>
      <c r="H1" s="114"/>
      <c r="I1" s="115"/>
    </row>
    <row r="2" spans="1:9" ht="18.75" x14ac:dyDescent="0.3">
      <c r="A2" s="132" t="s">
        <v>4</v>
      </c>
      <c r="B2" s="129" t="s">
        <v>0</v>
      </c>
      <c r="C2" s="130"/>
      <c r="D2" s="131"/>
      <c r="E2" s="134" t="s">
        <v>10</v>
      </c>
      <c r="F2" s="136" t="s">
        <v>11</v>
      </c>
      <c r="G2" s="136" t="s">
        <v>14</v>
      </c>
      <c r="H2" s="136" t="s">
        <v>15</v>
      </c>
      <c r="I2" s="138" t="s">
        <v>28</v>
      </c>
    </row>
    <row r="3" spans="1:9" ht="15.75" x14ac:dyDescent="0.25">
      <c r="A3" s="133"/>
      <c r="B3" s="39" t="s">
        <v>12</v>
      </c>
      <c r="C3" s="39" t="s">
        <v>9</v>
      </c>
      <c r="D3" s="40" t="s">
        <v>13</v>
      </c>
      <c r="E3" s="135"/>
      <c r="F3" s="137"/>
      <c r="G3" s="137"/>
      <c r="H3" s="137"/>
      <c r="I3" s="139"/>
    </row>
    <row r="4" spans="1:9" x14ac:dyDescent="0.25">
      <c r="A4" s="14">
        <v>1</v>
      </c>
      <c r="B4" s="16">
        <v>16.48</v>
      </c>
      <c r="C4" s="16">
        <v>0.11</v>
      </c>
      <c r="D4" s="28">
        <v>0.11198</v>
      </c>
      <c r="E4" s="32">
        <f>MIN(B4:D4)</f>
        <v>0.11</v>
      </c>
      <c r="F4" s="16">
        <f>MAX(B4:D4)</f>
        <v>16.48</v>
      </c>
      <c r="G4" s="16">
        <f>ABS(B4-E4)</f>
        <v>16.37</v>
      </c>
      <c r="H4" s="16">
        <f>ABS(E4-F4)</f>
        <v>16.37</v>
      </c>
      <c r="I4" s="23">
        <f>G4/H4</f>
        <v>1</v>
      </c>
    </row>
    <row r="5" spans="1:9" x14ac:dyDescent="0.25">
      <c r="A5" s="8">
        <v>2</v>
      </c>
      <c r="B5" s="7">
        <v>155.11000000000001</v>
      </c>
      <c r="C5" s="7">
        <v>291.47699999999998</v>
      </c>
      <c r="D5" s="29">
        <v>127.27</v>
      </c>
      <c r="E5" s="33">
        <f t="shared" ref="E5:E13" si="0">MIN(B5:D5)</f>
        <v>127.27</v>
      </c>
      <c r="F5" s="22">
        <f t="shared" ref="F5:F13" si="1">MAX(B5:D5)</f>
        <v>291.47699999999998</v>
      </c>
      <c r="G5" s="22">
        <f t="shared" ref="G5:G13" si="2">ABS(B5-E5)</f>
        <v>27.840000000000018</v>
      </c>
      <c r="H5" s="22">
        <f t="shared" ref="H5:H13" si="3">ABS(E5-F5)</f>
        <v>164.20699999999999</v>
      </c>
      <c r="I5" s="24">
        <f t="shared" ref="I5:I13" si="4">G5/H5</f>
        <v>0.16954210234642872</v>
      </c>
    </row>
    <row r="6" spans="1:9" x14ac:dyDescent="0.25">
      <c r="A6" s="14">
        <v>3</v>
      </c>
      <c r="B6" s="16">
        <v>0</v>
      </c>
      <c r="C6" s="16">
        <v>0</v>
      </c>
      <c r="D6" s="28">
        <v>0</v>
      </c>
      <c r="E6" s="32">
        <f t="shared" si="0"/>
        <v>0</v>
      </c>
      <c r="F6" s="16">
        <f t="shared" si="1"/>
        <v>0</v>
      </c>
      <c r="G6" s="16">
        <f t="shared" si="2"/>
        <v>0</v>
      </c>
      <c r="H6" s="16">
        <f t="shared" si="3"/>
        <v>0</v>
      </c>
      <c r="I6" s="23">
        <f>0</f>
        <v>0</v>
      </c>
    </row>
    <row r="7" spans="1:9" x14ac:dyDescent="0.25">
      <c r="A7" s="8">
        <v>4</v>
      </c>
      <c r="B7" s="7">
        <v>838.93</v>
      </c>
      <c r="C7" s="7">
        <v>835.11</v>
      </c>
      <c r="D7" s="29">
        <v>811.97</v>
      </c>
      <c r="E7" s="33">
        <f t="shared" si="0"/>
        <v>811.97</v>
      </c>
      <c r="F7" s="22">
        <f t="shared" si="1"/>
        <v>838.93</v>
      </c>
      <c r="G7" s="22">
        <f t="shared" si="2"/>
        <v>26.959999999999923</v>
      </c>
      <c r="H7" s="22">
        <f t="shared" si="3"/>
        <v>26.959999999999923</v>
      </c>
      <c r="I7" s="24">
        <f t="shared" si="4"/>
        <v>1</v>
      </c>
    </row>
    <row r="8" spans="1:9" x14ac:dyDescent="0.25">
      <c r="A8" s="14">
        <v>5</v>
      </c>
      <c r="B8" s="16">
        <v>63.64</v>
      </c>
      <c r="C8" s="16">
        <v>162.05000000000001</v>
      </c>
      <c r="D8" s="28">
        <v>31.818000000000001</v>
      </c>
      <c r="E8" s="32">
        <f t="shared" si="0"/>
        <v>31.818000000000001</v>
      </c>
      <c r="F8" s="16">
        <f t="shared" si="1"/>
        <v>162.05000000000001</v>
      </c>
      <c r="G8" s="16">
        <f t="shared" si="2"/>
        <v>31.821999999999999</v>
      </c>
      <c r="H8" s="16">
        <f t="shared" si="3"/>
        <v>130.232</v>
      </c>
      <c r="I8" s="23">
        <f t="shared" si="4"/>
        <v>0.24434854720805946</v>
      </c>
    </row>
    <row r="9" spans="1:9" x14ac:dyDescent="0.25">
      <c r="A9" s="8">
        <v>6</v>
      </c>
      <c r="B9" s="7">
        <v>300</v>
      </c>
      <c r="C9" s="7">
        <v>550.57000000000005</v>
      </c>
      <c r="D9" s="29">
        <v>302.27</v>
      </c>
      <c r="E9" s="33">
        <f t="shared" si="0"/>
        <v>300</v>
      </c>
      <c r="F9" s="22">
        <f t="shared" si="1"/>
        <v>550.57000000000005</v>
      </c>
      <c r="G9" s="22">
        <f t="shared" si="2"/>
        <v>0</v>
      </c>
      <c r="H9" s="22">
        <f t="shared" si="3"/>
        <v>250.57000000000005</v>
      </c>
      <c r="I9" s="24">
        <f t="shared" si="4"/>
        <v>0</v>
      </c>
    </row>
    <row r="10" spans="1:9" x14ac:dyDescent="0.25">
      <c r="A10" s="14">
        <v>7</v>
      </c>
      <c r="B10" s="16">
        <v>106.93</v>
      </c>
      <c r="C10" s="16">
        <v>226.93</v>
      </c>
      <c r="D10" s="28">
        <v>95.45</v>
      </c>
      <c r="E10" s="32">
        <f t="shared" si="0"/>
        <v>95.45</v>
      </c>
      <c r="F10" s="16">
        <f t="shared" si="1"/>
        <v>226.93</v>
      </c>
      <c r="G10" s="16">
        <f t="shared" si="2"/>
        <v>11.480000000000004</v>
      </c>
      <c r="H10" s="16">
        <f t="shared" si="3"/>
        <v>131.48000000000002</v>
      </c>
      <c r="I10" s="23">
        <f t="shared" si="4"/>
        <v>8.7313659872223934E-2</v>
      </c>
    </row>
    <row r="11" spans="1:9" x14ac:dyDescent="0.25">
      <c r="A11" s="8">
        <v>8</v>
      </c>
      <c r="B11" s="7">
        <v>644.26</v>
      </c>
      <c r="C11" s="7">
        <v>1036.3599999999999</v>
      </c>
      <c r="D11" s="29">
        <v>669.5</v>
      </c>
      <c r="E11" s="33">
        <f t="shared" si="0"/>
        <v>644.26</v>
      </c>
      <c r="F11" s="22">
        <f t="shared" si="1"/>
        <v>1036.3599999999999</v>
      </c>
      <c r="G11" s="22">
        <f t="shared" si="2"/>
        <v>0</v>
      </c>
      <c r="H11" s="22">
        <f t="shared" si="3"/>
        <v>392.09999999999991</v>
      </c>
      <c r="I11" s="24">
        <f t="shared" si="4"/>
        <v>0</v>
      </c>
    </row>
    <row r="12" spans="1:9" x14ac:dyDescent="0.25">
      <c r="A12" s="14">
        <v>9</v>
      </c>
      <c r="B12" s="16">
        <v>154.09</v>
      </c>
      <c r="C12" s="16">
        <v>291.48</v>
      </c>
      <c r="D12" s="28">
        <v>143.18</v>
      </c>
      <c r="E12" s="32">
        <f t="shared" si="0"/>
        <v>143.18</v>
      </c>
      <c r="F12" s="16">
        <f t="shared" si="1"/>
        <v>291.48</v>
      </c>
      <c r="G12" s="16">
        <f t="shared" si="2"/>
        <v>10.909999999999997</v>
      </c>
      <c r="H12" s="16">
        <f t="shared" si="3"/>
        <v>148.30000000000001</v>
      </c>
      <c r="I12" s="23">
        <f t="shared" si="4"/>
        <v>7.3567093728927821E-2</v>
      </c>
    </row>
    <row r="13" spans="1:9" ht="15.75" thickBot="1" x14ac:dyDescent="0.3">
      <c r="A13" s="9">
        <v>10</v>
      </c>
      <c r="B13" s="30">
        <v>164.2</v>
      </c>
      <c r="C13" s="30">
        <v>323.98</v>
      </c>
      <c r="D13" s="31">
        <v>127.27</v>
      </c>
      <c r="E13" s="34">
        <f t="shared" si="0"/>
        <v>127.27</v>
      </c>
      <c r="F13" s="35">
        <f t="shared" si="1"/>
        <v>323.98</v>
      </c>
      <c r="G13" s="35">
        <f t="shared" si="2"/>
        <v>36.929999999999993</v>
      </c>
      <c r="H13" s="35">
        <f t="shared" si="3"/>
        <v>196.71000000000004</v>
      </c>
      <c r="I13" s="36">
        <f t="shared" si="4"/>
        <v>0.18773829495195968</v>
      </c>
    </row>
    <row r="14" spans="1:9" ht="15.75" thickBot="1" x14ac:dyDescent="0.3">
      <c r="A14" s="25"/>
      <c r="B14" s="21"/>
      <c r="C14" s="21"/>
      <c r="D14" s="21"/>
      <c r="E14" s="21"/>
      <c r="F14" s="21"/>
      <c r="G14" s="21"/>
      <c r="H14" s="1"/>
      <c r="I14" s="2"/>
    </row>
    <row r="15" spans="1:9" ht="16.5" thickBot="1" x14ac:dyDescent="0.3">
      <c r="A15" s="26"/>
      <c r="B15" s="27"/>
      <c r="C15" s="27"/>
      <c r="D15" s="27"/>
      <c r="E15" s="27"/>
      <c r="F15" s="27"/>
      <c r="G15" s="27"/>
      <c r="H15" s="37" t="s">
        <v>16</v>
      </c>
      <c r="I15" s="38">
        <f>AVERAGE(I4:I13)</f>
        <v>0.27625096981075997</v>
      </c>
    </row>
    <row r="17" spans="3:13" ht="63" x14ac:dyDescent="0.25">
      <c r="L17" s="96" t="s">
        <v>65</v>
      </c>
    </row>
    <row r="20" spans="3:13" x14ac:dyDescent="0.25">
      <c r="K20" s="12"/>
      <c r="L20" s="12"/>
      <c r="M20" s="12"/>
    </row>
    <row r="21" spans="3:13" x14ac:dyDescent="0.25">
      <c r="K21" s="12"/>
      <c r="L21" s="12"/>
      <c r="M21" s="12"/>
    </row>
    <row r="22" spans="3:13" x14ac:dyDescent="0.25">
      <c r="K22" s="12"/>
      <c r="L22" s="12"/>
      <c r="M22" s="12"/>
    </row>
    <row r="24" spans="3:13" x14ac:dyDescent="0.25">
      <c r="C24" s="1"/>
    </row>
  </sheetData>
  <mergeCells count="9">
    <mergeCell ref="A1:D1"/>
    <mergeCell ref="E1:I1"/>
    <mergeCell ref="B2:D2"/>
    <mergeCell ref="A2:A3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40" zoomScaleNormal="140" workbookViewId="0">
      <selection activeCell="B4" sqref="B4:B13"/>
    </sheetView>
  </sheetViews>
  <sheetFormatPr defaultRowHeight="15" x14ac:dyDescent="0.25"/>
  <cols>
    <col min="1" max="1" width="12.5703125" bestFit="1" customWidth="1"/>
    <col min="2" max="2" width="17.5703125" bestFit="1" customWidth="1"/>
    <col min="3" max="3" width="14.7109375" customWidth="1"/>
    <col min="4" max="4" width="21.85546875" bestFit="1" customWidth="1"/>
    <col min="5" max="5" width="8.5703125" customWidth="1"/>
    <col min="6" max="6" width="8.140625" customWidth="1"/>
    <col min="7" max="7" width="21.5703125" bestFit="1" customWidth="1"/>
    <col min="8" max="8" width="16.140625" bestFit="1" customWidth="1"/>
    <col min="11" max="11" width="10.28515625" customWidth="1"/>
    <col min="12" max="12" width="24.7109375" bestFit="1" customWidth="1"/>
  </cols>
  <sheetData>
    <row r="1" spans="1:8" ht="18.75" x14ac:dyDescent="0.3">
      <c r="A1" s="110" t="s">
        <v>6</v>
      </c>
      <c r="B1" s="111"/>
      <c r="C1" s="111"/>
      <c r="D1" s="112"/>
      <c r="E1" s="113" t="s">
        <v>7</v>
      </c>
      <c r="F1" s="114"/>
      <c r="G1" s="114"/>
      <c r="H1" s="115"/>
    </row>
    <row r="2" spans="1:8" ht="18.75" x14ac:dyDescent="0.3">
      <c r="A2" s="148" t="s">
        <v>18</v>
      </c>
      <c r="B2" s="150" t="s">
        <v>17</v>
      </c>
      <c r="C2" s="129" t="s">
        <v>0</v>
      </c>
      <c r="D2" s="131"/>
      <c r="E2" s="134" t="s">
        <v>20</v>
      </c>
      <c r="F2" s="136" t="s">
        <v>19</v>
      </c>
      <c r="G2" s="136" t="s">
        <v>29</v>
      </c>
      <c r="H2" s="138" t="s">
        <v>28</v>
      </c>
    </row>
    <row r="3" spans="1:8" ht="15.75" x14ac:dyDescent="0.25">
      <c r="A3" s="149"/>
      <c r="B3" s="151"/>
      <c r="C3" s="39" t="s">
        <v>4</v>
      </c>
      <c r="D3" s="40" t="s">
        <v>22</v>
      </c>
      <c r="E3" s="135"/>
      <c r="F3" s="137"/>
      <c r="G3" s="137"/>
      <c r="H3" s="139"/>
    </row>
    <row r="4" spans="1:8" x14ac:dyDescent="0.25">
      <c r="A4" s="140">
        <v>1</v>
      </c>
      <c r="B4" s="142">
        <v>325.37</v>
      </c>
      <c r="C4" s="15">
        <v>1</v>
      </c>
      <c r="D4" s="28">
        <v>16.48</v>
      </c>
      <c r="E4" s="41">
        <f>_xlfn.RANK.AVG(D4,$D$4:$D$13,1)/ROWS($D$4:$D$13)</f>
        <v>0.2</v>
      </c>
      <c r="F4" s="144">
        <v>644</v>
      </c>
      <c r="G4" s="144">
        <f>F4-B4</f>
        <v>318.63</v>
      </c>
      <c r="H4" s="146">
        <f>G4/B4*100</f>
        <v>97.928512155392326</v>
      </c>
    </row>
    <row r="5" spans="1:8" x14ac:dyDescent="0.25">
      <c r="A5" s="140"/>
      <c r="B5" s="142"/>
      <c r="C5" s="6">
        <v>2</v>
      </c>
      <c r="D5" s="29">
        <v>155.11000000000001</v>
      </c>
      <c r="E5" s="42">
        <f t="shared" ref="E5:E13" si="0">_xlfn.RANK.AVG(D5,$D$4:$D$13,1)/ROWS($D$4:$D$13)</f>
        <v>0.6</v>
      </c>
      <c r="F5" s="144"/>
      <c r="G5" s="144"/>
      <c r="H5" s="146"/>
    </row>
    <row r="6" spans="1:8" x14ac:dyDescent="0.25">
      <c r="A6" s="140"/>
      <c r="B6" s="142"/>
      <c r="C6" s="15">
        <v>3</v>
      </c>
      <c r="D6" s="28">
        <v>0</v>
      </c>
      <c r="E6" s="41">
        <f t="shared" si="0"/>
        <v>0.1</v>
      </c>
      <c r="F6" s="144"/>
      <c r="G6" s="144"/>
      <c r="H6" s="146"/>
    </row>
    <row r="7" spans="1:8" x14ac:dyDescent="0.25">
      <c r="A7" s="140"/>
      <c r="B7" s="142"/>
      <c r="C7" s="6">
        <v>4</v>
      </c>
      <c r="D7" s="29">
        <v>838.93</v>
      </c>
      <c r="E7" s="42">
        <f t="shared" si="0"/>
        <v>1</v>
      </c>
      <c r="F7" s="144"/>
      <c r="G7" s="144"/>
      <c r="H7" s="146"/>
    </row>
    <row r="8" spans="1:8" x14ac:dyDescent="0.25">
      <c r="A8" s="140"/>
      <c r="B8" s="142"/>
      <c r="C8" s="15">
        <v>5</v>
      </c>
      <c r="D8" s="28">
        <v>63.64</v>
      </c>
      <c r="E8" s="41">
        <f t="shared" si="0"/>
        <v>0.3</v>
      </c>
      <c r="F8" s="144"/>
      <c r="G8" s="144"/>
      <c r="H8" s="146"/>
    </row>
    <row r="9" spans="1:8" x14ac:dyDescent="0.25">
      <c r="A9" s="140"/>
      <c r="B9" s="142"/>
      <c r="C9" s="6">
        <v>6</v>
      </c>
      <c r="D9" s="29">
        <v>300</v>
      </c>
      <c r="E9" s="42">
        <f t="shared" si="0"/>
        <v>0.8</v>
      </c>
      <c r="F9" s="144"/>
      <c r="G9" s="144"/>
      <c r="H9" s="146"/>
    </row>
    <row r="10" spans="1:8" x14ac:dyDescent="0.25">
      <c r="A10" s="140"/>
      <c r="B10" s="142"/>
      <c r="C10" s="15">
        <v>7</v>
      </c>
      <c r="D10" s="28">
        <v>106.93</v>
      </c>
      <c r="E10" s="41">
        <f t="shared" si="0"/>
        <v>0.4</v>
      </c>
      <c r="F10" s="144"/>
      <c r="G10" s="144"/>
      <c r="H10" s="146"/>
    </row>
    <row r="11" spans="1:8" x14ac:dyDescent="0.25">
      <c r="A11" s="140"/>
      <c r="B11" s="142"/>
      <c r="C11" s="6">
        <v>8</v>
      </c>
      <c r="D11" s="44">
        <v>644.26</v>
      </c>
      <c r="E11" s="45">
        <f t="shared" si="0"/>
        <v>0.9</v>
      </c>
      <c r="F11" s="144"/>
      <c r="G11" s="144"/>
      <c r="H11" s="146"/>
    </row>
    <row r="12" spans="1:8" x14ac:dyDescent="0.25">
      <c r="A12" s="140"/>
      <c r="B12" s="142"/>
      <c r="C12" s="15">
        <v>9</v>
      </c>
      <c r="D12" s="28">
        <v>154.09</v>
      </c>
      <c r="E12" s="41">
        <f t="shared" si="0"/>
        <v>0.5</v>
      </c>
      <c r="F12" s="144"/>
      <c r="G12" s="144"/>
      <c r="H12" s="146"/>
    </row>
    <row r="13" spans="1:8" ht="15.75" thickBot="1" x14ac:dyDescent="0.3">
      <c r="A13" s="141"/>
      <c r="B13" s="143"/>
      <c r="C13" s="10">
        <v>10</v>
      </c>
      <c r="D13" s="31">
        <v>164.2</v>
      </c>
      <c r="E13" s="43">
        <f t="shared" si="0"/>
        <v>0.7</v>
      </c>
      <c r="F13" s="145"/>
      <c r="G13" s="145"/>
      <c r="H13" s="147"/>
    </row>
    <row r="14" spans="1:8" ht="15.75" thickBot="1" x14ac:dyDescent="0.3">
      <c r="A14" s="25"/>
      <c r="B14" s="46"/>
      <c r="C14" s="46"/>
      <c r="D14" s="21"/>
      <c r="E14" s="46"/>
      <c r="F14" s="46"/>
      <c r="G14" s="21"/>
      <c r="H14" s="5"/>
    </row>
    <row r="15" spans="1:8" ht="16.5" thickBot="1" x14ac:dyDescent="0.3">
      <c r="A15" s="26"/>
      <c r="B15" s="27"/>
      <c r="C15" s="27"/>
      <c r="D15" s="27"/>
      <c r="E15" s="27"/>
      <c r="F15" s="47"/>
      <c r="G15" s="104" t="s">
        <v>21</v>
      </c>
      <c r="H15" s="38">
        <f>AVERAGE(H4:H13)</f>
        <v>97.928512155392326</v>
      </c>
    </row>
    <row r="20" spans="3:12" x14ac:dyDescent="0.25">
      <c r="J20" s="12"/>
      <c r="K20" s="12"/>
      <c r="L20" s="12"/>
    </row>
    <row r="21" spans="3:12" x14ac:dyDescent="0.25">
      <c r="J21" s="12"/>
      <c r="K21" s="12"/>
      <c r="L21" s="12"/>
    </row>
    <row r="22" spans="3:12" x14ac:dyDescent="0.25">
      <c r="J22" s="12"/>
      <c r="K22" s="12"/>
      <c r="L22" s="12"/>
    </row>
    <row r="24" spans="3:12" x14ac:dyDescent="0.25">
      <c r="C24" s="1"/>
    </row>
  </sheetData>
  <mergeCells count="14">
    <mergeCell ref="A1:D1"/>
    <mergeCell ref="E1:H1"/>
    <mergeCell ref="A4:A13"/>
    <mergeCell ref="B4:B13"/>
    <mergeCell ref="F4:F13"/>
    <mergeCell ref="G4:G13"/>
    <mergeCell ref="H4:H13"/>
    <mergeCell ref="C2:D2"/>
    <mergeCell ref="E2:E3"/>
    <mergeCell ref="F2:F3"/>
    <mergeCell ref="G2:G3"/>
    <mergeCell ref="H2:H3"/>
    <mergeCell ref="A2:A3"/>
    <mergeCell ref="B2:B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30" zoomScaleNormal="130" workbookViewId="0">
      <selection sqref="A1:D14"/>
    </sheetView>
  </sheetViews>
  <sheetFormatPr defaultRowHeight="15" x14ac:dyDescent="0.25"/>
  <cols>
    <col min="3" max="3" width="26.140625" customWidth="1"/>
    <col min="4" max="4" width="47.5703125" bestFit="1" customWidth="1"/>
  </cols>
  <sheetData>
    <row r="1" spans="1:4" ht="15.75" thickBot="1" x14ac:dyDescent="0.3">
      <c r="A1" s="119" t="s">
        <v>6</v>
      </c>
      <c r="B1" s="120"/>
      <c r="C1" s="121"/>
      <c r="D1" s="11" t="s">
        <v>7</v>
      </c>
    </row>
    <row r="2" spans="1:4" ht="16.5" thickBot="1" x14ac:dyDescent="0.3">
      <c r="A2" s="51" t="s">
        <v>5</v>
      </c>
      <c r="B2" s="52" t="s">
        <v>4</v>
      </c>
      <c r="C2" s="55" t="s">
        <v>0</v>
      </c>
      <c r="D2" s="56" t="s">
        <v>71</v>
      </c>
    </row>
    <row r="3" spans="1:4" x14ac:dyDescent="0.25">
      <c r="A3" s="155">
        <v>1</v>
      </c>
      <c r="B3" s="13">
        <v>1</v>
      </c>
      <c r="C3" s="20">
        <v>16.48</v>
      </c>
      <c r="D3" s="152">
        <f>AVERAGE(C3:C12)</f>
        <v>244.36400000000003</v>
      </c>
    </row>
    <row r="4" spans="1:4" x14ac:dyDescent="0.25">
      <c r="A4" s="156"/>
      <c r="B4" s="6">
        <v>2</v>
      </c>
      <c r="C4" s="29">
        <v>155.11000000000001</v>
      </c>
      <c r="D4" s="153"/>
    </row>
    <row r="5" spans="1:4" x14ac:dyDescent="0.25">
      <c r="A5" s="156"/>
      <c r="B5" s="15">
        <v>3</v>
      </c>
      <c r="C5" s="28">
        <v>0</v>
      </c>
      <c r="D5" s="153"/>
    </row>
    <row r="6" spans="1:4" x14ac:dyDescent="0.25">
      <c r="A6" s="156"/>
      <c r="B6" s="6">
        <v>4</v>
      </c>
      <c r="C6" s="29">
        <v>838.93</v>
      </c>
      <c r="D6" s="153"/>
    </row>
    <row r="7" spans="1:4" x14ac:dyDescent="0.25">
      <c r="A7" s="156"/>
      <c r="B7" s="15">
        <v>5</v>
      </c>
      <c r="C7" s="28">
        <v>63.64</v>
      </c>
      <c r="D7" s="153"/>
    </row>
    <row r="8" spans="1:4" x14ac:dyDescent="0.25">
      <c r="A8" s="156"/>
      <c r="B8" s="6">
        <v>6</v>
      </c>
      <c r="C8" s="29">
        <v>300</v>
      </c>
      <c r="D8" s="153"/>
    </row>
    <row r="9" spans="1:4" x14ac:dyDescent="0.25">
      <c r="A9" s="156"/>
      <c r="B9" s="15">
        <v>7</v>
      </c>
      <c r="C9" s="28">
        <v>106.93</v>
      </c>
      <c r="D9" s="153"/>
    </row>
    <row r="10" spans="1:4" x14ac:dyDescent="0.25">
      <c r="A10" s="156"/>
      <c r="B10" s="6">
        <v>8</v>
      </c>
      <c r="C10" s="29">
        <v>644.26</v>
      </c>
      <c r="D10" s="153"/>
    </row>
    <row r="11" spans="1:4" x14ac:dyDescent="0.25">
      <c r="A11" s="156"/>
      <c r="B11" s="15">
        <v>9</v>
      </c>
      <c r="C11" s="28">
        <v>154.09</v>
      </c>
      <c r="D11" s="153"/>
    </row>
    <row r="12" spans="1:4" ht="15.75" thickBot="1" x14ac:dyDescent="0.3">
      <c r="A12" s="157"/>
      <c r="B12" s="10">
        <v>10</v>
      </c>
      <c r="C12" s="31">
        <v>164.2</v>
      </c>
      <c r="D12" s="154"/>
    </row>
    <row r="13" spans="1:4" ht="15.75" thickBot="1" x14ac:dyDescent="0.3">
      <c r="A13" s="25"/>
      <c r="B13" s="21"/>
      <c r="C13" s="21"/>
      <c r="D13" s="47"/>
    </row>
    <row r="14" spans="1:4" ht="15.75" thickBot="1" x14ac:dyDescent="0.3">
      <c r="A14" s="26"/>
      <c r="B14" s="27"/>
      <c r="C14" s="104" t="s">
        <v>30</v>
      </c>
      <c r="D14" s="50">
        <f>D3</f>
        <v>244.36400000000003</v>
      </c>
    </row>
    <row r="17" spans="10:13" x14ac:dyDescent="0.25">
      <c r="J17" s="12"/>
      <c r="K17" s="12"/>
      <c r="L17" s="12"/>
      <c r="M17" s="12"/>
    </row>
    <row r="18" spans="10:13" x14ac:dyDescent="0.25">
      <c r="J18" s="12"/>
      <c r="K18" s="12"/>
      <c r="L18" s="12"/>
      <c r="M18" s="12"/>
    </row>
    <row r="19" spans="10:13" x14ac:dyDescent="0.25">
      <c r="J19" s="12"/>
      <c r="K19" s="12"/>
      <c r="L19" s="12"/>
      <c r="M19" s="12"/>
    </row>
    <row r="20" spans="10:13" x14ac:dyDescent="0.25">
      <c r="J20" s="12"/>
      <c r="K20" s="12"/>
      <c r="L20" s="12"/>
      <c r="M20" s="12"/>
    </row>
    <row r="21" spans="10:13" x14ac:dyDescent="0.25">
      <c r="J21" s="12"/>
      <c r="K21" s="12"/>
      <c r="L21" s="12"/>
      <c r="M21" s="12"/>
    </row>
    <row r="22" spans="10:13" x14ac:dyDescent="0.25">
      <c r="J22" s="12"/>
      <c r="K22" s="12"/>
      <c r="L22" s="12"/>
      <c r="M22" s="12"/>
    </row>
    <row r="23" spans="10:13" x14ac:dyDescent="0.25">
      <c r="J23" s="12"/>
      <c r="K23" s="12"/>
      <c r="L23" s="12"/>
      <c r="M23" s="12"/>
    </row>
    <row r="24" spans="10:13" x14ac:dyDescent="0.25">
      <c r="J24" s="12"/>
      <c r="K24" s="12"/>
      <c r="L24" s="12"/>
      <c r="M24" s="12"/>
    </row>
    <row r="25" spans="10:13" x14ac:dyDescent="0.25">
      <c r="J25" s="12"/>
      <c r="K25" s="12"/>
      <c r="L25" s="12"/>
      <c r="M25" s="12"/>
    </row>
  </sheetData>
  <mergeCells count="3">
    <mergeCell ref="A1:C1"/>
    <mergeCell ref="D3:D12"/>
    <mergeCell ref="A3:A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30" zoomScaleNormal="130" workbookViewId="0">
      <selection sqref="A1:D14"/>
    </sheetView>
  </sheetViews>
  <sheetFormatPr defaultRowHeight="15" x14ac:dyDescent="0.25"/>
  <cols>
    <col min="3" max="3" width="26.140625" customWidth="1"/>
    <col min="4" max="4" width="18.5703125" customWidth="1"/>
  </cols>
  <sheetData>
    <row r="1" spans="1:4" ht="15.75" thickBot="1" x14ac:dyDescent="0.3">
      <c r="A1" s="119" t="s">
        <v>6</v>
      </c>
      <c r="B1" s="120"/>
      <c r="C1" s="121"/>
      <c r="D1" s="11" t="s">
        <v>7</v>
      </c>
    </row>
    <row r="2" spans="1:4" ht="16.5" thickBot="1" x14ac:dyDescent="0.3">
      <c r="A2" s="51" t="s">
        <v>5</v>
      </c>
      <c r="B2" s="52" t="s">
        <v>4</v>
      </c>
      <c r="C2" s="55" t="s">
        <v>0</v>
      </c>
      <c r="D2" s="56" t="s">
        <v>24</v>
      </c>
    </row>
    <row r="3" spans="1:4" x14ac:dyDescent="0.25">
      <c r="A3" s="122">
        <v>1</v>
      </c>
      <c r="B3" s="13">
        <v>1</v>
      </c>
      <c r="C3" s="20">
        <v>16.48</v>
      </c>
      <c r="D3" s="152">
        <f>_xlfn.PERCENTILE.INC(C3:C12, D18/100)</f>
        <v>663.72699999999986</v>
      </c>
    </row>
    <row r="4" spans="1:4" x14ac:dyDescent="0.25">
      <c r="A4" s="123"/>
      <c r="B4" s="6">
        <v>2</v>
      </c>
      <c r="C4" s="29">
        <v>155.11000000000001</v>
      </c>
      <c r="D4" s="158"/>
    </row>
    <row r="5" spans="1:4" x14ac:dyDescent="0.25">
      <c r="A5" s="123"/>
      <c r="B5" s="15">
        <v>3</v>
      </c>
      <c r="C5" s="28">
        <v>0</v>
      </c>
      <c r="D5" s="158"/>
    </row>
    <row r="6" spans="1:4" x14ac:dyDescent="0.25">
      <c r="A6" s="123"/>
      <c r="B6" s="6">
        <v>4</v>
      </c>
      <c r="C6" s="29">
        <v>838.93</v>
      </c>
      <c r="D6" s="158"/>
    </row>
    <row r="7" spans="1:4" x14ac:dyDescent="0.25">
      <c r="A7" s="123"/>
      <c r="B7" s="15">
        <v>5</v>
      </c>
      <c r="C7" s="28">
        <v>63.64</v>
      </c>
      <c r="D7" s="158"/>
    </row>
    <row r="8" spans="1:4" x14ac:dyDescent="0.25">
      <c r="A8" s="123"/>
      <c r="B8" s="6">
        <v>6</v>
      </c>
      <c r="C8" s="29">
        <v>300</v>
      </c>
      <c r="D8" s="158"/>
    </row>
    <row r="9" spans="1:4" x14ac:dyDescent="0.25">
      <c r="A9" s="123"/>
      <c r="B9" s="15">
        <v>7</v>
      </c>
      <c r="C9" s="28">
        <v>106.93</v>
      </c>
      <c r="D9" s="158"/>
    </row>
    <row r="10" spans="1:4" x14ac:dyDescent="0.25">
      <c r="A10" s="123"/>
      <c r="B10" s="6">
        <v>8</v>
      </c>
      <c r="C10" s="29">
        <v>644.26</v>
      </c>
      <c r="D10" s="158"/>
    </row>
    <row r="11" spans="1:4" x14ac:dyDescent="0.25">
      <c r="A11" s="123"/>
      <c r="B11" s="15">
        <v>9</v>
      </c>
      <c r="C11" s="28">
        <v>154.09</v>
      </c>
      <c r="D11" s="158"/>
    </row>
    <row r="12" spans="1:4" ht="15.75" thickBot="1" x14ac:dyDescent="0.3">
      <c r="A12" s="124"/>
      <c r="B12" s="10">
        <v>10</v>
      </c>
      <c r="C12" s="31">
        <v>164.2</v>
      </c>
      <c r="D12" s="159"/>
    </row>
    <row r="13" spans="1:4" ht="15.75" thickBot="1" x14ac:dyDescent="0.3">
      <c r="A13" s="25"/>
      <c r="B13" s="21"/>
      <c r="C13" s="21"/>
      <c r="D13" s="47"/>
    </row>
    <row r="14" spans="1:4" ht="15.75" thickBot="1" x14ac:dyDescent="0.3">
      <c r="A14" s="26"/>
      <c r="B14" s="27"/>
      <c r="C14" s="104" t="s">
        <v>76</v>
      </c>
      <c r="D14" s="50">
        <f>D3</f>
        <v>663.72699999999986</v>
      </c>
    </row>
    <row r="16" spans="1:4" ht="15.75" thickBot="1" x14ac:dyDescent="0.3"/>
    <row r="17" spans="3:11" x14ac:dyDescent="0.25">
      <c r="C17" s="125" t="s">
        <v>26</v>
      </c>
      <c r="D17" s="126"/>
    </row>
    <row r="18" spans="3:11" ht="15.75" thickBot="1" x14ac:dyDescent="0.3">
      <c r="C18" s="9" t="s">
        <v>23</v>
      </c>
      <c r="D18" s="105">
        <v>90</v>
      </c>
    </row>
    <row r="20" spans="3:11" x14ac:dyDescent="0.25">
      <c r="K20" s="12"/>
    </row>
  </sheetData>
  <mergeCells count="4">
    <mergeCell ref="A1:C1"/>
    <mergeCell ref="D3:D12"/>
    <mergeCell ref="A3:A12"/>
    <mergeCell ref="C17:D1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30" zoomScaleNormal="130" workbookViewId="0">
      <selection activeCell="C14" sqref="C14"/>
    </sheetView>
  </sheetViews>
  <sheetFormatPr defaultRowHeight="15" x14ac:dyDescent="0.25"/>
  <cols>
    <col min="1" max="1" width="6.7109375" customWidth="1"/>
    <col min="2" max="2" width="12.5703125" customWidth="1"/>
    <col min="3" max="4" width="14.7109375" customWidth="1"/>
    <col min="5" max="5" width="8.5703125" customWidth="1"/>
    <col min="6" max="6" width="13.42578125" bestFit="1" customWidth="1"/>
    <col min="8" max="8" width="14.7109375" customWidth="1"/>
    <col min="9" max="9" width="37.7109375" customWidth="1"/>
    <col min="10" max="10" width="24.7109375" bestFit="1" customWidth="1"/>
  </cols>
  <sheetData>
    <row r="1" spans="1:6" ht="18.75" x14ac:dyDescent="0.3">
      <c r="A1" s="110" t="s">
        <v>6</v>
      </c>
      <c r="B1" s="111"/>
      <c r="C1" s="111"/>
      <c r="D1" s="112"/>
      <c r="E1" s="113" t="s">
        <v>25</v>
      </c>
      <c r="F1" s="115"/>
    </row>
    <row r="2" spans="1:6" ht="18.75" x14ac:dyDescent="0.3">
      <c r="A2" s="132" t="s">
        <v>4</v>
      </c>
      <c r="B2" s="129" t="s">
        <v>0</v>
      </c>
      <c r="C2" s="130"/>
      <c r="D2" s="131"/>
      <c r="E2" s="134" t="s">
        <v>10</v>
      </c>
      <c r="F2" s="138" t="s">
        <v>74</v>
      </c>
    </row>
    <row r="3" spans="1:6" ht="15.75" x14ac:dyDescent="0.25">
      <c r="A3" s="133"/>
      <c r="B3" s="39" t="s">
        <v>12</v>
      </c>
      <c r="C3" s="39" t="s">
        <v>9</v>
      </c>
      <c r="D3" s="40" t="s">
        <v>13</v>
      </c>
      <c r="E3" s="135"/>
      <c r="F3" s="139"/>
    </row>
    <row r="4" spans="1:6" x14ac:dyDescent="0.25">
      <c r="A4" s="14">
        <v>1</v>
      </c>
      <c r="B4" s="16">
        <v>16.48</v>
      </c>
      <c r="C4" s="16">
        <v>0.11</v>
      </c>
      <c r="D4" s="28">
        <v>0.11198</v>
      </c>
      <c r="E4" s="32">
        <f>MIN(B4:D4)</f>
        <v>0.11</v>
      </c>
      <c r="F4" s="28">
        <f t="shared" ref="F4:F13" si="0">ABS(B4-E4)</f>
        <v>16.37</v>
      </c>
    </row>
    <row r="5" spans="1:6" x14ac:dyDescent="0.25">
      <c r="A5" s="8">
        <v>2</v>
      </c>
      <c r="B5" s="7">
        <v>155.11000000000001</v>
      </c>
      <c r="C5" s="7">
        <v>291.47699999999998</v>
      </c>
      <c r="D5" s="29">
        <v>127.27</v>
      </c>
      <c r="E5" s="33">
        <f t="shared" ref="E5:E13" si="1">MIN(B5:D5)</f>
        <v>127.27</v>
      </c>
      <c r="F5" s="108">
        <f t="shared" si="0"/>
        <v>27.840000000000018</v>
      </c>
    </row>
    <row r="6" spans="1:6" x14ac:dyDescent="0.25">
      <c r="A6" s="14">
        <v>3</v>
      </c>
      <c r="B6" s="16">
        <v>0</v>
      </c>
      <c r="C6" s="16">
        <v>0</v>
      </c>
      <c r="D6" s="28">
        <v>0</v>
      </c>
      <c r="E6" s="32">
        <f t="shared" si="1"/>
        <v>0</v>
      </c>
      <c r="F6" s="28">
        <f t="shared" si="0"/>
        <v>0</v>
      </c>
    </row>
    <row r="7" spans="1:6" x14ac:dyDescent="0.25">
      <c r="A7" s="8">
        <v>4</v>
      </c>
      <c r="B7" s="7">
        <v>838.93</v>
      </c>
      <c r="C7" s="7">
        <v>835.11</v>
      </c>
      <c r="D7" s="29">
        <v>811.97</v>
      </c>
      <c r="E7" s="33">
        <f t="shared" si="1"/>
        <v>811.97</v>
      </c>
      <c r="F7" s="108">
        <f t="shared" si="0"/>
        <v>26.959999999999923</v>
      </c>
    </row>
    <row r="8" spans="1:6" x14ac:dyDescent="0.25">
      <c r="A8" s="14">
        <v>5</v>
      </c>
      <c r="B8" s="16">
        <v>63.64</v>
      </c>
      <c r="C8" s="16">
        <v>162.05000000000001</v>
      </c>
      <c r="D8" s="28">
        <v>31.818000000000001</v>
      </c>
      <c r="E8" s="32">
        <f t="shared" si="1"/>
        <v>31.818000000000001</v>
      </c>
      <c r="F8" s="28">
        <f t="shared" si="0"/>
        <v>31.821999999999999</v>
      </c>
    </row>
    <row r="9" spans="1:6" x14ac:dyDescent="0.25">
      <c r="A9" s="8">
        <v>6</v>
      </c>
      <c r="B9" s="7">
        <v>300</v>
      </c>
      <c r="C9" s="7">
        <v>550.57000000000005</v>
      </c>
      <c r="D9" s="29">
        <v>302.27</v>
      </c>
      <c r="E9" s="33">
        <f t="shared" si="1"/>
        <v>300</v>
      </c>
      <c r="F9" s="108">
        <f t="shared" si="0"/>
        <v>0</v>
      </c>
    </row>
    <row r="10" spans="1:6" x14ac:dyDescent="0.25">
      <c r="A10" s="14">
        <v>7</v>
      </c>
      <c r="B10" s="16">
        <v>106.93</v>
      </c>
      <c r="C10" s="16">
        <v>226.93</v>
      </c>
      <c r="D10" s="28">
        <v>95.45</v>
      </c>
      <c r="E10" s="32">
        <f t="shared" si="1"/>
        <v>95.45</v>
      </c>
      <c r="F10" s="28">
        <f t="shared" si="0"/>
        <v>11.480000000000004</v>
      </c>
    </row>
    <row r="11" spans="1:6" x14ac:dyDescent="0.25">
      <c r="A11" s="8">
        <v>8</v>
      </c>
      <c r="B11" s="7">
        <v>644.26</v>
      </c>
      <c r="C11" s="7">
        <v>1036.3599999999999</v>
      </c>
      <c r="D11" s="29">
        <v>669.5</v>
      </c>
      <c r="E11" s="33">
        <f t="shared" si="1"/>
        <v>644.26</v>
      </c>
      <c r="F11" s="108">
        <f t="shared" si="0"/>
        <v>0</v>
      </c>
    </row>
    <row r="12" spans="1:6" x14ac:dyDescent="0.25">
      <c r="A12" s="14">
        <v>9</v>
      </c>
      <c r="B12" s="16">
        <v>154.09</v>
      </c>
      <c r="C12" s="16">
        <v>291.48</v>
      </c>
      <c r="D12" s="28">
        <v>143.18</v>
      </c>
      <c r="E12" s="32">
        <f t="shared" si="1"/>
        <v>143.18</v>
      </c>
      <c r="F12" s="28">
        <f t="shared" si="0"/>
        <v>10.909999999999997</v>
      </c>
    </row>
    <row r="13" spans="1:6" ht="15.75" thickBot="1" x14ac:dyDescent="0.3">
      <c r="A13" s="9">
        <v>10</v>
      </c>
      <c r="B13" s="30">
        <v>164.2</v>
      </c>
      <c r="C13" s="30">
        <v>323.98</v>
      </c>
      <c r="D13" s="31">
        <v>127.27</v>
      </c>
      <c r="E13" s="34">
        <f t="shared" si="1"/>
        <v>127.27</v>
      </c>
      <c r="F13" s="109">
        <f t="shared" si="0"/>
        <v>36.929999999999993</v>
      </c>
    </row>
    <row r="14" spans="1:6" ht="15.75" thickBot="1" x14ac:dyDescent="0.3">
      <c r="A14" s="106"/>
      <c r="B14" s="46"/>
      <c r="C14" s="46"/>
      <c r="D14" s="46"/>
      <c r="E14" s="46"/>
      <c r="F14" s="107"/>
    </row>
    <row r="15" spans="1:6" ht="15.75" thickBot="1" x14ac:dyDescent="0.3">
      <c r="A15" s="26"/>
      <c r="B15" s="27"/>
      <c r="C15" s="27"/>
      <c r="D15" s="160" t="s">
        <v>77</v>
      </c>
      <c r="E15" s="161"/>
      <c r="F15" s="162">
        <f>_xlfn.PERCENTILE.INC(F4:F13, 0.9)</f>
        <v>32.332799999999999</v>
      </c>
    </row>
    <row r="17" spans="3:10" ht="47.25" x14ac:dyDescent="0.25">
      <c r="I17" s="96" t="s">
        <v>75</v>
      </c>
    </row>
    <row r="20" spans="3:10" x14ac:dyDescent="0.25">
      <c r="H20" s="12"/>
      <c r="I20" s="12"/>
      <c r="J20" s="12"/>
    </row>
    <row r="21" spans="3:10" x14ac:dyDescent="0.25">
      <c r="H21" s="12"/>
      <c r="I21" s="12"/>
      <c r="J21" s="12"/>
    </row>
    <row r="22" spans="3:10" x14ac:dyDescent="0.25">
      <c r="H22" s="12"/>
      <c r="I22" s="12"/>
      <c r="J22" s="12"/>
    </row>
    <row r="24" spans="3:10" x14ac:dyDescent="0.25">
      <c r="C24" s="1"/>
    </row>
  </sheetData>
  <mergeCells count="7">
    <mergeCell ref="D15:E15"/>
    <mergeCell ref="A1:D1"/>
    <mergeCell ref="E1:F1"/>
    <mergeCell ref="A2:A3"/>
    <mergeCell ref="B2:D2"/>
    <mergeCell ref="E2:E3"/>
    <mergeCell ref="F2:F3"/>
  </mergeCells>
  <pageMargins left="0.7" right="0.7" top="0.75" bottom="0.75" header="0.3" footer="0.3"/>
  <pageSetup orientation="portrait" r:id="rId1"/>
  <ignoredErrors>
    <ignoredError sqref="E4 E5:E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table</vt:lpstr>
      <vt:lpstr>Satisficing</vt:lpstr>
      <vt:lpstr>Satisficing deviation</vt:lpstr>
      <vt:lpstr>Regret from best</vt:lpstr>
      <vt:lpstr>% deviation from optimization</vt:lpstr>
      <vt:lpstr>Mean</vt:lpstr>
      <vt:lpstr>Maximin</vt:lpstr>
      <vt:lpstr>Regret from best 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Kasprzyk-Former-Desk</dc:creator>
  <cp:lastModifiedBy>Kasprzyk-Former-Desk</cp:lastModifiedBy>
  <dcterms:created xsi:type="dcterms:W3CDTF">2021-05-04T14:44:52Z</dcterms:created>
  <dcterms:modified xsi:type="dcterms:W3CDTF">2022-01-25T22:50:14Z</dcterms:modified>
</cp:coreProperties>
</file>