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ianagambas/Library/Containers/com.microsoft.Excel/Data/Desktop/Porsalud IPS/"/>
    </mc:Choice>
  </mc:AlternateContent>
  <xr:revisionPtr revIDLastSave="0" documentId="13_ncr:1_{1C3D19C6-A319-1A47-BCDC-0466102F317F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H25" i="1"/>
  <c r="X25" i="1"/>
  <c r="H9" i="1"/>
  <c r="B10" i="1"/>
  <c r="H8" i="1" s="1"/>
  <c r="N3" i="1"/>
  <c r="C5" i="1"/>
  <c r="B9" i="1" l="1"/>
  <c r="R39" i="1"/>
  <c r="AD19" i="1"/>
  <c r="S21" i="1" s="1"/>
  <c r="R26" i="1" s="1"/>
  <c r="X24" i="1" s="1"/>
  <c r="N19" i="1"/>
  <c r="R25" i="1"/>
  <c r="S25" i="1" s="1"/>
  <c r="C21" i="1"/>
  <c r="B26" i="1" s="1"/>
  <c r="C26" i="1" s="1"/>
  <c r="D26" i="1" s="1"/>
  <c r="E26" i="1" s="1"/>
  <c r="F26" i="1" s="1"/>
  <c r="B39" i="1"/>
  <c r="B25" i="1"/>
  <c r="C9" i="1"/>
  <c r="H24" i="1" l="1"/>
  <c r="S37" i="1"/>
  <c r="B37" i="1"/>
  <c r="C37" i="1" s="1"/>
  <c r="R37" i="1"/>
  <c r="S26" i="1"/>
  <c r="T26" i="1" s="1"/>
  <c r="U26" i="1" s="1"/>
  <c r="V26" i="1" s="1"/>
  <c r="T25" i="1"/>
  <c r="T37" i="1" s="1"/>
  <c r="R27" i="1"/>
  <c r="B27" i="1"/>
  <c r="C25" i="1"/>
  <c r="D9" i="1"/>
  <c r="R38" i="1" l="1"/>
  <c r="R40" i="1" s="1"/>
  <c r="C10" i="1"/>
  <c r="S38" i="1" s="1"/>
  <c r="S27" i="1"/>
  <c r="T27" i="1"/>
  <c r="U25" i="1"/>
  <c r="B11" i="1"/>
  <c r="B38" i="1"/>
  <c r="D37" i="1"/>
  <c r="D25" i="1"/>
  <c r="C27" i="1"/>
  <c r="E9" i="1"/>
  <c r="D10" i="1" l="1"/>
  <c r="T38" i="1" s="1"/>
  <c r="U37" i="1"/>
  <c r="R41" i="1"/>
  <c r="S40" i="1"/>
  <c r="S41" i="1" s="1"/>
  <c r="U27" i="1"/>
  <c r="V25" i="1"/>
  <c r="C38" i="1"/>
  <c r="B40" i="1"/>
  <c r="E37" i="1"/>
  <c r="D27" i="1"/>
  <c r="E25" i="1"/>
  <c r="C11" i="1"/>
  <c r="E10" i="1"/>
  <c r="U38" i="1" s="1"/>
  <c r="F9" i="1"/>
  <c r="D11" i="1" l="1"/>
  <c r="R30" i="1"/>
  <c r="V27" i="1"/>
  <c r="V37" i="1"/>
  <c r="T40" i="1"/>
  <c r="D38" i="1"/>
  <c r="C40" i="1"/>
  <c r="C41" i="1" s="1"/>
  <c r="F37" i="1"/>
  <c r="F25" i="1"/>
  <c r="F27" i="1" s="1"/>
  <c r="E27" i="1"/>
  <c r="F10" i="1"/>
  <c r="E11" i="1"/>
  <c r="F11" i="1" l="1"/>
  <c r="V38" i="1"/>
  <c r="V40" i="1" s="1"/>
  <c r="V41" i="1" s="1"/>
  <c r="U40" i="1"/>
  <c r="T41" i="1"/>
  <c r="B30" i="1"/>
  <c r="E38" i="1"/>
  <c r="D40" i="1"/>
  <c r="B14" i="1"/>
  <c r="D41" i="1" l="1"/>
  <c r="U41" i="1"/>
  <c r="R43" i="1"/>
  <c r="F38" i="1"/>
  <c r="F40" i="1" s="1"/>
  <c r="F41" i="1" s="1"/>
  <c r="E40" i="1"/>
  <c r="B43" i="1" l="1"/>
  <c r="E41" i="1"/>
</calcChain>
</file>

<file path=xl/sharedStrings.xml><?xml version="1.0" encoding="utf-8"?>
<sst xmlns="http://schemas.openxmlformats.org/spreadsheetml/2006/main" count="65" uniqueCount="20">
  <si>
    <t xml:space="preserve">Utilidad Dia </t>
  </si>
  <si>
    <t xml:space="preserve">Clientes con demora Dia </t>
  </si>
  <si>
    <t>ASIS</t>
  </si>
  <si>
    <t>Año</t>
  </si>
  <si>
    <t xml:space="preserve">Inflación </t>
  </si>
  <si>
    <t>C.O</t>
  </si>
  <si>
    <t xml:space="preserve">Días al mes </t>
  </si>
  <si>
    <t xml:space="preserve">Meses al año </t>
  </si>
  <si>
    <t xml:space="preserve">Costo perder contrato </t>
  </si>
  <si>
    <t>Máximas demoras por cliente (año)</t>
  </si>
  <si>
    <t>Utilidades Casuales</t>
  </si>
  <si>
    <t xml:space="preserve">Costo Perder Cliente </t>
  </si>
  <si>
    <t xml:space="preserve">FCL </t>
  </si>
  <si>
    <t>Perder</t>
  </si>
  <si>
    <t>VPN</t>
  </si>
  <si>
    <t>TOBE</t>
  </si>
  <si>
    <t>Proyecto</t>
  </si>
  <si>
    <t>Inversión</t>
  </si>
  <si>
    <t>Software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</si>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</sst>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COP&quot;#,##0.00_);[Red]\(&quot;COP&quot;#,##0.00\)"/>
    <numFmt numFmtId="165" formatCode="&quot;COP&quot;#,##0"/>
    <numFmt numFmtId="166" formatCode="&quot;COP&quot;#,##0.00"/>
    <numFmt numFmtId="167" formatCode="#,##0.000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0" borderId="2" xfId="0" applyFill="1" applyBorder="1"/>
    <xf numFmtId="166" fontId="0" fillId="0" borderId="0" xfId="0" applyNumberFormat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12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j-ea"/>
                <a:cs typeface="Microsoft Tai Le" panose="020B0502040204020203" pitchFamily="34" charset="0"/>
              </a:defRPr>
            </a:pPr>
            <a:r>
              <a:rPr lang="en-US"/>
              <a:t>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orbel" panose="020B0503020204020204" pitchFamily="34" charset="0"/>
              <a:ea typeface="+mj-ea"/>
              <a:cs typeface="Microsoft Tai Le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264AB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delete val="1"/>
          </c:dLbls>
          <c:val>
            <c:numRef>
              <c:f>Hoja1!$B$40:$F$40</c:f>
              <c:numCache>
                <c:formatCode>"$"#.##0,00</c:formatCode>
                <c:ptCount val="5"/>
                <c:pt idx="0">
                  <c:v>5803840</c:v>
                </c:pt>
                <c:pt idx="1">
                  <c:v>42435993.600000001</c:v>
                </c:pt>
                <c:pt idx="2">
                  <c:v>44133433.343999997</c:v>
                </c:pt>
                <c:pt idx="3">
                  <c:v>45898770.677759998</c:v>
                </c:pt>
                <c:pt idx="4">
                  <c:v>47734721.504870407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7-2647-9FE2-06B262201C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28071600"/>
        <c:axId val="1428073280"/>
      </c:barChart>
      <c:catAx>
        <c:axId val="1428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Microsoft Tai Le" panose="020B0502040204020203" pitchFamily="34" charset="0"/>
              </a:defRPr>
            </a:pPr>
            <a:endParaRPr lang="en-US"/>
          </a:p>
        </c:txPr>
        <c:crossAx val="1428073280"/>
        <c:crosses val="autoZero"/>
        <c:auto val="1"/>
        <c:lblAlgn val="ctr"/>
        <c:lblOffset val="100"/>
        <c:noMultiLvlLbl val="0"/>
      </c:catAx>
      <c:valAx>
        <c:axId val="1428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.##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Microsoft Tai Le" panose="020B0502040204020203" pitchFamily="34" charset="0"/>
              </a:defRPr>
            </a:pPr>
            <a:endParaRPr lang="en-US"/>
          </a:p>
        </c:txPr>
        <c:crossAx val="14280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rbel" panose="020B0503020204020204" pitchFamily="34" charset="0"/>
          <a:cs typeface="Microsoft Tai Le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Utilización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Hoja1!$R$40:$V$40</c:f>
              <c:numCache>
                <c:formatCode>"$"#.##0,00</c:formatCode>
                <c:ptCount val="5"/>
                <c:pt idx="0">
                  <c:v>-34605504</c:v>
                </c:pt>
                <c:pt idx="1">
                  <c:v>-35989724.160000026</c:v>
                </c:pt>
                <c:pt idx="2">
                  <c:v>-37429313.126400024</c:v>
                </c:pt>
                <c:pt idx="3">
                  <c:v>-38926485.651455998</c:v>
                </c:pt>
                <c:pt idx="4">
                  <c:v>-40483545.077514261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4-6342-8195-A3B03661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825952"/>
        <c:axId val="1428100336"/>
      </c:barChart>
      <c:catAx>
        <c:axId val="14278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00336"/>
        <c:crosses val="autoZero"/>
        <c:auto val="1"/>
        <c:lblAlgn val="ctr"/>
        <c:lblOffset val="100"/>
        <c:noMultiLvlLbl val="0"/>
      </c:catAx>
      <c:valAx>
        <c:axId val="1428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#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j-ea"/>
                <a:cs typeface="Microsoft Tai Le" panose="020B0502040204020203" pitchFamily="34" charset="0"/>
              </a:defRPr>
            </a:pPr>
            <a:r>
              <a:rPr lang="en-US"/>
              <a:t>Utilización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orbel" panose="020B0503020204020204" pitchFamily="34" charset="0"/>
              <a:ea typeface="+mj-ea"/>
              <a:cs typeface="Microsoft Tai Le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264AB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delete val="1"/>
          </c:dLbls>
          <c:val>
            <c:numRef>
              <c:f>Hoja1!$R$40:$V$40</c:f>
              <c:numCache>
                <c:formatCode>"$"#.##0,00</c:formatCode>
                <c:ptCount val="5"/>
                <c:pt idx="0">
                  <c:v>-34605504</c:v>
                </c:pt>
                <c:pt idx="1">
                  <c:v>-35989724.160000026</c:v>
                </c:pt>
                <c:pt idx="2">
                  <c:v>-37429313.126400024</c:v>
                </c:pt>
                <c:pt idx="3">
                  <c:v>-38926485.651455998</c:v>
                </c:pt>
                <c:pt idx="4">
                  <c:v>-40483545.077514261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9D45-B5DF-5EDA76B529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28071600"/>
        <c:axId val="1428073280"/>
      </c:barChart>
      <c:catAx>
        <c:axId val="1428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Microsoft Tai Le" panose="020B0502040204020203" pitchFamily="34" charset="0"/>
              </a:defRPr>
            </a:pPr>
            <a:endParaRPr lang="en-US"/>
          </a:p>
        </c:txPr>
        <c:crossAx val="1428073280"/>
        <c:crosses val="autoZero"/>
        <c:auto val="1"/>
        <c:lblAlgn val="ctr"/>
        <c:lblOffset val="100"/>
        <c:noMultiLvlLbl val="0"/>
      </c:catAx>
      <c:valAx>
        <c:axId val="1428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.##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Microsoft Tai Le" panose="020B0502040204020203" pitchFamily="34" charset="0"/>
              </a:defRPr>
            </a:pPr>
            <a:endParaRPr lang="en-US"/>
          </a:p>
        </c:txPr>
        <c:crossAx val="14280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rbel" panose="020B0503020204020204" pitchFamily="34" charset="0"/>
          <a:cs typeface="Microsoft Tai Le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828523</xdr:colOff>
      <xdr:row>46</xdr:row>
      <xdr:rowOff>79828</xdr:rowOff>
    </xdr:from>
    <xdr:to>
      <xdr:col>6</xdr:col>
      <xdr:colOff>562427</xdr:colOff>
      <xdr:row>60</xdr:row>
      <xdr:rowOff>113694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3D64D-03A5-0C46-957D-F4D26A99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1427238</xdr:colOff>
      <xdr:row>49</xdr:row>
      <xdr:rowOff>104019</xdr:rowOff>
    </xdr:from>
    <xdr:to>
      <xdr:col>19</xdr:col>
      <xdr:colOff>1040191</xdr:colOff>
      <xdr:row>63</xdr:row>
      <xdr:rowOff>137886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C14CC-F1A6-474C-AEE5-1125C80B1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14</xdr:col>
      <xdr:colOff>604</xdr:colOff>
      <xdr:row>60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77285-2291-724C-BCE2-7EDE0220A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tabSelected="1" topLeftCell="C46" zoomScale="221" zoomScaleNormal="125" workbookViewId="0">
      <selection activeCell="G44" sqref="G44"/>
    </sheetView>
  </sheetViews>
  <sheetFormatPr baseColWidth="10" defaultColWidth="8.83203125" defaultRowHeight="15" x14ac:dyDescent="0.2"/>
  <cols>
    <col min="1" max="1" width="29" bestFit="1" customWidth="1"/>
    <col min="2" max="2" width="18" bestFit="1" customWidth="1"/>
    <col min="3" max="6" width="15.83203125" bestFit="1" customWidth="1"/>
    <col min="7" max="8" width="11.33203125" bestFit="1" customWidth="1"/>
    <col min="11" max="11" width="11.1640625" bestFit="1" customWidth="1"/>
    <col min="14" max="14" width="13.33203125" bestFit="1" customWidth="1"/>
    <col min="17" max="17" width="29" bestFit="1" customWidth="1"/>
    <col min="18" max="18" width="19" bestFit="1" customWidth="1"/>
    <col min="19" max="22" width="17" bestFit="1" customWidth="1"/>
    <col min="24" max="24" width="11.83203125" bestFit="1" customWidth="1"/>
    <col min="30" max="30" width="13.33203125" bestFit="1" customWidth="1"/>
  </cols>
  <sheetData>
    <row r="1" spans="1:14" x14ac:dyDescent="0.2">
      <c r="A1" t="s">
        <v>2</v>
      </c>
    </row>
    <row r="3" spans="1:14" x14ac:dyDescent="0.2">
      <c r="A3" s="2" t="s">
        <v>0</v>
      </c>
      <c r="B3" s="2"/>
      <c r="C3" s="4">
        <v>781802</v>
      </c>
      <c r="E3" s="2" t="s">
        <v>4</v>
      </c>
      <c r="F3" s="3">
        <v>0.04</v>
      </c>
      <c r="H3" s="2" t="s">
        <v>6</v>
      </c>
      <c r="I3" s="2">
        <v>24</v>
      </c>
      <c r="M3" s="2" t="s">
        <v>13</v>
      </c>
      <c r="N3" s="4">
        <f>80000*55</f>
        <v>4400000</v>
      </c>
    </row>
    <row r="4" spans="1:14" x14ac:dyDescent="0.2">
      <c r="A4" s="2" t="s">
        <v>1</v>
      </c>
      <c r="B4" s="2"/>
      <c r="C4" s="11">
        <v>4.2389999999999999</v>
      </c>
      <c r="E4" s="2" t="s">
        <v>5</v>
      </c>
      <c r="F4" s="3">
        <v>0.12</v>
      </c>
      <c r="H4" s="2" t="s">
        <v>7</v>
      </c>
      <c r="I4" s="2">
        <v>12</v>
      </c>
      <c r="M4" s="2"/>
      <c r="N4" s="2"/>
    </row>
    <row r="5" spans="1:14" x14ac:dyDescent="0.2">
      <c r="A5" s="2" t="s">
        <v>8</v>
      </c>
      <c r="B5" s="2"/>
      <c r="C5" s="4">
        <f>N3</f>
        <v>4400000</v>
      </c>
    </row>
    <row r="6" spans="1:14" x14ac:dyDescent="0.2">
      <c r="A6" s="2" t="s">
        <v>9</v>
      </c>
      <c r="B6" s="2"/>
      <c r="C6" s="2">
        <v>25</v>
      </c>
    </row>
    <row r="8" spans="1:14" x14ac:dyDescent="0.2">
      <c r="A8" s="2" t="s">
        <v>3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H8">
        <f>B10/C5</f>
        <v>48</v>
      </c>
    </row>
    <row r="9" spans="1:14" x14ac:dyDescent="0.2">
      <c r="A9" s="2" t="s">
        <v>10</v>
      </c>
      <c r="B9" s="10">
        <f>C3*I3*I4</f>
        <v>225158976</v>
      </c>
      <c r="C9" s="4">
        <f t="shared" ref="C9:F10" si="0">B9*(1+$F$3)</f>
        <v>234165335.04000002</v>
      </c>
      <c r="D9" s="4">
        <f t="shared" si="0"/>
        <v>243531948.44160002</v>
      </c>
      <c r="E9" s="4">
        <f t="shared" si="0"/>
        <v>253273226.37926403</v>
      </c>
      <c r="F9" s="4">
        <f t="shared" si="0"/>
        <v>263404155.43443459</v>
      </c>
      <c r="H9" s="13">
        <f>C4*I3*I4</f>
        <v>1220.8319999999999</v>
      </c>
    </row>
    <row r="10" spans="1:14" x14ac:dyDescent="0.2">
      <c r="A10" s="2" t="s">
        <v>11</v>
      </c>
      <c r="B10" s="4">
        <f>ROUNDDOWN((C4*I3*I4)/C6,0)*C5</f>
        <v>211200000</v>
      </c>
      <c r="C10" s="4">
        <f t="shared" si="0"/>
        <v>219648000</v>
      </c>
      <c r="D10" s="4">
        <f t="shared" si="0"/>
        <v>228433920</v>
      </c>
      <c r="E10" s="4">
        <f t="shared" si="0"/>
        <v>237571276.80000001</v>
      </c>
      <c r="F10" s="4">
        <f t="shared" si="0"/>
        <v>247074127.87200001</v>
      </c>
    </row>
    <row r="11" spans="1:14" x14ac:dyDescent="0.2">
      <c r="A11" s="2" t="s">
        <v>12</v>
      </c>
      <c r="B11" s="4">
        <f>B9-B10</f>
        <v>13958976</v>
      </c>
      <c r="C11" s="4">
        <f t="shared" ref="C11:F11" si="1">C9-C10</f>
        <v>14517335.040000021</v>
      </c>
      <c r="D11" s="4">
        <f t="shared" si="1"/>
        <v>15098028.441600025</v>
      </c>
      <c r="E11" s="4">
        <f t="shared" si="1"/>
        <v>15701949.579264015</v>
      </c>
      <c r="F11" s="4">
        <f t="shared" si="1"/>
        <v>16330027.562434584</v>
      </c>
    </row>
    <row r="14" spans="1:14" x14ac:dyDescent="0.2">
      <c r="A14" s="2" t="s">
        <v>14</v>
      </c>
      <c r="B14" s="6">
        <f>NPV(F4,B11:F11)</f>
        <v>54027949.483846053</v>
      </c>
    </row>
    <row r="17" spans="1:30" x14ac:dyDescent="0.2">
      <c r="A17" t="s">
        <v>15</v>
      </c>
      <c r="Q17" t="s">
        <v>15</v>
      </c>
    </row>
    <row r="19" spans="1:30" x14ac:dyDescent="0.2">
      <c r="A19" s="2" t="s">
        <v>0</v>
      </c>
      <c r="B19" s="2"/>
      <c r="C19" s="4">
        <v>785982</v>
      </c>
      <c r="E19" s="2" t="s">
        <v>4</v>
      </c>
      <c r="F19" s="3">
        <v>0.04</v>
      </c>
      <c r="H19" s="2" t="s">
        <v>6</v>
      </c>
      <c r="I19" s="2">
        <v>24</v>
      </c>
      <c r="M19" s="2" t="s">
        <v>13</v>
      </c>
      <c r="N19" s="4">
        <f>80000*55</f>
        <v>4400000</v>
      </c>
      <c r="Q19" s="2" t="s">
        <v>0</v>
      </c>
      <c r="R19" s="2"/>
      <c r="S19" s="4">
        <v>799144</v>
      </c>
      <c r="U19" s="2" t="s">
        <v>4</v>
      </c>
      <c r="V19" s="3">
        <v>0.04</v>
      </c>
      <c r="X19" s="2" t="s">
        <v>6</v>
      </c>
      <c r="Y19" s="2">
        <v>24</v>
      </c>
      <c r="AC19" s="2" t="s">
        <v>13</v>
      </c>
      <c r="AD19" s="4">
        <f>80000*55</f>
        <v>4400000</v>
      </c>
    </row>
    <row r="20" spans="1:30" x14ac:dyDescent="0.2">
      <c r="A20" s="2" t="s">
        <v>1</v>
      </c>
      <c r="B20" s="2"/>
      <c r="C20" s="2">
        <v>3.4302999999999999</v>
      </c>
      <c r="E20" s="2" t="s">
        <v>5</v>
      </c>
      <c r="F20" s="3">
        <v>0.12</v>
      </c>
      <c r="H20" s="2" t="s">
        <v>7</v>
      </c>
      <c r="I20" s="2">
        <v>12</v>
      </c>
      <c r="M20" s="2"/>
      <c r="N20" s="2"/>
      <c r="Q20" s="2" t="s">
        <v>1</v>
      </c>
      <c r="R20" s="2"/>
      <c r="S20" s="2">
        <v>5.0119999999999996</v>
      </c>
      <c r="U20" s="2" t="s">
        <v>5</v>
      </c>
      <c r="V20" s="3">
        <v>0.12</v>
      </c>
      <c r="X20" s="2" t="s">
        <v>7</v>
      </c>
      <c r="Y20" s="2">
        <v>12</v>
      </c>
      <c r="AC20" s="2"/>
      <c r="AD20" s="2"/>
    </row>
    <row r="21" spans="1:30" x14ac:dyDescent="0.2">
      <c r="A21" s="2" t="s">
        <v>8</v>
      </c>
      <c r="B21" s="2"/>
      <c r="C21" s="4">
        <f>N19</f>
        <v>4400000</v>
      </c>
      <c r="Q21" s="2" t="s">
        <v>8</v>
      </c>
      <c r="R21" s="2"/>
      <c r="S21" s="4">
        <f>AD19</f>
        <v>4400000</v>
      </c>
    </row>
    <row r="22" spans="1:30" x14ac:dyDescent="0.2">
      <c r="A22" s="2" t="s">
        <v>9</v>
      </c>
      <c r="B22" s="2"/>
      <c r="C22" s="2">
        <v>25</v>
      </c>
      <c r="Q22" s="2" t="s">
        <v>9</v>
      </c>
      <c r="R22" s="2"/>
      <c r="S22" s="2">
        <v>25</v>
      </c>
    </row>
    <row r="24" spans="1:30" x14ac:dyDescent="0.2">
      <c r="A24" s="2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H24">
        <f>B26/C21</f>
        <v>39</v>
      </c>
      <c r="Q24" s="2" t="s">
        <v>3</v>
      </c>
      <c r="R24" s="2">
        <v>1</v>
      </c>
      <c r="S24" s="2">
        <v>2</v>
      </c>
      <c r="T24" s="2">
        <v>3</v>
      </c>
      <c r="U24" s="2">
        <v>4</v>
      </c>
      <c r="V24" s="2">
        <v>5</v>
      </c>
      <c r="X24">
        <f>R26/S21</f>
        <v>57</v>
      </c>
    </row>
    <row r="25" spans="1:30" x14ac:dyDescent="0.2">
      <c r="A25" s="2" t="s">
        <v>10</v>
      </c>
      <c r="B25" s="4">
        <f>C19*I19*I20</f>
        <v>226362816</v>
      </c>
      <c r="C25" s="4">
        <f t="shared" ref="C25:F26" si="2">B25*(1+$F$3)</f>
        <v>235417328.64000002</v>
      </c>
      <c r="D25" s="4">
        <f t="shared" si="2"/>
        <v>244834021.78560004</v>
      </c>
      <c r="E25" s="4">
        <f t="shared" si="2"/>
        <v>254627382.65702406</v>
      </c>
      <c r="F25" s="4">
        <f t="shared" si="2"/>
        <v>264812477.96330503</v>
      </c>
      <c r="H25" s="13">
        <f>C20*I19*I20</f>
        <v>987.92640000000006</v>
      </c>
      <c r="Q25" s="2" t="s">
        <v>10</v>
      </c>
      <c r="R25" s="4">
        <f>S19*Y19*Y20</f>
        <v>230153472</v>
      </c>
      <c r="S25" s="4">
        <f t="shared" ref="S25:V26" si="3">R25*(1+$F$3)</f>
        <v>239359610.88</v>
      </c>
      <c r="T25" s="4">
        <f t="shared" si="3"/>
        <v>248933995.3152</v>
      </c>
      <c r="U25" s="4">
        <f t="shared" si="3"/>
        <v>258891355.127808</v>
      </c>
      <c r="V25" s="4">
        <f t="shared" si="3"/>
        <v>269247009.33292031</v>
      </c>
      <c r="X25" s="13">
        <f>S20*Y19*Y20</f>
        <v>1443.4559999999997</v>
      </c>
    </row>
    <row r="26" spans="1:30" x14ac:dyDescent="0.2">
      <c r="A26" s="2" t="s">
        <v>11</v>
      </c>
      <c r="B26" s="4">
        <f>ROUNDDOWN((C20*I19*I20)/C22,0)*C21</f>
        <v>171600000</v>
      </c>
      <c r="C26" s="4">
        <f t="shared" si="2"/>
        <v>178464000</v>
      </c>
      <c r="D26" s="4">
        <f t="shared" si="2"/>
        <v>185602560</v>
      </c>
      <c r="E26" s="4">
        <f t="shared" si="2"/>
        <v>193026662.40000001</v>
      </c>
      <c r="F26" s="4">
        <f t="shared" si="2"/>
        <v>200747728.89600003</v>
      </c>
      <c r="Q26" s="2" t="s">
        <v>11</v>
      </c>
      <c r="R26" s="4">
        <f>ROUNDDOWN((S20*Y19*Y20)/S22,0)*S21</f>
        <v>250800000</v>
      </c>
      <c r="S26" s="4">
        <f t="shared" si="3"/>
        <v>260832000</v>
      </c>
      <c r="T26" s="4">
        <f t="shared" si="3"/>
        <v>271265280</v>
      </c>
      <c r="U26" s="4">
        <f t="shared" si="3"/>
        <v>282115891.19999999</v>
      </c>
      <c r="V26" s="4">
        <f t="shared" si="3"/>
        <v>293400526.84799999</v>
      </c>
    </row>
    <row r="27" spans="1:30" x14ac:dyDescent="0.2">
      <c r="A27" s="2" t="s">
        <v>12</v>
      </c>
      <c r="B27" s="4">
        <f>B25-B26</f>
        <v>54762816</v>
      </c>
      <c r="C27" s="4">
        <f t="shared" ref="C27" si="4">C25-C26</f>
        <v>56953328.640000015</v>
      </c>
      <c r="D27" s="4">
        <f t="shared" ref="D27" si="5">D25-D26</f>
        <v>59231461.785600036</v>
      </c>
      <c r="E27" s="4">
        <f t="shared" ref="E27" si="6">E25-E26</f>
        <v>61600720.25702405</v>
      </c>
      <c r="F27" s="4">
        <f t="shared" ref="F27" si="7">F25-F26</f>
        <v>64064749.067304999</v>
      </c>
      <c r="Q27" s="2" t="s">
        <v>12</v>
      </c>
      <c r="R27" s="4">
        <f>R25-R26</f>
        <v>-20646528</v>
      </c>
      <c r="S27" s="4">
        <f t="shared" ref="S27" si="8">S25-S26</f>
        <v>-21472389.120000005</v>
      </c>
      <c r="T27" s="4">
        <f t="shared" ref="T27" si="9">T25-T26</f>
        <v>-22331284.684799999</v>
      </c>
      <c r="U27" s="4">
        <f t="shared" ref="U27" si="10">U25-U26</f>
        <v>-23224536.072191983</v>
      </c>
      <c r="V27" s="4">
        <f t="shared" ref="V27" si="11">V25-V26</f>
        <v>-24153517.515079677</v>
      </c>
    </row>
    <row r="30" spans="1:30" x14ac:dyDescent="0.2">
      <c r="A30" s="2" t="s">
        <v>14</v>
      </c>
      <c r="B30" s="6">
        <f>NPV(F20,B27:F27)</f>
        <v>211958431.366395</v>
      </c>
      <c r="Q30" s="2" t="s">
        <v>14</v>
      </c>
      <c r="R30" s="6">
        <f>NPV(V20,R27:V27)</f>
        <v>-79911991.524364814</v>
      </c>
    </row>
    <row r="33" spans="1:30" x14ac:dyDescent="0.2">
      <c r="A33" t="s">
        <v>16</v>
      </c>
      <c r="Q33" t="s">
        <v>16</v>
      </c>
    </row>
    <row r="35" spans="1:30" x14ac:dyDescent="0.2">
      <c r="A35" t="s">
        <v>3</v>
      </c>
      <c r="B35">
        <v>1</v>
      </c>
      <c r="C35">
        <v>2</v>
      </c>
      <c r="D35">
        <v>3</v>
      </c>
      <c r="E35">
        <v>4</v>
      </c>
      <c r="F35">
        <v>5</v>
      </c>
      <c r="Q35" t="s">
        <v>3</v>
      </c>
      <c r="R35">
        <v>1</v>
      </c>
      <c r="S35">
        <v>2</v>
      </c>
      <c r="T35">
        <v>3</v>
      </c>
      <c r="U35">
        <v>4</v>
      </c>
      <c r="V35">
        <v>5</v>
      </c>
    </row>
    <row r="36" spans="1:30" x14ac:dyDescent="0.2">
      <c r="A36" s="2" t="s">
        <v>3</v>
      </c>
      <c r="B36" s="2">
        <v>1</v>
      </c>
      <c r="C36" s="2">
        <v>2</v>
      </c>
      <c r="D36" s="2">
        <v>3</v>
      </c>
      <c r="E36" s="2">
        <v>4</v>
      </c>
      <c r="F36" s="2">
        <v>5</v>
      </c>
      <c r="M36" s="2" t="s">
        <v>18</v>
      </c>
      <c r="N36" s="4">
        <v>35000000</v>
      </c>
      <c r="Q36" s="2" t="s">
        <v>3</v>
      </c>
      <c r="R36" s="2">
        <v>1</v>
      </c>
      <c r="S36" s="2">
        <v>2</v>
      </c>
      <c r="T36" s="2">
        <v>3</v>
      </c>
      <c r="U36" s="2">
        <v>4</v>
      </c>
      <c r="V36" s="2">
        <v>5</v>
      </c>
      <c r="AC36" s="2" t="s">
        <v>18</v>
      </c>
      <c r="AD36" s="4">
        <v>0</v>
      </c>
    </row>
    <row r="37" spans="1:30" x14ac:dyDescent="0.2">
      <c r="A37" s="2" t="s">
        <v>10</v>
      </c>
      <c r="B37" s="4">
        <f>B25-B9</f>
        <v>1203840</v>
      </c>
      <c r="C37" s="4">
        <f t="shared" ref="C37:F38" si="12">B37*(1+$F$3)</f>
        <v>1251993.6000000001</v>
      </c>
      <c r="D37" s="4">
        <f t="shared" si="12"/>
        <v>1302073.344</v>
      </c>
      <c r="E37" s="4">
        <f t="shared" si="12"/>
        <v>1354156.2777600002</v>
      </c>
      <c r="F37" s="4">
        <f t="shared" si="12"/>
        <v>1408322.5288704003</v>
      </c>
      <c r="Q37" s="2" t="s">
        <v>10</v>
      </c>
      <c r="R37" s="4">
        <f>R25-B9</f>
        <v>4994496</v>
      </c>
      <c r="S37" s="4">
        <f t="shared" ref="S37:V37" si="13">S25-C9</f>
        <v>5194275.8399999738</v>
      </c>
      <c r="T37" s="4">
        <f t="shared" si="13"/>
        <v>5402046.8735999763</v>
      </c>
      <c r="U37" s="4">
        <f t="shared" si="13"/>
        <v>5618128.7485439777</v>
      </c>
      <c r="V37" s="4">
        <f t="shared" si="13"/>
        <v>5842853.8984857202</v>
      </c>
    </row>
    <row r="38" spans="1:30" x14ac:dyDescent="0.2">
      <c r="A38" s="2" t="s">
        <v>11</v>
      </c>
      <c r="B38" s="4">
        <f>B26-B10</f>
        <v>-39600000</v>
      </c>
      <c r="C38" s="4">
        <f t="shared" si="12"/>
        <v>-41184000</v>
      </c>
      <c r="D38" s="4">
        <f t="shared" si="12"/>
        <v>-42831360</v>
      </c>
      <c r="E38" s="4">
        <f t="shared" si="12"/>
        <v>-44544614.399999999</v>
      </c>
      <c r="F38" s="4">
        <f t="shared" si="12"/>
        <v>-46326398.976000004</v>
      </c>
      <c r="Q38" s="2" t="s">
        <v>11</v>
      </c>
      <c r="R38" s="4">
        <f>R26-B10</f>
        <v>39600000</v>
      </c>
      <c r="S38" s="4">
        <f t="shared" ref="S38" si="14">S26-C10</f>
        <v>41184000</v>
      </c>
      <c r="T38" s="4">
        <f t="shared" ref="T38" si="15">T26-D10</f>
        <v>42831360</v>
      </c>
      <c r="U38" s="4">
        <f t="shared" ref="U38" si="16">U26-E10</f>
        <v>44544614.399999976</v>
      </c>
      <c r="V38" s="4">
        <f t="shared" ref="V38" si="17">V26-F10</f>
        <v>46326398.975999981</v>
      </c>
    </row>
    <row r="39" spans="1:30" x14ac:dyDescent="0.2">
      <c r="A39" s="2" t="s">
        <v>17</v>
      </c>
      <c r="B39" s="4">
        <f>N36</f>
        <v>35000000</v>
      </c>
      <c r="C39" s="4"/>
      <c r="D39" s="4"/>
      <c r="E39" s="4"/>
      <c r="F39" s="4"/>
      <c r="Q39" s="2" t="s">
        <v>17</v>
      </c>
      <c r="R39" s="4">
        <f>AD36</f>
        <v>0</v>
      </c>
      <c r="S39" s="4"/>
      <c r="T39" s="4"/>
      <c r="U39" s="4"/>
      <c r="V39" s="4"/>
    </row>
    <row r="40" spans="1:30" x14ac:dyDescent="0.2">
      <c r="A40" s="2" t="s">
        <v>12</v>
      </c>
      <c r="B40" s="12">
        <f>B37-B38-B39</f>
        <v>5803840</v>
      </c>
      <c r="C40" s="12">
        <f t="shared" ref="C40" si="18">C37-C38</f>
        <v>42435993.600000001</v>
      </c>
      <c r="D40" s="12">
        <f t="shared" ref="D40" si="19">D37-D38</f>
        <v>44133433.343999997</v>
      </c>
      <c r="E40" s="12">
        <f t="shared" ref="E40" si="20">E37-E38</f>
        <v>45898770.677759998</v>
      </c>
      <c r="F40" s="12">
        <f t="shared" ref="F40" si="21">F37-F38</f>
        <v>47734721.504870407</v>
      </c>
      <c r="Q40" s="2" t="s">
        <v>12</v>
      </c>
      <c r="R40" s="12">
        <f>R37-R38-R39</f>
        <v>-34605504</v>
      </c>
      <c r="S40" s="12">
        <f t="shared" ref="S40" si="22">S37-S38</f>
        <v>-35989724.160000026</v>
      </c>
      <c r="T40" s="12">
        <f t="shared" ref="T40" si="23">T37-T38</f>
        <v>-37429313.126400024</v>
      </c>
      <c r="U40" s="12">
        <f t="shared" ref="U40" si="24">U37-U38</f>
        <v>-38926485.651455998</v>
      </c>
      <c r="V40" s="12">
        <f t="shared" ref="V40" si="25">V37-V38</f>
        <v>-40483545.077514261</v>
      </c>
    </row>
    <row r="41" spans="1:30" x14ac:dyDescent="0.2">
      <c r="A41" s="8" t="s">
        <v>19</v>
      </c>
      <c r="B41" s="5">
        <f>B40</f>
        <v>5803840</v>
      </c>
      <c r="C41" s="5">
        <f>C40/(1+$F$4)^C35</f>
        <v>33829714.285714284</v>
      </c>
      <c r="D41" s="5">
        <f t="shared" ref="D41:F41" si="26">D40/(1+$F$4)^D35</f>
        <v>31413306.12244897</v>
      </c>
      <c r="E41" s="5">
        <f t="shared" si="26"/>
        <v>29169498.542274043</v>
      </c>
      <c r="F41" s="5">
        <f t="shared" si="26"/>
        <v>27085962.932111617</v>
      </c>
      <c r="Q41" s="8" t="s">
        <v>19</v>
      </c>
      <c r="R41" s="5">
        <f>R40</f>
        <v>-34605504</v>
      </c>
      <c r="S41" s="9">
        <f>S40/(1+$F$4)^S35</f>
        <v>-28690787.755102057</v>
      </c>
      <c r="T41" s="9">
        <f t="shared" ref="T41" si="27">T40/(1+$F$4)^T35</f>
        <v>-26641445.772594761</v>
      </c>
      <c r="U41" s="9">
        <f t="shared" ref="U41" si="28">U40/(1+$F$4)^U35</f>
        <v>-24738485.360266548</v>
      </c>
      <c r="V41" s="9">
        <f t="shared" ref="V41" si="29">V40/(1+$F$4)^V35</f>
        <v>-22971450.691676091</v>
      </c>
    </row>
    <row r="43" spans="1:30" x14ac:dyDescent="0.2">
      <c r="A43" s="2" t="s">
        <v>14</v>
      </c>
      <c r="B43" s="6">
        <f>NPV(F4,B40:F40)</f>
        <v>126680481.8825489</v>
      </c>
      <c r="Q43" s="2" t="s">
        <v>14</v>
      </c>
      <c r="R43" s="6">
        <f>NPV(F4,R40:V40)</f>
        <v>-133939941.00821088</v>
      </c>
    </row>
    <row r="44" spans="1:30" x14ac:dyDescent="0.2">
      <c r="A44" s="7"/>
      <c r="B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Bibiana Gamba</cp:lastModifiedBy>
  <cp:revision/>
  <dcterms:created xsi:type="dcterms:W3CDTF">2019-05-03T12:14:01Z</dcterms:created>
  <dcterms:modified xsi:type="dcterms:W3CDTF">2019-05-22T14:34:59Z</dcterms:modified>
  <cp:category/>
  <cp:contentStatus/>
</cp:coreProperties>
</file>