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nachla\ANMUL\"/>
    </mc:Choice>
  </mc:AlternateContent>
  <xr:revisionPtr revIDLastSave="0" documentId="13_ncr:1_{E3EF639E-C783-4BEE-A004-EB641E7C9308}" xr6:coauthVersionLast="47" xr6:coauthVersionMax="47" xr10:uidLastSave="{00000000-0000-0000-0000-000000000000}"/>
  <bookViews>
    <workbookView xWindow="-108" yWindow="-108" windowWidth="23256" windowHeight="13896" xr2:uid="{5F8DD52C-354C-45AE-B61A-B9895CF8BAFA}"/>
  </bookViews>
  <sheets>
    <sheet name="salmon" sheetId="2" r:id="rId1"/>
  </sheets>
  <definedNames>
    <definedName name="_xlnm._FilterDatabase" localSheetId="0" hidden="1">salmon!$A$1:$C$51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2" l="1"/>
  <c r="I27" i="2"/>
  <c r="J24" i="2"/>
  <c r="I24" i="2"/>
  <c r="G2" i="2" a="1"/>
  <c r="G2" i="2" s="1"/>
  <c r="K37" i="2" s="1"/>
  <c r="F2" i="2" a="1"/>
  <c r="F2" i="2" s="1"/>
  <c r="E2" i="2" a="1"/>
  <c r="E2" i="2" s="1"/>
  <c r="K33" i="2" s="1"/>
  <c r="D2" i="2" a="1"/>
  <c r="D2" i="2" s="1"/>
  <c r="K32" i="2" s="1"/>
  <c r="M24" i="2" l="1"/>
  <c r="K36" i="2"/>
  <c r="L24" i="2"/>
  <c r="J33" i="2"/>
  <c r="J32" i="2"/>
  <c r="J36" i="2"/>
  <c r="J37" i="2"/>
  <c r="I42" i="2" l="1"/>
  <c r="L43" i="2"/>
  <c r="I46" i="2"/>
  <c r="K47" i="2"/>
  <c r="K43" i="2"/>
  <c r="L46" i="2" l="1"/>
  <c r="K46" i="2"/>
  <c r="L47" i="2"/>
  <c r="K42" i="2"/>
  <c r="L42" i="2"/>
  <c r="I51" i="2" l="1" a="1"/>
  <c r="I51" i="2" s="1"/>
  <c r="I54" i="2" a="1"/>
  <c r="I54" i="2" s="1"/>
  <c r="I59" i="2" l="1" a="1"/>
  <c r="I59" i="2" s="1"/>
  <c r="J65" i="2" s="1" a="1"/>
  <c r="I58" i="2" a="1"/>
  <c r="I58" i="2" s="1"/>
  <c r="I62" i="2" s="1"/>
  <c r="I65" i="2" l="1" a="1"/>
  <c r="I65" i="2" s="1"/>
  <c r="J65" i="2"/>
  <c r="I126" i="2" l="1"/>
  <c r="J126" i="2" s="1"/>
  <c r="I148" i="2"/>
  <c r="J148" i="2" s="1"/>
  <c r="I125" i="2"/>
  <c r="J125" i="2" s="1"/>
  <c r="I159" i="2"/>
  <c r="J159" i="2" s="1"/>
  <c r="I157" i="2"/>
  <c r="J157" i="2" s="1"/>
  <c r="I135" i="2"/>
  <c r="J135" i="2" s="1"/>
  <c r="I119" i="2"/>
  <c r="J119" i="2" s="1"/>
  <c r="I156" i="2"/>
  <c r="J156" i="2" s="1"/>
  <c r="I134" i="2"/>
  <c r="J134" i="2" s="1"/>
  <c r="I141" i="2"/>
  <c r="J141" i="2" s="1"/>
  <c r="I118" i="2"/>
  <c r="J118" i="2" s="1"/>
  <c r="I162" i="2"/>
  <c r="J162" i="2" s="1"/>
  <c r="I147" i="2"/>
  <c r="J147" i="2" s="1"/>
  <c r="I131" i="2"/>
  <c r="J131" i="2" s="1"/>
  <c r="I140" i="2"/>
  <c r="J140" i="2" s="1"/>
  <c r="I124" i="2"/>
  <c r="J124" i="2" s="1"/>
  <c r="I130" i="2"/>
  <c r="J130" i="2" s="1"/>
  <c r="I146" i="2"/>
  <c r="J146" i="2" s="1"/>
  <c r="I152" i="2"/>
  <c r="J152" i="2" s="1"/>
  <c r="I139" i="2"/>
  <c r="J139" i="2" s="1"/>
  <c r="I166" i="2"/>
  <c r="J166" i="2" s="1"/>
  <c r="I123" i="2"/>
  <c r="J123" i="2" s="1"/>
  <c r="I129" i="2"/>
  <c r="J129" i="2" s="1"/>
  <c r="I158" i="2"/>
  <c r="J158" i="2" s="1"/>
  <c r="I151" i="2"/>
  <c r="J151" i="2" s="1"/>
  <c r="I136" i="2"/>
  <c r="J136" i="2" s="1"/>
  <c r="I165" i="2"/>
  <c r="J165" i="2" s="1"/>
  <c r="I120" i="2"/>
  <c r="J120" i="2" s="1"/>
  <c r="I128" i="2"/>
  <c r="J128" i="2" s="1"/>
  <c r="I153" i="2"/>
  <c r="J153" i="2" s="1"/>
  <c r="I137" i="2"/>
  <c r="J137" i="2" s="1"/>
  <c r="I154" i="2"/>
  <c r="J154" i="2" s="1"/>
  <c r="I149" i="2"/>
  <c r="J149" i="2" s="1"/>
  <c r="I145" i="2"/>
  <c r="J145" i="2" s="1"/>
  <c r="I133" i="2"/>
  <c r="J133" i="2" s="1"/>
  <c r="I150" i="2"/>
  <c r="J150" i="2" s="1"/>
  <c r="I138" i="2"/>
  <c r="J138" i="2" s="1"/>
  <c r="I155" i="2"/>
  <c r="J155" i="2" s="1"/>
  <c r="I164" i="2"/>
  <c r="J164" i="2" s="1"/>
  <c r="I122" i="2"/>
  <c r="J122" i="2" s="1"/>
  <c r="I161" i="2"/>
  <c r="J161" i="2" s="1"/>
  <c r="I143" i="2"/>
  <c r="J143" i="2" s="1"/>
  <c r="I117" i="2"/>
  <c r="J117" i="2" s="1"/>
  <c r="I144" i="2"/>
  <c r="J144" i="2" s="1"/>
  <c r="I132" i="2"/>
  <c r="J132" i="2" s="1"/>
  <c r="I127" i="2"/>
  <c r="J127" i="2" s="1"/>
  <c r="I142" i="2"/>
  <c r="J142" i="2" s="1"/>
  <c r="I121" i="2"/>
  <c r="J121" i="2" s="1"/>
  <c r="I160" i="2"/>
  <c r="J160" i="2" s="1"/>
  <c r="I163" i="2"/>
  <c r="J163" i="2" s="1"/>
  <c r="J171" i="2" l="1"/>
  <c r="J170" i="2"/>
  <c r="K171" i="2"/>
  <c r="K170" i="2"/>
  <c r="J175" i="2" l="1"/>
  <c r="J179" i="2"/>
  <c r="J185" i="2"/>
  <c r="J187" i="2" s="1"/>
  <c r="J178" i="2"/>
  <c r="J174" i="2"/>
  <c r="J182" i="2" s="1"/>
  <c r="J18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<sst xmlns="http://schemas.openxmlformats.org/spreadsheetml/2006/main" count="169" uniqueCount="38">
  <si>
    <t>Freshwater</t>
  </si>
  <si>
    <t>Marine</t>
  </si>
  <si>
    <t>Origin</t>
  </si>
  <si>
    <t>Alaskan</t>
  </si>
  <si>
    <t>Canadian</t>
  </si>
  <si>
    <t>FreshAL</t>
  </si>
  <si>
    <t>MarAL</t>
  </si>
  <si>
    <t>FreshCan</t>
  </si>
  <si>
    <t>MarCan</t>
  </si>
  <si>
    <t>1. Scatter Plot</t>
  </si>
  <si>
    <r>
      <t xml:space="preserve">1. Determinan </t>
    </r>
    <r>
      <rPr>
        <b/>
        <sz val="11"/>
        <color theme="1"/>
        <rFont val="Aptos Narrow"/>
        <family val="2"/>
        <scheme val="minor"/>
      </rPr>
      <t>Alaskan</t>
    </r>
  </si>
  <si>
    <t>*Selisih Mean</t>
  </si>
  <si>
    <r>
      <t xml:space="preserve">2. Determinan </t>
    </r>
    <r>
      <rPr>
        <b/>
        <sz val="11"/>
        <color theme="1"/>
        <rFont val="Aptos Narrow"/>
        <family val="2"/>
        <scheme val="minor"/>
      </rPr>
      <t>Canadian</t>
    </r>
  </si>
  <si>
    <t xml:space="preserve">Marine </t>
  </si>
  <si>
    <t>*invers alaskan</t>
  </si>
  <si>
    <t>*invers canadian</t>
  </si>
  <si>
    <t>*Alaskan</t>
  </si>
  <si>
    <t>*Canadian</t>
  </si>
  <si>
    <t>2. LDA</t>
  </si>
  <si>
    <t>Mean</t>
  </si>
  <si>
    <t>Covar Matrix</t>
  </si>
  <si>
    <t>Invers Covar Matrix</t>
  </si>
  <si>
    <t>Vektor koefisien diskriminan</t>
  </si>
  <si>
    <t>Konstanta diskriminan b0</t>
  </si>
  <si>
    <t>3. Critical cutting score</t>
  </si>
  <si>
    <t>4. Z-Score Alaskan</t>
  </si>
  <si>
    <t>5. Klasifikasi</t>
  </si>
  <si>
    <t>6. Confusion matrix</t>
  </si>
  <si>
    <t>Z-Score Canadian</t>
  </si>
  <si>
    <t>Alaskan Ori</t>
  </si>
  <si>
    <t>Canadian Ori</t>
  </si>
  <si>
    <t>Alaskan Prediksi</t>
  </si>
  <si>
    <t>Canadian Prediksi</t>
  </si>
  <si>
    <t>7. Precision</t>
  </si>
  <si>
    <t>8. Recall</t>
  </si>
  <si>
    <t>9. F1-Score</t>
  </si>
  <si>
    <t>10. Akurasi</t>
  </si>
  <si>
    <t>11. 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</si>
</sst>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9"/>
      <color rgb="FF000000"/>
      <name val="Segoe UI"/>
      <family val="2"/>
    </font>
    <font>
      <sz val="9"/>
      <color theme="1"/>
      <name val="Segoe UI"/>
      <family val="2"/>
    </font>
    <font>
      <sz val="9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D6DADC"/>
      </right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3" fillId="0" borderId="0" xfId="0" applyFont="1"/>
    <xf numFmtId="0" fontId="1" fillId="0" borderId="1" xfId="0" applyFont="1" applyFill="1" applyBorder="1" applyAlignment="1">
      <alignment horizontal="left" vertical="center" wrapText="1"/>
    </xf>
    <xf numFmtId="0" fontId="4" fillId="0" borderId="0" xfId="0" applyFont="1"/>
    <xf numFmtId="0" fontId="0" fillId="0" borderId="0" xfId="0"/>
    <xf numFmtId="0" fontId="0" fillId="0" borderId="3" xfId="0" applyFont="1" applyBorder="1" applyAlignment="1">
      <alignment horizontal="center" vertical="top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Sebaran Salmon berdasarkan Asal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Alaskan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salmon!$D$2:$D$51</c:f>
              <c:numCache>
                <c:formatCode>General</c:formatCode>
                <c:ptCount val="50"/>
                <c:pt idx="0">
                  <c:v>108</c:v>
                </c:pt>
                <c:pt idx="1">
                  <c:v>131</c:v>
                </c:pt>
                <c:pt idx="2">
                  <c:v>105</c:v>
                </c:pt>
                <c:pt idx="3">
                  <c:v>86</c:v>
                </c:pt>
                <c:pt idx="4">
                  <c:v>99</c:v>
                </c:pt>
                <c:pt idx="5">
                  <c:v>87</c:v>
                </c:pt>
                <c:pt idx="6">
                  <c:v>94</c:v>
                </c:pt>
                <c:pt idx="7">
                  <c:v>117</c:v>
                </c:pt>
                <c:pt idx="8">
                  <c:v>79</c:v>
                </c:pt>
                <c:pt idx="9">
                  <c:v>99</c:v>
                </c:pt>
                <c:pt idx="10">
                  <c:v>114</c:v>
                </c:pt>
                <c:pt idx="11">
                  <c:v>123</c:v>
                </c:pt>
                <c:pt idx="12">
                  <c:v>123</c:v>
                </c:pt>
                <c:pt idx="13">
                  <c:v>109</c:v>
                </c:pt>
                <c:pt idx="14">
                  <c:v>112</c:v>
                </c:pt>
                <c:pt idx="15">
                  <c:v>104</c:v>
                </c:pt>
                <c:pt idx="16">
                  <c:v>111</c:v>
                </c:pt>
                <c:pt idx="17">
                  <c:v>126</c:v>
                </c:pt>
                <c:pt idx="18">
                  <c:v>105</c:v>
                </c:pt>
                <c:pt idx="19">
                  <c:v>119</c:v>
                </c:pt>
                <c:pt idx="20">
                  <c:v>114</c:v>
                </c:pt>
                <c:pt idx="21">
                  <c:v>100</c:v>
                </c:pt>
                <c:pt idx="22">
                  <c:v>84</c:v>
                </c:pt>
                <c:pt idx="23">
                  <c:v>102</c:v>
                </c:pt>
                <c:pt idx="24">
                  <c:v>101</c:v>
                </c:pt>
                <c:pt idx="25">
                  <c:v>85</c:v>
                </c:pt>
                <c:pt idx="26">
                  <c:v>109</c:v>
                </c:pt>
                <c:pt idx="27">
                  <c:v>106</c:v>
                </c:pt>
                <c:pt idx="28">
                  <c:v>82</c:v>
                </c:pt>
                <c:pt idx="29">
                  <c:v>118</c:v>
                </c:pt>
                <c:pt idx="30">
                  <c:v>105</c:v>
                </c:pt>
                <c:pt idx="31">
                  <c:v>121</c:v>
                </c:pt>
                <c:pt idx="32">
                  <c:v>85</c:v>
                </c:pt>
                <c:pt idx="33">
                  <c:v>83</c:v>
                </c:pt>
                <c:pt idx="34">
                  <c:v>53</c:v>
                </c:pt>
                <c:pt idx="35">
                  <c:v>95</c:v>
                </c:pt>
                <c:pt idx="36">
                  <c:v>76</c:v>
                </c:pt>
                <c:pt idx="37">
                  <c:v>95</c:v>
                </c:pt>
                <c:pt idx="38">
                  <c:v>87</c:v>
                </c:pt>
                <c:pt idx="39">
                  <c:v>70</c:v>
                </c:pt>
                <c:pt idx="40">
                  <c:v>84</c:v>
                </c:pt>
                <c:pt idx="41">
                  <c:v>91</c:v>
                </c:pt>
                <c:pt idx="42">
                  <c:v>74</c:v>
                </c:pt>
                <c:pt idx="43">
                  <c:v>101</c:v>
                </c:pt>
                <c:pt idx="44">
                  <c:v>80</c:v>
                </c:pt>
                <c:pt idx="45">
                  <c:v>95</c:v>
                </c:pt>
                <c:pt idx="46">
                  <c:v>92</c:v>
                </c:pt>
                <c:pt idx="47">
                  <c:v>99</c:v>
                </c:pt>
                <c:pt idx="48">
                  <c:v>94</c:v>
                </c:pt>
                <c:pt idx="49">
                  <c:v>87</c:v>
                </c:pt>
              </c:numCache>
            </c:numRef>
          </c:xVal>
          <c:yVal>
            <c:numRef>
              <c:f>salmon!$E$2:$E$51</c:f>
              <c:numCache>
                <c:formatCode>General</c:formatCode>
                <c:ptCount val="50"/>
                <c:pt idx="0">
                  <c:v>368</c:v>
                </c:pt>
                <c:pt idx="1">
                  <c:v>355</c:v>
                </c:pt>
                <c:pt idx="2">
                  <c:v>469</c:v>
                </c:pt>
                <c:pt idx="3">
                  <c:v>506</c:v>
                </c:pt>
                <c:pt idx="4">
                  <c:v>402</c:v>
                </c:pt>
                <c:pt idx="5">
                  <c:v>423</c:v>
                </c:pt>
                <c:pt idx="6">
                  <c:v>440</c:v>
                </c:pt>
                <c:pt idx="7">
                  <c:v>489</c:v>
                </c:pt>
                <c:pt idx="8">
                  <c:v>432</c:v>
                </c:pt>
                <c:pt idx="9">
                  <c:v>403</c:v>
                </c:pt>
                <c:pt idx="10">
                  <c:v>428</c:v>
                </c:pt>
                <c:pt idx="11">
                  <c:v>372</c:v>
                </c:pt>
                <c:pt idx="12">
                  <c:v>372</c:v>
                </c:pt>
                <c:pt idx="13">
                  <c:v>420</c:v>
                </c:pt>
                <c:pt idx="14">
                  <c:v>394</c:v>
                </c:pt>
                <c:pt idx="15">
                  <c:v>407</c:v>
                </c:pt>
                <c:pt idx="16">
                  <c:v>422</c:v>
                </c:pt>
                <c:pt idx="17">
                  <c:v>423</c:v>
                </c:pt>
                <c:pt idx="18">
                  <c:v>434</c:v>
                </c:pt>
                <c:pt idx="19">
                  <c:v>474</c:v>
                </c:pt>
                <c:pt idx="20">
                  <c:v>396</c:v>
                </c:pt>
                <c:pt idx="21">
                  <c:v>470</c:v>
                </c:pt>
                <c:pt idx="22">
                  <c:v>399</c:v>
                </c:pt>
                <c:pt idx="23">
                  <c:v>429</c:v>
                </c:pt>
                <c:pt idx="24">
                  <c:v>469</c:v>
                </c:pt>
                <c:pt idx="25">
                  <c:v>444</c:v>
                </c:pt>
                <c:pt idx="26">
                  <c:v>397</c:v>
                </c:pt>
                <c:pt idx="27">
                  <c:v>442</c:v>
                </c:pt>
                <c:pt idx="28">
                  <c:v>431</c:v>
                </c:pt>
                <c:pt idx="29">
                  <c:v>381</c:v>
                </c:pt>
                <c:pt idx="30">
                  <c:v>388</c:v>
                </c:pt>
                <c:pt idx="31">
                  <c:v>403</c:v>
                </c:pt>
                <c:pt idx="32">
                  <c:v>451</c:v>
                </c:pt>
                <c:pt idx="33">
                  <c:v>453</c:v>
                </c:pt>
                <c:pt idx="34">
                  <c:v>427</c:v>
                </c:pt>
                <c:pt idx="35">
                  <c:v>411</c:v>
                </c:pt>
                <c:pt idx="36">
                  <c:v>442</c:v>
                </c:pt>
                <c:pt idx="37">
                  <c:v>426</c:v>
                </c:pt>
                <c:pt idx="38">
                  <c:v>402</c:v>
                </c:pt>
                <c:pt idx="39">
                  <c:v>397</c:v>
                </c:pt>
                <c:pt idx="40">
                  <c:v>511</c:v>
                </c:pt>
                <c:pt idx="41">
                  <c:v>469</c:v>
                </c:pt>
                <c:pt idx="42">
                  <c:v>451</c:v>
                </c:pt>
                <c:pt idx="43">
                  <c:v>474</c:v>
                </c:pt>
                <c:pt idx="44">
                  <c:v>398</c:v>
                </c:pt>
                <c:pt idx="45">
                  <c:v>433</c:v>
                </c:pt>
                <c:pt idx="46">
                  <c:v>404</c:v>
                </c:pt>
                <c:pt idx="47">
                  <c:v>481</c:v>
                </c:pt>
                <c:pt idx="48">
                  <c:v>491</c:v>
                </c:pt>
                <c:pt idx="49">
                  <c:v>480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32-4AF2-A1FA-B610CDE570A2}"/>
            </c:ext>
          </c:extLst>
        </c:ser>
        <c:ser>
          <c:idx val="1"/>
          <c:order val="1"/>
          <c:tx>
            <c:v>Canadian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salmon!$F$2:$F$51</c:f>
              <c:numCache>
                <c:formatCode>General</c:formatCode>
                <c:ptCount val="50"/>
                <c:pt idx="0">
                  <c:v>129</c:v>
                </c:pt>
                <c:pt idx="1">
                  <c:v>148</c:v>
                </c:pt>
                <c:pt idx="2">
                  <c:v>179</c:v>
                </c:pt>
                <c:pt idx="3">
                  <c:v>152</c:v>
                </c:pt>
                <c:pt idx="4">
                  <c:v>166</c:v>
                </c:pt>
                <c:pt idx="5">
                  <c:v>124</c:v>
                </c:pt>
                <c:pt idx="6">
                  <c:v>156</c:v>
                </c:pt>
                <c:pt idx="7">
                  <c:v>131</c:v>
                </c:pt>
                <c:pt idx="8">
                  <c:v>140</c:v>
                </c:pt>
                <c:pt idx="9">
                  <c:v>144</c:v>
                </c:pt>
                <c:pt idx="10">
                  <c:v>149</c:v>
                </c:pt>
                <c:pt idx="11">
                  <c:v>108</c:v>
                </c:pt>
                <c:pt idx="12">
                  <c:v>135</c:v>
                </c:pt>
                <c:pt idx="13">
                  <c:v>170</c:v>
                </c:pt>
                <c:pt idx="14">
                  <c:v>152</c:v>
                </c:pt>
                <c:pt idx="15">
                  <c:v>153</c:v>
                </c:pt>
                <c:pt idx="16">
                  <c:v>152</c:v>
                </c:pt>
                <c:pt idx="17">
                  <c:v>136</c:v>
                </c:pt>
                <c:pt idx="18">
                  <c:v>122</c:v>
                </c:pt>
                <c:pt idx="19">
                  <c:v>148</c:v>
                </c:pt>
                <c:pt idx="20">
                  <c:v>90</c:v>
                </c:pt>
                <c:pt idx="21">
                  <c:v>145</c:v>
                </c:pt>
                <c:pt idx="22">
                  <c:v>123</c:v>
                </c:pt>
                <c:pt idx="23">
                  <c:v>145</c:v>
                </c:pt>
                <c:pt idx="24">
                  <c:v>115</c:v>
                </c:pt>
                <c:pt idx="25">
                  <c:v>134</c:v>
                </c:pt>
                <c:pt idx="26">
                  <c:v>117</c:v>
                </c:pt>
                <c:pt idx="27">
                  <c:v>126</c:v>
                </c:pt>
                <c:pt idx="28">
                  <c:v>118</c:v>
                </c:pt>
                <c:pt idx="29">
                  <c:v>120</c:v>
                </c:pt>
                <c:pt idx="30">
                  <c:v>153</c:v>
                </c:pt>
                <c:pt idx="31">
                  <c:v>150</c:v>
                </c:pt>
                <c:pt idx="32">
                  <c:v>154</c:v>
                </c:pt>
                <c:pt idx="33">
                  <c:v>155</c:v>
                </c:pt>
                <c:pt idx="34">
                  <c:v>109</c:v>
                </c:pt>
                <c:pt idx="35">
                  <c:v>117</c:v>
                </c:pt>
                <c:pt idx="36">
                  <c:v>128</c:v>
                </c:pt>
                <c:pt idx="37">
                  <c:v>144</c:v>
                </c:pt>
                <c:pt idx="38">
                  <c:v>163</c:v>
                </c:pt>
                <c:pt idx="39">
                  <c:v>145</c:v>
                </c:pt>
                <c:pt idx="40">
                  <c:v>133</c:v>
                </c:pt>
                <c:pt idx="41">
                  <c:v>128</c:v>
                </c:pt>
                <c:pt idx="42">
                  <c:v>123</c:v>
                </c:pt>
                <c:pt idx="43">
                  <c:v>144</c:v>
                </c:pt>
                <c:pt idx="44">
                  <c:v>140</c:v>
                </c:pt>
                <c:pt idx="45">
                  <c:v>150</c:v>
                </c:pt>
                <c:pt idx="46">
                  <c:v>124</c:v>
                </c:pt>
                <c:pt idx="47">
                  <c:v>125</c:v>
                </c:pt>
                <c:pt idx="48">
                  <c:v>153</c:v>
                </c:pt>
                <c:pt idx="49">
                  <c:v>108</c:v>
                </c:pt>
              </c:numCache>
            </c:numRef>
          </c:xVal>
          <c:yVal>
            <c:numRef>
              <c:f>salmon!$G$2:$G$51</c:f>
              <c:numCache>
                <c:formatCode>General</c:formatCode>
                <c:ptCount val="50"/>
                <c:pt idx="0">
                  <c:v>420</c:v>
                </c:pt>
                <c:pt idx="1">
                  <c:v>371</c:v>
                </c:pt>
                <c:pt idx="2">
                  <c:v>407</c:v>
                </c:pt>
                <c:pt idx="3">
                  <c:v>381</c:v>
                </c:pt>
                <c:pt idx="4">
                  <c:v>377</c:v>
                </c:pt>
                <c:pt idx="5">
                  <c:v>389</c:v>
                </c:pt>
                <c:pt idx="6">
                  <c:v>419</c:v>
                </c:pt>
                <c:pt idx="7">
                  <c:v>345</c:v>
                </c:pt>
                <c:pt idx="8">
                  <c:v>362</c:v>
                </c:pt>
                <c:pt idx="9">
                  <c:v>345</c:v>
                </c:pt>
                <c:pt idx="10">
                  <c:v>393</c:v>
                </c:pt>
                <c:pt idx="11">
                  <c:v>330</c:v>
                </c:pt>
                <c:pt idx="12">
                  <c:v>355</c:v>
                </c:pt>
                <c:pt idx="13">
                  <c:v>386</c:v>
                </c:pt>
                <c:pt idx="14">
                  <c:v>301</c:v>
                </c:pt>
                <c:pt idx="15">
                  <c:v>397</c:v>
                </c:pt>
                <c:pt idx="16">
                  <c:v>301</c:v>
                </c:pt>
                <c:pt idx="17">
                  <c:v>438</c:v>
                </c:pt>
                <c:pt idx="18">
                  <c:v>306</c:v>
                </c:pt>
                <c:pt idx="19">
                  <c:v>383</c:v>
                </c:pt>
                <c:pt idx="20">
                  <c:v>385</c:v>
                </c:pt>
                <c:pt idx="21">
                  <c:v>337</c:v>
                </c:pt>
                <c:pt idx="22">
                  <c:v>364</c:v>
                </c:pt>
                <c:pt idx="23">
                  <c:v>376</c:v>
                </c:pt>
                <c:pt idx="24">
                  <c:v>354</c:v>
                </c:pt>
                <c:pt idx="25">
                  <c:v>383</c:v>
                </c:pt>
                <c:pt idx="26">
                  <c:v>355</c:v>
                </c:pt>
                <c:pt idx="27">
                  <c:v>345</c:v>
                </c:pt>
                <c:pt idx="28">
                  <c:v>379</c:v>
                </c:pt>
                <c:pt idx="29">
                  <c:v>369</c:v>
                </c:pt>
                <c:pt idx="30">
                  <c:v>403</c:v>
                </c:pt>
                <c:pt idx="31">
                  <c:v>354</c:v>
                </c:pt>
                <c:pt idx="32">
                  <c:v>390</c:v>
                </c:pt>
                <c:pt idx="33">
                  <c:v>349</c:v>
                </c:pt>
                <c:pt idx="34">
                  <c:v>325</c:v>
                </c:pt>
                <c:pt idx="35">
                  <c:v>344</c:v>
                </c:pt>
                <c:pt idx="36">
                  <c:v>400</c:v>
                </c:pt>
                <c:pt idx="37">
                  <c:v>403</c:v>
                </c:pt>
                <c:pt idx="38">
                  <c:v>370</c:v>
                </c:pt>
                <c:pt idx="39">
                  <c:v>355</c:v>
                </c:pt>
                <c:pt idx="40">
                  <c:v>375</c:v>
                </c:pt>
                <c:pt idx="41">
                  <c:v>383</c:v>
                </c:pt>
                <c:pt idx="42">
                  <c:v>349</c:v>
                </c:pt>
                <c:pt idx="43">
                  <c:v>373</c:v>
                </c:pt>
                <c:pt idx="44">
                  <c:v>388</c:v>
                </c:pt>
                <c:pt idx="45">
                  <c:v>339</c:v>
                </c:pt>
                <c:pt idx="46">
                  <c:v>341</c:v>
                </c:pt>
                <c:pt idx="47">
                  <c:v>346</c:v>
                </c:pt>
                <c:pt idx="48">
                  <c:v>352</c:v>
                </c:pt>
                <c:pt idx="49">
                  <c:v>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32-4AF2-A1FA-B610CDE57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426479"/>
        <c:axId val="779426959"/>
      </c:scatterChart>
      <c:valAx>
        <c:axId val="779426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Freshwater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426959"/>
        <c:crosses val="autoZero"/>
        <c:crossBetween val="midCat"/>
      </c:valAx>
      <c:valAx>
        <c:axId val="77942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Marine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426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4</xdr:row>
      <xdr:rowOff>186690</xdr:rowOff>
    </xdr:from>
    <xdr:to>
      <xdr:col>15</xdr:col>
      <xdr:colOff>312420</xdr:colOff>
      <xdr:row>19</xdr:row>
      <xdr:rowOff>72390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69C939-75CC-FF69-8CE1-4616C89265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55CB3-1F6D-4BBD-8032-DE8B353191CD}" name="Table1" displayName="Table1" ref="I23:J24" totalsRowShown="0">
  <autoFilter ref="I23:J24" xr:uid="{9DE55CB3-1F6D-4BBD-8032-DE8B353191CD}"/>
  <tableColumns count="2">
    <tableColumn id="1" xr3:uid="{62472005-7163-4AAE-AD93-CC07B0DC374F}" name="Freshwater">
      <calculatedColumnFormula>AVERAGEIF(C2:C51, "Alaskan", A2:A51)</calculatedColumnFormula>
    </tableColumn>
    <tableColumn id="2" xr3:uid="{93831B12-B700-4504-B5D6-B3B8B5222C76}" name="Marine">
      <calculatedColumnFormula>AVERAGEIF(C2:C51, "Alaskan", B2:B51)</calculatedColumnFormula>
    </tableColumn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890E5-00E1-444A-A738-CC5ED78F7976}" name="Table2" displayName="Table2" ref="I26:J27" insertRowShift="1" totalsRowShown="0" tableBorderDxfId="1">
  <autoFilter ref="I26:J27" xr:uid="{A58890E5-00E1-444A-A738-CC5ED78F7976}"/>
  <tableColumns count="2">
    <tableColumn id="1" xr3:uid="{0008E249-2621-474A-8E0F-154062EAEC0C}" name="Freshwater">
      <calculatedColumnFormula>AVERAGEIF(C52:C101, "Canadian", A52:A101)</calculatedColumnFormula>
    </tableColumn>
    <tableColumn id="2" xr3:uid="{1FB62B34-A490-43D7-BE73-81FF33307626}" name="Marine" dataDxfId="0">
      <calculatedColumnFormula>AVERAGEIF(C52:C101, "Canadian", B52:B101)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0EFE1E-D357-4B80-ABEE-0E9A29FD44A7}" name="Table7" displayName="Table7" ref="L23:M24" totalsRowShown="0">
  <autoFilter ref="L23:M24" xr:uid="{AF0EFE1E-D357-4B80-ABEE-0E9A29FD44A7}"/>
  <tableColumns count="2">
    <tableColumn id="1" xr3:uid="{4759D1FE-EC8C-47CF-A2EA-F1F672088669}" name="Freshwater">
      <calculatedColumnFormula>I24-I27</calculatedColumnFormula>
    </tableColumn>
    <tableColumn id="2" xr3:uid="{3C94782A-2104-46A4-A460-CBF0E274C40B}" name="Marine">
      <calculatedColumnFormula>J24-J27</calculatedColumnFormula>
    </tableColumn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A6F7-13EE-42B1-AF38-D43A35D86951}">
  <dimension ref="A1:M187"/>
  <sheetViews>
    <sheetView tabSelected="1" topLeftCell="H1" workbookViewId="0">
      <pane ySplit="1" topLeftCell="A2" activePane="bottomLeft" state="frozen"/>
      <selection pane="bottomLeft" activeCell="L63" sqref="L63"/>
    </sheetView>
  </sheetViews>
  <sheetFormatPr defaultRowHeight="14.4" x14ac:dyDescent="0.3"/>
  <cols>
    <col min="1" max="1" width="13.21875" style="4" customWidth="1"/>
    <col min="2" max="3" width="8.77734375" style="4"/>
    <col min="9" max="9" width="26.6640625" customWidth="1"/>
    <col min="10" max="10" width="17.21875" customWidth="1"/>
    <col min="11" max="11" width="16.44140625" customWidth="1"/>
    <col min="12" max="12" width="12.33203125" customWidth="1"/>
    <col min="13" max="13" width="15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5" t="s">
        <v>5</v>
      </c>
      <c r="E1" s="5" t="s">
        <v>6</v>
      </c>
      <c r="F1" s="5" t="s">
        <v>7</v>
      </c>
      <c r="G1" s="5" t="s">
        <v>8</v>
      </c>
    </row>
    <row r="2" spans="1:9" ht="15" thickBot="1" x14ac:dyDescent="0.35">
      <c r="A2" s="2">
        <v>108</v>
      </c>
      <c r="B2" s="2">
        <v>368</v>
      </c>
      <c r="C2" s="3" t="s">
        <v>3</v>
      </c>
      <c r="D2" cm="1">
        <f t="array" ref="D2:D51">IF(C2:C51="Alaskan", A2:A51, NA())</f>
        <v>108</v>
      </c>
      <c r="E2" cm="1">
        <f t="array" ref="E2:E51">IF(C2:C51="Alaskan", B2:B51, NA())</f>
        <v>368</v>
      </c>
      <c r="F2" cm="1">
        <f t="array" ref="F2:F51">IF(C52:C101="Canadian", A52:A101, NA())</f>
        <v>129</v>
      </c>
      <c r="G2" cm="1">
        <f t="array" ref="G2:G51">IF(C52:C101="Canadian", B52:B101, NA())</f>
        <v>420</v>
      </c>
    </row>
    <row r="3" spans="1:9" ht="15" thickBot="1" x14ac:dyDescent="0.35">
      <c r="A3" s="2">
        <v>131</v>
      </c>
      <c r="B3" s="2">
        <v>355</v>
      </c>
      <c r="C3" s="3" t="s">
        <v>3</v>
      </c>
      <c r="D3">
        <v>131</v>
      </c>
      <c r="E3">
        <v>355</v>
      </c>
      <c r="F3">
        <v>148</v>
      </c>
      <c r="G3">
        <v>371</v>
      </c>
    </row>
    <row r="4" spans="1:9" ht="15" thickBot="1" x14ac:dyDescent="0.35">
      <c r="A4" s="2">
        <v>105</v>
      </c>
      <c r="B4" s="2">
        <v>469</v>
      </c>
      <c r="C4" s="3" t="s">
        <v>3</v>
      </c>
      <c r="D4">
        <v>105</v>
      </c>
      <c r="E4">
        <v>469</v>
      </c>
      <c r="F4">
        <v>179</v>
      </c>
      <c r="G4">
        <v>407</v>
      </c>
    </row>
    <row r="5" spans="1:9" ht="15" thickBot="1" x14ac:dyDescent="0.35">
      <c r="A5" s="2">
        <v>86</v>
      </c>
      <c r="B5" s="2">
        <v>506</v>
      </c>
      <c r="C5" s="3" t="s">
        <v>3</v>
      </c>
      <c r="D5">
        <v>86</v>
      </c>
      <c r="E5">
        <v>506</v>
      </c>
      <c r="F5">
        <v>152</v>
      </c>
      <c r="G5">
        <v>381</v>
      </c>
      <c r="I5" s="6" t="s">
        <v>9</v>
      </c>
    </row>
    <row r="6" spans="1:9" ht="15" thickBot="1" x14ac:dyDescent="0.35">
      <c r="A6" s="2">
        <v>99</v>
      </c>
      <c r="B6" s="2">
        <v>402</v>
      </c>
      <c r="C6" s="3" t="s">
        <v>3</v>
      </c>
      <c r="D6">
        <v>99</v>
      </c>
      <c r="E6">
        <v>402</v>
      </c>
      <c r="F6">
        <v>166</v>
      </c>
      <c r="G6">
        <v>377</v>
      </c>
      <c r="I6" s="6"/>
    </row>
    <row r="7" spans="1:9" ht="15" thickBot="1" x14ac:dyDescent="0.35">
      <c r="A7" s="2">
        <v>87</v>
      </c>
      <c r="B7" s="2">
        <v>423</v>
      </c>
      <c r="C7" s="3" t="s">
        <v>3</v>
      </c>
      <c r="D7">
        <v>87</v>
      </c>
      <c r="E7">
        <v>423</v>
      </c>
      <c r="F7">
        <v>124</v>
      </c>
      <c r="G7">
        <v>389</v>
      </c>
    </row>
    <row r="8" spans="1:9" ht="15" thickBot="1" x14ac:dyDescent="0.35">
      <c r="A8" s="2">
        <v>94</v>
      </c>
      <c r="B8" s="2">
        <v>440</v>
      </c>
      <c r="C8" s="3" t="s">
        <v>3</v>
      </c>
      <c r="D8">
        <v>94</v>
      </c>
      <c r="E8">
        <v>440</v>
      </c>
      <c r="F8">
        <v>156</v>
      </c>
      <c r="G8">
        <v>419</v>
      </c>
    </row>
    <row r="9" spans="1:9" ht="15" thickBot="1" x14ac:dyDescent="0.35">
      <c r="A9" s="2">
        <v>117</v>
      </c>
      <c r="B9" s="2">
        <v>489</v>
      </c>
      <c r="C9" s="3" t="s">
        <v>3</v>
      </c>
      <c r="D9">
        <v>117</v>
      </c>
      <c r="E9">
        <v>489</v>
      </c>
      <c r="F9">
        <v>131</v>
      </c>
      <c r="G9">
        <v>345</v>
      </c>
    </row>
    <row r="10" spans="1:9" ht="15" thickBot="1" x14ac:dyDescent="0.35">
      <c r="A10" s="2">
        <v>79</v>
      </c>
      <c r="B10" s="2">
        <v>432</v>
      </c>
      <c r="C10" s="3" t="s">
        <v>3</v>
      </c>
      <c r="D10">
        <v>79</v>
      </c>
      <c r="E10">
        <v>432</v>
      </c>
      <c r="F10">
        <v>140</v>
      </c>
      <c r="G10">
        <v>362</v>
      </c>
    </row>
    <row r="11" spans="1:9" ht="15" thickBot="1" x14ac:dyDescent="0.35">
      <c r="A11" s="2">
        <v>99</v>
      </c>
      <c r="B11" s="2">
        <v>403</v>
      </c>
      <c r="C11" s="3" t="s">
        <v>3</v>
      </c>
      <c r="D11">
        <v>99</v>
      </c>
      <c r="E11">
        <v>403</v>
      </c>
      <c r="F11">
        <v>144</v>
      </c>
      <c r="G11">
        <v>345</v>
      </c>
    </row>
    <row r="12" spans="1:9" ht="15" thickBot="1" x14ac:dyDescent="0.35">
      <c r="A12" s="2">
        <v>114</v>
      </c>
      <c r="B12" s="2">
        <v>428</v>
      </c>
      <c r="C12" s="3" t="s">
        <v>3</v>
      </c>
      <c r="D12">
        <v>114</v>
      </c>
      <c r="E12">
        <v>428</v>
      </c>
      <c r="F12">
        <v>149</v>
      </c>
      <c r="G12">
        <v>393</v>
      </c>
    </row>
    <row r="13" spans="1:9" ht="15" thickBot="1" x14ac:dyDescent="0.35">
      <c r="A13" s="2">
        <v>123</v>
      </c>
      <c r="B13" s="2">
        <v>372</v>
      </c>
      <c r="C13" s="3" t="s">
        <v>3</v>
      </c>
      <c r="D13">
        <v>123</v>
      </c>
      <c r="E13">
        <v>372</v>
      </c>
      <c r="F13">
        <v>108</v>
      </c>
      <c r="G13">
        <v>330</v>
      </c>
    </row>
    <row r="14" spans="1:9" ht="15" thickBot="1" x14ac:dyDescent="0.35">
      <c r="A14" s="2">
        <v>123</v>
      </c>
      <c r="B14" s="2">
        <v>372</v>
      </c>
      <c r="C14" s="3" t="s">
        <v>3</v>
      </c>
      <c r="D14">
        <v>123</v>
      </c>
      <c r="E14">
        <v>372</v>
      </c>
      <c r="F14">
        <v>135</v>
      </c>
      <c r="G14">
        <v>355</v>
      </c>
    </row>
    <row r="15" spans="1:9" ht="15" thickBot="1" x14ac:dyDescent="0.35">
      <c r="A15" s="2">
        <v>109</v>
      </c>
      <c r="B15" s="2">
        <v>420</v>
      </c>
      <c r="C15" s="3" t="s">
        <v>3</v>
      </c>
      <c r="D15">
        <v>109</v>
      </c>
      <c r="E15">
        <v>420</v>
      </c>
      <c r="F15">
        <v>170</v>
      </c>
      <c r="G15">
        <v>386</v>
      </c>
    </row>
    <row r="16" spans="1:9" ht="15" thickBot="1" x14ac:dyDescent="0.35">
      <c r="A16" s="2">
        <v>112</v>
      </c>
      <c r="B16" s="2">
        <v>394</v>
      </c>
      <c r="C16" s="3" t="s">
        <v>3</v>
      </c>
      <c r="D16">
        <v>112</v>
      </c>
      <c r="E16">
        <v>394</v>
      </c>
      <c r="F16">
        <v>152</v>
      </c>
      <c r="G16">
        <v>301</v>
      </c>
    </row>
    <row r="17" spans="1:13" ht="15" thickBot="1" x14ac:dyDescent="0.35">
      <c r="A17" s="2">
        <v>104</v>
      </c>
      <c r="B17" s="2">
        <v>407</v>
      </c>
      <c r="C17" s="3" t="s">
        <v>3</v>
      </c>
      <c r="D17">
        <v>104</v>
      </c>
      <c r="E17">
        <v>407</v>
      </c>
      <c r="F17">
        <v>153</v>
      </c>
      <c r="G17">
        <v>397</v>
      </c>
    </row>
    <row r="18" spans="1:13" ht="15" thickBot="1" x14ac:dyDescent="0.35">
      <c r="A18" s="2">
        <v>111</v>
      </c>
      <c r="B18" s="2">
        <v>422</v>
      </c>
      <c r="C18" s="3" t="s">
        <v>3</v>
      </c>
      <c r="D18">
        <v>111</v>
      </c>
      <c r="E18">
        <v>422</v>
      </c>
      <c r="F18">
        <v>152</v>
      </c>
      <c r="G18">
        <v>301</v>
      </c>
    </row>
    <row r="19" spans="1:13" ht="15" thickBot="1" x14ac:dyDescent="0.35">
      <c r="A19" s="2">
        <v>126</v>
      </c>
      <c r="B19" s="2">
        <v>423</v>
      </c>
      <c r="C19" s="3" t="s">
        <v>3</v>
      </c>
      <c r="D19">
        <v>126</v>
      </c>
      <c r="E19">
        <v>423</v>
      </c>
      <c r="F19">
        <v>136</v>
      </c>
      <c r="G19">
        <v>438</v>
      </c>
    </row>
    <row r="20" spans="1:13" ht="15" thickBot="1" x14ac:dyDescent="0.35">
      <c r="A20" s="2">
        <v>105</v>
      </c>
      <c r="B20" s="2">
        <v>434</v>
      </c>
      <c r="C20" s="3" t="s">
        <v>3</v>
      </c>
      <c r="D20">
        <v>105</v>
      </c>
      <c r="E20">
        <v>434</v>
      </c>
      <c r="F20">
        <v>122</v>
      </c>
      <c r="G20">
        <v>306</v>
      </c>
    </row>
    <row r="21" spans="1:13" ht="15" thickBot="1" x14ac:dyDescent="0.35">
      <c r="A21" s="2">
        <v>119</v>
      </c>
      <c r="B21" s="2">
        <v>474</v>
      </c>
      <c r="C21" s="3" t="s">
        <v>3</v>
      </c>
      <c r="D21">
        <v>119</v>
      </c>
      <c r="E21">
        <v>474</v>
      </c>
      <c r="F21">
        <v>148</v>
      </c>
      <c r="G21">
        <v>383</v>
      </c>
      <c r="I21" s="6" t="s">
        <v>18</v>
      </c>
    </row>
    <row r="22" spans="1:13" ht="15" thickBot="1" x14ac:dyDescent="0.35">
      <c r="A22" s="2">
        <v>114</v>
      </c>
      <c r="B22" s="2">
        <v>396</v>
      </c>
      <c r="C22" s="3" t="s">
        <v>3</v>
      </c>
      <c r="D22">
        <v>114</v>
      </c>
      <c r="E22">
        <v>396</v>
      </c>
      <c r="F22">
        <v>90</v>
      </c>
      <c r="G22">
        <v>385</v>
      </c>
      <c r="I22" s="6" t="s">
        <v>19</v>
      </c>
    </row>
    <row r="23" spans="1:13" ht="15" thickBot="1" x14ac:dyDescent="0.35">
      <c r="A23" s="2">
        <v>100</v>
      </c>
      <c r="B23" s="2">
        <v>470</v>
      </c>
      <c r="C23" s="3" t="s">
        <v>3</v>
      </c>
      <c r="D23">
        <v>100</v>
      </c>
      <c r="E23">
        <v>470</v>
      </c>
      <c r="F23">
        <v>145</v>
      </c>
      <c r="G23">
        <v>337</v>
      </c>
      <c r="I23" s="7" t="s">
        <v>0</v>
      </c>
      <c r="J23" t="s">
        <v>1</v>
      </c>
      <c r="K23" s="6" t="s">
        <v>3</v>
      </c>
      <c r="L23" s="7" t="s">
        <v>0</v>
      </c>
      <c r="M23" t="s">
        <v>1</v>
      </c>
    </row>
    <row r="24" spans="1:13" ht="15" thickBot="1" x14ac:dyDescent="0.35">
      <c r="A24" s="2">
        <v>84</v>
      </c>
      <c r="B24" s="2">
        <v>399</v>
      </c>
      <c r="C24" s="3" t="s">
        <v>3</v>
      </c>
      <c r="D24">
        <v>84</v>
      </c>
      <c r="E24">
        <v>399</v>
      </c>
      <c r="F24">
        <v>123</v>
      </c>
      <c r="G24">
        <v>364</v>
      </c>
      <c r="I24">
        <f>AVERAGEIF(C2:C51, "Alaskan", A2:A51)</f>
        <v>98.38</v>
      </c>
      <c r="J24">
        <f>AVERAGEIF(C2:C51, "Alaskan", B2:B51)</f>
        <v>429.66</v>
      </c>
      <c r="L24">
        <f>I24-I27</f>
        <v>-39.080000000000013</v>
      </c>
      <c r="M24">
        <f>J24-J27</f>
        <v>63.04000000000002</v>
      </c>
    </row>
    <row r="25" spans="1:13" ht="15" thickBot="1" x14ac:dyDescent="0.35">
      <c r="A25" s="2">
        <v>102</v>
      </c>
      <c r="B25" s="2">
        <v>429</v>
      </c>
      <c r="C25" s="3" t="s">
        <v>3</v>
      </c>
      <c r="D25">
        <v>102</v>
      </c>
      <c r="E25">
        <v>429</v>
      </c>
      <c r="F25">
        <v>145</v>
      </c>
      <c r="G25">
        <v>376</v>
      </c>
      <c r="I25" s="7"/>
      <c r="J25" s="7"/>
      <c r="K25" s="7"/>
      <c r="L25" s="6" t="s">
        <v>11</v>
      </c>
    </row>
    <row r="26" spans="1:13" ht="15" thickBot="1" x14ac:dyDescent="0.35">
      <c r="A26" s="2">
        <v>101</v>
      </c>
      <c r="B26" s="2">
        <v>469</v>
      </c>
      <c r="C26" s="3" t="s">
        <v>3</v>
      </c>
      <c r="D26">
        <v>101</v>
      </c>
      <c r="E26">
        <v>469</v>
      </c>
      <c r="F26">
        <v>115</v>
      </c>
      <c r="G26">
        <v>354</v>
      </c>
      <c r="I26" t="s">
        <v>0</v>
      </c>
      <c r="J26" t="s">
        <v>1</v>
      </c>
      <c r="K26" s="6" t="s">
        <v>4</v>
      </c>
    </row>
    <row r="27" spans="1:13" ht="15" thickBot="1" x14ac:dyDescent="0.35">
      <c r="A27" s="2">
        <v>85</v>
      </c>
      <c r="B27" s="2">
        <v>444</v>
      </c>
      <c r="C27" s="3" t="s">
        <v>3</v>
      </c>
      <c r="D27">
        <v>85</v>
      </c>
      <c r="E27">
        <v>444</v>
      </c>
      <c r="F27">
        <v>134</v>
      </c>
      <c r="G27">
        <v>383</v>
      </c>
      <c r="I27" s="7">
        <f>AVERAGEIF(C52:C101, "Canadian", A52:A101)</f>
        <v>137.46</v>
      </c>
      <c r="J27" s="8">
        <f>AVERAGEIF(C52:C101, "Canadian", B52:B101)</f>
        <v>366.62</v>
      </c>
      <c r="K27" s="7"/>
    </row>
    <row r="28" spans="1:13" ht="15" thickBot="1" x14ac:dyDescent="0.35">
      <c r="A28" s="2">
        <v>109</v>
      </c>
      <c r="B28" s="2">
        <v>397</v>
      </c>
      <c r="C28" s="3" t="s">
        <v>3</v>
      </c>
      <c r="D28">
        <v>109</v>
      </c>
      <c r="E28">
        <v>397</v>
      </c>
      <c r="F28">
        <v>117</v>
      </c>
      <c r="G28">
        <v>355</v>
      </c>
      <c r="I28" s="7"/>
      <c r="J28" s="7"/>
    </row>
    <row r="29" spans="1:13" ht="15" thickBot="1" x14ac:dyDescent="0.35">
      <c r="A29" s="2">
        <v>106</v>
      </c>
      <c r="B29" s="2">
        <v>442</v>
      </c>
      <c r="C29" s="3" t="s">
        <v>3</v>
      </c>
      <c r="D29">
        <v>106</v>
      </c>
      <c r="E29">
        <v>442</v>
      </c>
      <c r="F29">
        <v>126</v>
      </c>
      <c r="G29">
        <v>345</v>
      </c>
      <c r="I29" s="6"/>
    </row>
    <row r="30" spans="1:13" ht="15" thickBot="1" x14ac:dyDescent="0.35">
      <c r="A30" s="2">
        <v>82</v>
      </c>
      <c r="B30" s="2">
        <v>431</v>
      </c>
      <c r="C30" s="3" t="s">
        <v>3</v>
      </c>
      <c r="D30">
        <v>82</v>
      </c>
      <c r="E30">
        <v>431</v>
      </c>
      <c r="F30">
        <v>118</v>
      </c>
      <c r="G30">
        <v>379</v>
      </c>
      <c r="I30" s="6" t="s">
        <v>20</v>
      </c>
    </row>
    <row r="31" spans="1:13" ht="15" thickBot="1" x14ac:dyDescent="0.35">
      <c r="A31" s="2">
        <v>118</v>
      </c>
      <c r="B31" s="2">
        <v>381</v>
      </c>
      <c r="C31" s="3" t="s">
        <v>3</v>
      </c>
      <c r="D31">
        <v>118</v>
      </c>
      <c r="E31">
        <v>381</v>
      </c>
      <c r="F31">
        <v>120</v>
      </c>
      <c r="G31">
        <v>369</v>
      </c>
      <c r="J31" s="10" t="s">
        <v>0</v>
      </c>
      <c r="K31" s="10" t="s">
        <v>1</v>
      </c>
    </row>
    <row r="32" spans="1:13" ht="15" thickBot="1" x14ac:dyDescent="0.35">
      <c r="A32" s="2">
        <v>105</v>
      </c>
      <c r="B32" s="2">
        <v>388</v>
      </c>
      <c r="C32" s="3" t="s">
        <v>3</v>
      </c>
      <c r="D32">
        <v>105</v>
      </c>
      <c r="E32">
        <v>388</v>
      </c>
      <c r="F32">
        <v>153</v>
      </c>
      <c r="G32">
        <v>403</v>
      </c>
      <c r="I32" s="9" t="s">
        <v>0</v>
      </c>
      <c r="J32">
        <f>_xlfn.COVARIANCE.P(D2:D51, D2:D51)</f>
        <v>255.39560000000009</v>
      </c>
      <c r="K32">
        <f>_xlfn.COVARIANCE.P(D2:D51, E2:E51)</f>
        <v>-184.33079999999995</v>
      </c>
      <c r="L32" s="6" t="s">
        <v>3</v>
      </c>
    </row>
    <row r="33" spans="1:13" ht="15" thickBot="1" x14ac:dyDescent="0.35">
      <c r="A33" s="2">
        <v>121</v>
      </c>
      <c r="B33" s="2">
        <v>403</v>
      </c>
      <c r="C33" s="3" t="s">
        <v>3</v>
      </c>
      <c r="D33">
        <v>121</v>
      </c>
      <c r="E33">
        <v>403</v>
      </c>
      <c r="F33">
        <v>150</v>
      </c>
      <c r="G33">
        <v>354</v>
      </c>
      <c r="I33" s="9" t="s">
        <v>1</v>
      </c>
      <c r="J33">
        <f>_xlfn.COVARIANCE.P(E2:E51, D2:D51)</f>
        <v>-184.33079999999995</v>
      </c>
      <c r="K33">
        <f>_xlfn.COVARIANCE.P(E2:E51, E2:E51)</f>
        <v>1371.1043999999999</v>
      </c>
    </row>
    <row r="34" spans="1:13" ht="15" thickBot="1" x14ac:dyDescent="0.35">
      <c r="A34" s="2">
        <v>85</v>
      </c>
      <c r="B34" s="2">
        <v>451</v>
      </c>
      <c r="C34" s="3" t="s">
        <v>3</v>
      </c>
      <c r="D34">
        <v>85</v>
      </c>
      <c r="E34">
        <v>451</v>
      </c>
      <c r="F34">
        <v>154</v>
      </c>
      <c r="G34">
        <v>390</v>
      </c>
    </row>
    <row r="35" spans="1:13" ht="15" thickBot="1" x14ac:dyDescent="0.35">
      <c r="A35" s="2">
        <v>83</v>
      </c>
      <c r="B35" s="2">
        <v>453</v>
      </c>
      <c r="C35" s="3" t="s">
        <v>3</v>
      </c>
      <c r="D35">
        <v>83</v>
      </c>
      <c r="E35">
        <v>453</v>
      </c>
      <c r="F35">
        <v>155</v>
      </c>
      <c r="G35">
        <v>349</v>
      </c>
      <c r="J35" s="10" t="s">
        <v>0</v>
      </c>
      <c r="K35" s="10" t="s">
        <v>1</v>
      </c>
    </row>
    <row r="36" spans="1:13" ht="15" thickBot="1" x14ac:dyDescent="0.35">
      <c r="A36" s="2">
        <v>53</v>
      </c>
      <c r="B36" s="2">
        <v>427</v>
      </c>
      <c r="C36" s="3" t="s">
        <v>3</v>
      </c>
      <c r="D36">
        <v>53</v>
      </c>
      <c r="E36">
        <v>427</v>
      </c>
      <c r="F36">
        <v>109</v>
      </c>
      <c r="G36">
        <v>325</v>
      </c>
      <c r="I36" s="9" t="s">
        <v>0</v>
      </c>
      <c r="J36">
        <f>_xlfn.COVARIANCE.P(F2:F51, F2:F51)</f>
        <v>319.56839999999988</v>
      </c>
      <c r="K36">
        <f>_xlfn.COVARIANCE.P(F2:F51, G2:G51)</f>
        <v>130.83480000000003</v>
      </c>
      <c r="L36" s="6" t="s">
        <v>4</v>
      </c>
    </row>
    <row r="37" spans="1:13" ht="15" thickBot="1" x14ac:dyDescent="0.35">
      <c r="A37" s="2">
        <v>95</v>
      </c>
      <c r="B37" s="2">
        <v>411</v>
      </c>
      <c r="C37" s="3" t="s">
        <v>3</v>
      </c>
      <c r="D37">
        <v>95</v>
      </c>
      <c r="E37">
        <v>411</v>
      </c>
      <c r="F37">
        <v>117</v>
      </c>
      <c r="G37">
        <v>344</v>
      </c>
      <c r="I37" s="9" t="s">
        <v>1</v>
      </c>
      <c r="J37">
        <f>_xlfn.COVARIANCE.P(G2:G51, F2:F51)</f>
        <v>130.83480000000003</v>
      </c>
      <c r="K37">
        <f>_xlfn.COVARIANCE.P(G2:G51, G2:G51)</f>
        <v>875.39559999999994</v>
      </c>
    </row>
    <row r="38" spans="1:13" ht="15" thickBot="1" x14ac:dyDescent="0.35">
      <c r="A38" s="2">
        <v>76</v>
      </c>
      <c r="B38" s="2">
        <v>442</v>
      </c>
      <c r="C38" s="3" t="s">
        <v>3</v>
      </c>
      <c r="D38">
        <v>76</v>
      </c>
      <c r="E38">
        <v>442</v>
      </c>
      <c r="F38">
        <v>128</v>
      </c>
      <c r="G38">
        <v>400</v>
      </c>
      <c r="I38" s="6"/>
    </row>
    <row r="39" spans="1:13" ht="15" thickBot="1" x14ac:dyDescent="0.35">
      <c r="A39" s="2">
        <v>95</v>
      </c>
      <c r="B39" s="2">
        <v>426</v>
      </c>
      <c r="C39" s="3" t="s">
        <v>3</v>
      </c>
      <c r="D39">
        <v>95</v>
      </c>
      <c r="E39">
        <v>426</v>
      </c>
      <c r="F39">
        <v>144</v>
      </c>
      <c r="G39">
        <v>403</v>
      </c>
    </row>
    <row r="40" spans="1:13" ht="15" thickBot="1" x14ac:dyDescent="0.35">
      <c r="A40" s="2">
        <v>87</v>
      </c>
      <c r="B40" s="2">
        <v>402</v>
      </c>
      <c r="C40" s="3" t="s">
        <v>3</v>
      </c>
      <c r="D40">
        <v>87</v>
      </c>
      <c r="E40">
        <v>402</v>
      </c>
      <c r="F40">
        <v>163</v>
      </c>
      <c r="G40">
        <v>370</v>
      </c>
      <c r="I40" s="6" t="s">
        <v>21</v>
      </c>
    </row>
    <row r="41" spans="1:13" ht="15" thickBot="1" x14ac:dyDescent="0.35">
      <c r="A41" s="2">
        <v>70</v>
      </c>
      <c r="B41" s="2">
        <v>397</v>
      </c>
      <c r="C41" s="3" t="s">
        <v>3</v>
      </c>
      <c r="D41">
        <v>70</v>
      </c>
      <c r="E41">
        <v>397</v>
      </c>
      <c r="F41">
        <v>145</v>
      </c>
      <c r="G41">
        <v>355</v>
      </c>
      <c r="I41" t="s">
        <v>10</v>
      </c>
      <c r="J41" s="7"/>
      <c r="K41" s="10" t="s">
        <v>0</v>
      </c>
      <c r="L41" s="10" t="s">
        <v>13</v>
      </c>
      <c r="M41" s="7"/>
    </row>
    <row r="42" spans="1:13" ht="15" thickBot="1" x14ac:dyDescent="0.35">
      <c r="A42" s="2">
        <v>84</v>
      </c>
      <c r="B42" s="2">
        <v>511</v>
      </c>
      <c r="C42" s="3" t="s">
        <v>3</v>
      </c>
      <c r="D42">
        <v>84</v>
      </c>
      <c r="E42">
        <v>511</v>
      </c>
      <c r="F42">
        <v>133</v>
      </c>
      <c r="G42">
        <v>375</v>
      </c>
      <c r="I42">
        <f xml:space="preserve"> (J32 * K33) - (J33 * K32)</f>
        <v>316196.18707200012</v>
      </c>
      <c r="J42" s="9" t="s">
        <v>0</v>
      </c>
      <c r="K42" s="7">
        <f>K33 / I42</f>
        <v>4.3362458374230483E-3</v>
      </c>
      <c r="L42" s="7">
        <f>-K32 / I42</f>
        <v>5.8296338645610077E-4</v>
      </c>
      <c r="M42" s="6" t="s">
        <v>14</v>
      </c>
    </row>
    <row r="43" spans="1:13" ht="15" thickBot="1" x14ac:dyDescent="0.35">
      <c r="A43" s="2">
        <v>91</v>
      </c>
      <c r="B43" s="2">
        <v>469</v>
      </c>
      <c r="C43" s="3" t="s">
        <v>3</v>
      </c>
      <c r="D43">
        <v>91</v>
      </c>
      <c r="E43">
        <v>469</v>
      </c>
      <c r="F43">
        <v>128</v>
      </c>
      <c r="G43">
        <v>383</v>
      </c>
      <c r="J43" s="9" t="s">
        <v>1</v>
      </c>
      <c r="K43" s="7">
        <f>-J33 / I42</f>
        <v>5.8296338645610077E-4</v>
      </c>
      <c r="L43" s="7">
        <f>J32 / I42</f>
        <v>8.0771245967569078E-4</v>
      </c>
      <c r="M43" s="7"/>
    </row>
    <row r="44" spans="1:13" ht="15" thickBot="1" x14ac:dyDescent="0.35">
      <c r="A44" s="2">
        <v>74</v>
      </c>
      <c r="B44" s="2">
        <v>451</v>
      </c>
      <c r="C44" s="3" t="s">
        <v>3</v>
      </c>
      <c r="D44">
        <v>74</v>
      </c>
      <c r="E44">
        <v>451</v>
      </c>
      <c r="F44">
        <v>123</v>
      </c>
      <c r="G44">
        <v>349</v>
      </c>
      <c r="J44" s="7"/>
      <c r="K44" s="7"/>
      <c r="L44" s="7"/>
      <c r="M44" s="7"/>
    </row>
    <row r="45" spans="1:13" ht="15" thickBot="1" x14ac:dyDescent="0.35">
      <c r="A45" s="2">
        <v>101</v>
      </c>
      <c r="B45" s="2">
        <v>474</v>
      </c>
      <c r="C45" s="3" t="s">
        <v>3</v>
      </c>
      <c r="D45">
        <v>101</v>
      </c>
      <c r="E45">
        <v>474</v>
      </c>
      <c r="F45">
        <v>144</v>
      </c>
      <c r="G45">
        <v>373</v>
      </c>
      <c r="I45" t="s">
        <v>12</v>
      </c>
      <c r="J45" s="7"/>
      <c r="K45" s="10" t="s">
        <v>0</v>
      </c>
      <c r="L45" s="10" t="s">
        <v>1</v>
      </c>
      <c r="M45" s="7"/>
    </row>
    <row r="46" spans="1:13" ht="15" thickBot="1" x14ac:dyDescent="0.35">
      <c r="A46" s="2">
        <v>80</v>
      </c>
      <c r="B46" s="2">
        <v>398</v>
      </c>
      <c r="C46" s="3" t="s">
        <v>3</v>
      </c>
      <c r="D46">
        <v>80</v>
      </c>
      <c r="E46">
        <v>398</v>
      </c>
      <c r="F46">
        <v>140</v>
      </c>
      <c r="G46">
        <v>388</v>
      </c>
      <c r="I46">
        <f xml:space="preserve"> (J36 * K37) - (J37 * K36)</f>
        <v>262631.02636799985</v>
      </c>
      <c r="J46" s="9" t="s">
        <v>0</v>
      </c>
      <c r="K46" s="7">
        <f>K37/I46</f>
        <v>3.3331766322741755E-3</v>
      </c>
      <c r="L46" s="7">
        <f>-K36/I46</f>
        <v>-4.9816962530799269E-4</v>
      </c>
      <c r="M46" s="6" t="s">
        <v>15</v>
      </c>
    </row>
    <row r="47" spans="1:13" ht="15" thickBot="1" x14ac:dyDescent="0.35">
      <c r="A47" s="2">
        <v>95</v>
      </c>
      <c r="B47" s="2">
        <v>433</v>
      </c>
      <c r="C47" s="3" t="s">
        <v>3</v>
      </c>
      <c r="D47">
        <v>95</v>
      </c>
      <c r="E47">
        <v>433</v>
      </c>
      <c r="F47">
        <v>150</v>
      </c>
      <c r="G47">
        <v>339</v>
      </c>
      <c r="J47" s="9" t="s">
        <v>1</v>
      </c>
      <c r="K47" s="7">
        <f>-J37/I46</f>
        <v>-4.9816962530799269E-4</v>
      </c>
      <c r="L47" s="7">
        <f>J36/I46</f>
        <v>1.2167960671646582E-3</v>
      </c>
      <c r="M47" s="7"/>
    </row>
    <row r="48" spans="1:13" ht="15" thickBot="1" x14ac:dyDescent="0.35">
      <c r="A48" s="2">
        <v>92</v>
      </c>
      <c r="B48" s="2">
        <v>404</v>
      </c>
      <c r="C48" s="3" t="s">
        <v>3</v>
      </c>
      <c r="D48">
        <v>92</v>
      </c>
      <c r="E48">
        <v>404</v>
      </c>
      <c r="F48">
        <v>124</v>
      </c>
      <c r="G48">
        <v>341</v>
      </c>
    </row>
    <row r="49" spans="1:10" ht="15" thickBot="1" x14ac:dyDescent="0.35">
      <c r="A49" s="2">
        <v>99</v>
      </c>
      <c r="B49" s="2">
        <v>481</v>
      </c>
      <c r="C49" s="3" t="s">
        <v>3</v>
      </c>
      <c r="D49">
        <v>99</v>
      </c>
      <c r="E49">
        <v>481</v>
      </c>
      <c r="F49">
        <v>125</v>
      </c>
      <c r="G49">
        <v>346</v>
      </c>
    </row>
    <row r="50" spans="1:10" ht="15" thickBot="1" x14ac:dyDescent="0.35">
      <c r="A50" s="2">
        <v>94</v>
      </c>
      <c r="B50" s="2">
        <v>491</v>
      </c>
      <c r="C50" s="3" t="s">
        <v>3</v>
      </c>
      <c r="D50">
        <v>94</v>
      </c>
      <c r="E50">
        <v>491</v>
      </c>
      <c r="F50">
        <v>153</v>
      </c>
      <c r="G50">
        <v>352</v>
      </c>
      <c r="I50" s="6" t="s">
        <v>22</v>
      </c>
    </row>
    <row r="51" spans="1:10" ht="15" thickBot="1" x14ac:dyDescent="0.35">
      <c r="A51" s="2">
        <v>87</v>
      </c>
      <c r="B51" s="2">
        <v>480</v>
      </c>
      <c r="C51" s="3" t="s">
        <v>3</v>
      </c>
      <c r="D51">
        <v>87</v>
      </c>
      <c r="E51">
        <v>480</v>
      </c>
      <c r="F51">
        <v>108</v>
      </c>
      <c r="G51">
        <v>339</v>
      </c>
      <c r="I51" cm="1">
        <f t="array" ref="I51:I52">MMULT(K42:L43, TRANSPOSE(L24:M24))</f>
        <v>-0.13271047544430017</v>
      </c>
      <c r="J51" s="6" t="s">
        <v>16</v>
      </c>
    </row>
    <row r="52" spans="1:10" ht="15" thickBot="1" x14ac:dyDescent="0.35">
      <c r="A52" s="2">
        <v>129</v>
      </c>
      <c r="B52" s="2">
        <v>420</v>
      </c>
      <c r="C52" s="3" t="s">
        <v>4</v>
      </c>
      <c r="I52">
        <v>2.8135984315251137E-2</v>
      </c>
    </row>
    <row r="53" spans="1:10" ht="15" thickBot="1" x14ac:dyDescent="0.35">
      <c r="A53" s="2">
        <v>148</v>
      </c>
      <c r="B53" s="2">
        <v>371</v>
      </c>
      <c r="C53" s="3" t="s">
        <v>4</v>
      </c>
    </row>
    <row r="54" spans="1:10" ht="15" thickBot="1" x14ac:dyDescent="0.35">
      <c r="A54" s="2">
        <v>179</v>
      </c>
      <c r="B54" s="2">
        <v>407</v>
      </c>
      <c r="C54" s="3" t="s">
        <v>4</v>
      </c>
      <c r="I54" cm="1">
        <f t="array" ref="I54:I55">MMULT(K46:L47, TRANSPOSE(L24:M24))</f>
        <v>-0.16166515596869069</v>
      </c>
      <c r="J54" s="6" t="s">
        <v>17</v>
      </c>
    </row>
    <row r="55" spans="1:10" ht="15" thickBot="1" x14ac:dyDescent="0.35">
      <c r="A55" s="2">
        <v>152</v>
      </c>
      <c r="B55" s="2">
        <v>381</v>
      </c>
      <c r="C55" s="3" t="s">
        <v>4</v>
      </c>
      <c r="I55">
        <v>9.6175293031096426E-2</v>
      </c>
    </row>
    <row r="56" spans="1:10" ht="15" thickBot="1" x14ac:dyDescent="0.35">
      <c r="A56" s="2">
        <v>166</v>
      </c>
      <c r="B56" s="2">
        <v>377</v>
      </c>
      <c r="C56" s="3" t="s">
        <v>4</v>
      </c>
    </row>
    <row r="57" spans="1:10" ht="15" thickBot="1" x14ac:dyDescent="0.35">
      <c r="A57" s="2">
        <v>124</v>
      </c>
      <c r="B57" s="2">
        <v>389</v>
      </c>
      <c r="C57" s="3" t="s">
        <v>4</v>
      </c>
      <c r="I57" s="6" t="s">
        <v>23</v>
      </c>
    </row>
    <row r="58" spans="1:10" ht="15" thickBot="1" x14ac:dyDescent="0.35">
      <c r="A58" s="2">
        <v>156</v>
      </c>
      <c r="B58" s="2">
        <v>419</v>
      </c>
      <c r="C58" s="3" t="s">
        <v>4</v>
      </c>
      <c r="I58" cm="1">
        <f t="array" ref="I58">-0.5*MMULT(I24:J24,I51:I52)</f>
        <v>0.48357477665972315</v>
      </c>
      <c r="J58" t="s">
        <v>16</v>
      </c>
    </row>
    <row r="59" spans="1:10" ht="15" thickBot="1" x14ac:dyDescent="0.35">
      <c r="A59" s="2">
        <v>131</v>
      </c>
      <c r="B59" s="2">
        <v>345</v>
      </c>
      <c r="C59" s="3" t="s">
        <v>4</v>
      </c>
      <c r="I59" cm="1">
        <f t="array" ref="I59">-0.5*MMULT(I24:J24,I54:I55)</f>
        <v>-12.709029179770551</v>
      </c>
      <c r="J59" t="s">
        <v>17</v>
      </c>
    </row>
    <row r="60" spans="1:10" ht="15" thickBot="1" x14ac:dyDescent="0.35">
      <c r="A60" s="2">
        <v>140</v>
      </c>
      <c r="B60" s="2">
        <v>362</v>
      </c>
      <c r="C60" s="3" t="s">
        <v>4</v>
      </c>
    </row>
    <row r="61" spans="1:10" ht="15" thickBot="1" x14ac:dyDescent="0.35">
      <c r="A61" s="2">
        <v>144</v>
      </c>
      <c r="B61" s="2">
        <v>345</v>
      </c>
      <c r="C61" s="3" t="s">
        <v>4</v>
      </c>
      <c r="I61" s="6" t="s">
        <v>24</v>
      </c>
    </row>
    <row r="62" spans="1:10" ht="15" thickBot="1" x14ac:dyDescent="0.35">
      <c r="A62" s="2">
        <v>149</v>
      </c>
      <c r="B62" s="2">
        <v>393</v>
      </c>
      <c r="C62" s="3" t="s">
        <v>4</v>
      </c>
      <c r="I62">
        <f>(I58 + I59)/2</f>
        <v>-6.1127272015554137</v>
      </c>
    </row>
    <row r="63" spans="1:10" ht="15" thickBot="1" x14ac:dyDescent="0.35">
      <c r="A63" s="2">
        <v>108</v>
      </c>
      <c r="B63" s="2">
        <v>330</v>
      </c>
      <c r="C63" s="3" t="s">
        <v>4</v>
      </c>
    </row>
    <row r="64" spans="1:10" ht="15" thickBot="1" x14ac:dyDescent="0.35">
      <c r="A64" s="2">
        <v>135</v>
      </c>
      <c r="B64" s="2">
        <v>355</v>
      </c>
      <c r="C64" s="3" t="s">
        <v>4</v>
      </c>
      <c r="I64" s="6" t="s">
        <v>25</v>
      </c>
      <c r="J64" s="6" t="s">
        <v>28</v>
      </c>
    </row>
    <row r="65" spans="1:10" ht="15" thickBot="1" x14ac:dyDescent="0.35">
      <c r="A65" s="2">
        <v>170</v>
      </c>
      <c r="B65" s="2">
        <v>386</v>
      </c>
      <c r="C65" s="3" t="s">
        <v>4</v>
      </c>
      <c r="I65" cm="1">
        <f t="array" ref="I65:I114">MMULT(A2:B51, I51:I52) + I58</f>
        <v>-3.4951143433122782</v>
      </c>
      <c r="J65" cm="1">
        <f t="array" ref="J65:J114">MMULT(F2:G51, I54:I55) + I59</f>
        <v>6.8297887733288452</v>
      </c>
    </row>
    <row r="66" spans="1:10" ht="15" thickBot="1" x14ac:dyDescent="0.35">
      <c r="A66" s="2">
        <v>152</v>
      </c>
      <c r="B66" s="2">
        <v>301</v>
      </c>
      <c r="C66" s="3" t="s">
        <v>4</v>
      </c>
      <c r="I66">
        <v>-6.9132230746294452</v>
      </c>
      <c r="J66">
        <v>-0.95443854860000066</v>
      </c>
    </row>
    <row r="67" spans="1:10" ht="15" thickBot="1" x14ac:dyDescent="0.35">
      <c r="A67" s="2">
        <v>153</v>
      </c>
      <c r="B67" s="2">
        <v>397</v>
      </c>
      <c r="C67" s="3" t="s">
        <v>4</v>
      </c>
      <c r="I67">
        <v>-0.25524850113901199</v>
      </c>
      <c r="J67">
        <v>-2.5037478345099391</v>
      </c>
    </row>
    <row r="68" spans="1:10" ht="15" thickBot="1" x14ac:dyDescent="0.35">
      <c r="A68" s="2">
        <v>152</v>
      </c>
      <c r="B68" s="2">
        <v>301</v>
      </c>
      <c r="C68" s="3" t="s">
        <v>4</v>
      </c>
      <c r="I68">
        <v>3.307281951966984</v>
      </c>
      <c r="J68">
        <v>-0.6393462421637981</v>
      </c>
    </row>
    <row r="69" spans="1:10" ht="15" thickBot="1" x14ac:dyDescent="0.35">
      <c r="A69" s="2">
        <v>136</v>
      </c>
      <c r="B69" s="2">
        <v>438</v>
      </c>
      <c r="C69" s="3" t="s">
        <v>4</v>
      </c>
      <c r="I69">
        <v>-1.3440965975950361</v>
      </c>
      <c r="J69">
        <v>-3.2873595978498553</v>
      </c>
    </row>
    <row r="70" spans="1:10" ht="15" thickBot="1" x14ac:dyDescent="0.35">
      <c r="A70" s="2">
        <v>122</v>
      </c>
      <c r="B70" s="2">
        <v>306</v>
      </c>
      <c r="C70" s="3" t="s">
        <v>4</v>
      </c>
      <c r="I70">
        <v>0.83928477835683868</v>
      </c>
      <c r="J70">
        <v>4.6566804692083092</v>
      </c>
    </row>
    <row r="71" spans="1:10" ht="15" thickBot="1" x14ac:dyDescent="0.35">
      <c r="A71" s="2">
        <v>148</v>
      </c>
      <c r="B71" s="2">
        <v>383</v>
      </c>
      <c r="C71" s="3" t="s">
        <v>4</v>
      </c>
      <c r="I71">
        <v>0.38862318360600678</v>
      </c>
      <c r="J71">
        <v>2.3686542691431018</v>
      </c>
    </row>
    <row r="72" spans="1:10" ht="15" thickBot="1" x14ac:dyDescent="0.35">
      <c r="A72" s="2">
        <v>90</v>
      </c>
      <c r="B72" s="2">
        <v>385</v>
      </c>
      <c r="C72" s="3" t="s">
        <v>4</v>
      </c>
      <c r="I72">
        <v>-1.2850545201655921</v>
      </c>
      <c r="J72">
        <v>-0.70668851594076365</v>
      </c>
    </row>
    <row r="73" spans="1:10" ht="15" thickBot="1" x14ac:dyDescent="0.35">
      <c r="A73" s="2">
        <v>145</v>
      </c>
      <c r="B73" s="2">
        <v>337</v>
      </c>
      <c r="C73" s="3" t="s">
        <v>4</v>
      </c>
      <c r="I73">
        <v>2.1541924407485018</v>
      </c>
      <c r="J73">
        <v>-0.52669493813034229</v>
      </c>
    </row>
    <row r="74" spans="1:10" ht="15" thickBot="1" x14ac:dyDescent="0.35">
      <c r="A74" s="2">
        <v>123</v>
      </c>
      <c r="B74" s="2">
        <v>364</v>
      </c>
      <c r="C74" s="3" t="s">
        <v>4</v>
      </c>
      <c r="I74">
        <v>-1.3159606132797856</v>
      </c>
      <c r="J74">
        <v>-2.808335543533742</v>
      </c>
    </row>
    <row r="75" spans="1:10" ht="15" thickBot="1" x14ac:dyDescent="0.35">
      <c r="A75" s="2">
        <v>145</v>
      </c>
      <c r="B75" s="2">
        <v>376</v>
      </c>
      <c r="C75" s="3" t="s">
        <v>4</v>
      </c>
      <c r="I75">
        <v>-2.6032181370630108</v>
      </c>
      <c r="J75">
        <v>0.9997527421154313</v>
      </c>
    </row>
    <row r="76" spans="1:10" ht="15" thickBot="1" x14ac:dyDescent="0.35">
      <c r="A76" s="2">
        <v>115</v>
      </c>
      <c r="B76" s="2">
        <v>354</v>
      </c>
      <c r="C76" s="3" t="s">
        <v>4</v>
      </c>
      <c r="I76">
        <v>-5.3732275377157768</v>
      </c>
      <c r="J76">
        <v>1.568980675872675</v>
      </c>
    </row>
    <row r="77" spans="1:10" ht="15" thickBot="1" x14ac:dyDescent="0.35">
      <c r="A77" s="2">
        <v>134</v>
      </c>
      <c r="B77" s="2">
        <v>383</v>
      </c>
      <c r="C77" s="3" t="s">
        <v>4</v>
      </c>
      <c r="I77">
        <v>-5.3732275377157768</v>
      </c>
      <c r="J77">
        <v>-0.39159620950456109</v>
      </c>
    </row>
    <row r="78" spans="1:10" ht="15" thickBot="1" x14ac:dyDescent="0.35">
      <c r="A78" s="2">
        <v>117</v>
      </c>
      <c r="B78" s="2">
        <v>355</v>
      </c>
      <c r="C78" s="3" t="s">
        <v>4</v>
      </c>
      <c r="I78">
        <v>-2.1647536343635183</v>
      </c>
      <c r="J78">
        <v>-3.0684425844447478</v>
      </c>
    </row>
    <row r="79" spans="1:10" ht="15" thickBot="1" x14ac:dyDescent="0.35">
      <c r="A79" s="2">
        <v>126</v>
      </c>
      <c r="B79" s="2">
        <v>345</v>
      </c>
      <c r="C79" s="3" t="s">
        <v>4</v>
      </c>
      <c r="I79">
        <v>-3.2944206528929483</v>
      </c>
      <c r="J79">
        <v>-8.3333696846515135</v>
      </c>
    </row>
    <row r="80" spans="1:10" ht="15" thickBot="1" x14ac:dyDescent="0.35">
      <c r="A80" s="2">
        <v>118</v>
      </c>
      <c r="B80" s="2">
        <v>379</v>
      </c>
      <c r="C80" s="3" t="s">
        <v>4</v>
      </c>
      <c r="I80">
        <v>-1.8669690532402816</v>
      </c>
      <c r="J80">
        <v>0.73779329036505281</v>
      </c>
    </row>
    <row r="81" spans="1:10" ht="15" thickBot="1" x14ac:dyDescent="0.35">
      <c r="A81" s="2">
        <v>120</v>
      </c>
      <c r="B81" s="2">
        <v>369</v>
      </c>
      <c r="C81" s="3" t="s">
        <v>4</v>
      </c>
      <c r="I81">
        <v>-2.3739026166216162</v>
      </c>
      <c r="J81">
        <v>-8.3333696846515135</v>
      </c>
    </row>
    <row r="82" spans="1:10" ht="15" thickBot="1" x14ac:dyDescent="0.35">
      <c r="A82" s="2">
        <v>153</v>
      </c>
      <c r="B82" s="2">
        <v>403</v>
      </c>
      <c r="C82" s="3" t="s">
        <v>4</v>
      </c>
      <c r="I82">
        <v>-4.3364237639708678</v>
      </c>
      <c r="J82">
        <v>7.4292879561077516</v>
      </c>
    </row>
    <row r="83" spans="1:10" ht="15" thickBot="1" x14ac:dyDescent="0.35">
      <c r="A83" s="2">
        <v>150</v>
      </c>
      <c r="B83" s="2">
        <v>354</v>
      </c>
      <c r="C83" s="3" t="s">
        <v>4</v>
      </c>
      <c r="I83">
        <v>-1.2400079521728022</v>
      </c>
      <c r="J83">
        <v>-3.0025385404353084</v>
      </c>
    </row>
    <row r="84" spans="1:10" ht="15" thickBot="1" x14ac:dyDescent="0.35">
      <c r="A84" s="2">
        <v>154</v>
      </c>
      <c r="B84" s="2">
        <v>390</v>
      </c>
      <c r="C84" s="3" t="s">
        <v>4</v>
      </c>
      <c r="I84">
        <v>-1.9725152357829581</v>
      </c>
      <c r="J84">
        <v>0.19966496777315434</v>
      </c>
    </row>
    <row r="85" spans="1:10" ht="15" thickBot="1" x14ac:dyDescent="0.35">
      <c r="A85" s="2">
        <v>155</v>
      </c>
      <c r="B85" s="2">
        <v>349</v>
      </c>
      <c r="C85" s="3" t="s">
        <v>4</v>
      </c>
      <c r="I85">
        <v>-3.5035696351510479</v>
      </c>
      <c r="J85">
        <v>9.7685946000194139</v>
      </c>
    </row>
    <row r="86" spans="1:10" ht="15" thickBot="1" x14ac:dyDescent="0.35">
      <c r="A86" s="2">
        <v>109</v>
      </c>
      <c r="B86" s="2">
        <v>325</v>
      </c>
      <c r="C86" s="3" t="s">
        <v>4</v>
      </c>
      <c r="I86">
        <v>0.43643986039774152</v>
      </c>
      <c r="J86">
        <v>-3.7394030437512011</v>
      </c>
    </row>
    <row r="87" spans="1:10" ht="15" thickBot="1" x14ac:dyDescent="0.35">
      <c r="A87" s="2">
        <v>117</v>
      </c>
      <c r="B87" s="2">
        <v>344</v>
      </c>
      <c r="C87" s="3" t="s">
        <v>4</v>
      </c>
      <c r="I87">
        <v>0.56215258112371291</v>
      </c>
      <c r="J87">
        <v>2.4139632993995956</v>
      </c>
    </row>
    <row r="88" spans="1:10" ht="15" thickBot="1" x14ac:dyDescent="0.35">
      <c r="A88" s="2">
        <v>128</v>
      </c>
      <c r="B88" s="2">
        <v>400</v>
      </c>
      <c r="C88" s="3" t="s">
        <v>4</v>
      </c>
      <c r="I88">
        <v>-0.98255644741615722</v>
      </c>
      <c r="J88">
        <v>1.1433384461556173E-2</v>
      </c>
    </row>
    <row r="89" spans="1:10" ht="15" thickBot="1" x14ac:dyDescent="0.35">
      <c r="A89" s="2">
        <v>144</v>
      </c>
      <c r="B89" s="2">
        <v>403</v>
      </c>
      <c r="C89" s="3" t="s">
        <v>4</v>
      </c>
      <c r="I89">
        <v>0.27559340063818905</v>
      </c>
      <c r="J89">
        <v>2.7455316168381554</v>
      </c>
    </row>
    <row r="90" spans="1:10" ht="15" thickBot="1" x14ac:dyDescent="0.35">
      <c r="A90" s="2">
        <v>163</v>
      </c>
      <c r="B90" s="2">
        <v>370</v>
      </c>
      <c r="C90" s="3" t="s">
        <v>4</v>
      </c>
      <c r="I90">
        <v>1.6955613998657126</v>
      </c>
      <c r="J90">
        <v>2.4629771513348242</v>
      </c>
    </row>
    <row r="91" spans="1:10" ht="15" thickBot="1" x14ac:dyDescent="0.35">
      <c r="A91" s="2">
        <v>145</v>
      </c>
      <c r="B91" s="2">
        <v>355</v>
      </c>
      <c r="C91" s="3" t="s">
        <v>4</v>
      </c>
      <c r="I91">
        <v>-2.8118812736142944</v>
      </c>
      <c r="J91">
        <v>2.5183765979318711</v>
      </c>
    </row>
    <row r="92" spans="1:10" ht="15" thickBot="1" x14ac:dyDescent="0.35">
      <c r="A92" s="2">
        <v>133</v>
      </c>
      <c r="B92" s="2">
        <v>375</v>
      </c>
      <c r="C92" s="3" t="s">
        <v>4</v>
      </c>
      <c r="I92">
        <v>-1.1476305530950919</v>
      </c>
      <c r="J92">
        <v>0.10163726390269012</v>
      </c>
    </row>
    <row r="93" spans="1:10" ht="15" thickBot="1" x14ac:dyDescent="0.35">
      <c r="A93" s="2">
        <v>128</v>
      </c>
      <c r="B93" s="2">
        <v>383</v>
      </c>
      <c r="C93" s="3" t="s">
        <v>4</v>
      </c>
      <c r="I93">
        <v>1.7279250301003488</v>
      </c>
      <c r="J93">
        <v>4.6649184747094967</v>
      </c>
    </row>
    <row r="94" spans="1:10" ht="15" thickBot="1" x14ac:dyDescent="0.35">
      <c r="A94" s="2">
        <v>123</v>
      </c>
      <c r="B94" s="2">
        <v>349</v>
      </c>
      <c r="C94" s="3" t="s">
        <v>4</v>
      </c>
      <c r="I94">
        <v>-4.4564513016570126</v>
      </c>
      <c r="J94">
        <v>3.3798352324611489</v>
      </c>
    </row>
    <row r="95" spans="1:10" ht="15" thickBot="1" x14ac:dyDescent="0.35">
      <c r="A95" s="2">
        <v>144</v>
      </c>
      <c r="B95" s="2">
        <v>373</v>
      </c>
      <c r="C95" s="3" t="s">
        <v>4</v>
      </c>
      <c r="I95">
        <v>-2.5342632306743544</v>
      </c>
      <c r="J95">
        <v>1.3148450485516303</v>
      </c>
    </row>
    <row r="96" spans="1:10" ht="15" thickBot="1" x14ac:dyDescent="0.35">
      <c r="A96" s="2">
        <v>140</v>
      </c>
      <c r="B96" s="2">
        <v>388</v>
      </c>
      <c r="C96" s="3" t="s">
        <v>4</v>
      </c>
      <c r="I96">
        <v>-4.2355910730543913</v>
      </c>
      <c r="J96">
        <v>-2.9127488420660175</v>
      </c>
    </row>
    <row r="97" spans="1:10" ht="15" thickBot="1" x14ac:dyDescent="0.35">
      <c r="A97" s="2">
        <v>150</v>
      </c>
      <c r="B97" s="2">
        <v>339</v>
      </c>
      <c r="C97" s="3" t="s">
        <v>4</v>
      </c>
      <c r="I97">
        <v>1.892513290072471</v>
      </c>
      <c r="J97">
        <v>-9.7098916821307668E-2</v>
      </c>
    </row>
    <row r="98" spans="1:10" ht="15" thickBot="1" x14ac:dyDescent="0.35">
      <c r="A98" s="2">
        <v>124</v>
      </c>
      <c r="B98" s="2">
        <v>341</v>
      </c>
      <c r="C98" s="3" t="s">
        <v>4</v>
      </c>
      <c r="I98">
        <v>2.2142062095915742</v>
      </c>
      <c r="J98">
        <v>-4.2019510870649537</v>
      </c>
    </row>
    <row r="99" spans="1:10" ht="15" thickBot="1" x14ac:dyDescent="0.35">
      <c r="A99" s="2">
        <v>125</v>
      </c>
      <c r="B99" s="2">
        <v>346</v>
      </c>
      <c r="C99" s="3" t="s">
        <v>4</v>
      </c>
      <c r="I99">
        <v>5.4639848807240501</v>
      </c>
      <c r="J99">
        <v>0.92643905474850108</v>
      </c>
    </row>
    <row r="100" spans="1:10" ht="15" thickBot="1" x14ac:dyDescent="0.35">
      <c r="A100" s="2">
        <v>153</v>
      </c>
      <c r="B100" s="2">
        <v>352</v>
      </c>
      <c r="C100" s="3" t="s">
        <v>4</v>
      </c>
      <c r="I100">
        <v>-0.56003083698057754</v>
      </c>
      <c r="J100">
        <v>1.4604483745898111</v>
      </c>
    </row>
    <row r="101" spans="1:10" ht="15" thickBot="1" x14ac:dyDescent="0.35">
      <c r="A101" s="2">
        <v>108</v>
      </c>
      <c r="B101" s="2">
        <v>339</v>
      </c>
      <c r="C101" s="3" t="s">
        <v>4</v>
      </c>
      <c r="I101">
        <v>2.8336837102339141</v>
      </c>
      <c r="J101">
        <v>5.067948068675614</v>
      </c>
    </row>
    <row r="102" spans="1:10" x14ac:dyDescent="0.3">
      <c r="I102">
        <v>-0.13799107225181029</v>
      </c>
      <c r="J102">
        <v>2.7698314522698499</v>
      </c>
    </row>
    <row r="103" spans="1:10" x14ac:dyDescent="0.3">
      <c r="I103">
        <v>0.24842910773656524</v>
      </c>
      <c r="J103">
        <v>-3.4755911811614535</v>
      </c>
    </row>
    <row r="104" spans="1:10" x14ac:dyDescent="0.3">
      <c r="I104">
        <v>2.3638272687134121</v>
      </c>
      <c r="J104">
        <v>-2.0082477691914686</v>
      </c>
    </row>
    <row r="105" spans="1:10" x14ac:dyDescent="0.3">
      <c r="I105">
        <v>3.7133828244318403</v>
      </c>
      <c r="J105">
        <v>1.855239963054748</v>
      </c>
    </row>
    <row r="106" spans="1:10" x14ac:dyDescent="0.3">
      <c r="I106">
        <v>1.6026981550811898</v>
      </c>
      <c r="J106">
        <v>3.4329680871469694</v>
      </c>
    </row>
    <row r="107" spans="1:10" x14ac:dyDescent="0.3">
      <c r="I107">
        <v>3.3523285199597721</v>
      </c>
      <c r="J107">
        <v>0.97133390393314833</v>
      </c>
    </row>
    <row r="108" spans="1:10" x14ac:dyDescent="0.3">
      <c r="I108">
        <v>0.4162733222144448</v>
      </c>
      <c r="J108">
        <v>-0.11542733866304467</v>
      </c>
    </row>
    <row r="109" spans="1:10" x14ac:dyDescent="0.3">
      <c r="I109">
        <v>1.0648584985856617</v>
      </c>
      <c r="J109">
        <v>1.9738626806781649</v>
      </c>
    </row>
    <row r="110" spans="1:10" x14ac:dyDescent="0.3">
      <c r="I110">
        <v>5.8960817954948119E-2</v>
      </c>
      <c r="J110">
        <v>-4.3553782375324648</v>
      </c>
    </row>
    <row r="111" spans="1:10" x14ac:dyDescent="0.3">
      <c r="I111">
        <v>-0.3588513008544334</v>
      </c>
      <c r="J111">
        <v>4.0266403715682131E-2</v>
      </c>
    </row>
    <row r="112" spans="1:10" x14ac:dyDescent="0.3">
      <c r="I112">
        <v>0.87864616330980372</v>
      </c>
      <c r="J112">
        <v>0.3594777129024731</v>
      </c>
    </row>
    <row r="113" spans="9:10" x14ac:dyDescent="0.3">
      <c r="I113">
        <v>1.8235583836838147</v>
      </c>
      <c r="J113">
        <v>-3.5900948960342891</v>
      </c>
    </row>
    <row r="114" spans="9:10" x14ac:dyDescent="0.3">
      <c r="I114">
        <v>2.4430358843261528</v>
      </c>
      <c r="J114">
        <v>2.4345583131525448</v>
      </c>
    </row>
    <row r="116" spans="9:10" x14ac:dyDescent="0.3">
      <c r="I116" s="6" t="s">
        <v>26</v>
      </c>
    </row>
    <row r="117" spans="9:10" x14ac:dyDescent="0.3">
      <c r="I117">
        <f>J65 - I65</f>
        <v>10.324903116641124</v>
      </c>
      <c r="J117" t="str">
        <f>IF(I117 &gt; -2, "Canadian", "Alaskan")</f>
        <v>Canadian</v>
      </c>
    </row>
    <row r="118" spans="9:10" x14ac:dyDescent="0.3">
      <c r="I118" s="7">
        <f t="shared" ref="I118:I166" si="0">J66 - I66</f>
        <v>5.9587845260294445</v>
      </c>
      <c r="J118" s="7" t="str">
        <f t="shared" ref="J118:J166" si="1">IF(I118 &gt; -2, "Canadian", "Alaskan")</f>
        <v>Canadian</v>
      </c>
    </row>
    <row r="119" spans="9:10" x14ac:dyDescent="0.3">
      <c r="I119" s="7">
        <f t="shared" si="0"/>
        <v>-2.2484993333709271</v>
      </c>
      <c r="J119" s="7" t="str">
        <f t="shared" si="1"/>
        <v>Alaskan</v>
      </c>
    </row>
    <row r="120" spans="9:10" x14ac:dyDescent="0.3">
      <c r="I120" s="7">
        <f t="shared" si="0"/>
        <v>-3.9466281941307821</v>
      </c>
      <c r="J120" s="7" t="str">
        <f t="shared" si="1"/>
        <v>Alaskan</v>
      </c>
    </row>
    <row r="121" spans="9:10" x14ac:dyDescent="0.3">
      <c r="I121" s="7">
        <f t="shared" si="0"/>
        <v>-1.9432630002548192</v>
      </c>
      <c r="J121" s="7" t="str">
        <f t="shared" si="1"/>
        <v>Canadian</v>
      </c>
    </row>
    <row r="122" spans="9:10" x14ac:dyDescent="0.3">
      <c r="I122" s="7">
        <f t="shared" si="0"/>
        <v>3.8173956908514706</v>
      </c>
      <c r="J122" s="7" t="str">
        <f t="shared" si="1"/>
        <v>Canadian</v>
      </c>
    </row>
    <row r="123" spans="9:10" x14ac:dyDescent="0.3">
      <c r="I123" s="7">
        <f t="shared" si="0"/>
        <v>1.9800310855370951</v>
      </c>
      <c r="J123" s="7" t="str">
        <f t="shared" si="1"/>
        <v>Canadian</v>
      </c>
    </row>
    <row r="124" spans="9:10" x14ac:dyDescent="0.3">
      <c r="I124" s="7">
        <f t="shared" si="0"/>
        <v>0.57836600422482842</v>
      </c>
      <c r="J124" s="7" t="str">
        <f t="shared" si="1"/>
        <v>Canadian</v>
      </c>
    </row>
    <row r="125" spans="9:10" x14ac:dyDescent="0.3">
      <c r="I125" s="7">
        <f t="shared" si="0"/>
        <v>-2.6808873788788441</v>
      </c>
      <c r="J125" s="7" t="str">
        <f t="shared" si="1"/>
        <v>Alaskan</v>
      </c>
    </row>
    <row r="126" spans="9:10" x14ac:dyDescent="0.3">
      <c r="I126" s="7">
        <f t="shared" si="0"/>
        <v>-1.4923749302539564</v>
      </c>
      <c r="J126" s="7" t="str">
        <f t="shared" si="1"/>
        <v>Canadian</v>
      </c>
    </row>
    <row r="127" spans="9:10" x14ac:dyDescent="0.3">
      <c r="I127" s="7">
        <f t="shared" si="0"/>
        <v>3.6029708791784421</v>
      </c>
      <c r="J127" s="7" t="str">
        <f t="shared" si="1"/>
        <v>Canadian</v>
      </c>
    </row>
    <row r="128" spans="9:10" x14ac:dyDescent="0.3">
      <c r="I128" s="7">
        <f t="shared" si="0"/>
        <v>6.9422082135884517</v>
      </c>
      <c r="J128" s="7" t="str">
        <f t="shared" si="1"/>
        <v>Canadian</v>
      </c>
    </row>
    <row r="129" spans="9:10" x14ac:dyDescent="0.3">
      <c r="I129" s="7">
        <f t="shared" si="0"/>
        <v>4.9816313282112157</v>
      </c>
      <c r="J129" s="7" t="str">
        <f t="shared" si="1"/>
        <v>Canadian</v>
      </c>
    </row>
    <row r="130" spans="9:10" x14ac:dyDescent="0.3">
      <c r="I130" s="7">
        <f t="shared" si="0"/>
        <v>-0.90368895008122951</v>
      </c>
      <c r="J130" s="7" t="str">
        <f t="shared" si="1"/>
        <v>Canadian</v>
      </c>
    </row>
    <row r="131" spans="9:10" x14ac:dyDescent="0.3">
      <c r="I131" s="7">
        <f t="shared" si="0"/>
        <v>-5.0389490317585652</v>
      </c>
      <c r="J131" s="7" t="str">
        <f t="shared" si="1"/>
        <v>Alaskan</v>
      </c>
    </row>
    <row r="132" spans="9:10" x14ac:dyDescent="0.3">
      <c r="I132" s="7">
        <f t="shared" si="0"/>
        <v>2.6047623436053344</v>
      </c>
      <c r="J132" s="7" t="str">
        <f t="shared" si="1"/>
        <v>Canadian</v>
      </c>
    </row>
    <row r="133" spans="9:10" x14ac:dyDescent="0.3">
      <c r="I133" s="7">
        <f t="shared" si="0"/>
        <v>-5.9594670680298973</v>
      </c>
      <c r="J133" s="7" t="str">
        <f t="shared" si="1"/>
        <v>Alaskan</v>
      </c>
    </row>
    <row r="134" spans="9:10" x14ac:dyDescent="0.3">
      <c r="I134" s="7">
        <f t="shared" si="0"/>
        <v>11.76571172007862</v>
      </c>
      <c r="J134" s="7" t="str">
        <f t="shared" si="1"/>
        <v>Canadian</v>
      </c>
    </row>
    <row r="135" spans="9:10" x14ac:dyDescent="0.3">
      <c r="I135" s="7">
        <f t="shared" si="0"/>
        <v>-1.7625305882625062</v>
      </c>
      <c r="J135" s="7" t="str">
        <f t="shared" si="1"/>
        <v>Canadian</v>
      </c>
    </row>
    <row r="136" spans="9:10" x14ac:dyDescent="0.3">
      <c r="I136" s="7">
        <f t="shared" si="0"/>
        <v>2.1721802035561124</v>
      </c>
      <c r="J136" s="7" t="str">
        <f t="shared" si="1"/>
        <v>Canadian</v>
      </c>
    </row>
    <row r="137" spans="9:10" x14ac:dyDescent="0.3">
      <c r="I137" s="7">
        <f t="shared" si="0"/>
        <v>13.272164235170461</v>
      </c>
      <c r="J137" s="7" t="str">
        <f t="shared" si="1"/>
        <v>Canadian</v>
      </c>
    </row>
    <row r="138" spans="9:10" x14ac:dyDescent="0.3">
      <c r="I138" s="7">
        <f t="shared" si="0"/>
        <v>-4.1758429041489427</v>
      </c>
      <c r="J138" s="7" t="str">
        <f t="shared" si="1"/>
        <v>Alaskan</v>
      </c>
    </row>
    <row r="139" spans="9:10" x14ac:dyDescent="0.3">
      <c r="I139" s="7">
        <f t="shared" si="0"/>
        <v>1.8518107182758827</v>
      </c>
      <c r="J139" s="7" t="str">
        <f t="shared" si="1"/>
        <v>Canadian</v>
      </c>
    </row>
    <row r="140" spans="9:10" x14ac:dyDescent="0.3">
      <c r="I140" s="7">
        <f t="shared" si="0"/>
        <v>0.99398983187771339</v>
      </c>
      <c r="J140" s="7" t="str">
        <f t="shared" si="1"/>
        <v>Canadian</v>
      </c>
    </row>
    <row r="141" spans="9:10" x14ac:dyDescent="0.3">
      <c r="I141" s="7">
        <f t="shared" si="0"/>
        <v>2.4699382161999663</v>
      </c>
      <c r="J141" s="7" t="str">
        <f t="shared" si="1"/>
        <v>Canadian</v>
      </c>
    </row>
    <row r="142" spans="9:10" x14ac:dyDescent="0.3">
      <c r="I142" s="7">
        <f t="shared" si="0"/>
        <v>0.76741575146911156</v>
      </c>
      <c r="J142" s="7" t="str">
        <f t="shared" si="1"/>
        <v>Canadian</v>
      </c>
    </row>
    <row r="143" spans="9:10" x14ac:dyDescent="0.3">
      <c r="I143" s="7">
        <f t="shared" si="0"/>
        <v>5.3302578715461655</v>
      </c>
      <c r="J143" s="7" t="str">
        <f t="shared" si="1"/>
        <v>Canadian</v>
      </c>
    </row>
    <row r="144" spans="9:10" x14ac:dyDescent="0.3">
      <c r="I144" s="7">
        <f>J92 - I92</f>
        <v>1.249267816997782</v>
      </c>
      <c r="J144" s="7" t="str">
        <f t="shared" si="1"/>
        <v>Canadian</v>
      </c>
    </row>
    <row r="145" spans="9:10" x14ac:dyDescent="0.3">
      <c r="I145" s="7">
        <f t="shared" si="0"/>
        <v>2.9369934446091479</v>
      </c>
      <c r="J145" s="7" t="str">
        <f t="shared" si="1"/>
        <v>Canadian</v>
      </c>
    </row>
    <row r="146" spans="9:10" x14ac:dyDescent="0.3">
      <c r="I146" s="7">
        <f t="shared" si="0"/>
        <v>7.8362865341181616</v>
      </c>
      <c r="J146" s="7" t="str">
        <f t="shared" si="1"/>
        <v>Canadian</v>
      </c>
    </row>
    <row r="147" spans="9:10" x14ac:dyDescent="0.3">
      <c r="I147" s="7">
        <f t="shared" si="0"/>
        <v>3.8491082792259848</v>
      </c>
      <c r="J147" s="7" t="str">
        <f t="shared" si="1"/>
        <v>Canadian</v>
      </c>
    </row>
    <row r="148" spans="9:10" x14ac:dyDescent="0.3">
      <c r="I148" s="7">
        <f t="shared" si="0"/>
        <v>1.3228422309883738</v>
      </c>
      <c r="J148" s="7" t="str">
        <f t="shared" si="1"/>
        <v>Canadian</v>
      </c>
    </row>
    <row r="149" spans="9:10" x14ac:dyDescent="0.3">
      <c r="I149" s="7">
        <f t="shared" si="0"/>
        <v>-1.9896122068937787</v>
      </c>
      <c r="J149" s="7" t="str">
        <f t="shared" si="1"/>
        <v>Canadian</v>
      </c>
    </row>
    <row r="150" spans="9:10" x14ac:dyDescent="0.3">
      <c r="I150" s="7">
        <f t="shared" si="0"/>
        <v>-6.4161572966565279</v>
      </c>
      <c r="J150" s="7" t="str">
        <f t="shared" si="1"/>
        <v>Alaskan</v>
      </c>
    </row>
    <row r="151" spans="9:10" x14ac:dyDescent="0.3">
      <c r="I151" s="7">
        <f t="shared" si="0"/>
        <v>-4.537545825975549</v>
      </c>
      <c r="J151" s="7" t="str">
        <f t="shared" si="1"/>
        <v>Alaskan</v>
      </c>
    </row>
    <row r="152" spans="9:10" x14ac:dyDescent="0.3">
      <c r="I152" s="7">
        <f t="shared" si="0"/>
        <v>2.0204792115703887</v>
      </c>
      <c r="J152" s="7" t="str">
        <f t="shared" si="1"/>
        <v>Canadian</v>
      </c>
    </row>
    <row r="153" spans="9:10" x14ac:dyDescent="0.3">
      <c r="I153" s="7">
        <f t="shared" si="0"/>
        <v>2.2342643584416999</v>
      </c>
      <c r="J153" s="7" t="str">
        <f t="shared" si="1"/>
        <v>Canadian</v>
      </c>
    </row>
    <row r="154" spans="9:10" x14ac:dyDescent="0.3">
      <c r="I154" s="7">
        <f t="shared" si="0"/>
        <v>2.9078225245216602</v>
      </c>
      <c r="J154" s="7" t="str">
        <f t="shared" si="1"/>
        <v>Canadian</v>
      </c>
    </row>
    <row r="155" spans="9:10" x14ac:dyDescent="0.3">
      <c r="I155" s="7">
        <f t="shared" si="0"/>
        <v>-3.7240202888980187</v>
      </c>
      <c r="J155" s="7" t="str">
        <f t="shared" si="1"/>
        <v>Alaskan</v>
      </c>
    </row>
    <row r="156" spans="9:10" x14ac:dyDescent="0.3">
      <c r="I156" s="7">
        <f>J104 - I104</f>
        <v>-4.3720750379048807</v>
      </c>
      <c r="J156" s="7" t="str">
        <f t="shared" si="1"/>
        <v>Alaskan</v>
      </c>
    </row>
    <row r="157" spans="9:10" x14ac:dyDescent="0.3">
      <c r="I157" s="7">
        <f t="shared" si="0"/>
        <v>-1.8581428613770923</v>
      </c>
      <c r="J157" s="7" t="str">
        <f t="shared" si="1"/>
        <v>Canadian</v>
      </c>
    </row>
    <row r="158" spans="9:10" x14ac:dyDescent="0.3">
      <c r="I158" s="7">
        <f t="shared" si="0"/>
        <v>1.8302699320657796</v>
      </c>
      <c r="J158" s="7" t="str">
        <f t="shared" si="1"/>
        <v>Canadian</v>
      </c>
    </row>
    <row r="159" spans="9:10" x14ac:dyDescent="0.3">
      <c r="I159" s="7">
        <f>J107 - I107</f>
        <v>-2.3809946160266238</v>
      </c>
      <c r="J159" s="7" t="str">
        <f t="shared" si="1"/>
        <v>Alaskan</v>
      </c>
    </row>
    <row r="160" spans="9:10" x14ac:dyDescent="0.3">
      <c r="I160" s="7">
        <f t="shared" si="0"/>
        <v>-0.53170066087748946</v>
      </c>
      <c r="J160" s="7" t="str">
        <f t="shared" si="1"/>
        <v>Canadian</v>
      </c>
    </row>
    <row r="161" spans="9:11" x14ac:dyDescent="0.3">
      <c r="I161" s="7">
        <f t="shared" si="0"/>
        <v>0.90900418209250322</v>
      </c>
      <c r="J161" s="7" t="str">
        <f t="shared" si="1"/>
        <v>Canadian</v>
      </c>
    </row>
    <row r="162" spans="9:11" x14ac:dyDescent="0.3">
      <c r="I162" s="7">
        <f t="shared" si="0"/>
        <v>-4.4143390554874129</v>
      </c>
      <c r="J162" s="7" t="str">
        <f t="shared" si="1"/>
        <v>Alaskan</v>
      </c>
    </row>
    <row r="163" spans="9:11" x14ac:dyDescent="0.3">
      <c r="I163" s="7">
        <f>J111 - I111</f>
        <v>0.39911770457011553</v>
      </c>
      <c r="J163" s="7" t="str">
        <f t="shared" si="1"/>
        <v>Canadian</v>
      </c>
    </row>
    <row r="164" spans="9:11" x14ac:dyDescent="0.3">
      <c r="I164" s="7">
        <f t="shared" si="0"/>
        <v>-0.51916845040733062</v>
      </c>
      <c r="J164" s="7" t="str">
        <f t="shared" si="1"/>
        <v>Canadian</v>
      </c>
    </row>
    <row r="165" spans="9:11" x14ac:dyDescent="0.3">
      <c r="I165" s="7">
        <f t="shared" si="0"/>
        <v>-5.4136532797181038</v>
      </c>
      <c r="J165" s="7" t="str">
        <f t="shared" si="1"/>
        <v>Alaskan</v>
      </c>
    </row>
    <row r="166" spans="9:11" x14ac:dyDescent="0.3">
      <c r="I166" s="7">
        <f t="shared" si="0"/>
        <v>-8.4775711736080339E-3</v>
      </c>
      <c r="J166" s="7" t="str">
        <f t="shared" si="1"/>
        <v>Canadian</v>
      </c>
    </row>
    <row r="167" spans="9:11" x14ac:dyDescent="0.3">
      <c r="I167" s="7"/>
      <c r="J167" s="7"/>
    </row>
    <row r="168" spans="9:11" x14ac:dyDescent="0.3">
      <c r="I168" s="6" t="s">
        <v>27</v>
      </c>
      <c r="J168" s="7"/>
      <c r="K168" s="6"/>
    </row>
    <row r="169" spans="9:11" x14ac:dyDescent="0.3">
      <c r="I169" s="7"/>
      <c r="J169" s="6" t="s">
        <v>31</v>
      </c>
      <c r="K169" s="6" t="s">
        <v>32</v>
      </c>
    </row>
    <row r="170" spans="9:11" x14ac:dyDescent="0.3">
      <c r="I170" s="6" t="s">
        <v>29</v>
      </c>
      <c r="J170" s="7">
        <f>COUNTIFS(C2:C51, "Alaskan", J117:J166, "Alaskan")</f>
        <v>13</v>
      </c>
      <c r="K170" s="7">
        <f>COUNTIFS(C2:C51, "Alaskan", J117:J166, "Canadian")</f>
        <v>37</v>
      </c>
    </row>
    <row r="171" spans="9:11" x14ac:dyDescent="0.3">
      <c r="I171" s="6" t="s">
        <v>30</v>
      </c>
      <c r="J171" s="7">
        <f>COUNTIFS(C52:C101, "Canadian", J117:J166, "Alaskan")</f>
        <v>13</v>
      </c>
      <c r="K171" s="7">
        <f>COUNTIFS(C52:C101, "Canadian", J117:J166, "Canadian")</f>
        <v>37</v>
      </c>
    </row>
    <row r="173" spans="9:11" x14ac:dyDescent="0.3">
      <c r="I173" s="6" t="s">
        <v>33</v>
      </c>
    </row>
    <row r="174" spans="9:11" x14ac:dyDescent="0.3">
      <c r="I174" t="s">
        <v>16</v>
      </c>
      <c r="J174">
        <f>J170 / (J170 + J171)</f>
        <v>0.5</v>
      </c>
    </row>
    <row r="175" spans="9:11" x14ac:dyDescent="0.3">
      <c r="I175" s="11" t="s">
        <v>17</v>
      </c>
      <c r="J175">
        <f>K171 / (K171 + K170)</f>
        <v>0.5</v>
      </c>
    </row>
    <row r="177" spans="9:10" x14ac:dyDescent="0.3">
      <c r="I177" s="6" t="s">
        <v>34</v>
      </c>
    </row>
    <row r="178" spans="9:10" x14ac:dyDescent="0.3">
      <c r="I178" t="s">
        <v>16</v>
      </c>
      <c r="J178">
        <f>J170 / (J170 + K170)</f>
        <v>0.26</v>
      </c>
    </row>
    <row r="179" spans="9:10" x14ac:dyDescent="0.3">
      <c r="I179" s="11" t="s">
        <v>17</v>
      </c>
      <c r="J179">
        <f>K171 / (K171 + J171)</f>
        <v>0.74</v>
      </c>
    </row>
    <row r="181" spans="9:10" x14ac:dyDescent="0.3">
      <c r="I181" s="6" t="s">
        <v>35</v>
      </c>
    </row>
    <row r="182" spans="9:10" x14ac:dyDescent="0.3">
      <c r="I182" t="s">
        <v>16</v>
      </c>
      <c r="J182">
        <f>2 * (J174 * J178) / (J174 + J178)</f>
        <v>0.34210526315789475</v>
      </c>
    </row>
    <row r="183" spans="9:10" x14ac:dyDescent="0.3">
      <c r="I183" s="11" t="s">
        <v>17</v>
      </c>
      <c r="J183">
        <f>2 * (J175 * J179) / (J175 + J179)</f>
        <v>0.59677419354838712</v>
      </c>
    </row>
    <row r="185" spans="9:10" x14ac:dyDescent="0.3">
      <c r="I185" s="6" t="s">
        <v>36</v>
      </c>
      <c r="J185">
        <f>(J170 + K171) / (J170 + K170 + J171 + K171)</f>
        <v>0.5</v>
      </c>
    </row>
    <row r="187" spans="9:10" x14ac:dyDescent="0.3">
      <c r="I187" s="6" t="s">
        <v>37</v>
      </c>
      <c r="J187">
        <f>1 - J185</f>
        <v>0.5</v>
      </c>
    </row>
  </sheetData>
  <autoFilter ref="A1:C51" xr:uid="{39255941-AC6E-46A4-98F5-032115773134}"/>
  <phoneticPr fontId="5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 Galuh Guminta</dc:creator>
  <cp:lastModifiedBy>nachla fadilla</cp:lastModifiedBy>
  <dcterms:created xsi:type="dcterms:W3CDTF">2025-04-12T16:51:22Z</dcterms:created>
  <dcterms:modified xsi:type="dcterms:W3CDTF">2025-04-20T07:39:44Z</dcterms:modified>
</cp:coreProperties>
</file>