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105" windowWidth="21120" windowHeight="9795"/>
  </bookViews>
  <sheets>
    <sheet name="INVENTARIO" sheetId="1" r:id="rId1"/>
    <sheet name="ENTRADA" sheetId="5" r:id="rId2"/>
    <sheet name="SALIDA" sheetId="8" r:id="rId3"/>
    <sheet name="BÚSQUEDA" sheetId="9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H16" i="1"/>
  <c r="I16"/>
  <c r="I17"/>
  <c r="I18"/>
  <c r="H17"/>
  <c r="H18"/>
  <c r="H23" i="9" l="1"/>
  <c r="H21"/>
  <c r="G6" i="8"/>
  <c r="B11"/>
  <c r="B8"/>
  <c r="B11" i="5"/>
  <c r="B10"/>
  <c r="B13"/>
  <c r="B13" i="8"/>
  <c r="E19" i="9"/>
  <c r="E17"/>
  <c r="E15"/>
  <c r="E13"/>
  <c r="E21"/>
  <c r="E9"/>
  <c r="B9" i="5"/>
  <c r="B10" i="8"/>
  <c r="B9"/>
  <c r="B8" i="5"/>
  <c r="E11" i="9"/>
  <c r="E1"/>
  <c r="I6" i="8"/>
  <c r="I7" i="5"/>
  <c r="I6"/>
  <c r="I7" i="8"/>
  <c r="E23" i="9"/>
  <c r="G17" i="8"/>
  <c r="G17" i="5"/>
  <c r="G6" i="1" l="1"/>
  <c r="E27" i="9"/>
  <c r="I7" i="1"/>
  <c r="G7" i="8"/>
  <c r="G7" i="1"/>
  <c r="G6" i="5"/>
  <c r="G7"/>
  <c r="H17" i="8"/>
  <c r="H17" i="5" l="1"/>
  <c r="G8" i="1"/>
  <c r="E25" i="9"/>
  <c r="H25" l="1"/>
  <c r="H27" s="1"/>
  <c r="G8" i="8"/>
  <c r="G8" i="5"/>
  <c r="J18" i="1"/>
  <c r="K18" s="1"/>
  <c r="J16"/>
  <c r="K16" s="1"/>
  <c r="J17"/>
  <c r="I6"/>
  <c r="I8" i="5" l="1"/>
  <c r="I8" i="1"/>
  <c r="I8" i="8"/>
  <c r="K17" i="1"/>
</calcChain>
</file>

<file path=xl/sharedStrings.xml><?xml version="1.0" encoding="utf-8"?>
<sst xmlns="http://schemas.openxmlformats.org/spreadsheetml/2006/main" count="101" uniqueCount="39">
  <si>
    <t>CÓDIGO</t>
  </si>
  <si>
    <t>TALLE</t>
  </si>
  <si>
    <t>TIPO</t>
  </si>
  <si>
    <t>PRECIO DE VENTA</t>
  </si>
  <si>
    <t>PRODUCTO</t>
  </si>
  <si>
    <t>STOCK</t>
  </si>
  <si>
    <t>FECHA</t>
  </si>
  <si>
    <t>COSTO</t>
  </si>
  <si>
    <t>CANTIDAD</t>
  </si>
  <si>
    <t>COSTO UNIDAD</t>
  </si>
  <si>
    <t>!</t>
  </si>
  <si>
    <t>INGRESOS</t>
  </si>
  <si>
    <t>COSTOS</t>
  </si>
  <si>
    <t>GANANCIA</t>
  </si>
  <si>
    <t>Total</t>
  </si>
  <si>
    <t>ENTRADA</t>
  </si>
  <si>
    <t>SALIDA</t>
  </si>
  <si>
    <t xml:space="preserve">STOCK </t>
  </si>
  <si>
    <t>SALIDAS</t>
  </si>
  <si>
    <t>ENTRADAS</t>
  </si>
  <si>
    <t>Talle</t>
  </si>
  <si>
    <t>Tipo</t>
  </si>
  <si>
    <t>Color</t>
  </si>
  <si>
    <t>Entradas</t>
  </si>
  <si>
    <t>Ventas</t>
  </si>
  <si>
    <t>Stock Actual</t>
  </si>
  <si>
    <t>Precio de venta</t>
  </si>
  <si>
    <t>=</t>
  </si>
  <si>
    <t>Ganancias</t>
  </si>
  <si>
    <t xml:space="preserve">Código </t>
  </si>
  <si>
    <t>Costo de Unidad</t>
  </si>
  <si>
    <t>COLOR</t>
  </si>
  <si>
    <t>Producto</t>
  </si>
  <si>
    <t>AG</t>
  </si>
  <si>
    <t>REMERA</t>
  </si>
  <si>
    <t>M</t>
  </si>
  <si>
    <t>BLANCO</t>
  </si>
  <si>
    <t>S</t>
  </si>
  <si>
    <t>L</t>
  </si>
</sst>
</file>

<file path=xl/styles.xml><?xml version="1.0" encoding="utf-8"?>
<styleSheet xmlns="http://schemas.openxmlformats.org/spreadsheetml/2006/main">
  <numFmts count="3">
    <numFmt numFmtId="44" formatCode="_ &quot;$&quot;\ * #,##0.00_ ;_ &quot;$&quot;\ * \-#,##0.00_ ;_ &quot;$&quot;\ * &quot;-&quot;??_ ;_ @_ "/>
    <numFmt numFmtId="164" formatCode="_ [$$-2C0A]\ * #,##0.00_ ;_ [$$-2C0A]\ * \-#,##0.00_ ;_ [$$-2C0A]\ * &quot;-&quot;??_ ;_ @_ "/>
    <numFmt numFmtId="165" formatCode="_ &quot;$&quot;\ * #,##0_ ;_ &quot;$&quot;\ * \-#,##0_ ;_ &quot;$&quot;\ * &quot;-&quot;??_ ;_ 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sz val="20"/>
      <color theme="1"/>
      <name val="Century Gothic"/>
      <family val="2"/>
    </font>
    <font>
      <sz val="12"/>
      <color theme="1"/>
      <name val="Century Gothic"/>
      <family val="2"/>
    </font>
    <font>
      <sz val="12"/>
      <name val="Century Gothic"/>
      <family val="2"/>
    </font>
    <font>
      <b/>
      <sz val="12"/>
      <color rgb="FFFF0000"/>
      <name val="Century Gothic"/>
      <family val="2"/>
    </font>
    <font>
      <b/>
      <sz val="12"/>
      <color theme="0"/>
      <name val="Century Gothic"/>
      <family val="2"/>
    </font>
    <font>
      <b/>
      <sz val="12"/>
      <color theme="1"/>
      <name val="Century Gothic"/>
      <family val="2"/>
    </font>
    <font>
      <sz val="11"/>
      <name val="Calibri"/>
      <family val="2"/>
      <scheme val="minor"/>
    </font>
    <font>
      <sz val="12"/>
      <color theme="0"/>
      <name val="Century Gothic"/>
      <family val="2"/>
    </font>
    <font>
      <sz val="11"/>
      <color theme="0"/>
      <name val="Calibri"/>
      <family val="2"/>
      <scheme val="minor"/>
    </font>
    <font>
      <b/>
      <sz val="12"/>
      <name val="Century Gothic"/>
      <family val="2"/>
    </font>
    <font>
      <sz val="14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entury Gothic"/>
      <family val="2"/>
    </font>
    <font>
      <b/>
      <sz val="16"/>
      <name val="Century Gothic"/>
      <family val="2"/>
    </font>
    <font>
      <sz val="22"/>
      <color theme="1"/>
      <name val="Century Gothic"/>
      <family val="2"/>
    </font>
    <font>
      <sz val="18"/>
      <color theme="0"/>
      <name val="Century Gothic"/>
      <family val="2"/>
    </font>
    <font>
      <sz val="18"/>
      <color theme="1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">
    <xf numFmtId="0" fontId="0" fillId="0" borderId="0" xfId="0"/>
    <xf numFmtId="0" fontId="5" fillId="0" borderId="1" xfId="0" applyFont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44" fontId="5" fillId="0" borderId="1" xfId="1" applyFont="1" applyBorder="1" applyAlignment="1" applyProtection="1">
      <alignment horizontal="right"/>
      <protection locked="0"/>
    </xf>
    <xf numFmtId="0" fontId="8" fillId="2" borderId="3" xfId="0" applyFont="1" applyFill="1" applyBorder="1" applyProtection="1">
      <protection locked="0"/>
    </xf>
    <xf numFmtId="0" fontId="8" fillId="2" borderId="4" xfId="0" applyFont="1" applyFill="1" applyBorder="1" applyProtection="1">
      <protection locked="0"/>
    </xf>
    <xf numFmtId="164" fontId="8" fillId="2" borderId="4" xfId="1" applyNumberFormat="1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13" fillId="0" borderId="4" xfId="0" applyFont="1" applyFill="1" applyBorder="1" applyProtection="1">
      <protection hidden="1"/>
    </xf>
    <xf numFmtId="0" fontId="7" fillId="0" borderId="4" xfId="0" applyFont="1" applyFill="1" applyBorder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44" fontId="9" fillId="5" borderId="7" xfId="0" applyNumberFormat="1" applyFont="1" applyFill="1" applyBorder="1" applyProtection="1">
      <protection hidden="1"/>
    </xf>
    <xf numFmtId="0" fontId="9" fillId="7" borderId="8" xfId="0" applyFont="1" applyFill="1" applyBorder="1" applyProtection="1">
      <protection hidden="1"/>
    </xf>
    <xf numFmtId="0" fontId="9" fillId="7" borderId="9" xfId="0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Protection="1">
      <protection hidden="1"/>
    </xf>
    <xf numFmtId="44" fontId="9" fillId="4" borderId="7" xfId="0" applyNumberFormat="1" applyFont="1" applyFill="1" applyBorder="1" applyProtection="1">
      <protection hidden="1"/>
    </xf>
    <xf numFmtId="0" fontId="9" fillId="6" borderId="0" xfId="0" applyFont="1" applyFill="1" applyBorder="1" applyProtection="1">
      <protection hidden="1"/>
    </xf>
    <xf numFmtId="44" fontId="9" fillId="6" borderId="7" xfId="0" applyNumberFormat="1" applyFont="1" applyFill="1" applyBorder="1" applyProtection="1">
      <protection hidden="1"/>
    </xf>
    <xf numFmtId="0" fontId="9" fillId="7" borderId="6" xfId="0" applyFont="1" applyFill="1" applyBorder="1" applyProtection="1">
      <protection hidden="1"/>
    </xf>
    <xf numFmtId="0" fontId="9" fillId="7" borderId="10" xfId="0" applyFont="1" applyFill="1" applyBorder="1" applyAlignment="1" applyProtection="1">
      <alignment horizontal="center"/>
      <protection hidden="1"/>
    </xf>
    <xf numFmtId="0" fontId="0" fillId="0" borderId="0" xfId="0" applyFill="1" applyProtection="1">
      <protection locked="0"/>
    </xf>
    <xf numFmtId="44" fontId="11" fillId="0" borderId="0" xfId="1" applyFont="1" applyAlignment="1" applyProtection="1">
      <alignment horizontal="right"/>
      <protection hidden="1"/>
    </xf>
    <xf numFmtId="14" fontId="5" fillId="0" borderId="1" xfId="0" applyNumberFormat="1" applyFont="1" applyBorder="1" applyAlignment="1" applyProtection="1">
      <alignment horizontal="right"/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0" fontId="5" fillId="0" borderId="1" xfId="0" applyFont="1" applyBorder="1" applyAlignment="1" applyProtection="1">
      <alignment horizontal="right"/>
      <protection hidden="1"/>
    </xf>
    <xf numFmtId="0" fontId="8" fillId="2" borderId="2" xfId="0" applyFont="1" applyFill="1" applyBorder="1" applyProtection="1"/>
    <xf numFmtId="0" fontId="8" fillId="2" borderId="0" xfId="0" applyFont="1" applyFill="1" applyProtection="1"/>
    <xf numFmtId="0" fontId="8" fillId="2" borderId="1" xfId="0" applyFont="1" applyFill="1" applyBorder="1" applyProtection="1"/>
    <xf numFmtId="0" fontId="8" fillId="2" borderId="3" xfId="0" applyFont="1" applyFill="1" applyBorder="1" applyProtection="1">
      <protection hidden="1"/>
    </xf>
    <xf numFmtId="0" fontId="8" fillId="2" borderId="4" xfId="0" applyFont="1" applyFill="1" applyBorder="1" applyProtection="1">
      <protection hidden="1"/>
    </xf>
    <xf numFmtId="0" fontId="8" fillId="2" borderId="5" xfId="0" applyFont="1" applyFill="1" applyBorder="1" applyProtection="1">
      <protection hidden="1"/>
    </xf>
    <xf numFmtId="0" fontId="8" fillId="2" borderId="22" xfId="0" applyFont="1" applyFill="1" applyBorder="1" applyProtection="1">
      <protection hidden="1"/>
    </xf>
    <xf numFmtId="14" fontId="6" fillId="0" borderId="0" xfId="0" applyNumberFormat="1" applyFont="1" applyFill="1" applyBorder="1" applyAlignment="1" applyProtection="1">
      <alignment horizontal="right"/>
      <protection hidden="1"/>
    </xf>
    <xf numFmtId="0" fontId="6" fillId="0" borderId="0" xfId="0" applyFont="1" applyFill="1" applyBorder="1" applyAlignment="1" applyProtection="1">
      <alignment horizontal="right"/>
      <protection hidden="1"/>
    </xf>
    <xf numFmtId="44" fontId="6" fillId="0" borderId="0" xfId="0" applyNumberFormat="1" applyFont="1" applyFill="1" applyBorder="1" applyAlignment="1" applyProtection="1">
      <alignment horizontal="right"/>
      <protection hidden="1"/>
    </xf>
    <xf numFmtId="0" fontId="0" fillId="2" borderId="0" xfId="0" applyFill="1" applyBorder="1" applyProtection="1">
      <protection hidden="1"/>
    </xf>
    <xf numFmtId="0" fontId="2" fillId="2" borderId="0" xfId="0" applyFont="1" applyFill="1" applyBorder="1" applyAlignment="1" applyProtection="1">
      <alignment horizontal="right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0" fontId="9" fillId="5" borderId="0" xfId="0" applyFont="1" applyFill="1" applyProtection="1">
      <protection hidden="1"/>
    </xf>
    <xf numFmtId="0" fontId="9" fillId="4" borderId="0" xfId="0" applyFont="1" applyFill="1" applyProtection="1">
      <protection hidden="1"/>
    </xf>
    <xf numFmtId="0" fontId="9" fillId="6" borderId="0" xfId="0" applyFont="1" applyFill="1" applyProtection="1">
      <protection hidden="1"/>
    </xf>
    <xf numFmtId="0" fontId="6" fillId="0" borderId="1" xfId="0" applyFont="1" applyBorder="1" applyAlignment="1" applyProtection="1">
      <alignment horizontal="right"/>
      <protection locked="0"/>
    </xf>
    <xf numFmtId="0" fontId="10" fillId="0" borderId="0" xfId="0" applyFont="1" applyFill="1" applyAlignment="1" applyProtection="1">
      <alignment horizontal="right"/>
      <protection locked="0"/>
    </xf>
    <xf numFmtId="14" fontId="0" fillId="2" borderId="0" xfId="0" applyNumberFormat="1" applyFill="1" applyBorder="1" applyProtection="1">
      <protection hidden="1"/>
    </xf>
    <xf numFmtId="14" fontId="2" fillId="2" borderId="0" xfId="0" applyNumberFormat="1" applyFont="1" applyFill="1" applyBorder="1" applyAlignment="1" applyProtection="1">
      <alignment horizontal="right"/>
      <protection hidden="1"/>
    </xf>
    <xf numFmtId="0" fontId="6" fillId="0" borderId="1" xfId="0" applyFont="1" applyBorder="1" applyAlignment="1" applyProtection="1">
      <alignment horizontal="right"/>
      <protection hidden="1"/>
    </xf>
    <xf numFmtId="0" fontId="0" fillId="0" borderId="12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5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16" xfId="0" applyFill="1" applyBorder="1" applyProtection="1">
      <protection locked="0"/>
    </xf>
    <xf numFmtId="0" fontId="12" fillId="0" borderId="0" xfId="0" applyFont="1" applyFill="1" applyBorder="1" applyAlignment="1" applyProtection="1">
      <alignment horizontal="right"/>
      <protection locked="0"/>
    </xf>
    <xf numFmtId="0" fontId="14" fillId="0" borderId="16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horizontal="right"/>
      <protection locked="0"/>
    </xf>
    <xf numFmtId="0" fontId="0" fillId="0" borderId="0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0" fillId="0" borderId="15" xfId="0" applyFill="1" applyBorder="1" applyProtection="1">
      <protection hidden="1"/>
    </xf>
    <xf numFmtId="0" fontId="16" fillId="0" borderId="0" xfId="0" applyFont="1" applyFill="1" applyBorder="1" applyAlignment="1" applyProtection="1">
      <alignment horizontal="right"/>
      <protection hidden="1"/>
    </xf>
    <xf numFmtId="0" fontId="0" fillId="0" borderId="0" xfId="0" applyFill="1" applyBorder="1" applyProtection="1">
      <protection hidden="1"/>
    </xf>
    <xf numFmtId="0" fontId="0" fillId="0" borderId="16" xfId="0" applyFill="1" applyBorder="1" applyProtection="1">
      <protection hidden="1"/>
    </xf>
    <xf numFmtId="0" fontId="15" fillId="0" borderId="0" xfId="0" applyFont="1" applyFill="1" applyBorder="1" applyAlignment="1" applyProtection="1">
      <alignment horizontal="right"/>
      <protection hidden="1"/>
    </xf>
    <xf numFmtId="0" fontId="17" fillId="0" borderId="0" xfId="0" applyFont="1" applyFill="1" applyBorder="1" applyAlignment="1" applyProtection="1">
      <alignment horizontal="right"/>
      <protection hidden="1"/>
    </xf>
    <xf numFmtId="0" fontId="9" fillId="0" borderId="0" xfId="0" applyFont="1" applyFill="1" applyBorder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15" xfId="0" applyBorder="1" applyProtection="1">
      <protection hidden="1"/>
    </xf>
    <xf numFmtId="0" fontId="0" fillId="2" borderId="12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0" fontId="0" fillId="2" borderId="17" xfId="0" applyFill="1" applyBorder="1" applyProtection="1">
      <protection hidden="1"/>
    </xf>
    <xf numFmtId="0" fontId="0" fillId="2" borderId="6" xfId="0" applyFill="1" applyBorder="1" applyProtection="1">
      <protection hidden="1"/>
    </xf>
    <xf numFmtId="0" fontId="0" fillId="2" borderId="18" xfId="0" applyFill="1" applyBorder="1" applyProtection="1">
      <protection hidden="1"/>
    </xf>
    <xf numFmtId="164" fontId="5" fillId="9" borderId="11" xfId="0" applyNumberFormat="1" applyFont="1" applyFill="1" applyBorder="1" applyAlignment="1" applyProtection="1">
      <alignment horizontal="center"/>
      <protection hidden="1"/>
    </xf>
    <xf numFmtId="44" fontId="5" fillId="8" borderId="11" xfId="0" applyNumberFormat="1" applyFont="1" applyFill="1" applyBorder="1" applyAlignment="1" applyProtection="1">
      <alignment horizontal="center"/>
      <protection hidden="1"/>
    </xf>
    <xf numFmtId="44" fontId="5" fillId="4" borderId="11" xfId="1" applyFont="1" applyFill="1" applyBorder="1" applyAlignment="1" applyProtection="1">
      <alignment horizontal="center"/>
      <protection hidden="1"/>
    </xf>
    <xf numFmtId="44" fontId="6" fillId="6" borderId="11" xfId="0" applyNumberFormat="1" applyFont="1" applyFill="1" applyBorder="1" applyAlignment="1" applyProtection="1">
      <alignment horizontal="center"/>
      <protection hidden="1"/>
    </xf>
    <xf numFmtId="0" fontId="0" fillId="2" borderId="15" xfId="0" applyFill="1" applyBorder="1" applyProtection="1">
      <protection hidden="1"/>
    </xf>
    <xf numFmtId="0" fontId="0" fillId="2" borderId="16" xfId="0" applyFill="1" applyBorder="1" applyProtection="1"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18" fillId="2" borderId="0" xfId="0" applyFont="1" applyFill="1" applyBorder="1" applyAlignment="1" applyProtection="1">
      <alignment horizontal="right"/>
      <protection hidden="1"/>
    </xf>
    <xf numFmtId="165" fontId="19" fillId="2" borderId="0" xfId="0" applyNumberFormat="1" applyFont="1" applyFill="1" applyBorder="1" applyAlignment="1" applyProtection="1">
      <alignment horizontal="right"/>
      <protection hidden="1"/>
    </xf>
    <xf numFmtId="0" fontId="19" fillId="2" borderId="0" xfId="0" applyFont="1" applyFill="1" applyBorder="1" applyAlignment="1" applyProtection="1">
      <alignment horizontal="center"/>
      <protection hidden="1"/>
    </xf>
    <xf numFmtId="165" fontId="20" fillId="2" borderId="0" xfId="0" applyNumberFormat="1" applyFont="1" applyFill="1" applyBorder="1" applyAlignment="1" applyProtection="1">
      <alignment horizontal="right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64" fontId="9" fillId="0" borderId="19" xfId="1" applyNumberFormat="1" applyFont="1" applyFill="1" applyBorder="1" applyAlignment="1" applyProtection="1">
      <alignment horizontal="center"/>
      <protection hidden="1"/>
    </xf>
    <xf numFmtId="164" fontId="9" fillId="0" borderId="20" xfId="1" applyNumberFormat="1" applyFont="1" applyFill="1" applyBorder="1" applyAlignment="1" applyProtection="1">
      <alignment horizontal="center"/>
      <protection hidden="1"/>
    </xf>
    <xf numFmtId="164" fontId="9" fillId="0" borderId="21" xfId="1" applyNumberFormat="1" applyFont="1" applyFill="1" applyBorder="1" applyAlignment="1" applyProtection="1">
      <alignment horizontal="center"/>
      <protection hidden="1"/>
    </xf>
    <xf numFmtId="0" fontId="9" fillId="0" borderId="20" xfId="0" applyFont="1" applyFill="1" applyBorder="1" applyAlignment="1" applyProtection="1">
      <alignment horizontal="center"/>
      <protection hidden="1"/>
    </xf>
    <xf numFmtId="44" fontId="9" fillId="0" borderId="19" xfId="1" applyFont="1" applyFill="1" applyBorder="1" applyAlignment="1" applyProtection="1">
      <alignment horizontal="center"/>
      <protection hidden="1"/>
    </xf>
    <xf numFmtId="44" fontId="9" fillId="0" borderId="20" xfId="1" applyFont="1" applyFill="1" applyBorder="1" applyAlignment="1" applyProtection="1">
      <alignment horizontal="center"/>
      <protection hidden="1"/>
    </xf>
    <xf numFmtId="44" fontId="9" fillId="0" borderId="21" xfId="1" applyFont="1" applyFill="1" applyBorder="1" applyAlignment="1" applyProtection="1">
      <alignment horizontal="center"/>
      <protection hidden="1"/>
    </xf>
    <xf numFmtId="0" fontId="9" fillId="0" borderId="19" xfId="0" applyFont="1" applyFill="1" applyBorder="1" applyAlignment="1" applyProtection="1">
      <alignment horizontal="center"/>
      <protection hidden="1"/>
    </xf>
    <xf numFmtId="0" fontId="9" fillId="0" borderId="21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center"/>
      <protection locked="0"/>
    </xf>
    <xf numFmtId="0" fontId="9" fillId="10" borderId="19" xfId="0" applyFont="1" applyFill="1" applyBorder="1" applyAlignment="1" applyProtection="1">
      <alignment horizontal="center"/>
      <protection locked="0"/>
    </xf>
    <xf numFmtId="0" fontId="9" fillId="10" borderId="20" xfId="0" applyFont="1" applyFill="1" applyBorder="1" applyAlignment="1" applyProtection="1">
      <alignment horizontal="center"/>
      <protection locked="0"/>
    </xf>
    <xf numFmtId="0" fontId="9" fillId="10" borderId="21" xfId="0" applyFont="1" applyFill="1" applyBorder="1" applyAlignment="1" applyProtection="1">
      <alignment horizontal="center"/>
      <protection locked="0"/>
    </xf>
    <xf numFmtId="0" fontId="9" fillId="0" borderId="6" xfId="0" applyFont="1" applyFill="1" applyBorder="1" applyAlignment="1" applyProtection="1">
      <alignment horizontal="center"/>
      <protection locked="0"/>
    </xf>
    <xf numFmtId="44" fontId="9" fillId="0" borderId="19" xfId="0" applyNumberFormat="1" applyFont="1" applyFill="1" applyBorder="1" applyAlignment="1" applyProtection="1">
      <alignment horizontal="center"/>
      <protection hidden="1"/>
    </xf>
    <xf numFmtId="44" fontId="9" fillId="0" borderId="20" xfId="0" applyNumberFormat="1" applyFont="1" applyFill="1" applyBorder="1" applyAlignment="1" applyProtection="1">
      <alignment horizontal="center"/>
      <protection hidden="1"/>
    </xf>
    <xf numFmtId="44" fontId="9" fillId="0" borderId="21" xfId="0" applyNumberFormat="1" applyFont="1" applyFill="1" applyBorder="1" applyAlignment="1" applyProtection="1">
      <alignment horizontal="center"/>
      <protection hidden="1"/>
    </xf>
    <xf numFmtId="0" fontId="5" fillId="0" borderId="13" xfId="0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 applyProtection="1">
      <alignment horizontal="center"/>
      <protection hidden="1"/>
    </xf>
    <xf numFmtId="0" fontId="5" fillId="2" borderId="13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6" xfId="0" applyFont="1" applyFill="1" applyBorder="1" applyAlignment="1" applyProtection="1">
      <alignment horizontal="center"/>
      <protection hidden="1"/>
    </xf>
    <xf numFmtId="0" fontId="13" fillId="0" borderId="5" xfId="0" applyNumberFormat="1" applyFont="1" applyFill="1" applyBorder="1" applyProtection="1">
      <protection hidden="1"/>
    </xf>
    <xf numFmtId="0" fontId="13" fillId="0" borderId="4" xfId="0" applyNumberFormat="1" applyFont="1" applyFill="1" applyBorder="1" applyProtection="1">
      <protection hidden="1"/>
    </xf>
  </cellXfs>
  <cellStyles count="2">
    <cellStyle name="Moneda" xfId="1" builtinId="4"/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34" formatCode="_ &quot;$&quot;\ * #,##0.00_ ;_ &quot;$&quot;\ * \-#,##0.00_ ;_ &quot;$&quot;\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numFmt numFmtId="165" formatCode="_ &quot;$&quot;\ * #,##0_ ;_ &quot;$&quot;\ * \-#,##0_ ;_ &quot;$&quot;\ * &quot;-&quot;??_ ;_ @_ "/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ill>
        <patternFill patternType="solid">
          <fgColor indexed="64"/>
          <bgColor rgb="FF002060"/>
        </patternFill>
      </fill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i val="0"/>
        <strike val="0"/>
        <condense val="0"/>
        <extend val="0"/>
        <outline val="0"/>
        <shadow val="0"/>
        <u val="none"/>
        <vertAlign val="baseline"/>
        <sz val="12"/>
        <color auto="1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entury Gothic"/>
        <scheme val="none"/>
      </font>
      <numFmt numFmtId="165" formatCode="_ &quot;$&quot;\ * #,##0_ ;_ &quot;$&quot;\ * \-#,##0_ ;_ &quot;$&quot;\ * &quot;-&quot;??_ ;_ @_ "/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34" formatCode="_ &quot;$&quot;\ * #,##0.00_ ;_ &quot;$&quot;\ * \-#,##0.00_ ;_ &quot;$&quot;\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Century Gothic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relativeIndent="0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d/mm/yyyy"/>
      <fill>
        <patternFill patternType="solid">
          <fgColor indexed="64"/>
          <bgColor rgb="FF002060"/>
        </patternFill>
      </fill>
      <alignment horizontal="right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numFmt numFmtId="19" formatCode="dd/mm/yyyy"/>
      <fill>
        <patternFill patternType="solid">
          <fgColor indexed="64"/>
          <bgColor rgb="FF002060"/>
        </patternFill>
      </fill>
      <border diagonalUp="0" diagonalDown="0" outline="0">
        <left/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fill>
        <patternFill patternType="solid">
          <fgColor indexed="64"/>
          <bgColor rgb="FF002060"/>
        </patternFill>
      </fill>
      <protection locked="1" hidden="1"/>
    </dxf>
    <dxf>
      <border diagonalUp="0" diagonalDown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none"/>
      </font>
      <fill>
        <patternFill patternType="solid">
          <fgColor indexed="64"/>
          <bgColor rgb="FF002060"/>
        </patternFill>
      </fill>
      <protection locked="1" hidden="1"/>
    </dxf>
    <dxf>
      <fill>
        <patternFill patternType="solid">
          <fgColor indexed="64"/>
          <bgColor rgb="FF002060"/>
        </patternFill>
      </fill>
      <protection locked="1" hidden="1"/>
    </dxf>
    <dxf>
      <border diagonalUp="0" diagonalDown="0">
        <left style="thin">
          <color rgb="FF000000"/>
        </left>
        <right style="thin">
          <color indexed="64"/>
        </right>
        <top style="thin">
          <color rgb="FF000000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none"/>
      </font>
      <fill>
        <patternFill patternType="solid">
          <fgColor indexed="64"/>
          <bgColor rgb="FF002060"/>
        </patternFill>
      </fill>
      <protection locked="1" hidden="1"/>
    </dxf>
    <dxf>
      <font>
        <strike val="0"/>
        <outline val="0"/>
        <shadow val="0"/>
        <u val="none"/>
        <vertAlign val="baseline"/>
        <sz val="12"/>
      </font>
      <fill>
        <patternFill>
          <fgColor indexed="6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scheme val="none"/>
      </font>
      <fill>
        <patternFill patternType="solid">
          <fgColor indexed="64"/>
          <bgColor rgb="FF00206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9" defaultPivotStyle="PivotStyleLight16"/>
  <colors>
    <mruColors>
      <color rgb="FFFF3300"/>
      <color rgb="FFFF9933"/>
      <color rgb="FFFF66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B&#218;SQUEDA!A1"/><Relationship Id="rId2" Type="http://schemas.openxmlformats.org/officeDocument/2006/relationships/hyperlink" Target="#SALIDA!A1"/><Relationship Id="rId1" Type="http://schemas.openxmlformats.org/officeDocument/2006/relationships/hyperlink" Target="#ENTRADA!A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VENTARIO!A1"/><Relationship Id="rId1" Type="http://schemas.openxmlformats.org/officeDocument/2006/relationships/hyperlink" Target="#SALID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ENTRADA!A1"/><Relationship Id="rId1" Type="http://schemas.openxmlformats.org/officeDocument/2006/relationships/hyperlink" Target="#INVENTARIO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INVENT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10</xdr:col>
      <xdr:colOff>85725</xdr:colOff>
      <xdr:row>3</xdr:row>
      <xdr:rowOff>161925</xdr:rowOff>
    </xdr:to>
    <xdr:sp macro="" textlink="">
      <xdr:nvSpPr>
        <xdr:cNvPr id="2" name="1 Rectángulo redondeado"/>
        <xdr:cNvSpPr/>
      </xdr:nvSpPr>
      <xdr:spPr>
        <a:xfrm>
          <a:off x="0" y="104775"/>
          <a:ext cx="13430250" cy="628650"/>
        </a:xfrm>
        <a:prstGeom prst="roundRect">
          <a:avLst/>
        </a:prstGeom>
        <a:solidFill>
          <a:srgbClr val="00206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3600" baseline="0">
              <a:latin typeface="Aharoni" pitchFamily="2" charset="-79"/>
              <a:cs typeface="Aharoni" pitchFamily="2" charset="-79"/>
            </a:rPr>
            <a:t>INVENTARIO DE PRODUCTOS</a:t>
          </a:r>
          <a:endParaRPr lang="es-AR" sz="3600">
            <a:latin typeface="Aharoni" pitchFamily="2" charset="-79"/>
            <a:cs typeface="Aharoni" pitchFamily="2" charset="-79"/>
          </a:endParaRPr>
        </a:p>
      </xdr:txBody>
    </xdr:sp>
    <xdr:clientData/>
  </xdr:twoCellAnchor>
  <xdr:twoCellAnchor>
    <xdr:from>
      <xdr:col>2</xdr:col>
      <xdr:colOff>333376</xdr:colOff>
      <xdr:row>8</xdr:row>
      <xdr:rowOff>123825</xdr:rowOff>
    </xdr:from>
    <xdr:to>
      <xdr:col>4</xdr:col>
      <xdr:colOff>533400</xdr:colOff>
      <xdr:row>11</xdr:row>
      <xdr:rowOff>66676</xdr:rowOff>
    </xdr:to>
    <xdr:sp macro="[1]!BORRARinventario" textlink="">
      <xdr:nvSpPr>
        <xdr:cNvPr id="4" name="3 Rectángulo redondeado"/>
        <xdr:cNvSpPr/>
      </xdr:nvSpPr>
      <xdr:spPr>
        <a:xfrm>
          <a:off x="4105276" y="1743075"/>
          <a:ext cx="2257424" cy="600076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800" b="1">
              <a:solidFill>
                <a:schemeClr val="tx1"/>
              </a:solidFill>
              <a:latin typeface="Century Gothic" pitchFamily="34" charset="0"/>
            </a:rPr>
            <a:t>BORRAR</a:t>
          </a:r>
        </a:p>
      </xdr:txBody>
    </xdr:sp>
    <xdr:clientData/>
  </xdr:twoCellAnchor>
  <xdr:twoCellAnchor>
    <xdr:from>
      <xdr:col>2</xdr:col>
      <xdr:colOff>342901</xdr:colOff>
      <xdr:row>4</xdr:row>
      <xdr:rowOff>171449</xdr:rowOff>
    </xdr:from>
    <xdr:to>
      <xdr:col>4</xdr:col>
      <xdr:colOff>542925</xdr:colOff>
      <xdr:row>7</xdr:row>
      <xdr:rowOff>123824</xdr:rowOff>
    </xdr:to>
    <xdr:sp macro="[1]!GUARDARinventario" textlink="">
      <xdr:nvSpPr>
        <xdr:cNvPr id="5" name="4 Rectángulo redondeado"/>
        <xdr:cNvSpPr/>
      </xdr:nvSpPr>
      <xdr:spPr>
        <a:xfrm>
          <a:off x="5353051" y="933449"/>
          <a:ext cx="2085974" cy="56197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800" b="1">
              <a:solidFill>
                <a:schemeClr val="tx1"/>
              </a:solidFill>
              <a:latin typeface="Century Gothic" pitchFamily="34" charset="0"/>
            </a:rPr>
            <a:t>GUARDAR</a:t>
          </a:r>
          <a:endParaRPr lang="es-AR" sz="3200" b="1">
            <a:solidFill>
              <a:schemeClr val="tx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5</xdr:col>
      <xdr:colOff>361950</xdr:colOff>
      <xdr:row>8</xdr:row>
      <xdr:rowOff>142875</xdr:rowOff>
    </xdr:from>
    <xdr:to>
      <xdr:col>6</xdr:col>
      <xdr:colOff>752475</xdr:colOff>
      <xdr:row>11</xdr:row>
      <xdr:rowOff>9525</xdr:rowOff>
    </xdr:to>
    <xdr:sp macro="" textlink="">
      <xdr:nvSpPr>
        <xdr:cNvPr id="6" name="5 Rectángulo redondeado">
          <a:hlinkClick xmlns:r="http://schemas.openxmlformats.org/officeDocument/2006/relationships" r:id="rId1"/>
        </xdr:cNvPr>
        <xdr:cNvSpPr/>
      </xdr:nvSpPr>
      <xdr:spPr>
        <a:xfrm>
          <a:off x="7134225" y="1762125"/>
          <a:ext cx="1838325" cy="52387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400" b="1">
              <a:solidFill>
                <a:schemeClr val="tx1"/>
              </a:solidFill>
              <a:latin typeface="Century Gothic" pitchFamily="34" charset="0"/>
            </a:rPr>
            <a:t>ENTRADA</a:t>
          </a:r>
        </a:p>
      </xdr:txBody>
    </xdr:sp>
    <xdr:clientData/>
  </xdr:twoCellAnchor>
  <xdr:twoCellAnchor>
    <xdr:from>
      <xdr:col>6</xdr:col>
      <xdr:colOff>952501</xdr:colOff>
      <xdr:row>8</xdr:row>
      <xdr:rowOff>133350</xdr:rowOff>
    </xdr:from>
    <xdr:to>
      <xdr:col>8</xdr:col>
      <xdr:colOff>295275</xdr:colOff>
      <xdr:row>11</xdr:row>
      <xdr:rowOff>0</xdr:rowOff>
    </xdr:to>
    <xdr:sp macro="" textlink="">
      <xdr:nvSpPr>
        <xdr:cNvPr id="7" name="6 Rectángulo redondeado">
          <a:hlinkClick xmlns:r="http://schemas.openxmlformats.org/officeDocument/2006/relationships" r:id="rId2"/>
        </xdr:cNvPr>
        <xdr:cNvSpPr/>
      </xdr:nvSpPr>
      <xdr:spPr>
        <a:xfrm>
          <a:off x="9172576" y="1752600"/>
          <a:ext cx="1838324" cy="52387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400" b="1">
              <a:solidFill>
                <a:schemeClr val="tx1"/>
              </a:solidFill>
              <a:effectLst/>
              <a:latin typeface="Century Gothic" pitchFamily="34" charset="0"/>
            </a:rPr>
            <a:t>SALIDA</a:t>
          </a:r>
        </a:p>
      </xdr:txBody>
    </xdr:sp>
    <xdr:clientData/>
  </xdr:twoCellAnchor>
  <xdr:twoCellAnchor editAs="oneCell">
    <xdr:from>
      <xdr:col>9</xdr:col>
      <xdr:colOff>152400</xdr:colOff>
      <xdr:row>5</xdr:row>
      <xdr:rowOff>2072</xdr:rowOff>
    </xdr:from>
    <xdr:to>
      <xdr:col>9</xdr:col>
      <xdr:colOff>914400</xdr:colOff>
      <xdr:row>7</xdr:row>
      <xdr:rowOff>200026</xdr:rowOff>
    </xdr:to>
    <xdr:pic>
      <xdr:nvPicPr>
        <xdr:cNvPr id="8" name="7 Imagen" descr="búsqueda.pn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849100" y="954572"/>
          <a:ext cx="762000" cy="636104"/>
        </a:xfrm>
        <a:prstGeom prst="rect">
          <a:avLst/>
        </a:prstGeom>
        <a:ln w="7620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9</xdr:col>
      <xdr:colOff>180974</xdr:colOff>
      <xdr:row>3</xdr:row>
      <xdr:rowOff>161925</xdr:rowOff>
    </xdr:to>
    <xdr:sp macro="" textlink="">
      <xdr:nvSpPr>
        <xdr:cNvPr id="2" name="1 Rectángulo redondeado"/>
        <xdr:cNvSpPr/>
      </xdr:nvSpPr>
      <xdr:spPr>
        <a:xfrm>
          <a:off x="0" y="104775"/>
          <a:ext cx="13182599" cy="628650"/>
        </a:xfrm>
        <a:prstGeom prst="roundRect">
          <a:avLst/>
        </a:prstGeom>
        <a:solidFill>
          <a:srgbClr val="00206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3600">
              <a:latin typeface="Aharoni" pitchFamily="2" charset="-79"/>
              <a:cs typeface="Aharoni" pitchFamily="2" charset="-79"/>
            </a:rPr>
            <a:t>ENTRADA</a:t>
          </a:r>
          <a:r>
            <a:rPr lang="es-AR" sz="3600" baseline="0">
              <a:latin typeface="Aharoni" pitchFamily="2" charset="-79"/>
              <a:cs typeface="Aharoni" pitchFamily="2" charset="-79"/>
            </a:rPr>
            <a:t> DE PRODUCTOS</a:t>
          </a:r>
          <a:endParaRPr lang="es-AR" sz="3600">
            <a:latin typeface="Aharoni" pitchFamily="2" charset="-79"/>
            <a:cs typeface="Aharoni" pitchFamily="2" charset="-79"/>
          </a:endParaRPr>
        </a:p>
      </xdr:txBody>
    </xdr:sp>
    <xdr:clientData/>
  </xdr:twoCellAnchor>
  <xdr:twoCellAnchor>
    <xdr:from>
      <xdr:col>6</xdr:col>
      <xdr:colOff>1438275</xdr:colOff>
      <xdr:row>8</xdr:row>
      <xdr:rowOff>152400</xdr:rowOff>
    </xdr:from>
    <xdr:to>
      <xdr:col>8</xdr:col>
      <xdr:colOff>247650</xdr:colOff>
      <xdr:row>11</xdr:row>
      <xdr:rowOff>19050</xdr:rowOff>
    </xdr:to>
    <xdr:sp macro="" textlink="">
      <xdr:nvSpPr>
        <xdr:cNvPr id="7" name="6 Rectángulo redondeado">
          <a:hlinkClick xmlns:r="http://schemas.openxmlformats.org/officeDocument/2006/relationships" r:id="rId1"/>
        </xdr:cNvPr>
        <xdr:cNvSpPr/>
      </xdr:nvSpPr>
      <xdr:spPr>
        <a:xfrm>
          <a:off x="10258425" y="1771650"/>
          <a:ext cx="1838325" cy="52387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400" b="1">
              <a:solidFill>
                <a:schemeClr val="tx1"/>
              </a:solidFill>
              <a:latin typeface="Century Gothic" pitchFamily="34" charset="0"/>
            </a:rPr>
            <a:t>SALIDA</a:t>
          </a:r>
        </a:p>
      </xdr:txBody>
    </xdr:sp>
    <xdr:clientData/>
  </xdr:twoCellAnchor>
  <xdr:twoCellAnchor>
    <xdr:from>
      <xdr:col>5</xdr:col>
      <xdr:colOff>638175</xdr:colOff>
      <xdr:row>8</xdr:row>
      <xdr:rowOff>161925</xdr:rowOff>
    </xdr:from>
    <xdr:to>
      <xdr:col>6</xdr:col>
      <xdr:colOff>1228725</xdr:colOff>
      <xdr:row>11</xdr:row>
      <xdr:rowOff>28575</xdr:rowOff>
    </xdr:to>
    <xdr:sp macro="" textlink="">
      <xdr:nvSpPr>
        <xdr:cNvPr id="9" name="8 Rectángulo redondeado">
          <a:hlinkClick xmlns:r="http://schemas.openxmlformats.org/officeDocument/2006/relationships" r:id="rId2"/>
        </xdr:cNvPr>
        <xdr:cNvSpPr/>
      </xdr:nvSpPr>
      <xdr:spPr>
        <a:xfrm>
          <a:off x="8210550" y="1781175"/>
          <a:ext cx="1838325" cy="52387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000" b="1">
              <a:solidFill>
                <a:schemeClr val="tx1"/>
              </a:solidFill>
              <a:latin typeface="Century Gothic" pitchFamily="34" charset="0"/>
            </a:rPr>
            <a:t>INVENTARIO</a:t>
          </a:r>
        </a:p>
      </xdr:txBody>
    </xdr:sp>
    <xdr:clientData/>
  </xdr:twoCellAnchor>
  <xdr:twoCellAnchor>
    <xdr:from>
      <xdr:col>2</xdr:col>
      <xdr:colOff>447675</xdr:colOff>
      <xdr:row>5</xdr:row>
      <xdr:rowOff>9525</xdr:rowOff>
    </xdr:from>
    <xdr:to>
      <xdr:col>3</xdr:col>
      <xdr:colOff>695324</xdr:colOff>
      <xdr:row>7</xdr:row>
      <xdr:rowOff>152400</xdr:rowOff>
    </xdr:to>
    <xdr:sp macro="[1]!GUARDARentrada" textlink="">
      <xdr:nvSpPr>
        <xdr:cNvPr id="10" name="9 Rectángulo redondeado"/>
        <xdr:cNvSpPr/>
      </xdr:nvSpPr>
      <xdr:spPr>
        <a:xfrm>
          <a:off x="3876675" y="962025"/>
          <a:ext cx="2295524" cy="5810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800" b="1">
              <a:solidFill>
                <a:schemeClr val="tx1"/>
              </a:solidFill>
              <a:latin typeface="Century Gothic" pitchFamily="34" charset="0"/>
            </a:rPr>
            <a:t>GUARDAR</a:t>
          </a:r>
          <a:endParaRPr lang="es-AR" sz="3200" b="1">
            <a:solidFill>
              <a:schemeClr val="tx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2</xdr:col>
      <xdr:colOff>447675</xdr:colOff>
      <xdr:row>8</xdr:row>
      <xdr:rowOff>133350</xdr:rowOff>
    </xdr:from>
    <xdr:to>
      <xdr:col>3</xdr:col>
      <xdr:colOff>695324</xdr:colOff>
      <xdr:row>11</xdr:row>
      <xdr:rowOff>95250</xdr:rowOff>
    </xdr:to>
    <xdr:sp macro="[1]!BORRARentrada" textlink="">
      <xdr:nvSpPr>
        <xdr:cNvPr id="11" name="10 Rectángulo redondeado"/>
        <xdr:cNvSpPr/>
      </xdr:nvSpPr>
      <xdr:spPr>
        <a:xfrm>
          <a:off x="3876675" y="1752600"/>
          <a:ext cx="2295524" cy="6191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800" b="1">
              <a:solidFill>
                <a:schemeClr val="tx1"/>
              </a:solidFill>
              <a:latin typeface="Century Gothic" pitchFamily="34" charset="0"/>
            </a:rPr>
            <a:t>BORRAR</a:t>
          </a:r>
          <a:endParaRPr lang="es-AR" sz="3200" b="1">
            <a:solidFill>
              <a:schemeClr val="tx1"/>
            </a:solidFill>
            <a:latin typeface="Century Gothic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104775</xdr:rowOff>
    </xdr:from>
    <xdr:to>
      <xdr:col>9</xdr:col>
      <xdr:colOff>142875</xdr:colOff>
      <xdr:row>3</xdr:row>
      <xdr:rowOff>161925</xdr:rowOff>
    </xdr:to>
    <xdr:sp macro="" textlink="">
      <xdr:nvSpPr>
        <xdr:cNvPr id="2" name="1 Rectángulo redondeado"/>
        <xdr:cNvSpPr/>
      </xdr:nvSpPr>
      <xdr:spPr>
        <a:xfrm>
          <a:off x="0" y="104775"/>
          <a:ext cx="12982575" cy="628650"/>
        </a:xfrm>
        <a:prstGeom prst="roundRect">
          <a:avLst/>
        </a:prstGeom>
        <a:solidFill>
          <a:srgbClr val="002060"/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3600">
              <a:latin typeface="Aharoni" pitchFamily="2" charset="-79"/>
              <a:cs typeface="Aharoni" pitchFamily="2" charset="-79"/>
            </a:rPr>
            <a:t>SALIDA</a:t>
          </a:r>
          <a:r>
            <a:rPr lang="es-AR" sz="3600" baseline="0">
              <a:latin typeface="Aharoni" pitchFamily="2" charset="-79"/>
              <a:cs typeface="Aharoni" pitchFamily="2" charset="-79"/>
            </a:rPr>
            <a:t> DE PRODUCTOS</a:t>
          </a:r>
          <a:endParaRPr lang="es-AR" sz="3600">
            <a:latin typeface="Aharoni" pitchFamily="2" charset="-79"/>
            <a:cs typeface="Aharoni" pitchFamily="2" charset="-79"/>
          </a:endParaRPr>
        </a:p>
      </xdr:txBody>
    </xdr:sp>
    <xdr:clientData/>
  </xdr:twoCellAnchor>
  <xdr:twoCellAnchor>
    <xdr:from>
      <xdr:col>2</xdr:col>
      <xdr:colOff>542924</xdr:colOff>
      <xdr:row>8</xdr:row>
      <xdr:rowOff>104775</xdr:rowOff>
    </xdr:from>
    <xdr:to>
      <xdr:col>4</xdr:col>
      <xdr:colOff>142875</xdr:colOff>
      <xdr:row>11</xdr:row>
      <xdr:rowOff>95250</xdr:rowOff>
    </xdr:to>
    <xdr:sp macro="[1]!BORRARsalida" textlink="">
      <xdr:nvSpPr>
        <xdr:cNvPr id="3" name="2 Rectángulo redondeado"/>
        <xdr:cNvSpPr/>
      </xdr:nvSpPr>
      <xdr:spPr>
        <a:xfrm>
          <a:off x="3971924" y="1724025"/>
          <a:ext cx="2495551" cy="64770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800" b="1">
              <a:solidFill>
                <a:schemeClr val="tx1"/>
              </a:solidFill>
              <a:latin typeface="Century Gothic" pitchFamily="34" charset="0"/>
            </a:rPr>
            <a:t>BORRAR</a:t>
          </a:r>
          <a:endParaRPr lang="es-AR" sz="2400" b="1">
            <a:solidFill>
              <a:schemeClr val="tx1"/>
            </a:solidFill>
            <a:latin typeface="Century Gothic" pitchFamily="34" charset="0"/>
          </a:endParaRPr>
        </a:p>
      </xdr:txBody>
    </xdr:sp>
    <xdr:clientData/>
  </xdr:twoCellAnchor>
  <xdr:twoCellAnchor>
    <xdr:from>
      <xdr:col>2</xdr:col>
      <xdr:colOff>542927</xdr:colOff>
      <xdr:row>4</xdr:row>
      <xdr:rowOff>180975</xdr:rowOff>
    </xdr:from>
    <xdr:to>
      <xdr:col>4</xdr:col>
      <xdr:colOff>133351</xdr:colOff>
      <xdr:row>7</xdr:row>
      <xdr:rowOff>142875</xdr:rowOff>
    </xdr:to>
    <xdr:sp macro="[1]!GUARDARsalida" textlink="">
      <xdr:nvSpPr>
        <xdr:cNvPr id="4" name="3 Rectángulo redondeado"/>
        <xdr:cNvSpPr/>
      </xdr:nvSpPr>
      <xdr:spPr>
        <a:xfrm>
          <a:off x="3971927" y="942975"/>
          <a:ext cx="2486024" cy="59055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800" b="1">
              <a:solidFill>
                <a:schemeClr val="tx1"/>
              </a:solidFill>
              <a:latin typeface="Century Gothic" pitchFamily="34" charset="0"/>
            </a:rPr>
            <a:t>GUARDAR</a:t>
          </a:r>
        </a:p>
      </xdr:txBody>
    </xdr:sp>
    <xdr:clientData/>
  </xdr:twoCellAnchor>
  <xdr:twoCellAnchor>
    <xdr:from>
      <xdr:col>5</xdr:col>
      <xdr:colOff>304800</xdr:colOff>
      <xdr:row>8</xdr:row>
      <xdr:rowOff>123825</xdr:rowOff>
    </xdr:from>
    <xdr:to>
      <xdr:col>6</xdr:col>
      <xdr:colOff>1238251</xdr:colOff>
      <xdr:row>11</xdr:row>
      <xdr:rowOff>28575</xdr:rowOff>
    </xdr:to>
    <xdr:sp macro="" textlink="">
      <xdr:nvSpPr>
        <xdr:cNvPr id="10" name="9 Rectángulo redondeado">
          <a:hlinkClick xmlns:r="http://schemas.openxmlformats.org/officeDocument/2006/relationships" r:id="rId1"/>
        </xdr:cNvPr>
        <xdr:cNvSpPr/>
      </xdr:nvSpPr>
      <xdr:spPr>
        <a:xfrm>
          <a:off x="7839075" y="1743075"/>
          <a:ext cx="2085976" cy="56197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000" b="1">
              <a:solidFill>
                <a:schemeClr val="tx1"/>
              </a:solidFill>
              <a:latin typeface="Century Gothic" pitchFamily="34" charset="0"/>
            </a:rPr>
            <a:t>INVENTARIO</a:t>
          </a:r>
        </a:p>
      </xdr:txBody>
    </xdr:sp>
    <xdr:clientData/>
  </xdr:twoCellAnchor>
  <xdr:twoCellAnchor>
    <xdr:from>
      <xdr:col>6</xdr:col>
      <xdr:colOff>1409700</xdr:colOff>
      <xdr:row>8</xdr:row>
      <xdr:rowOff>133350</xdr:rowOff>
    </xdr:from>
    <xdr:to>
      <xdr:col>8</xdr:col>
      <xdr:colOff>733425</xdr:colOff>
      <xdr:row>11</xdr:row>
      <xdr:rowOff>19050</xdr:rowOff>
    </xdr:to>
    <xdr:sp macro="" textlink="">
      <xdr:nvSpPr>
        <xdr:cNvPr id="11" name="10 Rectángulo redondeado">
          <a:hlinkClick xmlns:r="http://schemas.openxmlformats.org/officeDocument/2006/relationships" r:id="rId2"/>
        </xdr:cNvPr>
        <xdr:cNvSpPr/>
      </xdr:nvSpPr>
      <xdr:spPr>
        <a:xfrm>
          <a:off x="10096500" y="1752600"/>
          <a:ext cx="1800225" cy="542925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2400" b="1">
              <a:solidFill>
                <a:schemeClr val="tx1"/>
              </a:solidFill>
              <a:latin typeface="Century Gothic" pitchFamily="34" charset="0"/>
            </a:rPr>
            <a:t>ENTRADA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9</xdr:col>
      <xdr:colOff>0</xdr:colOff>
      <xdr:row>4</xdr:row>
      <xdr:rowOff>38100</xdr:rowOff>
    </xdr:to>
    <xdr:sp macro="" textlink="">
      <xdr:nvSpPr>
        <xdr:cNvPr id="2" name="1 Rectángulo"/>
        <xdr:cNvSpPr/>
      </xdr:nvSpPr>
      <xdr:spPr>
        <a:xfrm>
          <a:off x="0" y="0"/>
          <a:ext cx="7010400" cy="8001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s-AR" sz="3200" b="0">
              <a:latin typeface="Arial Black" pitchFamily="34" charset="0"/>
              <a:cs typeface="Aharoni" pitchFamily="2" charset="-79"/>
            </a:rPr>
            <a:t>BÚSQUEDA</a:t>
          </a:r>
          <a:r>
            <a:rPr lang="es-AR" sz="3200" b="0" baseline="0">
              <a:latin typeface="Arial Black" pitchFamily="34" charset="0"/>
              <a:cs typeface="Aharoni" pitchFamily="2" charset="-79"/>
            </a:rPr>
            <a:t> DE PRODUCTO</a:t>
          </a:r>
          <a:endParaRPr lang="es-AR" sz="3200" b="0">
            <a:latin typeface="Arial Black" pitchFamily="34" charset="0"/>
            <a:cs typeface="Aharoni" pitchFamily="2" charset="-79"/>
          </a:endParaRPr>
        </a:p>
      </xdr:txBody>
    </xdr:sp>
    <xdr:clientData/>
  </xdr:twoCellAnchor>
  <xdr:twoCellAnchor editAs="oneCell">
    <xdr:from>
      <xdr:col>7</xdr:col>
      <xdr:colOff>1238247</xdr:colOff>
      <xdr:row>5</xdr:row>
      <xdr:rowOff>9524</xdr:rowOff>
    </xdr:from>
    <xdr:to>
      <xdr:col>8</xdr:col>
      <xdr:colOff>581024</xdr:colOff>
      <xdr:row>8</xdr:row>
      <xdr:rowOff>142876</xdr:rowOff>
    </xdr:to>
    <xdr:pic>
      <xdr:nvPicPr>
        <xdr:cNvPr id="3" name="2 Imagen" descr="caja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058022" y="962024"/>
          <a:ext cx="762002" cy="7620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</sheetNames>
    <definedNames>
      <definedName name="BORRARentrada"/>
      <definedName name="BORRARinventario"/>
      <definedName name="BORRARsalida"/>
      <definedName name="GUARDARentrada"/>
      <definedName name="GUARDARinventario"/>
      <definedName name="GUARDARsalida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inventario" displayName="inventario" ref="A15:K18" headerRowDxfId="55" dataDxfId="28" totalsRowDxfId="52" headerRowBorderDxfId="54" tableBorderDxfId="53">
  <autoFilter ref="A15:K18">
    <filterColumn colId="4"/>
    <filterColumn colId="7"/>
    <filterColumn colId="8"/>
    <filterColumn colId="9"/>
    <filterColumn colId="10"/>
  </autoFilter>
  <sortState ref="A16:K18">
    <sortCondition ref="A15:A18"/>
  </sortState>
  <tableColumns count="11">
    <tableColumn id="1" name="CÓDIGO" totalsRowLabel="Total" dataDxfId="27"/>
    <tableColumn id="2" name="PRODUCTO" dataDxfId="26"/>
    <tableColumn id="3" name="TALLE" dataDxfId="25"/>
    <tableColumn id="4" name="TIPO" dataDxfId="24"/>
    <tableColumn id="8" name="COLOR" dataDxfId="23"/>
    <tableColumn id="5" name="COSTO UNIDAD" dataDxfId="22" dataCellStyle="Moneda"/>
    <tableColumn id="6" name="PRECIO DE VENTA" dataDxfId="21" dataCellStyle="Moneda"/>
    <tableColumn id="11" name="ENTRADA" dataDxfId="18">
      <calculatedColumnFormula>SUMIFS(entrada[CANTIDAD],entrada[CÓDIGO],inventario[[#This Row],[CÓDIGO]],entrada[TALLE],inventario[[#This Row],[TALLE]],entrada[TIPO],inventario[[#This Row],[TIPO]],entrada[COLOR],inventario[[#This Row],[COLOR]])</calculatedColumnFormula>
    </tableColumn>
    <tableColumn id="12" name="SALIDA" dataDxfId="17">
      <calculatedColumnFormula>SUMIFS(salida[CANTIDAD],salida[CÓDIGO],inventario[[#This Row],[CÓDIGO]],salida[TALLE],inventario[[#This Row],[TALLE]],salida[TIPO],inventario[[#This Row],[TIPO]],salida[COLOR],inventario[[#This Row],[COLOR]])</calculatedColumnFormula>
    </tableColumn>
    <tableColumn id="13" name="STOCK" dataDxfId="19">
      <calculatedColumnFormula>[ENTRADA]-[SALIDA]</calculatedColumnFormula>
    </tableColumn>
    <tableColumn id="14" name="!" dataDxfId="20">
      <calculatedColumnFormula>IF(J16&lt;=20,"Poco Stock","")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entrada" displayName="entrada" ref="A15:H17" totalsRowCount="1" headerRowDxfId="51" dataDxfId="0" totalsRowDxfId="49" tableBorderDxfId="50">
  <autoFilter ref="A15:H16">
    <filterColumn colId="5"/>
  </autoFilter>
  <sortState ref="A16:H16">
    <sortCondition descending="1" ref="B15:B16"/>
  </sortState>
  <tableColumns count="8">
    <tableColumn id="1" name="CÓDIGO" dataDxfId="8" totalsRowDxfId="16"/>
    <tableColumn id="2" name="FECHA" dataDxfId="7" totalsRowDxfId="15"/>
    <tableColumn id="3" name="PRODUCTO" dataDxfId="6" totalsRowDxfId="14"/>
    <tableColumn id="4" name="TALLE" dataDxfId="5" totalsRowDxfId="13"/>
    <tableColumn id="5" name="TIPO" dataDxfId="4" totalsRowDxfId="12"/>
    <tableColumn id="8" name="COLOR" totalsRowLabel="Total" dataDxfId="3" totalsRowDxfId="11"/>
    <tableColumn id="6" name="CANTIDAD" totalsRowFunction="sum" dataDxfId="2" totalsRowDxfId="10"/>
    <tableColumn id="7" name="COSTO" totalsRowFunction="custom" dataDxfId="1" totalsRowDxfId="9" dataCellStyle="Moneda">
      <totalsRowFormula>SUM([COSTO])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salida" displayName="salida" ref="A15:H17" insertRow="1" totalsRowCount="1" headerRowDxfId="48" dataDxfId="47" totalsRowDxfId="45" tableBorderDxfId="46">
  <autoFilter ref="A15:H16">
    <filterColumn colId="5"/>
  </autoFilter>
  <sortState ref="A16:H18">
    <sortCondition descending="1" ref="B15:B18"/>
  </sortState>
  <tableColumns count="8">
    <tableColumn id="1" name="CÓDIGO" dataDxfId="44" totalsRowDxfId="43"/>
    <tableColumn id="2" name="FECHA" dataDxfId="42" totalsRowDxfId="41"/>
    <tableColumn id="3" name="PRODUCTO" dataDxfId="40" totalsRowDxfId="39"/>
    <tableColumn id="4" name="TALLE" dataDxfId="38" totalsRowDxfId="37"/>
    <tableColumn id="5" name="TIPO" dataDxfId="36" totalsRowDxfId="35"/>
    <tableColumn id="8" name="COLOR" totalsRowLabel="Total" dataDxfId="34" totalsRowDxfId="33"/>
    <tableColumn id="6" name="CANTIDAD" totalsRowFunction="sum" dataDxfId="32" totalsRowDxfId="31"/>
    <tableColumn id="7" name="INGRESOS" totalsRowFunction="custom" dataDxfId="30" totalsRowDxfId="29" dataCellStyle="Moneda">
      <totalsRowFormula>SUM([INGRESOS])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1"/>
  <dimension ref="A6:K29"/>
  <sheetViews>
    <sheetView tabSelected="1" workbookViewId="0">
      <selection activeCell="I16" sqref="I16"/>
    </sheetView>
  </sheetViews>
  <sheetFormatPr baseColWidth="10" defaultRowHeight="15"/>
  <cols>
    <col min="1" max="1" width="20.7109375" style="2" customWidth="1"/>
    <col min="2" max="2" width="30.7109375" style="2" customWidth="1"/>
    <col min="3" max="3" width="12.7109375" style="2" customWidth="1"/>
    <col min="4" max="5" width="18.7109375" style="2" customWidth="1"/>
    <col min="6" max="6" width="21.7109375" style="2" customWidth="1"/>
    <col min="7" max="7" width="22.7109375" style="2" customWidth="1"/>
    <col min="8" max="10" width="14.7109375" style="2" customWidth="1"/>
    <col min="11" max="11" width="14.85546875" style="2" customWidth="1"/>
    <col min="12" max="16384" width="11.42578125" style="2"/>
  </cols>
  <sheetData>
    <row r="6" spans="1:11" ht="17.25">
      <c r="A6" s="30" t="s">
        <v>0</v>
      </c>
      <c r="B6" s="1" t="s">
        <v>33</v>
      </c>
      <c r="E6" s="3"/>
      <c r="F6" s="12" t="s">
        <v>12</v>
      </c>
      <c r="G6" s="13">
        <f>SUM(entrada[COSTO])</f>
        <v>1000</v>
      </c>
      <c r="H6" s="14" t="s">
        <v>19</v>
      </c>
      <c r="I6" s="15">
        <f>SUM(inventario[ENTRADA])</f>
        <v>5</v>
      </c>
    </row>
    <row r="7" spans="1:11" ht="17.25">
      <c r="A7" s="30" t="s">
        <v>4</v>
      </c>
      <c r="B7" s="1" t="s">
        <v>34</v>
      </c>
      <c r="E7" s="3"/>
      <c r="F7" s="16" t="s">
        <v>11</v>
      </c>
      <c r="G7" s="17">
        <f>SUM(salida[INGRESOS])</f>
        <v>0</v>
      </c>
      <c r="H7" s="14" t="s">
        <v>18</v>
      </c>
      <c r="I7" s="15">
        <f>SUM(inventario[SALIDA])</f>
        <v>0</v>
      </c>
    </row>
    <row r="8" spans="1:11" ht="18" thickBot="1">
      <c r="A8" s="30" t="s">
        <v>1</v>
      </c>
      <c r="B8" s="1" t="s">
        <v>38</v>
      </c>
      <c r="E8" s="3"/>
      <c r="F8" s="18" t="s">
        <v>13</v>
      </c>
      <c r="G8" s="19">
        <f>G7-G6</f>
        <v>-1000</v>
      </c>
      <c r="H8" s="20" t="s">
        <v>17</v>
      </c>
      <c r="I8" s="21">
        <f>SUM(inventario[STOCK])</f>
        <v>5</v>
      </c>
    </row>
    <row r="9" spans="1:11" ht="17.25">
      <c r="A9" s="30" t="s">
        <v>2</v>
      </c>
      <c r="B9" s="1">
        <v>1</v>
      </c>
    </row>
    <row r="10" spans="1:11" ht="17.25">
      <c r="A10" s="30" t="s">
        <v>31</v>
      </c>
      <c r="B10" s="1" t="s">
        <v>36</v>
      </c>
    </row>
    <row r="11" spans="1:11" ht="17.25">
      <c r="A11" s="30" t="s">
        <v>9</v>
      </c>
      <c r="B11" s="4">
        <v>200</v>
      </c>
    </row>
    <row r="12" spans="1:11" ht="17.25">
      <c r="A12" s="30" t="s">
        <v>3</v>
      </c>
      <c r="B12" s="4">
        <v>300</v>
      </c>
    </row>
    <row r="15" spans="1:11" ht="15.75">
      <c r="A15" s="5" t="s">
        <v>0</v>
      </c>
      <c r="B15" s="6" t="s">
        <v>4</v>
      </c>
      <c r="C15" s="6" t="s">
        <v>1</v>
      </c>
      <c r="D15" s="6" t="s">
        <v>2</v>
      </c>
      <c r="E15" s="6" t="s">
        <v>31</v>
      </c>
      <c r="F15" s="6" t="s">
        <v>9</v>
      </c>
      <c r="G15" s="7" t="s">
        <v>3</v>
      </c>
      <c r="H15" s="33" t="s">
        <v>15</v>
      </c>
      <c r="I15" s="32" t="s">
        <v>16</v>
      </c>
      <c r="J15" s="32" t="s">
        <v>5</v>
      </c>
      <c r="K15" s="82" t="s">
        <v>10</v>
      </c>
    </row>
    <row r="16" spans="1:11" s="8" customFormat="1" ht="17.25">
      <c r="A16" s="1" t="s">
        <v>33</v>
      </c>
      <c r="B16" s="1" t="s">
        <v>34</v>
      </c>
      <c r="C16" s="1" t="s">
        <v>38</v>
      </c>
      <c r="D16" s="1">
        <v>1</v>
      </c>
      <c r="E16" s="1" t="s">
        <v>36</v>
      </c>
      <c r="F16" s="4">
        <v>200</v>
      </c>
      <c r="G16" s="4">
        <v>300</v>
      </c>
      <c r="H16" s="110">
        <f>SUMIFS(entrada[CANTIDAD],entrada[CÓDIGO],inventario[[#This Row],[CÓDIGO]],entrada[TALLE],inventario[[#This Row],[TALLE]],entrada[TIPO],inventario[[#This Row],[TIPO]],entrada[COLOR],inventario[[#This Row],[COLOR]])</f>
        <v>5</v>
      </c>
      <c r="I16" s="111">
        <f>SUMIFS(salida[CANTIDAD],salida[CÓDIGO],inventario[[#This Row],[CÓDIGO]],salida[TALLE],inventario[[#This Row],[TALLE]],salida[TIPO],inventario[[#This Row],[TIPO]],salida[COLOR],inventario[[#This Row],[COLOR]])</f>
        <v>0</v>
      </c>
      <c r="J16" s="10">
        <f>[ENTRADA]-[SALIDA]</f>
        <v>5</v>
      </c>
      <c r="K16" s="11" t="str">
        <f>IF(J16&lt;=20,"Poco Stock","")</f>
        <v>Poco Stock</v>
      </c>
    </row>
    <row r="17" spans="1:11" s="8" customFormat="1" ht="17.25">
      <c r="A17" s="1" t="s">
        <v>33</v>
      </c>
      <c r="B17" s="1" t="s">
        <v>34</v>
      </c>
      <c r="C17" s="1" t="s">
        <v>37</v>
      </c>
      <c r="D17" s="1">
        <v>1</v>
      </c>
      <c r="E17" s="1" t="s">
        <v>36</v>
      </c>
      <c r="F17" s="4">
        <v>200</v>
      </c>
      <c r="G17" s="4">
        <v>300</v>
      </c>
      <c r="H17" s="110">
        <f>SUMIFS(entrada[CANTIDAD],entrada[CÓDIGO],inventario[[#This Row],[CÓDIGO]],entrada[TALLE],inventario[[#This Row],[TALLE]],entrada[TIPO],inventario[[#This Row],[TIPO]],entrada[COLOR],inventario[[#This Row],[COLOR]])</f>
        <v>0</v>
      </c>
      <c r="I17" s="111">
        <f>SUMIFS(salida[CANTIDAD],salida[CÓDIGO],inventario[[#This Row],[CÓDIGO]],salida[TALLE],inventario[[#This Row],[TALLE]],salida[TIPO],inventario[[#This Row],[TIPO]],salida[COLOR],inventario[[#This Row],[COLOR]])</f>
        <v>0</v>
      </c>
      <c r="J17" s="10">
        <f>[ENTRADA]-[SALIDA]</f>
        <v>0</v>
      </c>
      <c r="K17" s="11" t="str">
        <f>IF(J17&lt;=20,"Poco Stock","")</f>
        <v>Poco Stock</v>
      </c>
    </row>
    <row r="18" spans="1:11" s="8" customFormat="1" ht="17.25">
      <c r="A18" s="1" t="s">
        <v>33</v>
      </c>
      <c r="B18" s="1" t="s">
        <v>34</v>
      </c>
      <c r="C18" s="1" t="s">
        <v>35</v>
      </c>
      <c r="D18" s="1">
        <v>1</v>
      </c>
      <c r="E18" s="1" t="s">
        <v>36</v>
      </c>
      <c r="F18" s="4">
        <v>200</v>
      </c>
      <c r="G18" s="4">
        <v>300</v>
      </c>
      <c r="H18" s="110">
        <f>SUMIFS(entrada[CANTIDAD],entrada[CÓDIGO],inventario[[#This Row],[CÓDIGO]],entrada[TALLE],inventario[[#This Row],[TALLE]],entrada[TIPO],inventario[[#This Row],[TIPO]],entrada[COLOR],inventario[[#This Row],[COLOR]])</f>
        <v>0</v>
      </c>
      <c r="I18" s="111">
        <f>SUMIFS(salida[CANTIDAD],salida[CÓDIGO],inventario[[#This Row],[CÓDIGO]],salida[TALLE],inventario[[#This Row],[TALLE]],salida[TIPO],inventario[[#This Row],[TIPO]],salida[COLOR],inventario[[#This Row],[COLOR]])</f>
        <v>0</v>
      </c>
      <c r="J18" s="10">
        <f>[ENTRADA]-[SALIDA]</f>
        <v>0</v>
      </c>
      <c r="K18" s="11" t="str">
        <f>IF(J18&lt;=20,"Poco Stock","")</f>
        <v>Poco Stock</v>
      </c>
    </row>
    <row r="19" spans="1:11" s="8" customFormat="1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1" s="8" customFormat="1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1" s="8" customForma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s="8" customForma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K23" s="9"/>
    </row>
    <row r="24" spans="1:11">
      <c r="K24" s="9"/>
    </row>
    <row r="25" spans="1:11" s="9" customFormat="1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1" s="9" customFormat="1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1" s="9" customFormat="1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1" s="9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s="9" customForma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</sheetData>
  <sortState ref="A14:F18">
    <sortCondition ref="A13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6:I71"/>
  <sheetViews>
    <sheetView workbookViewId="0">
      <selection activeCell="B9" sqref="B9"/>
    </sheetView>
  </sheetViews>
  <sheetFormatPr baseColWidth="10" defaultRowHeight="15"/>
  <cols>
    <col min="1" max="1" width="20.7109375" style="2" customWidth="1"/>
    <col min="2" max="3" width="30.7109375" style="2" customWidth="1"/>
    <col min="4" max="4" width="12.7109375" style="2" customWidth="1"/>
    <col min="5" max="6" width="18.7109375" style="2" customWidth="1"/>
    <col min="7" max="8" width="22.7109375" style="2" customWidth="1"/>
    <col min="9" max="9" width="14.7109375" style="2" customWidth="1"/>
    <col min="10" max="10" width="11.85546875" style="2" customWidth="1"/>
    <col min="11" max="16384" width="11.42578125" style="2"/>
  </cols>
  <sheetData>
    <row r="6" spans="1:9" ht="17.25">
      <c r="A6" s="28" t="s">
        <v>0</v>
      </c>
      <c r="B6" s="24" t="s">
        <v>33</v>
      </c>
      <c r="F6" s="41" t="s">
        <v>12</v>
      </c>
      <c r="G6" s="13">
        <f>SUM(entrada[COSTO])</f>
        <v>1000</v>
      </c>
      <c r="H6" s="14" t="s">
        <v>19</v>
      </c>
      <c r="I6" s="15">
        <f>SUM(entrada[CANTIDAD])</f>
        <v>5</v>
      </c>
    </row>
    <row r="7" spans="1:9" ht="17.25">
      <c r="A7" s="29" t="s">
        <v>6</v>
      </c>
      <c r="B7" s="24">
        <v>44551</v>
      </c>
      <c r="F7" s="42" t="s">
        <v>11</v>
      </c>
      <c r="G7" s="17">
        <f>SUM(salida[INGRESOS])</f>
        <v>0</v>
      </c>
      <c r="H7" s="14" t="s">
        <v>18</v>
      </c>
      <c r="I7" s="15">
        <f>SUM(salida[CANTIDAD])</f>
        <v>0</v>
      </c>
    </row>
    <row r="8" spans="1:9" ht="18" thickBot="1">
      <c r="A8" s="30" t="s">
        <v>4</v>
      </c>
      <c r="B8" s="27" t="str">
        <f>IFERROR(VLOOKUP(B6,inventario[],2,),"-")</f>
        <v>REMERA</v>
      </c>
      <c r="F8" s="43" t="s">
        <v>13</v>
      </c>
      <c r="G8" s="19">
        <f>G7-G6</f>
        <v>-1000</v>
      </c>
      <c r="H8" s="20" t="s">
        <v>17</v>
      </c>
      <c r="I8" s="21">
        <f>SUM(inventario[STOCK])</f>
        <v>5</v>
      </c>
    </row>
    <row r="9" spans="1:9" ht="17.25">
      <c r="A9" s="30" t="s">
        <v>1</v>
      </c>
      <c r="B9" s="27" t="str">
        <f>IFERROR(VLOOKUP(B6,inventario[],3,),"-")</f>
        <v>L</v>
      </c>
    </row>
    <row r="10" spans="1:9" ht="17.25">
      <c r="A10" s="30" t="s">
        <v>2</v>
      </c>
      <c r="B10" s="27">
        <f>IFERROR(VLOOKUP(B6,inventario[],4,),"-")</f>
        <v>1</v>
      </c>
      <c r="E10" s="3"/>
    </row>
    <row r="11" spans="1:9" ht="17.25">
      <c r="A11" s="30" t="s">
        <v>31</v>
      </c>
      <c r="B11" s="27" t="str">
        <f>IFERROR(VLOOKUP(B6,inventario[],5,),"-")</f>
        <v>BLANCO</v>
      </c>
      <c r="E11" s="3"/>
    </row>
    <row r="12" spans="1:9" ht="17.25">
      <c r="A12" s="30" t="s">
        <v>8</v>
      </c>
      <c r="B12" s="1">
        <v>5</v>
      </c>
    </row>
    <row r="13" spans="1:9" ht="17.25">
      <c r="B13" s="23">
        <f>IFERROR(VLOOKUP(B6,inventario[],6,)*B12,"-")</f>
        <v>1000</v>
      </c>
    </row>
    <row r="15" spans="1:9" ht="15.75">
      <c r="A15" s="31" t="s">
        <v>0</v>
      </c>
      <c r="B15" s="31" t="s">
        <v>6</v>
      </c>
      <c r="C15" s="32" t="s">
        <v>4</v>
      </c>
      <c r="D15" s="32" t="s">
        <v>1</v>
      </c>
      <c r="E15" s="32" t="s">
        <v>2</v>
      </c>
      <c r="F15" s="33" t="s">
        <v>31</v>
      </c>
      <c r="G15" s="33" t="s">
        <v>8</v>
      </c>
      <c r="H15" s="34" t="s">
        <v>7</v>
      </c>
    </row>
    <row r="16" spans="1:9" s="8" customFormat="1" ht="17.25">
      <c r="A16" s="35" t="s">
        <v>33</v>
      </c>
      <c r="B16" s="35">
        <v>44551</v>
      </c>
      <c r="C16" s="36" t="s">
        <v>34</v>
      </c>
      <c r="D16" s="36" t="s">
        <v>38</v>
      </c>
      <c r="E16" s="36">
        <v>1</v>
      </c>
      <c r="F16" s="36" t="s">
        <v>36</v>
      </c>
      <c r="G16" s="36">
        <v>5</v>
      </c>
      <c r="H16" s="37">
        <v>1000</v>
      </c>
    </row>
    <row r="17" spans="1:8" s="8" customFormat="1" ht="28.5">
      <c r="A17" s="38"/>
      <c r="B17" s="39"/>
      <c r="C17" s="39"/>
      <c r="D17" s="39"/>
      <c r="E17" s="40"/>
      <c r="F17" s="83" t="s">
        <v>14</v>
      </c>
      <c r="G17" s="87">
        <f>SUBTOTAL(109,[CANTIDAD])</f>
        <v>5</v>
      </c>
      <c r="H17" s="86">
        <f>SUM([COSTO])</f>
        <v>1000</v>
      </c>
    </row>
    <row r="18" spans="1:8" s="8" customFormat="1" ht="16.5">
      <c r="A18" s="25"/>
      <c r="B18" s="25"/>
      <c r="C18" s="25"/>
      <c r="D18" s="25"/>
      <c r="E18" s="25"/>
      <c r="F18" s="25"/>
      <c r="G18" s="26"/>
      <c r="H18" s="2"/>
    </row>
    <row r="19" spans="1:8" s="8" customFormat="1" ht="16.5">
      <c r="A19" s="25"/>
      <c r="B19" s="25"/>
      <c r="C19" s="25"/>
      <c r="D19" s="25"/>
      <c r="E19" s="25"/>
      <c r="F19" s="25"/>
      <c r="G19" s="26"/>
      <c r="H19" s="2"/>
    </row>
    <row r="20" spans="1:8" s="8" customFormat="1" ht="27" customHeight="1">
      <c r="A20" s="25"/>
      <c r="B20" s="25"/>
      <c r="C20" s="25"/>
      <c r="D20" s="25"/>
      <c r="E20" s="25"/>
      <c r="F20" s="25"/>
      <c r="G20" s="26"/>
      <c r="H20" s="2"/>
    </row>
    <row r="21" spans="1:8" ht="16.5">
      <c r="A21" s="25"/>
      <c r="B21" s="25"/>
      <c r="C21" s="25"/>
      <c r="D21" s="25"/>
      <c r="E21" s="25"/>
      <c r="F21" s="25"/>
      <c r="G21" s="26"/>
    </row>
    <row r="71" ht="30" customHeight="1"/>
  </sheetData>
  <sheetProtection password="CF42" sheet="1" objects="1" scenarios="1"/>
  <sortState ref="A15:G18">
    <sortCondition descending="1" ref="B14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6:I66"/>
  <sheetViews>
    <sheetView workbookViewId="0">
      <selection activeCell="B6" sqref="B6"/>
    </sheetView>
  </sheetViews>
  <sheetFormatPr baseColWidth="10" defaultRowHeight="15"/>
  <cols>
    <col min="1" max="1" width="20.7109375" style="2" customWidth="1"/>
    <col min="2" max="3" width="30.7109375" style="2" customWidth="1"/>
    <col min="4" max="4" width="12.7109375" style="2" customWidth="1"/>
    <col min="5" max="5" width="18.5703125" style="2" customWidth="1"/>
    <col min="6" max="6" width="18.7109375" style="2" customWidth="1"/>
    <col min="7" max="8" width="22.7109375" style="2" customWidth="1"/>
    <col min="9" max="9" width="14.7109375" style="2" customWidth="1"/>
    <col min="10" max="16384" width="11.42578125" style="2"/>
  </cols>
  <sheetData>
    <row r="6" spans="1:9" ht="17.25">
      <c r="A6" s="28" t="s">
        <v>0</v>
      </c>
      <c r="B6" s="24"/>
      <c r="E6" s="3"/>
      <c r="F6" s="12" t="s">
        <v>12</v>
      </c>
      <c r="G6" s="13">
        <f>SUM(entrada[COSTO])</f>
        <v>1000</v>
      </c>
      <c r="H6" s="14" t="s">
        <v>19</v>
      </c>
      <c r="I6" s="15">
        <f>SUM(entrada[CANTIDAD])</f>
        <v>5</v>
      </c>
    </row>
    <row r="7" spans="1:9" ht="17.25">
      <c r="A7" s="28" t="s">
        <v>6</v>
      </c>
      <c r="B7" s="24"/>
      <c r="E7" s="3"/>
      <c r="F7" s="16" t="s">
        <v>11</v>
      </c>
      <c r="G7" s="17">
        <f>SUM(salida[INGRESOS])</f>
        <v>0</v>
      </c>
      <c r="H7" s="14" t="s">
        <v>18</v>
      </c>
      <c r="I7" s="15">
        <f>SUM(salida[CANTIDAD])</f>
        <v>0</v>
      </c>
    </row>
    <row r="8" spans="1:9" ht="18" thickBot="1">
      <c r="A8" s="30" t="s">
        <v>4</v>
      </c>
      <c r="B8" s="48" t="str">
        <f>IFERROR(VLOOKUP(B6,inventario[],2,),"-")</f>
        <v>-</v>
      </c>
      <c r="E8" s="3"/>
      <c r="F8" s="18" t="s">
        <v>13</v>
      </c>
      <c r="G8" s="19">
        <f>G7-G6</f>
        <v>-1000</v>
      </c>
      <c r="H8" s="20" t="s">
        <v>17</v>
      </c>
      <c r="I8" s="21">
        <f>SUM(inventario[STOCK])</f>
        <v>5</v>
      </c>
    </row>
    <row r="9" spans="1:9" ht="17.25">
      <c r="A9" s="30" t="s">
        <v>1</v>
      </c>
      <c r="B9" s="48" t="str">
        <f>IFERROR(VLOOKUP(B6,inventario[],3,),"-")</f>
        <v>-</v>
      </c>
    </row>
    <row r="10" spans="1:9" ht="17.25">
      <c r="A10" s="30" t="s">
        <v>2</v>
      </c>
      <c r="B10" s="48" t="str">
        <f>IFERROR(VLOOKUP(B6,inventario[],4,),"-")</f>
        <v>-</v>
      </c>
    </row>
    <row r="11" spans="1:9" ht="17.25">
      <c r="A11" s="30" t="s">
        <v>31</v>
      </c>
      <c r="B11" s="48" t="str">
        <f>IFERROR(VLOOKUP(B6,inventario[],5,),"-")</f>
        <v>-</v>
      </c>
    </row>
    <row r="12" spans="1:9" ht="17.25">
      <c r="A12" s="30" t="s">
        <v>8</v>
      </c>
      <c r="B12" s="44"/>
    </row>
    <row r="13" spans="1:9" ht="17.25">
      <c r="B13" s="23" t="str">
        <f>IFERROR(VLOOKUP(B6,inventario[],7,)*B12,"-")</f>
        <v>-</v>
      </c>
    </row>
    <row r="15" spans="1:9" ht="15.75">
      <c r="A15" s="31" t="s">
        <v>0</v>
      </c>
      <c r="B15" s="31" t="s">
        <v>6</v>
      </c>
      <c r="C15" s="32" t="s">
        <v>4</v>
      </c>
      <c r="D15" s="32" t="s">
        <v>1</v>
      </c>
      <c r="E15" s="32" t="s">
        <v>2</v>
      </c>
      <c r="F15" s="33" t="s">
        <v>31</v>
      </c>
      <c r="G15" s="33" t="s">
        <v>8</v>
      </c>
      <c r="H15" s="34" t="s">
        <v>11</v>
      </c>
    </row>
    <row r="16" spans="1:9" s="45" customFormat="1" ht="17.25">
      <c r="A16" s="35"/>
      <c r="B16" s="35"/>
      <c r="C16" s="36"/>
      <c r="D16" s="36"/>
      <c r="E16" s="36"/>
      <c r="F16" s="36"/>
      <c r="G16" s="36"/>
      <c r="H16" s="37"/>
    </row>
    <row r="17" spans="1:8" s="45" customFormat="1" ht="28.5">
      <c r="A17" s="46"/>
      <c r="B17" s="47"/>
      <c r="C17" s="39"/>
      <c r="D17" s="39"/>
      <c r="E17" s="83"/>
      <c r="F17" s="83" t="s">
        <v>14</v>
      </c>
      <c r="G17" s="85">
        <f>SUBTOTAL(109,[CANTIDAD])</f>
        <v>0</v>
      </c>
      <c r="H17" s="84">
        <f>SUM([INGRESOS])</f>
        <v>0</v>
      </c>
    </row>
    <row r="18" spans="1:8" s="45" customFormat="1" ht="16.5">
      <c r="A18" s="25"/>
      <c r="B18" s="25"/>
      <c r="C18" s="25"/>
      <c r="D18" s="25"/>
      <c r="E18" s="25"/>
      <c r="F18" s="25"/>
      <c r="G18" s="26"/>
      <c r="H18" s="2"/>
    </row>
    <row r="19" spans="1:8" s="8" customFormat="1" ht="27" customHeight="1">
      <c r="A19" s="25"/>
      <c r="B19" s="25"/>
      <c r="C19" s="25"/>
      <c r="D19" s="25"/>
      <c r="E19" s="25"/>
      <c r="F19" s="25"/>
      <c r="G19" s="26"/>
      <c r="H19" s="2"/>
    </row>
    <row r="20" spans="1:8" ht="16.5">
      <c r="A20" s="25"/>
      <c r="B20" s="25"/>
      <c r="C20" s="25"/>
      <c r="D20" s="25"/>
      <c r="E20" s="25"/>
      <c r="F20" s="25"/>
      <c r="G20" s="26"/>
    </row>
    <row r="21" spans="1:8" ht="16.5">
      <c r="A21" s="25"/>
      <c r="B21" s="25"/>
      <c r="C21" s="25"/>
      <c r="D21" s="25"/>
      <c r="E21" s="25"/>
      <c r="F21" s="25"/>
      <c r="G21" s="26"/>
    </row>
    <row r="66" ht="30" customHeight="1"/>
  </sheetData>
  <sheetProtection password="CF42" sheet="1" objects="1" scenarios="1"/>
  <sortState ref="A15:G18">
    <sortCondition descending="1" ref="B15"/>
  </sortState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1"/>
  <dimension ref="B1:Q36"/>
  <sheetViews>
    <sheetView workbookViewId="0">
      <selection activeCell="E7" sqref="E7:G7"/>
    </sheetView>
  </sheetViews>
  <sheetFormatPr baseColWidth="10" defaultRowHeight="17.25"/>
  <cols>
    <col min="1" max="1" width="11.42578125" style="2"/>
    <col min="2" max="2" width="8.85546875" style="2" customWidth="1"/>
    <col min="3" max="3" width="26" style="2" customWidth="1"/>
    <col min="4" max="4" width="5.42578125" style="2" customWidth="1"/>
    <col min="5" max="6" width="11.42578125" style="59"/>
    <col min="7" max="7" width="12.7109375" style="59" customWidth="1"/>
    <col min="8" max="8" width="21.28515625" style="2" customWidth="1"/>
    <col min="9" max="9" width="11.42578125" style="2" customWidth="1"/>
    <col min="10" max="16384" width="11.42578125" style="2"/>
  </cols>
  <sheetData>
    <row r="1" spans="2:17" ht="15" customHeight="1">
      <c r="B1" s="49"/>
      <c r="C1" s="50"/>
      <c r="D1" s="50"/>
      <c r="E1" s="97" t="e">
        <f>INDEX(inventario[],BÚSQUEDA!C6,2)</f>
        <v>#VALUE!</v>
      </c>
      <c r="F1" s="97"/>
      <c r="G1" s="97"/>
      <c r="H1" s="50"/>
      <c r="I1" s="51"/>
      <c r="J1" s="22"/>
      <c r="K1" s="22"/>
      <c r="L1" s="22"/>
      <c r="M1" s="22"/>
      <c r="N1" s="22"/>
      <c r="O1" s="22"/>
      <c r="P1" s="22"/>
      <c r="Q1" s="22"/>
    </row>
    <row r="2" spans="2:17" ht="15" customHeight="1">
      <c r="B2" s="52"/>
      <c r="C2" s="53"/>
      <c r="D2" s="53"/>
      <c r="E2" s="97"/>
      <c r="F2" s="97"/>
      <c r="G2" s="97"/>
      <c r="H2" s="53"/>
      <c r="I2" s="54"/>
      <c r="J2" s="22"/>
      <c r="K2" s="22"/>
      <c r="L2" s="22"/>
      <c r="M2" s="22"/>
      <c r="N2" s="22"/>
      <c r="O2" s="22"/>
      <c r="P2" s="22"/>
      <c r="Q2" s="22"/>
    </row>
    <row r="3" spans="2:17" ht="15" customHeight="1">
      <c r="B3" s="52"/>
      <c r="C3" s="53"/>
      <c r="D3" s="53"/>
      <c r="E3" s="97"/>
      <c r="F3" s="97"/>
      <c r="G3" s="97"/>
      <c r="H3" s="53"/>
      <c r="I3" s="54"/>
      <c r="J3" s="22"/>
      <c r="K3" s="22"/>
      <c r="L3" s="22"/>
      <c r="M3" s="22"/>
      <c r="N3" s="22"/>
      <c r="O3" s="22"/>
      <c r="P3" s="22"/>
      <c r="Q3" s="22"/>
    </row>
    <row r="4" spans="2:17" ht="15" customHeight="1">
      <c r="B4" s="52"/>
      <c r="C4" s="53"/>
      <c r="D4" s="53"/>
      <c r="E4" s="97"/>
      <c r="F4" s="97"/>
      <c r="G4" s="97"/>
      <c r="H4" s="53"/>
      <c r="I4" s="54"/>
      <c r="J4" s="22"/>
      <c r="K4" s="22"/>
      <c r="L4" s="22"/>
      <c r="M4" s="22"/>
      <c r="N4" s="22"/>
      <c r="O4" s="22"/>
      <c r="P4" s="22"/>
      <c r="Q4" s="22"/>
    </row>
    <row r="5" spans="2:17" ht="15" customHeight="1">
      <c r="B5" s="52"/>
      <c r="C5" s="53"/>
      <c r="D5" s="53"/>
      <c r="E5" s="97"/>
      <c r="F5" s="97"/>
      <c r="G5" s="97"/>
      <c r="H5" s="53"/>
      <c r="I5" s="54"/>
      <c r="J5" s="22"/>
      <c r="K5" s="22"/>
      <c r="L5" s="22"/>
      <c r="M5" s="22"/>
      <c r="N5" s="22"/>
      <c r="O5" s="22"/>
      <c r="P5" s="22"/>
      <c r="Q5" s="22"/>
    </row>
    <row r="6" spans="2:17" ht="15" customHeight="1" thickBot="1">
      <c r="B6" s="52"/>
      <c r="C6" s="55"/>
      <c r="D6" s="53"/>
      <c r="E6" s="97"/>
      <c r="F6" s="97"/>
      <c r="G6" s="97"/>
      <c r="H6" s="53"/>
      <c r="I6" s="54"/>
      <c r="J6" s="22"/>
      <c r="K6" s="22"/>
      <c r="L6" s="22"/>
      <c r="M6" s="22"/>
      <c r="N6" s="22"/>
      <c r="O6" s="22"/>
      <c r="P6" s="22"/>
      <c r="Q6" s="22"/>
    </row>
    <row r="7" spans="2:17" ht="19.5" customHeight="1" thickBot="1">
      <c r="B7" s="52"/>
      <c r="C7" s="61" t="s">
        <v>29</v>
      </c>
      <c r="D7" s="53"/>
      <c r="E7" s="98"/>
      <c r="F7" s="99"/>
      <c r="G7" s="100"/>
      <c r="H7" s="53"/>
      <c r="I7" s="56"/>
      <c r="J7" s="22"/>
      <c r="K7" s="22"/>
      <c r="L7" s="22"/>
      <c r="M7" s="22"/>
      <c r="N7" s="22"/>
      <c r="O7" s="22"/>
      <c r="P7" s="22"/>
      <c r="Q7" s="22"/>
    </row>
    <row r="8" spans="2:17" ht="15" customHeight="1" thickBot="1">
      <c r="B8" s="52"/>
      <c r="C8" s="57"/>
      <c r="D8" s="53"/>
      <c r="E8" s="101"/>
      <c r="F8" s="101"/>
      <c r="G8" s="101"/>
      <c r="H8" s="58"/>
      <c r="I8" s="54"/>
      <c r="J8" s="22"/>
      <c r="K8" s="22"/>
      <c r="L8" s="22"/>
      <c r="M8" s="22"/>
      <c r="N8" s="22"/>
      <c r="O8" s="22"/>
      <c r="P8" s="22"/>
      <c r="Q8" s="22"/>
    </row>
    <row r="9" spans="2:17" ht="19.5" customHeight="1" thickBot="1">
      <c r="B9" s="60"/>
      <c r="C9" s="61" t="s">
        <v>32</v>
      </c>
      <c r="D9" s="62"/>
      <c r="E9" s="95" t="str">
        <f>IFERROR(VLOOKUP($E$7,inventario[],2,),"-")</f>
        <v>-</v>
      </c>
      <c r="F9" s="91"/>
      <c r="G9" s="96"/>
      <c r="H9" s="62"/>
      <c r="I9" s="63"/>
      <c r="J9" s="22"/>
      <c r="K9" s="22"/>
      <c r="L9" s="22"/>
      <c r="M9" s="22"/>
      <c r="N9" s="22"/>
      <c r="O9" s="22"/>
      <c r="P9" s="22"/>
      <c r="Q9" s="22"/>
    </row>
    <row r="10" spans="2:17" ht="15" customHeight="1" thickBot="1">
      <c r="B10" s="60"/>
      <c r="C10" s="64"/>
      <c r="D10" s="62"/>
      <c r="E10" s="91"/>
      <c r="F10" s="91"/>
      <c r="G10" s="91"/>
      <c r="H10" s="62"/>
      <c r="I10" s="63"/>
      <c r="J10" s="22"/>
      <c r="K10" s="22"/>
      <c r="L10" s="22"/>
      <c r="M10" s="22"/>
      <c r="N10" s="22"/>
      <c r="O10" s="22"/>
      <c r="P10" s="22"/>
      <c r="Q10" s="22"/>
    </row>
    <row r="11" spans="2:17" ht="18" customHeight="1" thickBot="1">
      <c r="B11" s="60"/>
      <c r="C11" s="61" t="s">
        <v>20</v>
      </c>
      <c r="D11" s="62"/>
      <c r="E11" s="95" t="str">
        <f>IFERROR(VLOOKUP(E7,inventario[],3,),"-")</f>
        <v>-</v>
      </c>
      <c r="F11" s="91"/>
      <c r="G11" s="96"/>
      <c r="H11" s="62"/>
      <c r="I11" s="63"/>
      <c r="J11" s="22"/>
      <c r="K11" s="22"/>
      <c r="L11" s="22"/>
      <c r="M11" s="22"/>
      <c r="N11" s="22"/>
      <c r="O11" s="22"/>
      <c r="P11" s="22"/>
      <c r="Q11" s="22"/>
    </row>
    <row r="12" spans="2:17" ht="15" customHeight="1" thickBot="1">
      <c r="B12" s="60"/>
      <c r="C12" s="64"/>
      <c r="D12" s="62"/>
      <c r="E12" s="91"/>
      <c r="F12" s="91"/>
      <c r="G12" s="91"/>
      <c r="H12" s="62"/>
      <c r="I12" s="63"/>
      <c r="J12" s="22"/>
      <c r="K12" s="22"/>
      <c r="L12" s="22"/>
      <c r="M12" s="22"/>
      <c r="N12" s="22"/>
      <c r="O12" s="22"/>
      <c r="P12" s="22"/>
      <c r="Q12" s="22"/>
    </row>
    <row r="13" spans="2:17" ht="18" customHeight="1" thickBot="1">
      <c r="B13" s="60"/>
      <c r="C13" s="61" t="s">
        <v>21</v>
      </c>
      <c r="D13" s="62"/>
      <c r="E13" s="95" t="str">
        <f>IFERROR(VLOOKUP(E7,inventario[],4,),"-")</f>
        <v>-</v>
      </c>
      <c r="F13" s="91"/>
      <c r="G13" s="96"/>
      <c r="H13" s="62"/>
      <c r="I13" s="63"/>
      <c r="J13" s="22"/>
      <c r="K13" s="22"/>
      <c r="L13" s="22"/>
      <c r="M13" s="22"/>
      <c r="N13" s="22"/>
      <c r="O13" s="22"/>
      <c r="P13" s="22"/>
      <c r="Q13" s="22"/>
    </row>
    <row r="14" spans="2:17" ht="18" customHeight="1" thickBot="1">
      <c r="B14" s="60"/>
      <c r="C14" s="61"/>
      <c r="D14" s="62"/>
      <c r="E14" s="91"/>
      <c r="F14" s="91"/>
      <c r="G14" s="91"/>
      <c r="H14" s="62"/>
      <c r="I14" s="63"/>
      <c r="J14" s="22"/>
      <c r="K14" s="22"/>
      <c r="L14" s="22"/>
      <c r="M14" s="22"/>
      <c r="N14" s="22"/>
      <c r="O14" s="22"/>
      <c r="P14" s="22"/>
      <c r="Q14" s="22"/>
    </row>
    <row r="15" spans="2:17" ht="18" customHeight="1" thickBot="1">
      <c r="B15" s="60"/>
      <c r="C15" s="61" t="s">
        <v>22</v>
      </c>
      <c r="D15" s="62"/>
      <c r="E15" s="95" t="str">
        <f>IFERROR(VLOOKUP(E7,inventario[],5,),"-")</f>
        <v>-</v>
      </c>
      <c r="F15" s="91"/>
      <c r="G15" s="96"/>
      <c r="H15" s="62"/>
      <c r="I15" s="63"/>
      <c r="J15" s="22"/>
      <c r="K15" s="22"/>
      <c r="L15" s="22"/>
      <c r="M15" s="22"/>
      <c r="N15" s="22"/>
      <c r="O15" s="22"/>
      <c r="P15" s="22"/>
      <c r="Q15" s="22"/>
    </row>
    <row r="16" spans="2:17" ht="15" customHeight="1" thickBot="1">
      <c r="B16" s="60"/>
      <c r="C16" s="64"/>
      <c r="D16" s="62"/>
      <c r="E16" s="91"/>
      <c r="F16" s="91"/>
      <c r="G16" s="91"/>
      <c r="H16" s="62"/>
      <c r="I16" s="63"/>
      <c r="J16" s="22"/>
      <c r="K16" s="22"/>
      <c r="L16" s="22"/>
      <c r="M16" s="22"/>
      <c r="N16" s="22"/>
      <c r="O16" s="22"/>
      <c r="P16" s="22"/>
      <c r="Q16" s="22"/>
    </row>
    <row r="17" spans="2:17" ht="18" customHeight="1" thickBot="1">
      <c r="B17" s="60"/>
      <c r="C17" s="61" t="s">
        <v>30</v>
      </c>
      <c r="D17" s="62"/>
      <c r="E17" s="88" t="str">
        <f>IFERROR(VLOOKUP(E7,inventario[],6,),"-")</f>
        <v>-</v>
      </c>
      <c r="F17" s="89"/>
      <c r="G17" s="90"/>
      <c r="H17" s="62"/>
      <c r="I17" s="63"/>
      <c r="J17" s="22"/>
      <c r="K17" s="22"/>
      <c r="L17" s="22"/>
      <c r="M17" s="22"/>
      <c r="N17" s="22"/>
      <c r="O17" s="22"/>
      <c r="P17" s="22"/>
      <c r="Q17" s="22"/>
    </row>
    <row r="18" spans="2:17" ht="15" customHeight="1" thickBot="1">
      <c r="B18" s="60"/>
      <c r="C18" s="64"/>
      <c r="D18" s="62"/>
      <c r="E18" s="91"/>
      <c r="F18" s="91"/>
      <c r="G18" s="91"/>
      <c r="H18" s="62"/>
      <c r="I18" s="63"/>
      <c r="J18" s="22"/>
      <c r="K18" s="22"/>
      <c r="L18" s="22"/>
      <c r="M18" s="22"/>
      <c r="N18" s="22"/>
      <c r="O18" s="22"/>
      <c r="P18" s="22"/>
      <c r="Q18" s="22"/>
    </row>
    <row r="19" spans="2:17" ht="18" customHeight="1" thickBot="1">
      <c r="B19" s="60"/>
      <c r="C19" s="61" t="s">
        <v>26</v>
      </c>
      <c r="D19" s="62"/>
      <c r="E19" s="92" t="str">
        <f>IFERROR(VLOOKUP(E7,inventario[],7,),"-")</f>
        <v>-</v>
      </c>
      <c r="F19" s="93"/>
      <c r="G19" s="94"/>
      <c r="H19" s="62"/>
      <c r="I19" s="63"/>
      <c r="J19" s="22"/>
      <c r="K19" s="22"/>
      <c r="L19" s="22"/>
      <c r="M19" s="22"/>
      <c r="N19" s="22"/>
      <c r="O19" s="22"/>
      <c r="P19" s="22"/>
      <c r="Q19" s="22"/>
    </row>
    <row r="20" spans="2:17" ht="15" customHeight="1" thickBot="1">
      <c r="B20" s="60"/>
      <c r="C20" s="64"/>
      <c r="D20" s="62"/>
      <c r="E20" s="91"/>
      <c r="F20" s="91"/>
      <c r="G20" s="91"/>
      <c r="H20" s="62"/>
      <c r="I20" s="63"/>
      <c r="J20" s="22"/>
      <c r="K20" s="22"/>
      <c r="L20" s="22"/>
      <c r="M20" s="22"/>
      <c r="N20" s="22"/>
      <c r="O20" s="22"/>
      <c r="P20" s="22"/>
      <c r="Q20" s="22"/>
    </row>
    <row r="21" spans="2:17" ht="18" customHeight="1" thickBot="1">
      <c r="B21" s="60"/>
      <c r="C21" s="61" t="s">
        <v>23</v>
      </c>
      <c r="D21" s="62"/>
      <c r="E21" s="95" t="str">
        <f>IFERROR(VLOOKUP(E7,inventario[],8,),"-")</f>
        <v>-</v>
      </c>
      <c r="F21" s="91"/>
      <c r="G21" s="96"/>
      <c r="H21" s="76">
        <f>IFERROR(-SUMIF(entrada[CÓDIGO],E7,entrada[COSTO]),"-")</f>
        <v>0</v>
      </c>
      <c r="I21" s="63"/>
      <c r="J21" s="22"/>
      <c r="K21" s="22"/>
      <c r="L21" s="22"/>
      <c r="M21" s="22"/>
      <c r="N21" s="22"/>
      <c r="O21" s="22"/>
      <c r="P21" s="22"/>
      <c r="Q21" s="22"/>
    </row>
    <row r="22" spans="2:17" ht="15" customHeight="1" thickBot="1">
      <c r="B22" s="60"/>
      <c r="C22" s="64"/>
      <c r="D22" s="62"/>
      <c r="E22" s="91"/>
      <c r="F22" s="91"/>
      <c r="G22" s="91"/>
      <c r="H22" s="62"/>
      <c r="I22" s="63"/>
      <c r="J22" s="22"/>
      <c r="K22" s="22"/>
      <c r="L22" s="22"/>
      <c r="M22" s="22"/>
      <c r="N22" s="22"/>
      <c r="O22" s="22"/>
      <c r="P22" s="22"/>
      <c r="Q22" s="22"/>
    </row>
    <row r="23" spans="2:17" ht="18" customHeight="1" thickBot="1">
      <c r="B23" s="60"/>
      <c r="C23" s="61" t="s">
        <v>24</v>
      </c>
      <c r="D23" s="62"/>
      <c r="E23" s="95" t="str">
        <f>IFERROR(VLOOKUP(E7,inventario[],9,),"-")</f>
        <v>-</v>
      </c>
      <c r="F23" s="91"/>
      <c r="G23" s="96"/>
      <c r="H23" s="77">
        <f>IFERROR(SUMIF(salida[CÓDIGO],E7,salida[INGRESOS]),"-")</f>
        <v>0</v>
      </c>
      <c r="I23" s="63"/>
      <c r="J23" s="22"/>
      <c r="K23" s="22"/>
      <c r="L23" s="22"/>
      <c r="M23" s="22"/>
      <c r="N23" s="22"/>
      <c r="O23" s="22"/>
      <c r="P23" s="22"/>
      <c r="Q23" s="22"/>
    </row>
    <row r="24" spans="2:17" ht="15" customHeight="1" thickBot="1">
      <c r="B24" s="60"/>
      <c r="C24" s="64"/>
      <c r="D24" s="62"/>
      <c r="E24" s="91"/>
      <c r="F24" s="91"/>
      <c r="G24" s="91"/>
      <c r="H24" s="62"/>
      <c r="I24" s="63"/>
      <c r="J24" s="22"/>
      <c r="K24" s="22"/>
      <c r="L24" s="22"/>
      <c r="M24" s="22"/>
      <c r="N24" s="22"/>
      <c r="O24" s="22"/>
      <c r="P24" s="22"/>
      <c r="Q24" s="22"/>
    </row>
    <row r="25" spans="2:17" ht="18" customHeight="1" thickBot="1">
      <c r="B25" s="60"/>
      <c r="C25" s="65" t="s">
        <v>25</v>
      </c>
      <c r="D25" s="62"/>
      <c r="E25" s="95" t="str">
        <f>IFERROR(VLOOKUP(E7,inventario[],10,),"-")</f>
        <v>-</v>
      </c>
      <c r="F25" s="91"/>
      <c r="G25" s="96"/>
      <c r="H25" s="78" t="str">
        <f>IFERROR(E25*E19,"-")</f>
        <v>-</v>
      </c>
      <c r="I25" s="63"/>
      <c r="J25" s="22"/>
      <c r="K25" s="22"/>
      <c r="L25" s="22"/>
      <c r="M25" s="22"/>
      <c r="N25" s="22"/>
      <c r="O25" s="22"/>
      <c r="P25" s="22"/>
      <c r="Q25" s="22"/>
    </row>
    <row r="26" spans="2:17" ht="15" customHeight="1" thickBot="1">
      <c r="B26" s="60"/>
      <c r="C26" s="64"/>
      <c r="D26" s="62"/>
      <c r="E26" s="91"/>
      <c r="F26" s="91"/>
      <c r="G26" s="91"/>
      <c r="H26" s="66" t="s">
        <v>27</v>
      </c>
      <c r="I26" s="63"/>
      <c r="J26" s="22"/>
      <c r="K26" s="22"/>
      <c r="L26" s="22"/>
      <c r="M26" s="22"/>
      <c r="N26" s="22"/>
      <c r="O26" s="22"/>
      <c r="P26" s="22"/>
      <c r="Q26" s="22"/>
    </row>
    <row r="27" spans="2:17" ht="18" customHeight="1" thickBot="1">
      <c r="B27" s="60"/>
      <c r="C27" s="61" t="s">
        <v>28</v>
      </c>
      <c r="D27" s="62"/>
      <c r="E27" s="102" t="str">
        <f>IFERROR(E19-E17,"-")</f>
        <v>-</v>
      </c>
      <c r="F27" s="103"/>
      <c r="G27" s="104"/>
      <c r="H27" s="79" t="str">
        <f>IFERROR(H25+H23+H21,"-")</f>
        <v>-</v>
      </c>
      <c r="I27" s="63"/>
      <c r="J27" s="22"/>
      <c r="K27" s="22"/>
      <c r="L27" s="22"/>
      <c r="M27" s="22"/>
      <c r="N27" s="22"/>
      <c r="O27" s="22"/>
      <c r="P27" s="22"/>
      <c r="Q27" s="22"/>
    </row>
    <row r="28" spans="2:17" ht="15" customHeight="1">
      <c r="B28" s="60"/>
      <c r="C28" s="62"/>
      <c r="D28" s="62"/>
      <c r="E28" s="105"/>
      <c r="F28" s="105"/>
      <c r="G28" s="105"/>
      <c r="H28" s="62"/>
      <c r="I28" s="63"/>
      <c r="J28" s="22"/>
      <c r="K28" s="22"/>
      <c r="L28" s="22"/>
      <c r="M28" s="22"/>
      <c r="N28" s="22"/>
      <c r="O28" s="22"/>
      <c r="P28" s="22"/>
      <c r="Q28" s="22"/>
    </row>
    <row r="29" spans="2:17" ht="15" customHeight="1">
      <c r="B29" s="60"/>
      <c r="C29" s="62"/>
      <c r="D29" s="62"/>
      <c r="E29" s="106"/>
      <c r="F29" s="106"/>
      <c r="G29" s="106"/>
      <c r="H29" s="62"/>
      <c r="I29" s="63"/>
      <c r="J29" s="22"/>
      <c r="K29" s="22"/>
      <c r="L29" s="22"/>
      <c r="M29" s="22"/>
      <c r="N29" s="22"/>
      <c r="O29" s="22"/>
      <c r="P29" s="22"/>
      <c r="Q29" s="22"/>
    </row>
    <row r="30" spans="2:17" ht="15" customHeight="1">
      <c r="B30" s="60"/>
      <c r="C30" s="62"/>
      <c r="D30" s="62"/>
      <c r="E30" s="106"/>
      <c r="F30" s="106"/>
      <c r="G30" s="106"/>
      <c r="H30" s="62"/>
      <c r="I30" s="63"/>
      <c r="J30" s="22"/>
      <c r="K30" s="22"/>
      <c r="L30" s="22"/>
      <c r="M30" s="22"/>
      <c r="N30" s="22"/>
      <c r="O30" s="22"/>
      <c r="P30" s="22"/>
      <c r="Q30" s="22"/>
    </row>
    <row r="31" spans="2:17" ht="15" customHeight="1">
      <c r="B31" s="60"/>
      <c r="C31" s="62"/>
      <c r="D31" s="62"/>
      <c r="E31" s="106"/>
      <c r="F31" s="106"/>
      <c r="G31" s="106"/>
      <c r="H31" s="62"/>
      <c r="I31" s="63"/>
      <c r="J31" s="22"/>
      <c r="K31" s="22"/>
      <c r="L31" s="22"/>
      <c r="M31" s="22"/>
      <c r="N31" s="22"/>
      <c r="O31" s="22"/>
      <c r="P31" s="22"/>
      <c r="Q31" s="22"/>
    </row>
    <row r="32" spans="2:17" ht="15" customHeight="1">
      <c r="B32" s="60"/>
      <c r="C32" s="67"/>
      <c r="D32" s="67"/>
      <c r="E32" s="106"/>
      <c r="F32" s="106"/>
      <c r="G32" s="106"/>
      <c r="H32" s="67"/>
      <c r="I32" s="68"/>
    </row>
    <row r="33" spans="2:9" ht="15" customHeight="1" thickBot="1">
      <c r="B33" s="69"/>
      <c r="C33" s="67"/>
      <c r="D33" s="67"/>
      <c r="E33" s="106"/>
      <c r="F33" s="106"/>
      <c r="G33" s="106"/>
      <c r="H33" s="67"/>
      <c r="I33" s="68"/>
    </row>
    <row r="34" spans="2:9" ht="15" customHeight="1">
      <c r="B34" s="70"/>
      <c r="C34" s="71"/>
      <c r="D34" s="71"/>
      <c r="E34" s="107"/>
      <c r="F34" s="107"/>
      <c r="G34" s="107"/>
      <c r="H34" s="71"/>
      <c r="I34" s="72"/>
    </row>
    <row r="35" spans="2:9" ht="15" customHeight="1">
      <c r="B35" s="80"/>
      <c r="C35" s="38"/>
      <c r="D35" s="38"/>
      <c r="E35" s="108"/>
      <c r="F35" s="108"/>
      <c r="G35" s="108"/>
      <c r="H35" s="38"/>
      <c r="I35" s="81"/>
    </row>
    <row r="36" spans="2:9" ht="15" customHeight="1" thickBot="1">
      <c r="B36" s="73"/>
      <c r="C36" s="74"/>
      <c r="D36" s="74"/>
      <c r="E36" s="109"/>
      <c r="F36" s="109"/>
      <c r="G36" s="109"/>
      <c r="H36" s="74"/>
      <c r="I36" s="75"/>
    </row>
  </sheetData>
  <sheetProtection password="CF42" sheet="1" objects="1" scenarios="1"/>
  <mergeCells count="36">
    <mergeCell ref="E32:G32"/>
    <mergeCell ref="E33:G33"/>
    <mergeCell ref="E34:G34"/>
    <mergeCell ref="E35:G35"/>
    <mergeCell ref="E36:G36"/>
    <mergeCell ref="E27:G27"/>
    <mergeCell ref="E28:G28"/>
    <mergeCell ref="E29:G29"/>
    <mergeCell ref="E30:G30"/>
    <mergeCell ref="E31:G31"/>
    <mergeCell ref="E22:G22"/>
    <mergeCell ref="E23:G23"/>
    <mergeCell ref="E24:G24"/>
    <mergeCell ref="E25:G25"/>
    <mergeCell ref="E26:G26"/>
    <mergeCell ref="E12:G12"/>
    <mergeCell ref="E13:G13"/>
    <mergeCell ref="E14:G14"/>
    <mergeCell ref="E15:G15"/>
    <mergeCell ref="E16:G16"/>
    <mergeCell ref="E1:G1"/>
    <mergeCell ref="E2:G2"/>
    <mergeCell ref="E3:G3"/>
    <mergeCell ref="E4:G4"/>
    <mergeCell ref="E5:G5"/>
    <mergeCell ref="E6:G6"/>
    <mergeCell ref="E7:G7"/>
    <mergeCell ref="E8:G8"/>
    <mergeCell ref="E10:G10"/>
    <mergeCell ref="E11:G11"/>
    <mergeCell ref="E9:G9"/>
    <mergeCell ref="E17:G17"/>
    <mergeCell ref="E18:G18"/>
    <mergeCell ref="E19:G19"/>
    <mergeCell ref="E20:G20"/>
    <mergeCell ref="E21:G2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INVENTARIO</vt:lpstr>
      <vt:lpstr>ENTRADA</vt:lpstr>
      <vt:lpstr>SALIDA</vt:lpstr>
      <vt:lpstr>BÚSQUEDA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2021-12-08T15:44:53Z</dcterms:created>
  <dcterms:modified xsi:type="dcterms:W3CDTF">2021-12-13T12:35:15Z</dcterms:modified>
</cp:coreProperties>
</file>