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anity Check" sheetId="2" r:id="rId4"/>
    <sheet state="visible" name="Effect Size" sheetId="3" r:id="rId5"/>
    <sheet state="visible" name="Day to Day" sheetId="4" r:id="rId6"/>
  </sheets>
  <definedNames/>
  <calcPr/>
</workbook>
</file>

<file path=xl/sharedStrings.xml><?xml version="1.0" encoding="utf-8"?>
<sst xmlns="http://schemas.openxmlformats.org/spreadsheetml/2006/main" count="122" uniqueCount="84">
  <si>
    <t>Control</t>
  </si>
  <si>
    <t>Experiment</t>
  </si>
  <si>
    <t>Total</t>
  </si>
  <si>
    <t>total cookies</t>
  </si>
  <si>
    <t>standard deviation</t>
  </si>
  <si>
    <t>Gross</t>
  </si>
  <si>
    <t>Net</t>
  </si>
  <si>
    <t>Unique cookies to view page per day:</t>
  </si>
  <si>
    <t>P_Pool</t>
  </si>
  <si>
    <t>SE_pool</t>
  </si>
  <si>
    <t>Pexp</t>
  </si>
  <si>
    <t>Pcont</t>
  </si>
  <si>
    <t>d</t>
  </si>
  <si>
    <t>Margin of error</t>
  </si>
  <si>
    <t>Lower bound</t>
  </si>
  <si>
    <t>Upper bound</t>
  </si>
  <si>
    <t xml:space="preserve">total clicks </t>
  </si>
  <si>
    <t>Stdev</t>
  </si>
  <si>
    <t>m</t>
  </si>
  <si>
    <t>confidence interval</t>
  </si>
  <si>
    <t>cookies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</si>
  <si>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</si>
  <si>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</si>
  <si>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</si>
  <si>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</si>
  <si>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middle point</t>
  </si>
  <si>
    <t>clicks</t>
  </si>
  <si>
    <t>Probability of payment, given enroll:</t>
  </si>
  <si>
    <t>z score</t>
  </si>
  <si>
    <t>Low</t>
  </si>
  <si>
    <t>High</t>
  </si>
  <si>
    <t>Observed</t>
  </si>
  <si>
    <t>No using this anymore</t>
  </si>
  <si>
    <t>Probability of payment, given click</t>
  </si>
  <si>
    <t>PASSED!</t>
  </si>
  <si>
    <t>numer of pageviews</t>
  </si>
  <si>
    <t>number of clicks</t>
  </si>
  <si>
    <t>Enrollments per day for 5000 pageviews</t>
  </si>
  <si>
    <t>diff</t>
  </si>
  <si>
    <t>Click through prob</t>
  </si>
  <si>
    <t>alpha</t>
  </si>
  <si>
    <t>beta</t>
  </si>
  <si>
    <t>practical significance</t>
  </si>
  <si>
    <t>number of evaluation metrics</t>
  </si>
  <si>
    <t>length of experiment</t>
  </si>
  <si>
    <t>d min</t>
  </si>
  <si>
    <t>Clicks</t>
  </si>
  <si>
    <t>Enrollments</t>
  </si>
  <si>
    <t>Payments</t>
  </si>
  <si>
    <t>CONTROL</t>
  </si>
  <si>
    <t>EXPERIMENT</t>
  </si>
  <si>
    <t>Date</t>
  </si>
  <si>
    <t>Gross Conersion</t>
  </si>
  <si>
    <t>Net Conversion</t>
  </si>
  <si>
    <t>Gross difference</t>
  </si>
  <si>
    <t>Net difference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</si>
  <si>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</si>
  <si>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</si>
  <si>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</si>
  <si>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</si>
  <si>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</si>
  <si>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</si>
  <si>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</si>
  <si>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</si>
  <si>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</si>
  <si>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</si>
  <si>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</si>
  <si>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</si>
  <si>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</si>
  <si>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</si>
  <si>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</si>
  <si>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</si>
  <si>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</si>
  <si>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</si>
  <si>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</si>
  <si>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</si>
  <si>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</si>
  <si>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</si>
  <si>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</si>
  <si>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size</t>
  </si>
  <si>
    <t>Number of experiment positive</t>
  </si>
  <si>
    <t>P value</t>
  </si>
  <si>
    <t>Statistically significant</t>
  </si>
  <si>
    <t>No stat significant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</si>
</sst>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303030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9" xfId="0" applyAlignment="1" applyFont="1" applyNumberFormat="1">
      <alignment/>
    </xf>
    <xf borderId="0" fillId="2" fontId="3" numFmtId="0" xfId="0" applyAlignment="1" applyFill="1" applyFont="1">
      <alignment/>
    </xf>
    <xf borderId="0" fillId="0" fontId="2" numFmtId="3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  <col customWidth="1" min="3" max="3" width="17.29"/>
    <col customWidth="1" min="4" max="4" width="17.43"/>
  </cols>
  <sheetData>
    <row r="1">
      <c r="C1" s="2" t="s">
        <v>4</v>
      </c>
      <c r="D1" s="2"/>
      <c r="E1" s="2"/>
    </row>
    <row r="2">
      <c r="A2" s="2" t="s">
        <v>7</v>
      </c>
      <c r="B2">
        <f>40000</f>
        <v>40000</v>
      </c>
      <c r="E2" s="4">
        <f>(D8*2)/(B3/B2)</f>
        <v>685275</v>
      </c>
    </row>
    <row r="3">
      <c r="A3" s="2" t="s">
        <v>21</v>
      </c>
      <c r="B3" s="2">
        <v>3200.0</v>
      </c>
    </row>
    <row r="4">
      <c r="A4" s="2" t="s">
        <v>22</v>
      </c>
      <c r="B4" s="2">
        <v>660.0</v>
      </c>
    </row>
    <row r="5">
      <c r="A5" s="2" t="s">
        <v>23</v>
      </c>
      <c r="B5">
        <f t="shared" ref="B5:B6" si="1">B3/B2</f>
        <v>0.08</v>
      </c>
    </row>
    <row r="6">
      <c r="A6" s="2" t="s">
        <v>24</v>
      </c>
      <c r="B6">
        <f t="shared" si="1"/>
        <v>0.20625</v>
      </c>
      <c r="C6">
        <f t="shared" ref="C6:C7" si="2">SQRT((B6*(1-B6))/B12)</f>
        <v>0.02023060414</v>
      </c>
      <c r="D6" s="2">
        <v>25839.0</v>
      </c>
      <c r="H6" s="5"/>
    </row>
    <row r="7">
      <c r="A7" s="2" t="s">
        <v>27</v>
      </c>
      <c r="B7" s="2">
        <v>0.53</v>
      </c>
      <c r="C7">
        <f t="shared" si="2"/>
        <v>0.05494901218</v>
      </c>
      <c r="D7" s="2">
        <v>39115.0</v>
      </c>
      <c r="E7" s="2" t="s">
        <v>32</v>
      </c>
    </row>
    <row r="8">
      <c r="A8" s="2" t="s">
        <v>33</v>
      </c>
      <c r="B8">
        <f>B6*B7</f>
        <v>0.1093125</v>
      </c>
      <c r="C8">
        <f>SQRT((B8*(1-B8))/B12)</f>
        <v>0.01560154458</v>
      </c>
      <c r="D8" s="2">
        <v>27411.0</v>
      </c>
      <c r="E8" s="2"/>
    </row>
    <row r="10">
      <c r="C10" s="2"/>
    </row>
    <row r="11">
      <c r="A11" s="2" t="s">
        <v>35</v>
      </c>
      <c r="B11" s="2">
        <v>5000.0</v>
      </c>
      <c r="C11" s="2"/>
    </row>
    <row r="12">
      <c r="A12" s="2" t="s">
        <v>36</v>
      </c>
      <c r="B12">
        <f>B5*B11</f>
        <v>400</v>
      </c>
      <c r="C12" s="2"/>
    </row>
    <row r="13">
      <c r="A13" s="2" t="s">
        <v>37</v>
      </c>
      <c r="B13">
        <f>(B11*B4)/B2</f>
        <v>82.5</v>
      </c>
    </row>
    <row r="14">
      <c r="A14" s="2" t="s">
        <v>40</v>
      </c>
      <c r="B14" s="2">
        <v>0.05</v>
      </c>
    </row>
    <row r="15">
      <c r="A15" s="2" t="s">
        <v>41</v>
      </c>
      <c r="B15" s="2">
        <v>0.2</v>
      </c>
      <c r="C15" s="2" t="s">
        <v>6</v>
      </c>
    </row>
    <row r="16">
      <c r="A16" s="2" t="s">
        <v>42</v>
      </c>
      <c r="B16" s="2">
        <v>0.01</v>
      </c>
      <c r="C16" s="2">
        <v>0.0075</v>
      </c>
    </row>
    <row r="17">
      <c r="A17" s="2" t="s">
        <v>43</v>
      </c>
      <c r="B17" s="2">
        <v>2.0</v>
      </c>
    </row>
    <row r="18">
      <c r="A18" s="2" t="s">
        <v>44</v>
      </c>
      <c r="B18">
        <f>E2/(B2)</f>
        <v>17.131875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</cols>
  <sheetData>
    <row r="1">
      <c r="B1" s="2" t="s">
        <v>0</v>
      </c>
      <c r="C1" s="2" t="s">
        <v>1</v>
      </c>
      <c r="D1" s="2" t="s">
        <v>2</v>
      </c>
    </row>
    <row r="2">
      <c r="A2" s="2" t="s">
        <v>3</v>
      </c>
      <c r="B2" s="1">
        <v>345543.0</v>
      </c>
      <c r="C2" s="2">
        <v>344660.0</v>
      </c>
      <c r="D2">
        <f t="shared" ref="D2:D3" si="1">B2+C2</f>
        <v>690203</v>
      </c>
    </row>
    <row r="3">
      <c r="A3" s="2" t="s">
        <v>16</v>
      </c>
      <c r="B3" s="1">
        <v>28378.0</v>
      </c>
      <c r="C3" s="2">
        <v>28325.0</v>
      </c>
      <c r="D3">
        <f t="shared" si="1"/>
        <v>56703</v>
      </c>
    </row>
    <row r="4">
      <c r="A4" s="2"/>
      <c r="F4" s="2"/>
      <c r="G4" s="2"/>
    </row>
    <row r="5">
      <c r="F5" s="2" t="s">
        <v>17</v>
      </c>
      <c r="G5" s="2" t="s">
        <v>18</v>
      </c>
    </row>
    <row r="6">
      <c r="A6" s="2" t="s">
        <v>19</v>
      </c>
      <c r="B6" s="3">
        <v>0.95</v>
      </c>
      <c r="E6" s="2" t="s">
        <v>20</v>
      </c>
      <c r="F6">
        <f t="shared" ref="F6:F7" si="2">SQRT((0.5*0.5)/(B2+C2))</f>
        <v>0.0006018407403</v>
      </c>
      <c r="G6">
        <f>F6*B8</f>
        <v>0.001179607851</v>
      </c>
    </row>
    <row r="7">
      <c r="A7" s="2" t="s">
        <v>25</v>
      </c>
      <c r="B7" s="2">
        <v>0.5</v>
      </c>
      <c r="E7" s="2" t="s">
        <v>26</v>
      </c>
      <c r="F7">
        <f t="shared" si="2"/>
        <v>0.00209974708</v>
      </c>
      <c r="G7">
        <f>F7*B8</f>
        <v>0.004115504276</v>
      </c>
    </row>
    <row r="8">
      <c r="A8" s="2" t="s">
        <v>28</v>
      </c>
      <c r="B8" s="2">
        <v>1.96</v>
      </c>
      <c r="E8" s="2"/>
    </row>
    <row r="9">
      <c r="F9" s="2"/>
      <c r="G9" s="2"/>
      <c r="H9" s="2"/>
    </row>
    <row r="10">
      <c r="F10" s="2" t="s">
        <v>29</v>
      </c>
      <c r="G10" s="2" t="s">
        <v>30</v>
      </c>
      <c r="H10" s="2" t="s">
        <v>31</v>
      </c>
    </row>
    <row r="11">
      <c r="E11" s="2" t="s">
        <v>20</v>
      </c>
      <c r="F11">
        <f t="shared" ref="F11:F12" si="3">0.5-G6</f>
        <v>0.4988203921</v>
      </c>
      <c r="G11">
        <f t="shared" ref="G11:G12" si="4">0.5+G6</f>
        <v>0.5011796079</v>
      </c>
      <c r="H11">
        <f t="shared" ref="H11:H12" si="5">B2/(B2+C2)</f>
        <v>0.5006396669</v>
      </c>
      <c r="I11" s="2" t="s">
        <v>34</v>
      </c>
    </row>
    <row r="12">
      <c r="E12" s="2" t="s">
        <v>26</v>
      </c>
      <c r="F12">
        <f t="shared" si="3"/>
        <v>0.4958844957</v>
      </c>
      <c r="G12">
        <f t="shared" si="4"/>
        <v>0.5041155043</v>
      </c>
      <c r="H12">
        <f t="shared" si="5"/>
        <v>0.5004673474</v>
      </c>
      <c r="I12" s="2" t="s">
        <v>34</v>
      </c>
    </row>
    <row r="13">
      <c r="E13" s="2"/>
    </row>
    <row r="15">
      <c r="B15" s="6" t="s">
        <v>8</v>
      </c>
      <c r="C15" s="6" t="s">
        <v>9</v>
      </c>
      <c r="D15" s="6" t="s">
        <v>10</v>
      </c>
      <c r="E15" s="6" t="s">
        <v>11</v>
      </c>
      <c r="F15" s="6" t="s">
        <v>12</v>
      </c>
      <c r="G15" s="6" t="s">
        <v>13</v>
      </c>
      <c r="H15" s="6" t="s">
        <v>14</v>
      </c>
      <c r="I15" s="6" t="s">
        <v>15</v>
      </c>
      <c r="J15" s="2" t="s">
        <v>38</v>
      </c>
    </row>
    <row r="16">
      <c r="A16" s="2" t="s">
        <v>39</v>
      </c>
      <c r="B16">
        <f>D3/D2</f>
        <v>0.0821540909</v>
      </c>
      <c r="C16">
        <f>SQRT(B16*(1-B16)*((1/B2) + (1/C2)))</f>
        <v>0.0006610608156</v>
      </c>
      <c r="D16">
        <f>C3/C2</f>
        <v>0.08218244067</v>
      </c>
      <c r="E16">
        <f>B3/B2</f>
        <v>0.08212581357</v>
      </c>
      <c r="F16">
        <f>D16-E16</f>
        <v>0.00005662709159</v>
      </c>
      <c r="G16">
        <f>B8*C16</f>
        <v>0.001295679199</v>
      </c>
      <c r="H16">
        <f>F16-G16</f>
        <v>-0.001239052107</v>
      </c>
      <c r="I16">
        <f>F16+G16</f>
        <v>0.00135230629</v>
      </c>
      <c r="J16">
        <f>D16-E16</f>
        <v>0.00005662709159</v>
      </c>
      <c r="K16" s="2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B3" s="1"/>
      <c r="C3" s="1"/>
      <c r="D3" s="2"/>
    </row>
    <row r="4">
      <c r="A4" s="2" t="s">
        <v>5</v>
      </c>
      <c r="C4" s="2"/>
      <c r="D4" s="2"/>
    </row>
    <row r="5">
      <c r="A5" s="2" t="s">
        <v>6</v>
      </c>
      <c r="C5" s="2"/>
      <c r="D5" s="2"/>
    </row>
    <row r="7">
      <c r="A7" s="2"/>
      <c r="B7" s="2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</row>
    <row r="8">
      <c r="A8" s="2" t="s">
        <v>5</v>
      </c>
      <c r="B8" s="2">
        <f>C18/B18</f>
        <v>0.2086070674</v>
      </c>
      <c r="C8">
        <f>SQRT(B8*(1-B8)*((1/B17) + (1/B16)))</f>
        <v>0.004371675385</v>
      </c>
      <c r="D8">
        <f>C16/B16</f>
        <v>0.1983198146</v>
      </c>
      <c r="E8">
        <f>C17/B17</f>
        <v>0.2188746892</v>
      </c>
      <c r="F8">
        <f t="shared" ref="F8:F9" si="1">D8-E8</f>
        <v>-0.02055487458</v>
      </c>
      <c r="G8">
        <f>B12 * C8</f>
        <v>0.008568483755</v>
      </c>
      <c r="H8">
        <f>F8 - G8</f>
        <v>-0.02912335834</v>
      </c>
      <c r="I8">
        <f>F8 + G8</f>
        <v>-0.01198639083</v>
      </c>
    </row>
    <row r="9">
      <c r="A9" s="2" t="s">
        <v>6</v>
      </c>
      <c r="B9" s="2">
        <f>D18/B18</f>
        <v>0.1151274853</v>
      </c>
      <c r="C9">
        <f>SQRT(B9*(1-B9)*((1/B17) + (1/B16)))</f>
        <v>0.003434133513</v>
      </c>
      <c r="D9">
        <f>D16/B16</f>
        <v>0.1126882966</v>
      </c>
      <c r="E9">
        <f>D17/B17</f>
        <v>0.1175620193</v>
      </c>
      <c r="F9">
        <f t="shared" si="1"/>
        <v>-0.004873722675</v>
      </c>
      <c r="G9">
        <f>B12*C9</f>
        <v>0.006730901685</v>
      </c>
      <c r="H9">
        <f>F9-G9</f>
        <v>-0.01160462436</v>
      </c>
      <c r="I9">
        <f>F9+G9</f>
        <v>0.001857179011</v>
      </c>
    </row>
    <row r="11">
      <c r="A11" s="2" t="s">
        <v>19</v>
      </c>
      <c r="B11" s="3">
        <v>0.95</v>
      </c>
    </row>
    <row r="12">
      <c r="A12" s="2" t="s">
        <v>28</v>
      </c>
      <c r="B12" s="2">
        <v>1.96</v>
      </c>
    </row>
    <row r="13">
      <c r="A13" s="2" t="s">
        <v>45</v>
      </c>
      <c r="B13" s="2">
        <v>0.01</v>
      </c>
    </row>
    <row r="15">
      <c r="B15" s="7" t="s">
        <v>46</v>
      </c>
      <c r="C15" s="7" t="s">
        <v>47</v>
      </c>
      <c r="D15" s="6" t="s">
        <v>48</v>
      </c>
    </row>
    <row r="16">
      <c r="A16" s="8" t="s">
        <v>1</v>
      </c>
      <c r="B16" s="2">
        <v>17260.0</v>
      </c>
      <c r="C16" s="2">
        <v>3423.0</v>
      </c>
      <c r="D16" s="2">
        <v>1945.0</v>
      </c>
      <c r="E16" s="1"/>
    </row>
    <row r="17">
      <c r="A17" s="2" t="s">
        <v>0</v>
      </c>
      <c r="B17" s="1">
        <v>17293.0</v>
      </c>
      <c r="C17" s="1">
        <v>3785.0</v>
      </c>
      <c r="D17" s="1">
        <v>2033.0</v>
      </c>
      <c r="E17" s="2"/>
    </row>
    <row r="18">
      <c r="A18" s="2" t="s">
        <v>2</v>
      </c>
      <c r="B18">
        <f t="shared" ref="B18:D18" si="2">B16+B17</f>
        <v>34553</v>
      </c>
      <c r="C18">
        <f t="shared" si="2"/>
        <v>7208</v>
      </c>
      <c r="D18">
        <f t="shared" si="2"/>
        <v>3978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2" t="s">
        <v>49</v>
      </c>
      <c r="C1" s="2" t="s">
        <v>49</v>
      </c>
      <c r="D1" s="2" t="s">
        <v>49</v>
      </c>
      <c r="E1" s="2" t="s">
        <v>49</v>
      </c>
      <c r="F1" s="2" t="s">
        <v>49</v>
      </c>
      <c r="H1" s="2" t="s">
        <v>50</v>
      </c>
      <c r="I1" s="2" t="s">
        <v>50</v>
      </c>
      <c r="J1" s="2" t="s">
        <v>50</v>
      </c>
      <c r="K1" s="2" t="s">
        <v>50</v>
      </c>
      <c r="M1" s="2" t="s">
        <v>50</v>
      </c>
    </row>
    <row r="2">
      <c r="A2" s="6" t="s">
        <v>51</v>
      </c>
      <c r="B2" s="6" t="s">
        <v>46</v>
      </c>
      <c r="C2" s="6" t="s">
        <v>47</v>
      </c>
      <c r="D2" s="6" t="s">
        <v>48</v>
      </c>
      <c r="E2" s="2" t="s">
        <v>52</v>
      </c>
      <c r="F2" s="2" t="s">
        <v>53</v>
      </c>
      <c r="H2" s="6" t="s">
        <v>46</v>
      </c>
      <c r="I2" s="6" t="s">
        <v>47</v>
      </c>
      <c r="J2" s="6" t="s">
        <v>48</v>
      </c>
      <c r="K2" s="2" t="s">
        <v>52</v>
      </c>
      <c r="L2" s="2" t="s">
        <v>54</v>
      </c>
      <c r="M2" s="2" t="s">
        <v>53</v>
      </c>
      <c r="N2" s="2" t="s">
        <v>55</v>
      </c>
    </row>
    <row r="3">
      <c r="A3" s="6" t="s">
        <v>56</v>
      </c>
      <c r="B3" s="9">
        <v>687.0</v>
      </c>
      <c r="C3" s="9">
        <v>134.0</v>
      </c>
      <c r="D3" s="9">
        <v>70.0</v>
      </c>
      <c r="E3">
        <f t="shared" ref="E3:E25" si="1">C3/B3</f>
        <v>0.1950509461</v>
      </c>
      <c r="F3">
        <f t="shared" ref="F3:F25" si="2">D3/B3</f>
        <v>0.1018922853</v>
      </c>
      <c r="H3" s="9">
        <v>686.0</v>
      </c>
      <c r="I3" s="9">
        <v>105.0</v>
      </c>
      <c r="J3" s="9">
        <v>34.0</v>
      </c>
      <c r="K3">
        <f t="shared" ref="K3:K25" si="3">I3/H3</f>
        <v>0.1530612245</v>
      </c>
      <c r="L3">
        <f t="shared" ref="L3:L25" si="4">K3-E3</f>
        <v>-0.04198972165</v>
      </c>
      <c r="M3">
        <f t="shared" ref="M3:M25" si="5">J3/H3</f>
        <v>0.04956268222</v>
      </c>
      <c r="N3">
        <f t="shared" ref="N3:N25" si="6">M3-F3</f>
        <v>-0.05232960308</v>
      </c>
    </row>
    <row r="4">
      <c r="A4" s="6" t="s">
        <v>57</v>
      </c>
      <c r="B4" s="9">
        <v>779.0</v>
      </c>
      <c r="C4" s="9">
        <v>147.0</v>
      </c>
      <c r="D4" s="9">
        <v>70.0</v>
      </c>
      <c r="E4">
        <f t="shared" si="1"/>
        <v>0.188703466</v>
      </c>
      <c r="F4">
        <f t="shared" si="2"/>
        <v>0.08985879332</v>
      </c>
      <c r="H4" s="9">
        <v>785.0</v>
      </c>
      <c r="I4" s="9">
        <v>116.0</v>
      </c>
      <c r="J4" s="9">
        <v>91.0</v>
      </c>
      <c r="K4">
        <f t="shared" si="3"/>
        <v>0.1477707006</v>
      </c>
      <c r="L4">
        <f t="shared" si="4"/>
        <v>-0.04093276535</v>
      </c>
      <c r="M4">
        <f t="shared" si="5"/>
        <v>0.1159235669</v>
      </c>
      <c r="N4">
        <f t="shared" si="6"/>
        <v>0.02606477355</v>
      </c>
    </row>
    <row r="5">
      <c r="A5" s="6" t="s">
        <v>58</v>
      </c>
      <c r="B5" s="9">
        <v>909.0</v>
      </c>
      <c r="C5" s="9">
        <v>167.0</v>
      </c>
      <c r="D5" s="9">
        <v>95.0</v>
      </c>
      <c r="E5">
        <f t="shared" si="1"/>
        <v>0.1837183718</v>
      </c>
      <c r="F5">
        <f t="shared" si="2"/>
        <v>0.104510451</v>
      </c>
      <c r="H5" s="9">
        <v>884.0</v>
      </c>
      <c r="I5" s="9">
        <v>145.0</v>
      </c>
      <c r="J5" s="9">
        <v>79.0</v>
      </c>
      <c r="K5">
        <f t="shared" si="3"/>
        <v>0.1640271493</v>
      </c>
      <c r="L5">
        <f t="shared" si="4"/>
        <v>-0.01969122252</v>
      </c>
      <c r="M5">
        <f t="shared" si="5"/>
        <v>0.08936651584</v>
      </c>
      <c r="N5">
        <f t="shared" si="6"/>
        <v>-0.01514393521</v>
      </c>
    </row>
    <row r="6">
      <c r="A6" s="6" t="s">
        <v>59</v>
      </c>
      <c r="B6" s="9">
        <v>836.0</v>
      </c>
      <c r="C6" s="9">
        <v>156.0</v>
      </c>
      <c r="D6" s="9">
        <v>105.0</v>
      </c>
      <c r="E6">
        <f t="shared" si="1"/>
        <v>0.1866028708</v>
      </c>
      <c r="F6">
        <f t="shared" si="2"/>
        <v>0.1255980861</v>
      </c>
      <c r="H6" s="9">
        <v>827.0</v>
      </c>
      <c r="I6" s="9">
        <v>138.0</v>
      </c>
      <c r="J6" s="9">
        <v>92.0</v>
      </c>
      <c r="K6">
        <f t="shared" si="3"/>
        <v>0.1668681983</v>
      </c>
      <c r="L6">
        <f t="shared" si="4"/>
        <v>-0.01973467251</v>
      </c>
      <c r="M6">
        <f t="shared" si="5"/>
        <v>0.1112454655</v>
      </c>
      <c r="N6">
        <f t="shared" si="6"/>
        <v>-0.01435262059</v>
      </c>
    </row>
    <row r="7">
      <c r="A7" s="6" t="s">
        <v>60</v>
      </c>
      <c r="B7" s="9">
        <v>837.0</v>
      </c>
      <c r="C7" s="9">
        <v>163.0</v>
      </c>
      <c r="D7" s="9">
        <v>64.0</v>
      </c>
      <c r="E7">
        <f t="shared" si="1"/>
        <v>0.1947431302</v>
      </c>
      <c r="F7">
        <f t="shared" si="2"/>
        <v>0.07646356033</v>
      </c>
      <c r="H7" s="9">
        <v>832.0</v>
      </c>
      <c r="I7" s="9">
        <v>140.0</v>
      </c>
      <c r="J7" s="9">
        <v>94.0</v>
      </c>
      <c r="K7">
        <f t="shared" si="3"/>
        <v>0.1682692308</v>
      </c>
      <c r="L7">
        <f t="shared" si="4"/>
        <v>-0.02647389946</v>
      </c>
      <c r="M7">
        <f t="shared" si="5"/>
        <v>0.1129807692</v>
      </c>
      <c r="N7">
        <f t="shared" si="6"/>
        <v>0.0365172089</v>
      </c>
    </row>
    <row r="8">
      <c r="A8" s="6" t="s">
        <v>61</v>
      </c>
      <c r="B8" s="9">
        <v>823.0</v>
      </c>
      <c r="C8" s="9">
        <v>138.0</v>
      </c>
      <c r="D8" s="9">
        <v>82.0</v>
      </c>
      <c r="E8">
        <f t="shared" si="1"/>
        <v>0.1676792224</v>
      </c>
      <c r="F8">
        <f t="shared" si="2"/>
        <v>0.09963547995</v>
      </c>
      <c r="H8" s="9">
        <v>788.0</v>
      </c>
      <c r="I8" s="9">
        <v>129.0</v>
      </c>
      <c r="J8" s="9">
        <v>61.0</v>
      </c>
      <c r="K8">
        <f t="shared" si="3"/>
        <v>0.1637055838</v>
      </c>
      <c r="L8">
        <f t="shared" si="4"/>
        <v>-0.003973638601</v>
      </c>
      <c r="M8">
        <f t="shared" si="5"/>
        <v>0.07741116751</v>
      </c>
      <c r="N8">
        <f t="shared" si="6"/>
        <v>-0.02222431244</v>
      </c>
    </row>
    <row r="9">
      <c r="A9" s="6" t="s">
        <v>62</v>
      </c>
      <c r="B9" s="9">
        <v>748.0</v>
      </c>
      <c r="C9" s="9">
        <v>146.0</v>
      </c>
      <c r="D9" s="9">
        <v>76.0</v>
      </c>
      <c r="E9">
        <f t="shared" si="1"/>
        <v>0.1951871658</v>
      </c>
      <c r="F9">
        <f t="shared" si="2"/>
        <v>0.1016042781</v>
      </c>
      <c r="H9" s="9">
        <v>780.0</v>
      </c>
      <c r="I9" s="9">
        <v>127.0</v>
      </c>
      <c r="J9" s="9">
        <v>44.0</v>
      </c>
      <c r="K9">
        <f t="shared" si="3"/>
        <v>0.1628205128</v>
      </c>
      <c r="L9">
        <f t="shared" si="4"/>
        <v>-0.03236665295</v>
      </c>
      <c r="M9">
        <f t="shared" si="5"/>
        <v>0.05641025641</v>
      </c>
      <c r="N9">
        <f t="shared" si="6"/>
        <v>-0.04519402166</v>
      </c>
    </row>
    <row r="10">
      <c r="A10" s="6" t="s">
        <v>63</v>
      </c>
      <c r="B10" s="9">
        <v>632.0</v>
      </c>
      <c r="C10" s="9">
        <v>110.0</v>
      </c>
      <c r="D10" s="9">
        <v>70.0</v>
      </c>
      <c r="E10">
        <f t="shared" si="1"/>
        <v>0.1740506329</v>
      </c>
      <c r="F10">
        <f t="shared" si="2"/>
        <v>0.1107594937</v>
      </c>
      <c r="H10" s="9">
        <v>652.0</v>
      </c>
      <c r="I10" s="9">
        <v>94.0</v>
      </c>
      <c r="J10" s="9">
        <v>62.0</v>
      </c>
      <c r="K10">
        <f t="shared" si="3"/>
        <v>0.1441717791</v>
      </c>
      <c r="L10">
        <f t="shared" si="4"/>
        <v>-0.02987885377</v>
      </c>
      <c r="M10">
        <f t="shared" si="5"/>
        <v>0.09509202454</v>
      </c>
      <c r="N10">
        <f t="shared" si="6"/>
        <v>-0.01566746913</v>
      </c>
    </row>
    <row r="11">
      <c r="A11" s="6" t="s">
        <v>64</v>
      </c>
      <c r="B11" s="9">
        <v>691.0</v>
      </c>
      <c r="C11" s="9">
        <v>131.0</v>
      </c>
      <c r="D11" s="9">
        <v>60.0</v>
      </c>
      <c r="E11">
        <f t="shared" si="1"/>
        <v>0.1895803184</v>
      </c>
      <c r="F11">
        <f t="shared" si="2"/>
        <v>0.08683068017</v>
      </c>
      <c r="H11" s="9">
        <v>697.0</v>
      </c>
      <c r="I11" s="9">
        <v>120.0</v>
      </c>
      <c r="J11" s="9">
        <v>77.0</v>
      </c>
      <c r="K11">
        <f t="shared" si="3"/>
        <v>0.1721664275</v>
      </c>
      <c r="L11">
        <f t="shared" si="4"/>
        <v>-0.01741389083</v>
      </c>
      <c r="M11">
        <f t="shared" si="5"/>
        <v>0.1104734577</v>
      </c>
      <c r="N11">
        <f t="shared" si="6"/>
        <v>0.0236427775</v>
      </c>
    </row>
    <row r="12">
      <c r="A12" s="6" t="s">
        <v>65</v>
      </c>
      <c r="B12" s="9">
        <v>861.0</v>
      </c>
      <c r="C12" s="9">
        <v>165.0</v>
      </c>
      <c r="D12" s="9">
        <v>97.0</v>
      </c>
      <c r="E12">
        <f t="shared" si="1"/>
        <v>0.1916376307</v>
      </c>
      <c r="F12">
        <f t="shared" si="2"/>
        <v>0.112659698</v>
      </c>
      <c r="H12" s="9">
        <v>860.0</v>
      </c>
      <c r="I12" s="9">
        <v>153.0</v>
      </c>
      <c r="J12" s="9">
        <v>98.0</v>
      </c>
      <c r="K12">
        <f t="shared" si="3"/>
        <v>0.1779069767</v>
      </c>
      <c r="L12">
        <f t="shared" si="4"/>
        <v>-0.01373065392</v>
      </c>
      <c r="M12">
        <f t="shared" si="5"/>
        <v>0.1139534884</v>
      </c>
      <c r="N12">
        <f t="shared" si="6"/>
        <v>0.001293790347</v>
      </c>
    </row>
    <row r="13">
      <c r="A13" s="6" t="s">
        <v>66</v>
      </c>
      <c r="B13" s="9">
        <v>867.0</v>
      </c>
      <c r="C13" s="9">
        <v>196.0</v>
      </c>
      <c r="D13" s="9">
        <v>105.0</v>
      </c>
      <c r="E13">
        <f t="shared" si="1"/>
        <v>0.2260668973</v>
      </c>
      <c r="F13">
        <f t="shared" si="2"/>
        <v>0.1211072664</v>
      </c>
      <c r="H13" s="9">
        <v>864.0</v>
      </c>
      <c r="I13" s="9">
        <v>143.0</v>
      </c>
      <c r="J13" s="9">
        <v>71.0</v>
      </c>
      <c r="K13">
        <f t="shared" si="3"/>
        <v>0.1655092593</v>
      </c>
      <c r="L13">
        <f t="shared" si="4"/>
        <v>-0.06055763809</v>
      </c>
      <c r="M13">
        <f t="shared" si="5"/>
        <v>0.08217592593</v>
      </c>
      <c r="N13">
        <f t="shared" si="6"/>
        <v>-0.03893134051</v>
      </c>
    </row>
    <row r="14">
      <c r="A14" s="6" t="s">
        <v>67</v>
      </c>
      <c r="B14" s="9">
        <v>838.0</v>
      </c>
      <c r="C14" s="9">
        <v>162.0</v>
      </c>
      <c r="D14" s="9">
        <v>92.0</v>
      </c>
      <c r="E14">
        <f t="shared" si="1"/>
        <v>0.1933174224</v>
      </c>
      <c r="F14">
        <f t="shared" si="2"/>
        <v>0.1097852029</v>
      </c>
      <c r="H14" s="9">
        <v>801.0</v>
      </c>
      <c r="I14" s="9">
        <v>128.0</v>
      </c>
      <c r="J14" s="9">
        <v>70.0</v>
      </c>
      <c r="K14">
        <f t="shared" si="3"/>
        <v>0.1598002497</v>
      </c>
      <c r="L14">
        <f t="shared" si="4"/>
        <v>-0.03351717275</v>
      </c>
      <c r="M14">
        <f t="shared" si="5"/>
        <v>0.08739076155</v>
      </c>
      <c r="N14">
        <f t="shared" si="6"/>
        <v>-0.02239444132</v>
      </c>
    </row>
    <row r="15">
      <c r="A15" s="6" t="s">
        <v>68</v>
      </c>
      <c r="B15" s="9">
        <v>665.0</v>
      </c>
      <c r="C15" s="9">
        <v>127.0</v>
      </c>
      <c r="D15" s="9">
        <v>56.0</v>
      </c>
      <c r="E15">
        <f t="shared" si="1"/>
        <v>0.1909774436</v>
      </c>
      <c r="F15">
        <f t="shared" si="2"/>
        <v>0.08421052632</v>
      </c>
      <c r="H15" s="9">
        <v>642.0</v>
      </c>
      <c r="I15" s="9">
        <v>122.0</v>
      </c>
      <c r="J15" s="9">
        <v>68.0</v>
      </c>
      <c r="K15">
        <f t="shared" si="3"/>
        <v>0.1900311526</v>
      </c>
      <c r="L15">
        <f t="shared" si="4"/>
        <v>-0.000946290961</v>
      </c>
      <c r="M15">
        <f t="shared" si="5"/>
        <v>0.1059190031</v>
      </c>
      <c r="N15">
        <f t="shared" si="6"/>
        <v>0.0217084768</v>
      </c>
    </row>
    <row r="16">
      <c r="A16" s="6" t="s">
        <v>69</v>
      </c>
      <c r="B16" s="9">
        <v>673.0</v>
      </c>
      <c r="C16" s="9">
        <v>220.0</v>
      </c>
      <c r="D16" s="9">
        <v>122.0</v>
      </c>
      <c r="E16">
        <f t="shared" si="1"/>
        <v>0.3268945022</v>
      </c>
      <c r="F16">
        <f t="shared" si="2"/>
        <v>0.1812778603</v>
      </c>
      <c r="H16" s="9">
        <v>697.0</v>
      </c>
      <c r="I16" s="9">
        <v>194.0</v>
      </c>
      <c r="J16" s="9">
        <v>94.0</v>
      </c>
      <c r="K16">
        <f t="shared" si="3"/>
        <v>0.2783357245</v>
      </c>
      <c r="L16">
        <f t="shared" si="4"/>
        <v>-0.0485587777</v>
      </c>
      <c r="M16">
        <f t="shared" si="5"/>
        <v>0.1348637016</v>
      </c>
      <c r="N16">
        <f t="shared" si="6"/>
        <v>-0.04641415875</v>
      </c>
    </row>
    <row r="17">
      <c r="A17" s="6" t="s">
        <v>70</v>
      </c>
      <c r="B17" s="9">
        <v>691.0</v>
      </c>
      <c r="C17" s="9">
        <v>176.0</v>
      </c>
      <c r="D17" s="9">
        <v>128.0</v>
      </c>
      <c r="E17">
        <f t="shared" si="1"/>
        <v>0.2547033285</v>
      </c>
      <c r="F17">
        <f t="shared" si="2"/>
        <v>0.1852387844</v>
      </c>
      <c r="H17" s="9">
        <v>669.0</v>
      </c>
      <c r="I17" s="9">
        <v>127.0</v>
      </c>
      <c r="J17" s="9">
        <v>81.0</v>
      </c>
      <c r="K17">
        <f t="shared" si="3"/>
        <v>0.1898355755</v>
      </c>
      <c r="L17">
        <f t="shared" si="4"/>
        <v>-0.06486775302</v>
      </c>
      <c r="M17">
        <f t="shared" si="5"/>
        <v>0.1210762332</v>
      </c>
      <c r="N17">
        <f t="shared" si="6"/>
        <v>-0.06416255119</v>
      </c>
    </row>
    <row r="18">
      <c r="A18" s="6" t="s">
        <v>71</v>
      </c>
      <c r="B18" s="9">
        <v>708.0</v>
      </c>
      <c r="C18" s="9">
        <v>161.0</v>
      </c>
      <c r="D18" s="9">
        <v>104.0</v>
      </c>
      <c r="E18">
        <f t="shared" si="1"/>
        <v>0.2274011299</v>
      </c>
      <c r="F18">
        <f t="shared" si="2"/>
        <v>0.1468926554</v>
      </c>
      <c r="H18" s="9">
        <v>693.0</v>
      </c>
      <c r="I18" s="9">
        <v>153.0</v>
      </c>
      <c r="J18" s="9">
        <v>101.0</v>
      </c>
      <c r="K18">
        <f t="shared" si="3"/>
        <v>0.2207792208</v>
      </c>
      <c r="L18">
        <f t="shared" si="4"/>
        <v>-0.006621909164</v>
      </c>
      <c r="M18">
        <f t="shared" si="5"/>
        <v>0.1457431457</v>
      </c>
      <c r="N18">
        <f t="shared" si="6"/>
        <v>-0.001149509624</v>
      </c>
    </row>
    <row r="19">
      <c r="A19" s="6" t="s">
        <v>72</v>
      </c>
      <c r="B19" s="9">
        <v>759.0</v>
      </c>
      <c r="C19" s="9">
        <v>233.0</v>
      </c>
      <c r="D19" s="9">
        <v>124.0</v>
      </c>
      <c r="E19">
        <f t="shared" si="1"/>
        <v>0.3069828722</v>
      </c>
      <c r="F19">
        <f t="shared" si="2"/>
        <v>0.163372859</v>
      </c>
      <c r="H19" s="9">
        <v>771.0</v>
      </c>
      <c r="I19" s="9">
        <v>213.0</v>
      </c>
      <c r="J19" s="9">
        <v>119.0</v>
      </c>
      <c r="K19">
        <f t="shared" si="3"/>
        <v>0.2762645914</v>
      </c>
      <c r="L19">
        <f t="shared" si="4"/>
        <v>-0.03071828076</v>
      </c>
      <c r="M19">
        <f t="shared" si="5"/>
        <v>0.1543450065</v>
      </c>
      <c r="N19">
        <f t="shared" si="6"/>
        <v>-0.00902785254</v>
      </c>
    </row>
    <row r="20">
      <c r="A20" s="6" t="s">
        <v>73</v>
      </c>
      <c r="B20" s="9">
        <v>736.0</v>
      </c>
      <c r="C20" s="9">
        <v>154.0</v>
      </c>
      <c r="D20" s="9">
        <v>91.0</v>
      </c>
      <c r="E20">
        <f t="shared" si="1"/>
        <v>0.2092391304</v>
      </c>
      <c r="F20">
        <f t="shared" si="2"/>
        <v>0.1236413043</v>
      </c>
      <c r="H20" s="9">
        <v>736.0</v>
      </c>
      <c r="I20" s="9">
        <v>162.0</v>
      </c>
      <c r="J20" s="9">
        <v>120.0</v>
      </c>
      <c r="K20">
        <f t="shared" si="3"/>
        <v>0.2201086957</v>
      </c>
      <c r="L20">
        <f t="shared" si="4"/>
        <v>0.01086956522</v>
      </c>
      <c r="M20">
        <f t="shared" si="5"/>
        <v>0.1630434783</v>
      </c>
      <c r="N20">
        <f t="shared" si="6"/>
        <v>0.03940217391</v>
      </c>
    </row>
    <row r="21">
      <c r="A21" s="6" t="s">
        <v>74</v>
      </c>
      <c r="B21" s="9">
        <v>739.0</v>
      </c>
      <c r="C21" s="9">
        <v>196.0</v>
      </c>
      <c r="D21" s="9">
        <v>86.0</v>
      </c>
      <c r="E21">
        <f t="shared" si="1"/>
        <v>0.2652232747</v>
      </c>
      <c r="F21">
        <f t="shared" si="2"/>
        <v>0.1163734777</v>
      </c>
      <c r="H21" s="9">
        <v>727.0</v>
      </c>
      <c r="I21" s="9">
        <v>201.0</v>
      </c>
      <c r="J21" s="9">
        <v>96.0</v>
      </c>
      <c r="K21">
        <f t="shared" si="3"/>
        <v>0.2764786795</v>
      </c>
      <c r="L21">
        <f t="shared" si="4"/>
        <v>0.01125540481</v>
      </c>
      <c r="M21">
        <f t="shared" si="5"/>
        <v>0.1320495186</v>
      </c>
      <c r="N21">
        <f t="shared" si="6"/>
        <v>0.0156760409</v>
      </c>
    </row>
    <row r="22">
      <c r="A22" s="6" t="s">
        <v>75</v>
      </c>
      <c r="B22" s="9">
        <v>734.0</v>
      </c>
      <c r="C22" s="9">
        <v>167.0</v>
      </c>
      <c r="D22" s="9">
        <v>75.0</v>
      </c>
      <c r="E22">
        <f t="shared" si="1"/>
        <v>0.227520436</v>
      </c>
      <c r="F22">
        <f t="shared" si="2"/>
        <v>0.1021798365</v>
      </c>
      <c r="H22" s="9">
        <v>728.0</v>
      </c>
      <c r="I22" s="9">
        <v>207.0</v>
      </c>
      <c r="J22" s="9">
        <v>67.0</v>
      </c>
      <c r="K22">
        <f t="shared" si="3"/>
        <v>0.2843406593</v>
      </c>
      <c r="L22">
        <f t="shared" si="4"/>
        <v>0.05682022337</v>
      </c>
      <c r="M22">
        <f t="shared" si="5"/>
        <v>0.09203296703</v>
      </c>
      <c r="N22">
        <f t="shared" si="6"/>
        <v>-0.01014686948</v>
      </c>
    </row>
    <row r="23">
      <c r="A23" s="6" t="s">
        <v>76</v>
      </c>
      <c r="B23" s="9">
        <v>706.0</v>
      </c>
      <c r="C23" s="9">
        <v>174.0</v>
      </c>
      <c r="D23" s="9">
        <v>101.0</v>
      </c>
      <c r="E23">
        <f t="shared" si="1"/>
        <v>0.2464589235</v>
      </c>
      <c r="F23">
        <f t="shared" si="2"/>
        <v>0.1430594901</v>
      </c>
      <c r="H23" s="9">
        <v>722.0</v>
      </c>
      <c r="I23" s="9">
        <v>182.0</v>
      </c>
      <c r="J23" s="9">
        <v>123.0</v>
      </c>
      <c r="K23">
        <f t="shared" si="3"/>
        <v>0.2520775623</v>
      </c>
      <c r="L23">
        <f t="shared" si="4"/>
        <v>0.005618638814</v>
      </c>
      <c r="M23">
        <f t="shared" si="5"/>
        <v>0.1703601108</v>
      </c>
      <c r="N23">
        <f t="shared" si="6"/>
        <v>0.02730062072</v>
      </c>
    </row>
    <row r="24">
      <c r="A24" s="6" t="s">
        <v>77</v>
      </c>
      <c r="B24" s="9">
        <v>681.0</v>
      </c>
      <c r="C24" s="9">
        <v>156.0</v>
      </c>
      <c r="D24" s="9">
        <v>93.0</v>
      </c>
      <c r="E24">
        <f t="shared" si="1"/>
        <v>0.2290748899</v>
      </c>
      <c r="F24">
        <f t="shared" si="2"/>
        <v>0.1365638767</v>
      </c>
      <c r="H24" s="9">
        <v>695.0</v>
      </c>
      <c r="I24" s="9">
        <v>142.0</v>
      </c>
      <c r="J24" s="9">
        <v>100.0</v>
      </c>
      <c r="K24">
        <f t="shared" si="3"/>
        <v>0.2043165468</v>
      </c>
      <c r="L24">
        <f t="shared" si="4"/>
        <v>-0.02475834311</v>
      </c>
      <c r="M24">
        <f t="shared" si="5"/>
        <v>0.1438848921</v>
      </c>
      <c r="N24">
        <f t="shared" si="6"/>
        <v>0.007321015434</v>
      </c>
    </row>
    <row r="25">
      <c r="A25" s="6" t="s">
        <v>78</v>
      </c>
      <c r="B25" s="9">
        <v>693.0</v>
      </c>
      <c r="C25" s="9">
        <v>206.0</v>
      </c>
      <c r="D25" s="9">
        <v>67.0</v>
      </c>
      <c r="E25">
        <f t="shared" si="1"/>
        <v>0.2972582973</v>
      </c>
      <c r="F25">
        <f t="shared" si="2"/>
        <v>0.09668109668</v>
      </c>
      <c r="H25" s="9">
        <v>724.0</v>
      </c>
      <c r="I25" s="9">
        <v>182.0</v>
      </c>
      <c r="J25" s="9">
        <v>103.0</v>
      </c>
      <c r="K25">
        <f t="shared" si="3"/>
        <v>0.2513812155</v>
      </c>
      <c r="L25">
        <f t="shared" si="4"/>
        <v>-0.04587708179</v>
      </c>
      <c r="M25">
        <f t="shared" si="5"/>
        <v>0.1422651934</v>
      </c>
      <c r="N25">
        <f t="shared" si="6"/>
        <v>0.04558409669</v>
      </c>
    </row>
    <row r="27">
      <c r="H27" s="2" t="s">
        <v>5</v>
      </c>
      <c r="I27" s="2" t="s">
        <v>6</v>
      </c>
    </row>
    <row r="28">
      <c r="B28" s="2" t="s">
        <v>79</v>
      </c>
      <c r="C28">
        <f>COUNT(B3:B25)</f>
        <v>23</v>
      </c>
      <c r="F28" s="2" t="s">
        <v>80</v>
      </c>
      <c r="H28">
        <f>COUNTIF(L3:L25,"&gt;0")</f>
        <v>4</v>
      </c>
      <c r="I28">
        <f>COUNTIF(N3:N25,"&gt;0")</f>
        <v>10</v>
      </c>
    </row>
    <row r="29">
      <c r="F29" s="2" t="s">
        <v>81</v>
      </c>
      <c r="H29" s="2">
        <v>0.0026</v>
      </c>
      <c r="I29" s="2">
        <v>0.6776</v>
      </c>
    </row>
    <row r="30">
      <c r="G30" s="2" t="s">
        <v>82</v>
      </c>
      <c r="I30" s="2" t="s">
        <v>83</v>
      </c>
    </row>
  </sheetData>
  <drawing r:id="rId1"/>
</worksheet>
</file>