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5906" documentId="8_{B7B4CAF8-1478-430A-BE5C-A7736AA87AF0}" xr6:coauthVersionLast="47" xr6:coauthVersionMax="47" xr10:uidLastSave="{144A991F-E42E-4E63-A38E-DFF51CA423A5}"/>
  <bookViews>
    <workbookView xWindow="-120" yWindow="-120" windowWidth="29040" windowHeight="15720" tabRatio="652" activeTab="3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Running Hours" sheetId="40" state="hidden" r:id="rId5"/>
  </sheets>
  <externalReferences>
    <externalReference r:id="rId6"/>
  </externalReferences>
  <definedNames>
    <definedName name="_xlnm.Print_Area" localSheetId="2">Meter!$A$1:$L$47</definedName>
    <definedName name="_xlnm.Print_Area" localSheetId="4">'Running Hours'!$A$1:$L$32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32" l="1"/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AR29" i="37" l="1"/>
  <c r="AQ29" i="37"/>
  <c r="AP29" i="37"/>
  <c r="AO29" i="37"/>
  <c r="AD29" i="37"/>
  <c r="BH31" i="37" l="1"/>
  <c r="BG32" i="37"/>
  <c r="BE32" i="37"/>
  <c r="BD32" i="37"/>
  <c r="BB30" i="37"/>
  <c r="AV32" i="37"/>
  <c r="AU32" i="37"/>
  <c r="AT32" i="37"/>
  <c r="AO30" i="37"/>
  <c r="AM31" i="37"/>
  <c r="AJ30" i="37"/>
  <c r="AI32" i="37"/>
  <c r="AH31" i="37"/>
  <c r="AG30" i="37"/>
  <c r="AF32" i="37"/>
  <c r="AE30" i="37"/>
  <c r="AC30" i="37"/>
  <c r="AB30" i="37"/>
  <c r="AA31" i="37"/>
  <c r="W32" i="37"/>
  <c r="V30" i="37"/>
  <c r="U32" i="37"/>
  <c r="T30" i="37"/>
  <c r="Q30" i="37"/>
  <c r="P30" i="37"/>
  <c r="O31" i="37"/>
  <c r="K32" i="37"/>
  <c r="J32" i="37"/>
  <c r="I31" i="37"/>
  <c r="H31" i="37"/>
  <c r="D30" i="37"/>
  <c r="C31" i="37"/>
  <c r="B32" i="37"/>
  <c r="BC30" i="37" l="1"/>
  <c r="AZ30" i="37"/>
  <c r="N32" i="37"/>
  <c r="Z32" i="37"/>
  <c r="AL32" i="37"/>
  <c r="AY31" i="37"/>
  <c r="E30" i="37"/>
  <c r="R32" i="37"/>
  <c r="AD30" i="37"/>
  <c r="BF31" i="37"/>
  <c r="F32" i="37"/>
  <c r="S31" i="37"/>
  <c r="AS30" i="37"/>
  <c r="AC32" i="37"/>
  <c r="E32" i="37"/>
  <c r="AD32" i="37"/>
  <c r="K31" i="37"/>
  <c r="BB31" i="37"/>
  <c r="L30" i="37"/>
  <c r="X30" i="37"/>
  <c r="W31" i="37"/>
  <c r="Q32" i="37"/>
  <c r="AN30" i="37"/>
  <c r="BA30" i="37"/>
  <c r="AV31" i="37"/>
  <c r="R30" i="37"/>
  <c r="D32" i="37"/>
  <c r="F30" i="37"/>
  <c r="AI31" i="37"/>
  <c r="Q31" i="37"/>
  <c r="AP30" i="37"/>
  <c r="AU31" i="37"/>
  <c r="BG31" i="37"/>
  <c r="P32" i="37"/>
  <c r="L31" i="37"/>
  <c r="X31" i="37"/>
  <c r="AJ31" i="37"/>
  <c r="AW32" i="37"/>
  <c r="BI32" i="37"/>
  <c r="AN32" i="37"/>
  <c r="BH30" i="37"/>
  <c r="AO31" i="37"/>
  <c r="AB32" i="37"/>
  <c r="M32" i="37"/>
  <c r="Y32" i="37"/>
  <c r="AK32" i="37"/>
  <c r="AX32" i="37"/>
  <c r="BJ32" i="37"/>
  <c r="BA31" i="37"/>
  <c r="AZ32" i="37"/>
  <c r="AF30" i="37"/>
  <c r="BD30" i="37"/>
  <c r="AE31" i="37"/>
  <c r="BB32" i="37"/>
  <c r="U30" i="37"/>
  <c r="BE30" i="37"/>
  <c r="T31" i="37"/>
  <c r="AF31" i="37"/>
  <c r="BD31" i="37"/>
  <c r="S32" i="37"/>
  <c r="AE32" i="37"/>
  <c r="AQ32" i="37"/>
  <c r="J30" i="37"/>
  <c r="AH30" i="37"/>
  <c r="BF30" i="37"/>
  <c r="U31" i="37"/>
  <c r="AS31" i="37"/>
  <c r="H32" i="37"/>
  <c r="W30" i="37"/>
  <c r="AI30" i="37"/>
  <c r="BG30" i="37"/>
  <c r="V31" i="37"/>
  <c r="AT31" i="37"/>
  <c r="I32" i="37"/>
  <c r="AS32" i="37"/>
  <c r="V32" i="37"/>
  <c r="AH32" i="37"/>
  <c r="BF32" i="37"/>
  <c r="D31" i="37"/>
  <c r="P31" i="37"/>
  <c r="AB31" i="37"/>
  <c r="AN31" i="37"/>
  <c r="AZ31" i="37"/>
  <c r="C32" i="37"/>
  <c r="O32" i="37"/>
  <c r="AA32" i="37"/>
  <c r="AM32" i="37"/>
  <c r="AY32" i="37"/>
  <c r="AC31" i="37"/>
  <c r="R31" i="37"/>
  <c r="BA32" i="37"/>
  <c r="E31" i="37"/>
  <c r="AP31" i="37"/>
  <c r="AQ30" i="37"/>
  <c r="F31" i="37"/>
  <c r="AD31" i="37"/>
  <c r="H30" i="37"/>
  <c r="AQ31" i="37"/>
  <c r="BC31" i="37"/>
  <c r="AP32" i="37"/>
  <c r="I30" i="37"/>
  <c r="BC32" i="37"/>
  <c r="AT30" i="37"/>
  <c r="AT29" i="37" s="1"/>
  <c r="AG31" i="37"/>
  <c r="BE31" i="37"/>
  <c r="T32" i="37"/>
  <c r="K30" i="37"/>
  <c r="AU30" i="37"/>
  <c r="J31" i="37"/>
  <c r="AG32" i="37"/>
  <c r="AV30" i="37"/>
  <c r="B30" i="37"/>
  <c r="B29" i="37" s="1"/>
  <c r="N30" i="37"/>
  <c r="Z30" i="37"/>
  <c r="AL30" i="37"/>
  <c r="AX30" i="37"/>
  <c r="BJ30" i="37"/>
  <c r="M31" i="37"/>
  <c r="Y31" i="37"/>
  <c r="AK31" i="37"/>
  <c r="AW31" i="37"/>
  <c r="BI31" i="37"/>
  <c r="L32" i="37"/>
  <c r="X32" i="37"/>
  <c r="AJ32" i="37"/>
  <c r="BH32" i="37"/>
  <c r="AO32" i="37"/>
  <c r="M30" i="37"/>
  <c r="Y30" i="37"/>
  <c r="AK30" i="37"/>
  <c r="AW30" i="37"/>
  <c r="BI30" i="37"/>
  <c r="C30" i="37"/>
  <c r="C29" i="37" s="1"/>
  <c r="O30" i="37"/>
  <c r="AA30" i="37"/>
  <c r="AM30" i="37"/>
  <c r="AY30" i="37"/>
  <c r="B31" i="37"/>
  <c r="N31" i="37"/>
  <c r="Z31" i="37"/>
  <c r="AL31" i="37"/>
  <c r="AX31" i="37"/>
  <c r="BJ31" i="37"/>
  <c r="S30" i="37"/>
  <c r="AR32" i="37" l="1"/>
  <c r="AR30" i="37"/>
  <c r="AR31" i="37"/>
  <c r="G31" i="37"/>
  <c r="G30" i="37"/>
  <c r="G32" i="37"/>
  <c r="G20" i="32" l="1"/>
  <c r="G21" i="32" s="1"/>
  <c r="H1" i="38" l="1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8" i="18" s="1"/>
  <c r="K43" i="18"/>
  <c r="K36" i="18"/>
  <c r="K25" i="18"/>
  <c r="K24" i="18"/>
  <c r="K19" i="18"/>
  <c r="K18" i="18"/>
  <c r="K13" i="18"/>
  <c r="K12" i="18"/>
  <c r="K7" i="18"/>
  <c r="K6" i="18"/>
  <c r="I43" i="18" l="1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>Operator MPGS:
-Power Meter Error since beginning (construction phase)
- Record from HMI oneline was Freeze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C213C788-26D7-4415-95D9-2046136F132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11DD71EB-7534-45FF-B3F3-3643C01A6703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</commentList>
</comments>
</file>

<file path=xl/sharedStrings.xml><?xml version="1.0" encoding="utf-8"?>
<sst xmlns="http://schemas.openxmlformats.org/spreadsheetml/2006/main" count="578" uniqueCount="346">
  <si>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</si>
  <si>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</si>
  <si>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</si>
  <si>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</si>
  <si>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</si>
  <si>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</si>
  <si>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</si>
  <si>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</si>
  <si>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</si>
  <si>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</si>
  <si>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</si>
  <si>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</si>
  <si>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</si>
  <si>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</si>
  <si>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</si>
  <si>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</si>
  <si>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</si>
  <si>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</si>
  <si>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</si>
  <si>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</si>
  <si>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</si>
  <si>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</si>
  <si>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</si>
  <si>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</si>
  <si>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</si>
  <si>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</si>
  <si>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</si>
  <si>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</si>
  <si>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</si>
  <si>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</si>
  <si>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</si>
  <si>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</si>
  <si>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</si>
  <si>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</si>
  <si>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</si>
  <si>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</si>
  <si>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</si>
  <si>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</si>
  <si>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</si>
  <si>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</si>
  <si>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</si>
  <si>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</si>
  <si>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</si>
  <si>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</si>
  <si>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</si>
  <si>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</si>
  <si>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</si>
  <si>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</si>
  <si>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</si>
  <si>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</si>
  <si>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</si>
  <si>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</si>
  <si>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</si>
  <si>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</si>
  <si>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</si>
  <si>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</si>
  <si>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</si>
  <si>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</si>
  <si>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</si>
  <si>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</si>
  <si>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</si>
  <si>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</si>
  <si>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</si>
  <si>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</si>
  <si>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</si>
  <si>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</si>
  <si>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</si>
  <si>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</si>
  <si>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</si>
  <si>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</si>
  <si>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</si>
  <si>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</si>
  <si>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</si>
  <si>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</si>
  <si>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</si>
  <si>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</si>
  <si>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</si>
  <si>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</si>
  <si>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</si>
  <si>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</si>
  <si>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</si>
  <si>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</si>
  <si>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</si>
  <si>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</si>
  <si>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</si>
  <si>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</si>
  <si>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</si>
  <si>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</si>
  <si>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</si>
  <si>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</si>
  <si>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</si>
  <si>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</si>
  <si>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</si>
  <si>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</si>
  <si>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</si>
  <si>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</si>
  <si>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</si>
  <si>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</si>
  <si>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</si>
  <si>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</si>
  <si>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</si>
  <si>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</si>
  <si>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</si>
  <si>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</si>
  <si>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</si>
  <si>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</si>
  <si>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</si>
  <si>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</si>
  <si>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</si>
  <si>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</si>
  <si>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</si>
  <si>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</si>
  <si>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</si>
  <si>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</si>
  <si>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</si>
  <si>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</si>
  <si>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</si>
  <si>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</si>
  <si>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</si>
  <si>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</si>
  <si>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</si>
  <si>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</si>
  <si>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</si>
  <si>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</si>
  <si>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</si>
  <si>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</si>
  <si>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</si>
  <si>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</si>
  <si>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</si>
  <si>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</si>
  <si>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</si>
  <si>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</si>
  <si>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</si>
  <si>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</si>
  <si>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</si>
  <si>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</si>
  <si>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</si>
  <si>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</si>
  <si>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</si>
  <si>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</si>
  <si>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</si>
  <si>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</si>
  <si>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</si>
  <si>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</si>
  <si>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</si>
  <si>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</si>
  <si>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</si>
  <si>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</si>
  <si>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</si>
  <si>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</si>
  <si>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</si>
  <si>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</si>
  <si>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</si>
  <si>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</si>
  <si>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</si>
  <si>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</si>
  <si>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</si>
  <si>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</si>
  <si>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</si>
  <si>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</si>
  <si>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</si>
  <si>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</si>
  <si>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</si>
  <si>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</si>
  <si>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</si>
  <si>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</si>
  <si>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</si>
  <si>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</si>
  <si>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</si>
  <si>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</si>
  <si>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</si>
  <si>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</si>
  <si>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</si>
  <si>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</si>
  <si>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</si>
  <si>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</si>
  <si>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</si>
  <si>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</si>
  <si>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</si>
  <si>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</si>
  <si>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</si>
  <si>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</si>
  <si>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</si>
  <si>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</si>
  <si>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</si>
  <si>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</si>
  <si>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</si>
  <si>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</si>
  <si>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</si>
  <si>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</si>
  <si>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</si>
  <si>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</si>
  <si>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</si>
  <si>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</si>
  <si>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</si>
  <si>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</si>
  <si>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</si>
  <si>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</si>
  <si>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</si>
  <si>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</si>
  <si>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</si>
  <si>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</si>
  <si>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</si>
  <si>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</si>
  <si>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</si>
  <si>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</si>
  <si>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</si>
  <si>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</si>
  <si>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</si>
  <si>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</si>
  <si>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</si>
  <si>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</si>
  <si>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</si>
  <si>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</si>
  <si>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</si>
  <si>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</si>
  <si>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</si>
  <si>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</si>
  <si>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</si>
  <si>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</si>
  <si>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</si>
  <si>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</si>
  <si>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</si>
  <si>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</si>
  <si>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</si>
  <si>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</si>
  <si>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</si>
  <si>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</si>
  <si>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</si>
  <si>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</si>
  <si>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</si>
  <si>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</si>
  <si>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</si>
  <si>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</si>
  <si>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</si>
  <si>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</si>
  <si>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</si>
  <si>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</si>
  <si>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</si>
  <si>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</si>
  <si>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</si>
  <si>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</si>
  <si>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</si>
  <si>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</si>
  <si>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</si>
  <si>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</si>
  <si>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</si>
  <si>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</si>
  <si>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</si>
  <si>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</si>
  <si>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</si>
  <si>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</si>
  <si>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</si>
  <si>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</si>
  <si>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</si>
  <si>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</si>
  <si>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</si>
  <si>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6. Alarm at ABB Pluto Safety PLC cannot reset (K103 Contactor TCBR Fail, K105 Contactor VCBR Fail &amp; K110 Contactor Emergency Stop Fail)</t>
  </si>
  <si>
    <t>3  EDG On load test need to set and rectified so not affect unit outages as per insurance compliance based on NFPA regulation No.110 section 8.4.2</t>
  </si>
  <si>
    <t>00:00</t>
  </si>
  <si>
    <t>5. Power Meter OEC U3B error and record U3B was freeze at hmi oneline</t>
  </si>
  <si>
    <t>3. EDG On load test need to set and rectified so not affect unit outages as per insurance compliance based on NFPA regulation No.110 section 8.4.2</t>
  </si>
  <si>
    <t>7. Brine Booster Pump IJN-8B (P-2301B) have indication mechseal leaking</t>
  </si>
  <si>
    <t>8. Brine Booster Pump IJN-6A (P-2201A) have indication mechseal leaking</t>
  </si>
  <si>
    <t>Total</t>
  </si>
  <si>
    <t>7. Brine Booster Pump IJN-8B (P-2301B) have indication mechseal leaking. Status: CB open and manual valve suction &amp; discharge close.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</si>
  <si>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</si>
  <si>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</si>
  <si>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</si>
  <si>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</si>
  <si>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</si>
  <si>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</si>
  <si>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</si>
  <si>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</si>
  <si>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</si>
  <si>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</si>
  <si>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</si>
  <si>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</si>
  <si>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</si>
  <si>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</si>
  <si>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CCR Operator : Fauzan</t>
  </si>
  <si>
    <t>Steamfield : Vandy</t>
  </si>
  <si>
    <t>10. Brine Dump Control valve Ijen-6  PV-2227A indication passing</t>
  </si>
  <si>
    <t>9. Brine Dump Control valve Ijen-6  PV-2227A indication passing</t>
  </si>
  <si>
    <t>Shift Leader : Zakariya</t>
  </si>
  <si>
    <t>CCR Operator : Ois</t>
  </si>
  <si>
    <t>Steamfield : Dadan</t>
  </si>
  <si>
    <t xml:space="preserve">Shift Leader : Hary </t>
  </si>
  <si>
    <t>II.) IMPORTED POWER (KVARH)</t>
  </si>
  <si>
    <t>IV.) EXPORTED ENERGY (KVARH)</t>
  </si>
  <si>
    <t>9. DHP tools pull out at Well IJN 9-1 and Well IJN8-1 was done by Toptek. Master valve and crown valve closed</t>
  </si>
  <si>
    <t>24:00</t>
  </si>
  <si>
    <t>Handover day shift to night shift</t>
  </si>
  <si>
    <t>Stop pit pump IJN 8 (Level pond: 37.4%)</t>
  </si>
  <si>
    <t>Stop pit pump IJN 8 (Level pond: 36.9%)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</si>
  <si>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</si>
  <si>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</si>
  <si>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</si>
  <si>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</si>
  <si>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</si>
  <si>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</si>
  <si>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</si>
  <si>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</si>
  <si>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</si>
  <si>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</si>
  <si>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</si>
  <si>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</si>
  <si>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</si>
  <si>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</si>
  <si>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</si>
  <si>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</si>
  <si>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</si>
  <si>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</si>
  <si>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</si>
  <si>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</si>
  <si>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Stop electrical pit pump IJN 6 (Level pond: 23.9%)</t>
  </si>
  <si>
    <t>Start pit pump IJN 8 (Level pond: 41% / 5 stages) (Discharge pressure: 21.5 barg)</t>
  </si>
  <si>
    <t>Start electrical pit pump IJN 6 (Level pond: 26.7%)</t>
  </si>
  <si>
    <t>Stop electrical pit pump IJN 6 (Level pond: 19.1%)</t>
  </si>
  <si>
    <t>Start pit pump IJN 8 (Level pond: 40.6%)</t>
  </si>
  <si>
    <t>Start electrical pit pump IJN 6 (Level pond: 22%)</t>
  </si>
  <si>
    <t>Daily tools box meeting</t>
  </si>
  <si>
    <t>Stop electrical pit pump IJN 6 (Level pond 18%)</t>
  </si>
  <si>
    <t>Start pit pump IJN 8 (Level pond 40.6%)</t>
  </si>
  <si>
    <t>LOTO breaker &amp; line outlet service water pump B</t>
  </si>
  <si>
    <t>Cleaning strainer Service water pump B &amp; Rectify check valve (MTC team)</t>
  </si>
  <si>
    <t>Stop pit pump IJN 8 (Level 35.4%)</t>
  </si>
  <si>
    <t>Pull out jumper TCBR (Mr Tal mates ORMAT) &amp; monitoring in HMI</t>
  </si>
  <si>
    <t>PLN dispatch (Mr Rendy N) advice load at 30.00 MW as grid requirment</t>
  </si>
  <si>
    <t xml:space="preserve">Installation PLN radio telecomunication by Multifab </t>
  </si>
  <si>
    <t>PLN dispatch (Mr Tulus) advice load at 31.05 MW as grid requirment</t>
  </si>
  <si>
    <t>P8051 Backwash Pump of well water treatment system run test (Standart activities schedule)</t>
  </si>
  <si>
    <t>Drain air vessel IJN-8 (Standart activities schedule)</t>
  </si>
  <si>
    <t>Drain condensate pot at steam trap IJN-8 near powerblock (Standart activites schedule)</t>
  </si>
  <si>
    <t>Drain air vessel IJN-6 (Standart activities schedule)</t>
  </si>
  <si>
    <t>Drain condensate pot at steam trap IJN-8 near separator (Standart activites schedule)</t>
  </si>
  <si>
    <t>Drain condensate pot at steam trap IJN-6 near separator (Standart activites schedule)</t>
  </si>
  <si>
    <t>Drain condensate pot at steam trap IJN-6 near powerblock (Standart activites schedule)</t>
  </si>
  <si>
    <t>Drain Condensate pot steam trap steam gathering Near Condensate Pump (Standart activities schedule)</t>
  </si>
  <si>
    <t>Draining of Air Vessel Tank on Power Block (Standart activities schedule)</t>
  </si>
  <si>
    <t>Run test compressor standby (Standart activities schedule)</t>
  </si>
  <si>
    <t>Start pit pump IJN 8 (Level 33.8%)</t>
  </si>
  <si>
    <t>Stop pit pump IJN 8 (Level pond: 28.9%)</t>
  </si>
  <si>
    <t>Start electrical pit pump IJN 6 (Level pond: 35.1%)</t>
  </si>
  <si>
    <t>Power block monitoring</t>
  </si>
  <si>
    <t>Stop electrical pit pump IJN 6 (Level pond: 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</si>
</sst>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</numFmts>
  <fonts count="1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06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7" fillId="0" borderId="0" xfId="0" quotePrefix="1" applyFont="1" applyAlignment="1">
      <alignment horizontal="center"/>
    </xf>
    <xf numFmtId="20" fontId="77" fillId="0" borderId="0" xfId="0" quotePrefix="1" applyNumberFormat="1" applyFont="1" applyAlignment="1">
      <alignment horizontal="center"/>
    </xf>
    <xf numFmtId="20" fontId="77" fillId="0" borderId="0" xfId="1443" applyNumberFormat="1" applyAlignment="1">
      <alignment horizontal="center"/>
    </xf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0" fontId="112" fillId="0" borderId="110" xfId="21" applyNumberFormat="1" applyFont="1" applyFill="1" applyBorder="1" applyAlignment="1" applyProtection="1">
      <alignment horizontal="center" vertical="center"/>
      <protection locked="0"/>
    </xf>
    <xf numFmtId="20" fontId="112" fillId="0" borderId="106" xfId="21" applyNumberFormat="1" applyFont="1" applyFill="1" applyBorder="1" applyAlignment="1" applyProtection="1">
      <alignment horizontal="center" vertical="center"/>
      <protection locked="0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112" fillId="4" borderId="110" xfId="21" applyNumberFormat="1" applyFont="1" applyFill="1" applyBorder="1" applyAlignment="1" applyProtection="1">
      <alignment horizontal="center" vertical="center"/>
      <protection locked="0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0" fontId="85" fillId="4" borderId="72" xfId="1443" applyFont="1" applyFill="1" applyBorder="1" applyAlignment="1">
      <alignment horizontal="left"/>
    </xf>
    <xf numFmtId="20" fontId="77" fillId="0" borderId="67" xfId="21" applyNumberFormat="1" applyFont="1" applyFill="1" applyBorder="1" applyAlignment="1" applyProtection="1">
      <alignment vertical="center"/>
      <protection locked="0"/>
    </xf>
    <xf numFmtId="20" fontId="77" fillId="0" borderId="5" xfId="21" applyNumberFormat="1" applyFont="1" applyFill="1" applyBorder="1" applyAlignment="1" applyProtection="1">
      <alignment vertical="center"/>
      <protection locked="0"/>
    </xf>
    <xf numFmtId="20" fontId="77" fillId="0" borderId="76" xfId="21" applyNumberFormat="1" applyFont="1" applyFill="1" applyBorder="1" applyAlignment="1" applyProtection="1">
      <alignment vertical="center"/>
      <protection locked="0"/>
    </xf>
    <xf numFmtId="20" fontId="112" fillId="0" borderId="113" xfId="21" quotePrefix="1" applyNumberFormat="1" applyFont="1" applyFill="1" applyBorder="1" applyAlignment="1" applyProtection="1">
      <alignment horizontal="center" vertical="center"/>
      <protection locked="0"/>
    </xf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20" fontId="77" fillId="0" borderId="67" xfId="21" applyNumberFormat="1" applyFont="1" applyFill="1" applyBorder="1" applyAlignment="1" applyProtection="1">
      <alignment vertical="center"/>
      <protection locked="0"/>
    </xf>
    <xf numFmtId="20" fontId="77" fillId="0" borderId="5" xfId="21" applyNumberFormat="1" applyFont="1" applyFill="1" applyBorder="1" applyAlignment="1" applyProtection="1">
      <alignment vertical="center"/>
      <protection locked="0"/>
    </xf>
    <xf numFmtId="20" fontId="77" fillId="0" borderId="76" xfId="21" applyNumberFormat="1" applyFont="1" applyFill="1" applyBorder="1" applyAlignment="1" applyProtection="1">
      <alignment vertical="center"/>
      <protection locked="0"/>
    </xf>
    <xf numFmtId="0" fontId="77" fillId="0" borderId="67" xfId="0" applyFont="1" applyFill="1" applyBorder="1" applyAlignment="1">
      <alignment vertical="center"/>
    </xf>
    <xf numFmtId="0" fontId="77" fillId="0" borderId="5" xfId="0" applyFont="1" applyFill="1" applyBorder="1" applyAlignment="1">
      <alignment vertical="center"/>
    </xf>
    <xf numFmtId="0" fontId="77" fillId="0" borderId="76" xfId="0" applyFont="1" applyFill="1" applyBorder="1" applyAlignment="1">
      <alignment vertical="center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20" fontId="77" fillId="4" borderId="85" xfId="21" applyNumberFormat="1" applyFont="1" applyFill="1" applyBorder="1" applyAlignment="1" applyProtection="1">
      <alignment vertical="center"/>
      <protection locked="0"/>
    </xf>
    <xf numFmtId="20" fontId="77" fillId="4" borderId="7" xfId="21" applyNumberFormat="1" applyFont="1" applyFill="1" applyBorder="1" applyAlignment="1" applyProtection="1">
      <alignment vertical="center"/>
      <protection locked="0"/>
    </xf>
    <xf numFmtId="20" fontId="77" fillId="4" borderId="100" xfId="21" applyNumberFormat="1" applyFont="1" applyFill="1" applyBorder="1" applyAlignment="1" applyProtection="1">
      <alignment vertic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20" fontId="112" fillId="4" borderId="86" xfId="21" quotePrefix="1" applyNumberFormat="1" applyFont="1" applyFill="1" applyBorder="1" applyAlignment="1" applyProtection="1">
      <alignment horizontal="center" vertical="center"/>
      <protection locked="0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2" fontId="112" fillId="4" borderId="71" xfId="21" applyNumberFormat="1" applyFont="1" applyFill="1" applyBorder="1" applyAlignment="1">
      <alignment horizontal="center"/>
    </xf>
    <xf numFmtId="2" fontId="112" fillId="4" borderId="0" xfId="21" applyNumberFormat="1" applyFont="1" applyFill="1" applyBorder="1" applyAlignment="1">
      <alignment horizontal="center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4" fontId="112" fillId="4" borderId="0" xfId="21" applyNumberFormat="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4" fontId="112" fillId="0" borderId="64" xfId="21" applyNumberFormat="1" applyFont="1" applyFill="1" applyBorder="1" applyAlignment="1">
      <alignment horizontal="center"/>
    </xf>
    <xf numFmtId="4" fontId="112" fillId="0" borderId="65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0" xfId="21" applyFont="1" applyFill="1" applyBorder="1" applyAlignment="1">
      <alignment horizontal="center" vertical="center" wrapText="1"/>
    </xf>
    <xf numFmtId="0" fontId="112" fillId="4" borderId="71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vertical="center"/>
      <protection locked="0"/>
    </xf>
    <xf numFmtId="20" fontId="77" fillId="0" borderId="82" xfId="21" applyNumberFormat="1" applyFont="1" applyFill="1" applyBorder="1" applyAlignment="1" applyProtection="1">
      <alignment vertical="center"/>
      <protection locked="0"/>
    </xf>
    <xf numFmtId="20" fontId="77" fillId="0" borderId="77" xfId="21" applyNumberFormat="1" applyFont="1" applyFill="1" applyBorder="1" applyAlignment="1" applyProtection="1">
      <alignment vertical="center"/>
      <protection locked="0"/>
    </xf>
    <xf numFmtId="0" fontId="112" fillId="4" borderId="79" xfId="21" applyFont="1" applyFill="1" applyBorder="1" applyAlignment="1" applyProtection="1">
      <alignment horizontal="center" vertical="center"/>
      <protection locked="0"/>
    </xf>
    <xf numFmtId="0" fontId="112" fillId="4" borderId="91" xfId="21" applyFont="1" applyFill="1" applyBorder="1" applyAlignment="1" applyProtection="1">
      <alignment horizontal="center" vertical="center"/>
      <protection locked="0"/>
    </xf>
    <xf numFmtId="0" fontId="112" fillId="4" borderId="72" xfId="21" applyFont="1" applyFill="1" applyBorder="1" applyAlignment="1" applyProtection="1">
      <alignment horizontal="center" vertical="center"/>
      <protection locked="0"/>
    </xf>
    <xf numFmtId="0" fontId="112" fillId="4" borderId="73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168" fontId="117" fillId="0" borderId="19" xfId="16" applyNumberFormat="1" applyFont="1" applyBorder="1" applyAlignment="1">
      <alignment horizontal="right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0" xfId="16" applyFont="1" applyFill="1" applyBorder="1" applyAlignment="1">
      <alignment horizontal="center" vertical="center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0" fontId="112" fillId="0" borderId="29" xfId="16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62" xfId="0" applyFont="1" applyBorder="1" applyAlignment="1">
      <alignment horizontal="center" vertical="center"/>
    </xf>
    <xf numFmtId="0" fontId="79" fillId="0" borderId="43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168" fontId="112" fillId="4" borderId="1" xfId="16" quotePrefix="1" applyNumberFormat="1" applyFont="1" applyFill="1" applyBorder="1" applyAlignment="1">
      <alignment horizontal="right" vertical="center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2" fillId="0" borderId="13" xfId="16" applyFont="1" applyBorder="1" applyAlignment="1">
      <alignment horizontal="center"/>
    </xf>
    <xf numFmtId="0" fontId="112" fillId="0" borderId="6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  <xf numFmtId="168" fontId="112" fillId="4" borderId="105" xfId="16" quotePrefix="1" applyNumberFormat="1" applyFont="1" applyFill="1" applyBorder="1" applyAlignment="1">
      <alignment horizontal="right" vertical="center"/>
    </xf>
    <xf numFmtId="0" fontId="114" fillId="0" borderId="89" xfId="16" applyFont="1" applyBorder="1" applyAlignment="1">
      <alignment horizont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0" fontId="114" fillId="4" borderId="95" xfId="16" applyFont="1" applyFill="1" applyBorder="1" applyAlignment="1">
      <alignment horizontal="center"/>
    </xf>
    <xf numFmtId="0" fontId="114" fillId="4" borderId="89" xfId="16" applyFont="1" applyFill="1" applyBorder="1" applyAlignment="1">
      <alignment horizontal="center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0" fontId="112" fillId="0" borderId="73" xfId="16" applyFont="1" applyBorder="1" applyAlignment="1">
      <alignment horizontal="center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20" fontId="77" fillId="4" borderId="85" xfId="21" applyNumberFormat="1" applyFont="1" applyFill="1" applyBorder="1" applyAlignment="1" applyProtection="1">
      <alignment horizontal="left" vertical="center"/>
      <protection locked="0"/>
    </xf>
    <xf numFmtId="20" fontId="77" fillId="4" borderId="7" xfId="21" applyNumberFormat="1" applyFont="1" applyFill="1" applyBorder="1" applyAlignment="1" applyProtection="1">
      <alignment horizontal="left" vertical="center"/>
      <protection locked="0"/>
    </xf>
    <xf numFmtId="20" fontId="77" fillId="4" borderId="100" xfId="21" applyNumberFormat="1" applyFont="1" applyFill="1" applyBorder="1" applyAlignment="1" applyProtection="1">
      <alignment horizontal="left" vertical="center"/>
      <protection locked="0"/>
    </xf>
    <xf numFmtId="20" fontId="77" fillId="4" borderId="85" xfId="21" applyNumberFormat="1" applyFont="1" applyFill="1" applyBorder="1" applyAlignment="1" applyProtection="1">
      <alignment horizontal="left" vertical="center"/>
      <protection locked="0"/>
    </xf>
    <xf numFmtId="20" fontId="77" fillId="4" borderId="7" xfId="21" applyNumberFormat="1" applyFont="1" applyFill="1" applyBorder="1" applyAlignment="1" applyProtection="1">
      <alignment horizontal="left" vertical="center"/>
      <protection locked="0"/>
    </xf>
    <xf numFmtId="20" fontId="77" fillId="4" borderId="100" xfId="21" applyNumberFormat="1" applyFont="1" applyFill="1" applyBorder="1" applyAlignment="1" applyProtection="1">
      <alignment horizontal="left" vertical="center"/>
      <protection locked="0"/>
    </xf>
    <xf numFmtId="0" fontId="77" fillId="0" borderId="67" xfId="0" applyFont="1" applyFill="1" applyBorder="1" applyAlignment="1">
      <alignment horizontal="left" vertical="center"/>
    </xf>
    <xf numFmtId="0" fontId="77" fillId="0" borderId="5" xfId="0" applyFont="1" applyFill="1" applyBorder="1" applyAlignment="1">
      <alignment horizontal="left" vertical="center"/>
    </xf>
    <xf numFmtId="0" fontId="77" fillId="0" borderId="76" xfId="0" applyFont="1" applyFill="1" applyBorder="1" applyAlignment="1">
      <alignment horizontal="left" vertical="center"/>
    </xf>
    <xf numFmtId="20" fontId="77" fillId="0" borderId="85" xfId="21" applyNumberFormat="1" applyFont="1" applyFill="1" applyBorder="1" applyAlignment="1" applyProtection="1">
      <alignment horizontal="left" vertical="center"/>
      <protection locked="0"/>
    </xf>
    <xf numFmtId="20" fontId="77" fillId="0" borderId="7" xfId="21" applyNumberFormat="1" applyFont="1" applyFill="1" applyBorder="1" applyAlignment="1" applyProtection="1">
      <alignment horizontal="left" vertical="center"/>
      <protection locked="0"/>
    </xf>
    <xf numFmtId="20" fontId="77" fillId="0" borderId="100" xfId="21" applyNumberFormat="1" applyFont="1" applyFill="1" applyBorder="1" applyAlignment="1" applyProtection="1">
      <alignment horizontal="left" vertical="center"/>
      <protection locked="0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</sheetNames>
    <sheetDataSet>
      <sheetData sheetId="0" refreshError="1"/>
      <sheetData sheetId="1">
        <row r="21">
          <cell r="G21">
            <v>24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41"/>
  <sheetViews>
    <sheetView showGridLines="0" topLeftCell="A10" zoomScaleNormal="100" workbookViewId="0">
      <selection activeCell="M23" sqref="M23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41">
        <f>Meter!B1</f>
        <v>45810</v>
      </c>
      <c r="I1" s="441"/>
      <c r="J1" s="442"/>
      <c r="K1" s="145"/>
      <c r="L1" s="144"/>
      <c r="M1" s="144"/>
    </row>
    <row r="2" spans="1:20" ht="14.25" thickTop="1" thickBot="1"/>
    <row r="3" spans="1:20" s="152" customFormat="1" ht="42" customHeight="1">
      <c r="B3" s="446" t="s">
        <v>2</v>
      </c>
      <c r="C3" s="447"/>
      <c r="D3" s="447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25.925489020833336</v>
      </c>
      <c r="G4" s="233">
        <f>Steamfield!O30</f>
        <v>199.61042630833333</v>
      </c>
      <c r="H4" s="233">
        <f>Steamfield!M30</f>
        <v>34.795080995833338</v>
      </c>
      <c r="I4" s="234"/>
      <c r="J4" s="235"/>
      <c r="R4" s="21"/>
      <c r="S4" s="21"/>
      <c r="T4" s="21"/>
    </row>
    <row r="5" spans="1:20">
      <c r="A5" s="141"/>
      <c r="B5" s="448"/>
      <c r="C5" s="449"/>
      <c r="D5" s="153" t="s">
        <v>122</v>
      </c>
      <c r="E5" s="232" t="s">
        <v>207</v>
      </c>
      <c r="F5" s="233">
        <f>Steamfield!P30</f>
        <v>23.834485908333335</v>
      </c>
      <c r="G5" s="233">
        <f>Steamfield!S30</f>
        <v>197.0363902375</v>
      </c>
      <c r="H5" s="233">
        <f>Steamfield!Q30</f>
        <v>34.520413399999995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21.3338722375</v>
      </c>
      <c r="G6" s="233">
        <f>Steamfield!W30</f>
        <v>197.13088177916666</v>
      </c>
      <c r="H6" s="233">
        <f>Steamfield!U30</f>
        <v>34.917948437500002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21.312283074999996</v>
      </c>
      <c r="G7" s="233">
        <f>Steamfield!AA30</f>
        <v>197.59119714583335</v>
      </c>
      <c r="H7" s="233">
        <f>Steamfield!Y30</f>
        <v>37.815629054166656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0.48048872500000006</v>
      </c>
      <c r="G8" s="233">
        <f>Steamfield!AH30</f>
        <v>79.650154329166668</v>
      </c>
      <c r="H8" s="233">
        <f>Steamfield!AF30</f>
        <v>9.9739818708333345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22.250644466666667</v>
      </c>
      <c r="G9" s="233">
        <f>Steamfield!AL30</f>
        <v>191.28839200416667</v>
      </c>
      <c r="H9" s="233">
        <f>Steamfield!AJ30</f>
        <v>42.907068275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51.791844487968746</v>
      </c>
      <c r="J11" s="244">
        <f t="shared" ref="J11:J13" si="0">I11*24*3600</f>
        <v>4474815.3637604993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3.4652899890069442</v>
      </c>
      <c r="J12" s="244">
        <f t="shared" si="0"/>
        <v>299401.05505019997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11.645211491120371</v>
      </c>
      <c r="J13" s="244">
        <f t="shared" si="0"/>
        <v>1006146.2728328001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66.902345968096057</v>
      </c>
      <c r="J14" s="244">
        <f>I14*24*3600</f>
        <v>5780362.6916434998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13.277180237499998</v>
      </c>
      <c r="G15" s="233">
        <f>Steamfield!AB30</f>
        <v>195.09257358333329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13.056768591666668</v>
      </c>
      <c r="G16" s="233">
        <f>Steamfield!AM30</f>
        <v>194.51724348333335</v>
      </c>
      <c r="H16" s="248"/>
      <c r="I16" s="254"/>
      <c r="J16" s="255"/>
      <c r="R16" s="21"/>
      <c r="S16" s="21"/>
      <c r="T16" s="21"/>
    </row>
    <row r="17" spans="1:20">
      <c r="A17" s="141"/>
      <c r="B17" s="459" t="s">
        <v>128</v>
      </c>
      <c r="C17" s="460"/>
      <c r="D17" s="153" t="s">
        <v>129</v>
      </c>
      <c r="E17" s="232" t="s">
        <v>209</v>
      </c>
      <c r="F17" s="233">
        <f>Steamfield!AW30</f>
        <v>15.888985191666665</v>
      </c>
      <c r="G17" s="233">
        <f>Steamfield!AU30</f>
        <v>125.35658689166668</v>
      </c>
      <c r="H17" s="233">
        <f>Steamfield!AV30</f>
        <v>99.975530954166686</v>
      </c>
      <c r="I17" s="256">
        <f>Steamfield!AT30</f>
        <v>135.20652186026044</v>
      </c>
      <c r="J17" s="261">
        <f>Steamfield!AT29</f>
        <v>11681843.488726502</v>
      </c>
      <c r="K17" s="50"/>
      <c r="L17" s="50"/>
      <c r="R17" s="21"/>
      <c r="S17" s="21"/>
      <c r="T17" s="21"/>
    </row>
    <row r="18" spans="1:20" ht="13.5" thickBot="1">
      <c r="A18" s="141"/>
      <c r="B18" s="474"/>
      <c r="C18" s="475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65" t="s">
        <v>9</v>
      </c>
      <c r="C20" s="466"/>
      <c r="D20" s="467"/>
      <c r="E20" s="450" t="s">
        <v>193</v>
      </c>
      <c r="F20" s="451"/>
      <c r="G20" s="468"/>
      <c r="H20" s="450" t="s">
        <v>136</v>
      </c>
      <c r="I20" s="451"/>
      <c r="J20" s="452"/>
      <c r="R20" s="21"/>
      <c r="S20" s="21"/>
      <c r="T20" s="21"/>
    </row>
    <row r="21" spans="1:20">
      <c r="A21" s="141"/>
      <c r="B21" s="459" t="s">
        <v>130</v>
      </c>
      <c r="C21" s="460"/>
      <c r="D21" s="154" t="s">
        <v>135</v>
      </c>
      <c r="E21" s="453">
        <f>Steamfield!B30</f>
        <v>33.883501895833327</v>
      </c>
      <c r="F21" s="469"/>
      <c r="G21" s="470"/>
      <c r="H21" s="453">
        <f>Steamfield!B30*24</f>
        <v>813.20404549999989</v>
      </c>
      <c r="I21" s="454"/>
      <c r="J21" s="455"/>
      <c r="R21" s="21"/>
      <c r="S21" s="21"/>
      <c r="T21" s="21"/>
    </row>
    <row r="22" spans="1:20">
      <c r="A22" s="141"/>
      <c r="B22" s="461"/>
      <c r="C22" s="462"/>
      <c r="D22" s="176" t="s">
        <v>131</v>
      </c>
      <c r="E22" s="453">
        <f>H22/24</f>
        <v>31.167293660499997</v>
      </c>
      <c r="F22" s="469"/>
      <c r="G22" s="470"/>
      <c r="H22" s="456">
        <f>'Report '!E7/1000</f>
        <v>748.01504785199995</v>
      </c>
      <c r="I22" s="457"/>
      <c r="J22" s="458"/>
      <c r="R22" s="21"/>
      <c r="S22" s="21"/>
      <c r="T22" s="21"/>
    </row>
    <row r="23" spans="1:20" ht="13.5" thickBot="1">
      <c r="A23" s="141"/>
      <c r="B23" s="463" t="s">
        <v>138</v>
      </c>
      <c r="C23" s="464"/>
      <c r="D23" s="155"/>
      <c r="E23" s="471">
        <f>H23/24</f>
        <v>2.716208235333331</v>
      </c>
      <c r="F23" s="472"/>
      <c r="G23" s="473"/>
      <c r="H23" s="443">
        <f>H21-H22</f>
        <v>65.18899764799994</v>
      </c>
      <c r="I23" s="444"/>
      <c r="J23" s="445"/>
      <c r="R23" s="21"/>
      <c r="S23" s="21"/>
      <c r="T23" s="21"/>
    </row>
    <row r="24" spans="1:20" ht="17.25" customHeight="1">
      <c r="A24" s="141"/>
      <c r="B24" s="482" t="s">
        <v>219</v>
      </c>
      <c r="C24" s="483"/>
      <c r="D24" s="224"/>
      <c r="E24" s="494" t="s">
        <v>218</v>
      </c>
      <c r="F24" s="494"/>
      <c r="G24" s="494"/>
      <c r="H24" s="476" t="s">
        <v>220</v>
      </c>
      <c r="I24" s="477"/>
      <c r="J24" s="478"/>
      <c r="R24" s="21"/>
      <c r="S24" s="21"/>
      <c r="T24" s="21"/>
    </row>
    <row r="25" spans="1:20">
      <c r="A25" s="141"/>
      <c r="B25" s="484"/>
      <c r="C25" s="485"/>
      <c r="D25" s="222" t="s">
        <v>135</v>
      </c>
      <c r="E25" s="488">
        <f>IFERROR(I14/E21,0)</f>
        <v>1.9744814504053101</v>
      </c>
      <c r="F25" s="489"/>
      <c r="G25" s="490"/>
      <c r="H25" s="491">
        <f>E25*3600</f>
        <v>7108.1332214591166</v>
      </c>
      <c r="I25" s="492"/>
      <c r="J25" s="493"/>
      <c r="K25" s="43"/>
      <c r="R25" s="21"/>
      <c r="S25" s="21"/>
      <c r="T25" s="21"/>
    </row>
    <row r="26" spans="1:20" ht="13.5" thickBot="1">
      <c r="A26" s="141"/>
      <c r="B26" s="486"/>
      <c r="C26" s="487"/>
      <c r="D26" s="223" t="s">
        <v>131</v>
      </c>
      <c r="E26" s="471">
        <f>IFERROR(I14/E22,0)</f>
        <v>2.1465561526403891</v>
      </c>
      <c r="F26" s="472"/>
      <c r="G26" s="473"/>
      <c r="H26" s="479">
        <f>E26*3600</f>
        <v>7727.602149505401</v>
      </c>
      <c r="I26" s="480"/>
      <c r="J26" s="481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228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258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 customHeight="1">
      <c r="A34" s="141"/>
      <c r="B34" s="265" t="s">
        <v>260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 customHeight="1">
      <c r="A35" s="141"/>
      <c r="B35" s="265" t="s">
        <v>257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/>
      <c r="Q35" s="197"/>
      <c r="R35" s="198"/>
    </row>
    <row r="36" spans="1:18" ht="15">
      <c r="A36" s="141"/>
      <c r="B36" s="173" t="s">
        <v>265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/>
      <c r="Q36" s="197"/>
      <c r="R36" s="198"/>
    </row>
    <row r="37" spans="1:18" ht="15">
      <c r="A37" s="141"/>
      <c r="B37" s="173" t="s">
        <v>263</v>
      </c>
      <c r="C37" s="158"/>
      <c r="D37" s="158"/>
      <c r="E37" s="158"/>
      <c r="F37" s="158"/>
      <c r="G37" s="158"/>
      <c r="H37" s="158"/>
      <c r="I37" s="158"/>
      <c r="J37" s="159"/>
      <c r="N37" s="214"/>
      <c r="O37" s="214"/>
      <c r="P37" s="199" t="s">
        <v>209</v>
      </c>
      <c r="Q37" s="197"/>
      <c r="R37" s="198"/>
    </row>
    <row r="38" spans="1:18" ht="15">
      <c r="A38" s="141"/>
      <c r="B38" s="173" t="s">
        <v>290</v>
      </c>
      <c r="C38" s="158"/>
      <c r="D38" s="158"/>
      <c r="E38" s="158"/>
      <c r="F38" s="158"/>
      <c r="G38" s="158"/>
      <c r="H38" s="158"/>
      <c r="I38" s="158"/>
      <c r="J38" s="159"/>
      <c r="N38" s="214"/>
      <c r="O38" s="214"/>
      <c r="P38" s="199"/>
      <c r="Q38" s="197"/>
      <c r="R38" s="198"/>
    </row>
    <row r="39" spans="1:18" ht="13.5" thickBot="1">
      <c r="A39" s="141"/>
      <c r="B39" s="401" t="s">
        <v>282</v>
      </c>
      <c r="C39" s="160"/>
      <c r="D39" s="160"/>
      <c r="E39" s="160"/>
      <c r="F39" s="160"/>
      <c r="G39" s="160"/>
      <c r="H39" s="160"/>
      <c r="I39" s="160"/>
      <c r="J39" s="161"/>
      <c r="N39" s="214"/>
      <c r="O39" s="214"/>
      <c r="P39" s="197"/>
      <c r="Q39" s="197"/>
      <c r="R39" s="198"/>
    </row>
    <row r="40" spans="1:18">
      <c r="A40" s="141"/>
      <c r="O40" s="197"/>
      <c r="P40" s="197"/>
      <c r="Q40" s="197"/>
      <c r="R40" s="198"/>
    </row>
    <row r="41" spans="1:18">
      <c r="A41" s="141"/>
      <c r="O41" s="197"/>
      <c r="P41" s="197"/>
      <c r="Q41" s="197"/>
      <c r="R41" s="198"/>
    </row>
  </sheetData>
  <sheetProtection formatCells="0"/>
  <mergeCells count="22">
    <mergeCell ref="E26:G26"/>
    <mergeCell ref="H24:J24"/>
    <mergeCell ref="H26:J26"/>
    <mergeCell ref="B24:C26"/>
    <mergeCell ref="E25:G25"/>
    <mergeCell ref="H25:J25"/>
    <mergeCell ref="E24:G24"/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$P$31:$P$37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61"/>
  <sheetViews>
    <sheetView showGridLines="0" topLeftCell="A67" zoomScale="89" zoomScaleNormal="89" workbookViewId="0">
      <selection activeCell="B101" sqref="B101:R101"/>
    </sheetView>
  </sheetViews>
  <sheetFormatPr defaultColWidth="9.140625" defaultRowHeight="12.75"/>
  <cols>
    <col min="1" max="1" width="16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1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572" t="s">
        <v>141</v>
      </c>
      <c r="B1" s="573"/>
      <c r="C1" s="573"/>
      <c r="D1" s="573"/>
      <c r="E1" s="573"/>
      <c r="F1" s="573"/>
      <c r="G1" s="573"/>
      <c r="H1" s="573"/>
      <c r="I1" s="573"/>
      <c r="J1" s="573"/>
      <c r="K1" s="573"/>
      <c r="L1" s="171"/>
      <c r="M1" s="596">
        <f>Meter!B1</f>
        <v>45810</v>
      </c>
      <c r="N1" s="596"/>
      <c r="O1" s="597"/>
      <c r="P1" s="145"/>
      <c r="Q1" s="144"/>
      <c r="R1" s="144"/>
    </row>
    <row r="2" spans="1:21" ht="14.25" thickTop="1" thickBot="1">
      <c r="A2" s="592" t="s">
        <v>81</v>
      </c>
      <c r="B2" s="592"/>
      <c r="C2" s="592"/>
      <c r="D2" s="592"/>
      <c r="E2" s="592"/>
      <c r="F2" s="592"/>
      <c r="G2" s="592"/>
      <c r="H2" s="592"/>
      <c r="I2" s="592"/>
      <c r="J2" s="592"/>
      <c r="K2" s="592"/>
      <c r="L2" s="592"/>
      <c r="M2" s="592"/>
      <c r="N2" s="592"/>
      <c r="O2" s="592"/>
      <c r="P2" s="592"/>
      <c r="Q2" s="592"/>
      <c r="R2" s="593"/>
      <c r="S2" s="32"/>
    </row>
    <row r="3" spans="1:21" ht="13.5" thickBot="1">
      <c r="A3" s="600" t="s">
        <v>5</v>
      </c>
      <c r="B3" s="601"/>
      <c r="C3" s="601"/>
      <c r="D3" s="602"/>
      <c r="E3" s="614" t="s">
        <v>6</v>
      </c>
      <c r="F3" s="615"/>
      <c r="G3" s="615"/>
      <c r="H3" s="615"/>
      <c r="I3" s="615"/>
      <c r="J3" s="616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03"/>
      <c r="B4" s="604"/>
      <c r="C4" s="604"/>
      <c r="D4" s="605"/>
      <c r="E4" s="617" t="s">
        <v>74</v>
      </c>
      <c r="F4" s="618"/>
      <c r="G4" s="638" t="s">
        <v>73</v>
      </c>
      <c r="H4" s="618"/>
      <c r="I4" s="634" t="s">
        <v>75</v>
      </c>
      <c r="J4" s="635"/>
      <c r="K4" s="54"/>
      <c r="L4" s="54"/>
      <c r="M4" s="54"/>
      <c r="N4" s="54"/>
      <c r="O4" s="54"/>
      <c r="P4" s="54"/>
      <c r="Q4" s="630"/>
      <c r="R4" s="630"/>
      <c r="S4" s="21"/>
      <c r="T4" s="21"/>
    </row>
    <row r="5" spans="1:21" ht="13.5" thickBot="1">
      <c r="A5" s="606"/>
      <c r="B5" s="607"/>
      <c r="C5" s="607"/>
      <c r="D5" s="608"/>
      <c r="E5" s="619"/>
      <c r="F5" s="620"/>
      <c r="G5" s="639"/>
      <c r="H5" s="620"/>
      <c r="I5" s="636"/>
      <c r="J5" s="637"/>
      <c r="K5" s="633"/>
      <c r="L5" s="632"/>
      <c r="M5" s="632"/>
      <c r="N5" s="632"/>
      <c r="O5" s="599"/>
      <c r="P5" s="599"/>
      <c r="Q5" s="599"/>
      <c r="R5" s="599"/>
      <c r="S5" s="21"/>
      <c r="T5" s="21"/>
    </row>
    <row r="6" spans="1:21" ht="13.5" thickBot="1">
      <c r="A6" s="584" t="s">
        <v>190</v>
      </c>
      <c r="B6" s="585"/>
      <c r="C6" s="585"/>
      <c r="D6" s="586"/>
      <c r="E6" s="612">
        <v>748015.04785199999</v>
      </c>
      <c r="F6" s="613"/>
      <c r="G6" s="613">
        <v>0</v>
      </c>
      <c r="H6" s="613"/>
      <c r="I6" s="587">
        <f>E6-G6</f>
        <v>748015.04785199999</v>
      </c>
      <c r="J6" s="588"/>
      <c r="K6" s="594"/>
      <c r="L6" s="595"/>
      <c r="M6" s="595"/>
      <c r="N6" s="595"/>
      <c r="O6" s="598"/>
      <c r="P6" s="598"/>
      <c r="Q6" s="598"/>
      <c r="R6" s="598"/>
      <c r="S6" s="21"/>
      <c r="T6" s="21"/>
    </row>
    <row r="7" spans="1:21" ht="13.5" thickBot="1">
      <c r="A7" s="621"/>
      <c r="B7" s="622"/>
      <c r="C7" s="622"/>
      <c r="D7" s="623"/>
      <c r="E7" s="574">
        <f>E6</f>
        <v>748015.04785199999</v>
      </c>
      <c r="F7" s="575"/>
      <c r="G7" s="575">
        <f>G6</f>
        <v>0</v>
      </c>
      <c r="H7" s="575"/>
      <c r="I7" s="582">
        <f>I6</f>
        <v>748015.04785199999</v>
      </c>
      <c r="J7" s="583"/>
      <c r="K7" s="594"/>
      <c r="L7" s="595"/>
      <c r="M7" s="595"/>
      <c r="N7" s="595"/>
      <c r="O7" s="598"/>
      <c r="P7" s="598"/>
      <c r="Q7" s="598"/>
      <c r="R7" s="598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98"/>
      <c r="P8" s="598"/>
      <c r="Q8" s="598"/>
      <c r="R8" s="598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589" t="s">
        <v>9</v>
      </c>
      <c r="B10" s="590"/>
      <c r="C10" s="590"/>
      <c r="D10" s="591"/>
      <c r="E10" s="624" t="s">
        <v>72</v>
      </c>
      <c r="F10" s="625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584" t="s">
        <v>34</v>
      </c>
      <c r="B11" s="585"/>
      <c r="C11" s="585"/>
      <c r="D11" s="586"/>
      <c r="E11" s="626">
        <f>Meter!I18</f>
        <v>746380</v>
      </c>
      <c r="F11" s="627"/>
      <c r="G11" s="179"/>
      <c r="H11" s="179"/>
      <c r="I11" s="179"/>
      <c r="J11" s="179"/>
      <c r="K11" s="179"/>
      <c r="L11" s="180"/>
      <c r="M11" s="66">
        <f>SUM(E11:K11)</f>
        <v>746380</v>
      </c>
      <c r="N11" s="67"/>
      <c r="O11" s="67"/>
      <c r="P11" s="68"/>
      <c r="Q11" s="60"/>
      <c r="R11" s="67"/>
      <c r="S11" s="21"/>
      <c r="T11" s="21"/>
    </row>
    <row r="12" spans="1:21">
      <c r="A12" s="609" t="s">
        <v>10</v>
      </c>
      <c r="B12" s="610"/>
      <c r="C12" s="610"/>
      <c r="D12" s="611"/>
      <c r="E12" s="628">
        <f>Meter!K30</f>
        <v>1633680</v>
      </c>
      <c r="F12" s="629"/>
      <c r="G12" s="181"/>
      <c r="H12" s="181"/>
      <c r="I12" s="181"/>
      <c r="J12" s="181"/>
      <c r="K12" s="181"/>
      <c r="L12" s="182"/>
      <c r="M12" s="69">
        <f>SUM(E12:K12)</f>
        <v>1633680</v>
      </c>
      <c r="N12" s="67"/>
      <c r="O12" s="67"/>
      <c r="P12" s="67"/>
      <c r="Q12" s="60"/>
      <c r="R12" s="67"/>
      <c r="S12" s="43"/>
      <c r="T12" s="21"/>
    </row>
    <row r="13" spans="1:21">
      <c r="A13" s="609" t="s">
        <v>11</v>
      </c>
      <c r="B13" s="610"/>
      <c r="C13" s="610"/>
      <c r="D13" s="611"/>
      <c r="E13" s="186"/>
      <c r="F13" s="188"/>
      <c r="G13" s="142">
        <f>Meter!I42</f>
        <v>17885.629999999888</v>
      </c>
      <c r="H13" s="142">
        <f>Meter!I43</f>
        <v>0</v>
      </c>
      <c r="I13" s="142">
        <f>Meter!I44</f>
        <v>5466.0600000000559</v>
      </c>
      <c r="J13" s="142">
        <f>Meter!I45</f>
        <v>44.099999999999454</v>
      </c>
      <c r="K13" s="142">
        <f>Meter!I46</f>
        <v>1369</v>
      </c>
      <c r="L13" s="142">
        <f>Meter!I47</f>
        <v>1747</v>
      </c>
      <c r="M13" s="69">
        <f>SUM(G13,I13,J13,K13,L13)</f>
        <v>26511.789999999943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50" t="s">
        <v>12</v>
      </c>
      <c r="B14" s="651"/>
      <c r="C14" s="651"/>
      <c r="D14" s="652"/>
      <c r="E14" s="187"/>
      <c r="F14" s="189"/>
      <c r="G14" s="143">
        <f>Meter!K42</f>
        <v>36240.169999999925</v>
      </c>
      <c r="H14" s="143">
        <f>Meter!K43</f>
        <v>-283254.3</v>
      </c>
      <c r="I14" s="143">
        <f>Meter!K44</f>
        <v>11005.869999999995</v>
      </c>
      <c r="J14" s="143">
        <f>Meter!K45</f>
        <v>88.299999999999272</v>
      </c>
      <c r="K14" s="143">
        <f>Meter!K46</f>
        <v>2997</v>
      </c>
      <c r="L14" s="143">
        <f>Meter!K47</f>
        <v>3378</v>
      </c>
      <c r="M14" s="70">
        <f>SUM(E14,I14,J14,K14,L14)</f>
        <v>17469.169999999995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56" t="s">
        <v>9</v>
      </c>
      <c r="B17" s="657"/>
      <c r="C17" s="657"/>
      <c r="D17" s="657"/>
      <c r="E17" s="657"/>
      <c r="F17" s="658"/>
      <c r="G17" s="653" t="s">
        <v>77</v>
      </c>
      <c r="H17" s="654"/>
      <c r="I17" s="654"/>
      <c r="J17" s="654"/>
      <c r="K17" s="654"/>
      <c r="L17" s="654"/>
      <c r="M17" s="655"/>
      <c r="N17" s="75"/>
      <c r="O17" s="631"/>
      <c r="P17" s="631"/>
      <c r="Q17" s="631"/>
      <c r="R17" s="631"/>
      <c r="S17" s="50"/>
      <c r="T17" s="50"/>
      <c r="U17" s="27"/>
    </row>
    <row r="18" spans="1:26" s="141" customFormat="1">
      <c r="A18" s="536" t="s">
        <v>115</v>
      </c>
      <c r="B18" s="537"/>
      <c r="C18" s="537"/>
      <c r="D18" s="537"/>
      <c r="E18" s="537"/>
      <c r="F18" s="538"/>
      <c r="G18" s="539">
        <f>Steamfield!B30</f>
        <v>33.883501895833327</v>
      </c>
      <c r="H18" s="540"/>
      <c r="I18" s="541"/>
      <c r="J18" s="542">
        <f>Steamfield!C30</f>
        <v>5.4041178625000015</v>
      </c>
      <c r="K18" s="541"/>
      <c r="L18" s="542">
        <f>Steamfield!F30</f>
        <v>19.158041916666665</v>
      </c>
      <c r="M18" s="543"/>
      <c r="N18" s="75"/>
      <c r="O18" s="140"/>
      <c r="P18" s="140"/>
      <c r="Q18" s="140"/>
      <c r="R18" s="140"/>
      <c r="S18" s="50"/>
      <c r="T18" s="50"/>
      <c r="U18" s="27"/>
    </row>
    <row r="19" spans="1:26">
      <c r="A19" s="509" t="s">
        <v>63</v>
      </c>
      <c r="B19" s="510"/>
      <c r="C19" s="510"/>
      <c r="D19" s="510"/>
      <c r="E19" s="510"/>
      <c r="F19" s="511"/>
      <c r="G19" s="659">
        <v>34.496049999999997</v>
      </c>
      <c r="H19" s="660"/>
      <c r="I19" s="660"/>
      <c r="J19" s="660"/>
      <c r="K19" s="660"/>
      <c r="L19" s="660"/>
      <c r="M19" s="661"/>
      <c r="N19" s="77"/>
      <c r="O19" s="640"/>
      <c r="P19" s="640"/>
      <c r="Q19" s="568"/>
      <c r="R19" s="568"/>
      <c r="S19" s="50"/>
      <c r="T19" s="50"/>
      <c r="U19" s="45"/>
    </row>
    <row r="20" spans="1:26">
      <c r="A20" s="647" t="s">
        <v>19</v>
      </c>
      <c r="B20" s="648"/>
      <c r="C20" s="648"/>
      <c r="D20" s="648"/>
      <c r="E20" s="648"/>
      <c r="F20" s="649"/>
      <c r="G20" s="641">
        <f>24-F39</f>
        <v>24</v>
      </c>
      <c r="H20" s="642"/>
      <c r="I20" s="642"/>
      <c r="J20" s="642"/>
      <c r="K20" s="642"/>
      <c r="L20" s="642"/>
      <c r="M20" s="643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09" t="s">
        <v>20</v>
      </c>
      <c r="B21" s="510"/>
      <c r="C21" s="510"/>
      <c r="D21" s="510"/>
      <c r="E21" s="510"/>
      <c r="F21" s="511"/>
      <c r="G21" s="670">
        <f>G20+'[1]Report '!$G$21</f>
        <v>48</v>
      </c>
      <c r="H21" s="671"/>
      <c r="I21" s="671"/>
      <c r="J21" s="671"/>
      <c r="K21" s="671"/>
      <c r="L21" s="671"/>
      <c r="M21" s="672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667" t="s">
        <v>39</v>
      </c>
      <c r="B22" s="668"/>
      <c r="C22" s="668"/>
      <c r="D22" s="668"/>
      <c r="E22" s="668"/>
      <c r="F22" s="669"/>
      <c r="G22" s="673">
        <f>G20/24</f>
        <v>1</v>
      </c>
      <c r="H22" s="674"/>
      <c r="I22" s="674"/>
      <c r="J22" s="674"/>
      <c r="K22" s="674"/>
      <c r="L22" s="674"/>
      <c r="M22" s="675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576" t="s">
        <v>118</v>
      </c>
      <c r="B23" s="577"/>
      <c r="C23" s="577"/>
      <c r="D23" s="577"/>
      <c r="E23" s="577"/>
      <c r="F23" s="578"/>
      <c r="G23" s="662">
        <f>(E7)/(24000*G19)</f>
        <v>0.90350326082261601</v>
      </c>
      <c r="H23" s="663"/>
      <c r="I23" s="663"/>
      <c r="J23" s="663"/>
      <c r="K23" s="663"/>
      <c r="L23" s="663"/>
      <c r="M23" s="664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579" t="s">
        <v>62</v>
      </c>
      <c r="B24" s="580"/>
      <c r="C24" s="580"/>
      <c r="D24" s="580"/>
      <c r="E24" s="580"/>
      <c r="F24" s="581"/>
      <c r="G24" s="677" t="s">
        <v>194</v>
      </c>
      <c r="H24" s="678"/>
      <c r="I24" s="678"/>
      <c r="J24" s="678"/>
      <c r="K24" s="678"/>
      <c r="L24" s="678"/>
      <c r="M24" s="679"/>
      <c r="N24" s="87"/>
      <c r="O24" s="644"/>
      <c r="P24" s="644"/>
      <c r="Q24" s="129"/>
      <c r="R24" s="129"/>
    </row>
    <row r="25" spans="1:26">
      <c r="A25" s="509" t="s">
        <v>247</v>
      </c>
      <c r="B25" s="510"/>
      <c r="C25" s="510"/>
      <c r="D25" s="510"/>
      <c r="E25" s="510"/>
      <c r="F25" s="511"/>
      <c r="G25" s="645">
        <f>Steamfield!AD29/1000</f>
        <v>4474.8153637604992</v>
      </c>
      <c r="H25" s="646"/>
      <c r="I25" s="514">
        <f>Steamfield!AO29/1000</f>
        <v>299.40105505019994</v>
      </c>
      <c r="J25" s="547"/>
      <c r="K25" s="548"/>
      <c r="L25" s="531">
        <f>Steamfield!AP29/1000</f>
        <v>5324.8119052842003</v>
      </c>
      <c r="M25" s="532"/>
      <c r="N25" s="190"/>
      <c r="O25" s="78"/>
      <c r="P25" s="78"/>
      <c r="Q25" s="78"/>
      <c r="R25" s="78"/>
      <c r="T25" s="24"/>
      <c r="U25" s="24"/>
    </row>
    <row r="26" spans="1:26">
      <c r="A26" s="509" t="s">
        <v>246</v>
      </c>
      <c r="B26" s="510"/>
      <c r="C26" s="510"/>
      <c r="D26" s="510"/>
      <c r="E26" s="510"/>
      <c r="F26" s="511"/>
      <c r="G26" s="546">
        <f>Steamfield!AD30/1000</f>
        <v>5.1791844487968745E-2</v>
      </c>
      <c r="H26" s="548"/>
      <c r="I26" s="514">
        <f>Steamfield!AO30/1000</f>
        <v>3.4652899890069444E-3</v>
      </c>
      <c r="J26" s="547"/>
      <c r="K26" s="548"/>
      <c r="L26" s="514">
        <f>Steamfield!AP30/1000</f>
        <v>6.1629767422270838E-2</v>
      </c>
      <c r="M26" s="515"/>
      <c r="N26" s="190"/>
      <c r="O26" s="78"/>
      <c r="P26" s="78"/>
      <c r="Q26" s="78"/>
      <c r="R26" s="78"/>
      <c r="T26" s="24"/>
      <c r="U26" s="24"/>
    </row>
    <row r="27" spans="1:26" s="141" customFormat="1">
      <c r="A27" s="569" t="s">
        <v>245</v>
      </c>
      <c r="B27" s="570"/>
      <c r="C27" s="570"/>
      <c r="D27" s="570"/>
      <c r="E27" s="570"/>
      <c r="F27" s="571"/>
      <c r="G27" s="665"/>
      <c r="H27" s="666"/>
      <c r="I27" s="666"/>
      <c r="J27" s="666"/>
      <c r="K27" s="676"/>
      <c r="L27" s="531">
        <f>Steamfield!AQ29/1000</f>
        <v>1006.1462728328</v>
      </c>
      <c r="M27" s="532"/>
      <c r="N27" s="190"/>
      <c r="O27" s="78"/>
      <c r="P27" s="78"/>
      <c r="Q27" s="78"/>
      <c r="R27" s="78"/>
      <c r="T27" s="24"/>
      <c r="U27" s="24"/>
    </row>
    <row r="28" spans="1:26" s="141" customFormat="1">
      <c r="A28" s="509" t="s">
        <v>248</v>
      </c>
      <c r="B28" s="510"/>
      <c r="C28" s="510"/>
      <c r="D28" s="510"/>
      <c r="E28" s="510"/>
      <c r="F28" s="511"/>
      <c r="G28" s="516"/>
      <c r="H28" s="507"/>
      <c r="I28" s="507"/>
      <c r="J28" s="507"/>
      <c r="K28" s="508"/>
      <c r="L28" s="514">
        <f>Steamfield!AQ30/1000</f>
        <v>1.1645211491120371E-2</v>
      </c>
      <c r="M28" s="515"/>
      <c r="N28" s="190"/>
      <c r="O28" s="78"/>
      <c r="P28" s="78"/>
      <c r="Q28" s="78"/>
      <c r="R28" s="78"/>
      <c r="T28" s="24"/>
      <c r="U28" s="24"/>
    </row>
    <row r="29" spans="1:26" s="141" customFormat="1">
      <c r="A29" s="509" t="s">
        <v>249</v>
      </c>
      <c r="B29" s="510"/>
      <c r="C29" s="510"/>
      <c r="D29" s="510"/>
      <c r="E29" s="510"/>
      <c r="F29" s="511"/>
      <c r="G29" s="183"/>
      <c r="H29" s="184"/>
      <c r="I29" s="184"/>
      <c r="J29" s="184"/>
      <c r="K29" s="185"/>
      <c r="L29" s="531">
        <f>Steamfield!AR29/1000</f>
        <v>6330.9581781170009</v>
      </c>
      <c r="M29" s="532"/>
      <c r="N29" s="177"/>
      <c r="O29" s="178"/>
      <c r="P29" s="178"/>
      <c r="Q29" s="178"/>
      <c r="R29" s="178"/>
      <c r="T29" s="24"/>
      <c r="U29" s="24"/>
    </row>
    <row r="30" spans="1:26" s="141" customFormat="1">
      <c r="A30" s="509" t="s">
        <v>250</v>
      </c>
      <c r="B30" s="510"/>
      <c r="C30" s="510"/>
      <c r="D30" s="510"/>
      <c r="E30" s="510"/>
      <c r="F30" s="511"/>
      <c r="G30" s="555"/>
      <c r="H30" s="544"/>
      <c r="I30" s="544"/>
      <c r="J30" s="544"/>
      <c r="K30" s="545"/>
      <c r="L30" s="514">
        <f>Steamfield!AR30/1000</f>
        <v>7.3274978913391214E-2</v>
      </c>
      <c r="M30" s="515"/>
      <c r="N30" s="190"/>
      <c r="O30" s="78"/>
      <c r="P30" s="78"/>
      <c r="Q30" s="78"/>
      <c r="R30" s="78"/>
      <c r="T30" s="24"/>
      <c r="U30" s="24"/>
    </row>
    <row r="31" spans="1:26">
      <c r="A31" s="509" t="s">
        <v>113</v>
      </c>
      <c r="B31" s="510"/>
      <c r="C31" s="510"/>
      <c r="D31" s="510"/>
      <c r="E31" s="510"/>
      <c r="F31" s="511"/>
      <c r="G31" s="546">
        <f>Steamfield!I30</f>
        <v>192.94680360833334</v>
      </c>
      <c r="H31" s="547"/>
      <c r="I31" s="547"/>
      <c r="J31" s="548"/>
      <c r="K31" s="514">
        <f>Steamfield!K30</f>
        <v>193.09046912916665</v>
      </c>
      <c r="L31" s="547"/>
      <c r="M31" s="515"/>
      <c r="N31" s="88"/>
      <c r="O31" s="88"/>
      <c r="P31" s="88"/>
      <c r="Q31" s="88"/>
      <c r="R31" s="88"/>
      <c r="T31" s="24"/>
      <c r="U31" s="24"/>
    </row>
    <row r="32" spans="1:26">
      <c r="A32" s="509" t="s">
        <v>114</v>
      </c>
      <c r="B32" s="510"/>
      <c r="C32" s="510"/>
      <c r="D32" s="510"/>
      <c r="E32" s="510"/>
      <c r="F32" s="511"/>
      <c r="G32" s="546">
        <f>Steamfield!H30</f>
        <v>12.690339691666665</v>
      </c>
      <c r="H32" s="547"/>
      <c r="I32" s="547"/>
      <c r="J32" s="548"/>
      <c r="K32" s="514">
        <f>Steamfield!J30</f>
        <v>17.957276649999994</v>
      </c>
      <c r="L32" s="547"/>
      <c r="M32" s="515"/>
      <c r="N32" s="75"/>
      <c r="O32" s="75"/>
      <c r="P32" s="75"/>
      <c r="Q32" s="75"/>
      <c r="R32" s="75"/>
      <c r="T32" s="24"/>
      <c r="U32" s="24"/>
    </row>
    <row r="33" spans="1:24" ht="13.5" thickBot="1">
      <c r="A33" s="667" t="s">
        <v>38</v>
      </c>
      <c r="B33" s="668"/>
      <c r="C33" s="668"/>
      <c r="D33" s="668"/>
      <c r="E33" s="668"/>
      <c r="F33" s="669"/>
      <c r="G33" s="716">
        <f>Steamfield!F31</f>
        <v>17.683980099999999</v>
      </c>
      <c r="H33" s="715"/>
      <c r="I33" s="713">
        <f>Steamfield!F32</f>
        <v>20.627363899999999</v>
      </c>
      <c r="J33" s="714"/>
      <c r="K33" s="715"/>
      <c r="L33" s="713">
        <f>Steamfield!F30</f>
        <v>19.158041916666665</v>
      </c>
      <c r="M33" s="717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728" t="s">
        <v>2</v>
      </c>
      <c r="J34" s="728"/>
      <c r="K34" s="728"/>
      <c r="L34" s="728"/>
      <c r="M34" s="728"/>
      <c r="N34" s="728"/>
      <c r="O34" s="728"/>
      <c r="P34" s="728"/>
      <c r="Q34" s="728"/>
      <c r="R34" s="728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726" t="s">
        <v>33</v>
      </c>
      <c r="B37" s="727"/>
      <c r="C37" s="722" t="s">
        <v>53</v>
      </c>
      <c r="D37" s="723"/>
      <c r="E37" s="559" t="s">
        <v>61</v>
      </c>
      <c r="F37" s="709" t="s">
        <v>54</v>
      </c>
      <c r="G37" s="724" t="s">
        <v>213</v>
      </c>
      <c r="H37" s="725"/>
      <c r="I37" s="533" t="s">
        <v>55</v>
      </c>
      <c r="J37" s="720" t="s">
        <v>35</v>
      </c>
      <c r="K37" s="703" t="s">
        <v>15</v>
      </c>
      <c r="L37" s="704"/>
      <c r="M37" s="704"/>
      <c r="N37" s="704"/>
      <c r="O37" s="704"/>
      <c r="P37" s="704"/>
      <c r="Q37" s="704"/>
      <c r="R37" s="705"/>
    </row>
    <row r="38" spans="1:24" ht="12.75" customHeight="1" thickBot="1">
      <c r="A38" s="726"/>
      <c r="B38" s="727"/>
      <c r="C38" s="119" t="s">
        <v>56</v>
      </c>
      <c r="D38" s="120" t="s">
        <v>57</v>
      </c>
      <c r="E38" s="560"/>
      <c r="F38" s="710"/>
      <c r="G38" s="711" t="s">
        <v>1</v>
      </c>
      <c r="H38" s="712"/>
      <c r="I38" s="534"/>
      <c r="J38" s="721"/>
      <c r="K38" s="706"/>
      <c r="L38" s="707"/>
      <c r="M38" s="707"/>
      <c r="N38" s="707"/>
      <c r="O38" s="707"/>
      <c r="P38" s="707"/>
      <c r="Q38" s="707"/>
      <c r="R38" s="708"/>
      <c r="V38" s="130"/>
      <c r="W38" s="130"/>
    </row>
    <row r="39" spans="1:24" s="141" customFormat="1" ht="15" customHeight="1" thickBot="1">
      <c r="A39" s="718"/>
      <c r="B39" s="719"/>
      <c r="C39" s="231"/>
      <c r="D39" s="231"/>
      <c r="E39" s="439"/>
      <c r="F39" s="229"/>
      <c r="G39" s="689"/>
      <c r="H39" s="690"/>
      <c r="I39" s="355"/>
      <c r="J39" s="230"/>
      <c r="K39" s="556"/>
      <c r="L39" s="557"/>
      <c r="M39" s="557"/>
      <c r="N39" s="557"/>
      <c r="O39" s="557"/>
      <c r="P39" s="557"/>
      <c r="Q39" s="557"/>
      <c r="R39" s="558"/>
    </row>
    <row r="40" spans="1:24" s="23" customFormat="1" ht="13.5" thickBot="1">
      <c r="A40" s="686"/>
      <c r="B40" s="687"/>
      <c r="C40" s="687"/>
      <c r="D40" s="687"/>
      <c r="E40" s="687"/>
      <c r="F40" s="687"/>
      <c r="G40" s="687"/>
      <c r="H40" s="688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699" t="s">
        <v>60</v>
      </c>
      <c r="B44" s="700"/>
      <c r="C44" s="549" t="s">
        <v>44</v>
      </c>
      <c r="D44" s="550"/>
      <c r="E44" s="550"/>
      <c r="F44" s="551"/>
      <c r="G44" s="680" t="s">
        <v>45</v>
      </c>
      <c r="H44" s="681"/>
      <c r="I44" s="695" t="s">
        <v>64</v>
      </c>
      <c r="J44" s="696"/>
      <c r="K44" s="561" t="s">
        <v>35</v>
      </c>
      <c r="L44" s="563" t="s">
        <v>15</v>
      </c>
      <c r="M44" s="564"/>
      <c r="N44" s="564"/>
      <c r="O44" s="564"/>
      <c r="P44" s="564"/>
      <c r="Q44" s="564"/>
      <c r="R44" s="565"/>
      <c r="S44" s="130"/>
      <c r="T44" s="31"/>
    </row>
    <row r="45" spans="1:24" s="23" customFormat="1" ht="26.25" thickBot="1">
      <c r="A45" s="701"/>
      <c r="B45" s="702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697"/>
      <c r="J45" s="698"/>
      <c r="K45" s="562"/>
      <c r="L45" s="566"/>
      <c r="M45" s="535"/>
      <c r="N45" s="535"/>
      <c r="O45" s="535"/>
      <c r="P45" s="535"/>
      <c r="Q45" s="535"/>
      <c r="R45" s="567"/>
      <c r="T45" s="34"/>
      <c r="V45" s="34"/>
      <c r="X45" s="20"/>
    </row>
    <row r="46" spans="1:24" s="23" customFormat="1" ht="12" customHeight="1" thickBot="1">
      <c r="A46" s="682"/>
      <c r="B46" s="683"/>
      <c r="C46" s="126"/>
      <c r="D46" s="127"/>
      <c r="E46" s="131"/>
      <c r="F46" s="125"/>
      <c r="G46" s="124"/>
      <c r="H46" s="124"/>
      <c r="I46" s="693"/>
      <c r="J46" s="694"/>
      <c r="K46" s="137"/>
      <c r="L46" s="729"/>
      <c r="M46" s="730"/>
      <c r="N46" s="730"/>
      <c r="O46" s="730"/>
      <c r="P46" s="730"/>
      <c r="Q46" s="730"/>
      <c r="R46" s="731"/>
      <c r="S46" s="49"/>
      <c r="T46" s="132"/>
      <c r="U46" s="34"/>
      <c r="X46" s="20"/>
    </row>
    <row r="47" spans="1:24" s="23" customFormat="1" ht="12" customHeight="1" thickBot="1">
      <c r="A47" s="552"/>
      <c r="B47" s="553"/>
      <c r="C47" s="553"/>
      <c r="D47" s="553"/>
      <c r="E47" s="553"/>
      <c r="F47" s="553"/>
      <c r="G47" s="553"/>
      <c r="H47" s="554"/>
      <c r="I47" s="691"/>
      <c r="J47" s="692"/>
      <c r="K47" s="684"/>
      <c r="L47" s="524"/>
      <c r="M47" s="524"/>
      <c r="N47" s="524"/>
      <c r="O47" s="524"/>
      <c r="P47" s="524"/>
      <c r="Q47" s="524"/>
      <c r="R47" s="685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535"/>
      <c r="K50" s="535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517" t="s">
        <v>14</v>
      </c>
      <c r="B51" s="518"/>
      <c r="C51" s="519" t="s">
        <v>52</v>
      </c>
      <c r="D51" s="520"/>
      <c r="E51" s="520"/>
      <c r="F51" s="520"/>
      <c r="G51" s="518"/>
      <c r="H51" s="519" t="s">
        <v>59</v>
      </c>
      <c r="I51" s="518"/>
      <c r="J51" s="521" t="s">
        <v>21</v>
      </c>
      <c r="K51" s="522"/>
      <c r="L51" s="519" t="s">
        <v>15</v>
      </c>
      <c r="M51" s="520"/>
      <c r="N51" s="520"/>
      <c r="O51" s="520"/>
      <c r="P51" s="520"/>
      <c r="Q51" s="520"/>
      <c r="R51" s="523"/>
    </row>
    <row r="52" spans="1:21" s="141" customFormat="1" ht="13.5" thickBot="1">
      <c r="A52" s="741" t="s">
        <v>72</v>
      </c>
      <c r="B52" s="742"/>
      <c r="C52" s="524" t="s">
        <v>244</v>
      </c>
      <c r="D52" s="524"/>
      <c r="E52" s="524"/>
      <c r="F52" s="524"/>
      <c r="G52" s="525"/>
      <c r="H52" s="526" t="s">
        <v>259</v>
      </c>
      <c r="I52" s="527"/>
      <c r="J52" s="528" t="s">
        <v>291</v>
      </c>
      <c r="K52" s="529"/>
      <c r="L52" s="519"/>
      <c r="M52" s="520"/>
      <c r="N52" s="520"/>
      <c r="O52" s="520"/>
      <c r="P52" s="520"/>
      <c r="Q52" s="520"/>
      <c r="R52" s="523"/>
    </row>
    <row r="53" spans="1:21" s="141" customFormat="1" ht="13.5" thickBot="1">
      <c r="A53" s="743"/>
      <c r="B53" s="744"/>
      <c r="C53" s="524"/>
      <c r="D53" s="524"/>
      <c r="E53" s="524"/>
      <c r="F53" s="524"/>
      <c r="G53" s="525"/>
      <c r="H53" s="530"/>
      <c r="I53" s="527"/>
      <c r="J53" s="530"/>
      <c r="K53" s="527"/>
      <c r="L53" s="519"/>
      <c r="M53" s="520"/>
      <c r="N53" s="520"/>
      <c r="O53" s="520"/>
      <c r="P53" s="520"/>
      <c r="Q53" s="520"/>
      <c r="R53" s="523"/>
    </row>
    <row r="54" spans="1:21" s="141" customFormat="1">
      <c r="A54" s="106" t="s">
        <v>66</v>
      </c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38"/>
      <c r="O54" s="39"/>
      <c r="P54" s="39"/>
      <c r="Q54" s="39"/>
      <c r="R54" s="39"/>
    </row>
    <row r="55" spans="1:21" s="141" customForma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</row>
    <row r="56" spans="1:21" s="141" customFormat="1" ht="13.5" thickBot="1">
      <c r="A56" s="108" t="s">
        <v>86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</row>
    <row r="57" spans="1:21" s="141" customFormat="1" ht="15" customHeight="1">
      <c r="A57" s="403" t="s">
        <v>228</v>
      </c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294"/>
      <c r="N57" s="294"/>
      <c r="O57" s="295"/>
      <c r="P57" s="295"/>
      <c r="Q57" s="296"/>
      <c r="R57" s="297"/>
    </row>
    <row r="58" spans="1:21" ht="15" customHeight="1">
      <c r="A58" s="304" t="s">
        <v>255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 t="s">
        <v>207</v>
      </c>
      <c r="P58" s="300"/>
      <c r="Q58" s="301"/>
      <c r="R58" s="302"/>
      <c r="S58" s="51"/>
      <c r="T58" s="42"/>
      <c r="U58" s="128"/>
    </row>
    <row r="59" spans="1:21" ht="15" customHeight="1">
      <c r="A59" s="304" t="s">
        <v>261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  <c r="S59" s="51"/>
      <c r="T59" s="42"/>
      <c r="U59" s="128"/>
    </row>
    <row r="60" spans="1:21" s="141" customFormat="1" ht="15" customHeight="1">
      <c r="A60" s="304" t="s">
        <v>256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9"/>
      <c r="N60" s="299"/>
      <c r="O60" s="303"/>
      <c r="P60" s="300"/>
      <c r="Q60" s="301"/>
      <c r="R60" s="302"/>
    </row>
    <row r="61" spans="1:21" s="141" customFormat="1" ht="15" customHeight="1">
      <c r="A61" s="304" t="s">
        <v>260</v>
      </c>
      <c r="B61" s="298"/>
      <c r="C61" s="298"/>
      <c r="D61" s="298"/>
      <c r="E61" s="298"/>
      <c r="F61" s="298"/>
      <c r="G61" s="298"/>
      <c r="H61" s="298"/>
      <c r="I61" s="298"/>
      <c r="J61" s="298"/>
      <c r="K61" s="298"/>
      <c r="L61" s="298"/>
      <c r="M61" s="299"/>
      <c r="N61" s="299"/>
      <c r="O61" s="303"/>
      <c r="P61" s="300"/>
      <c r="Q61" s="301"/>
      <c r="R61" s="302"/>
    </row>
    <row r="62" spans="1:21" s="141" customFormat="1" ht="15" customHeight="1">
      <c r="A62" s="357" t="s">
        <v>257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>
      <c r="A63" s="357" t="s">
        <v>262</v>
      </c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358"/>
      <c r="N63" s="358"/>
      <c r="O63" s="359"/>
      <c r="P63" s="360"/>
      <c r="Q63" s="361"/>
      <c r="R63" s="362"/>
    </row>
    <row r="64" spans="1:21" s="141" customFormat="1" ht="15" customHeight="1">
      <c r="A64" s="304" t="s">
        <v>263</v>
      </c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358"/>
      <c r="N64" s="358"/>
      <c r="O64" s="359"/>
      <c r="P64" s="360"/>
      <c r="Q64" s="361"/>
      <c r="R64" s="362"/>
    </row>
    <row r="65" spans="1:21" s="141" customFormat="1" ht="15" customHeight="1" thickBot="1">
      <c r="A65" s="434" t="s">
        <v>283</v>
      </c>
      <c r="B65" s="264"/>
      <c r="C65" s="264"/>
      <c r="D65" s="264"/>
      <c r="E65" s="264"/>
      <c r="F65" s="264"/>
      <c r="G65" s="264"/>
      <c r="H65" s="264"/>
      <c r="I65" s="264"/>
      <c r="J65" s="264"/>
      <c r="K65" s="264"/>
      <c r="L65" s="264"/>
      <c r="M65" s="305"/>
      <c r="N65" s="305"/>
      <c r="O65" s="306"/>
      <c r="P65" s="307"/>
      <c r="Q65" s="308"/>
      <c r="R65" s="309"/>
      <c r="U65" s="141" t="s">
        <v>2</v>
      </c>
    </row>
    <row r="66" spans="1:21" s="141" customFormat="1" ht="15" customHeight="1">
      <c r="A66" s="293"/>
      <c r="B66" s="293"/>
      <c r="C66" s="293"/>
      <c r="D66" s="293"/>
      <c r="E66" s="293"/>
      <c r="F66" s="293"/>
      <c r="G66" s="293"/>
      <c r="H66" s="293"/>
      <c r="I66" s="293"/>
      <c r="J66" s="293"/>
      <c r="K66" s="293"/>
      <c r="L66" s="293"/>
      <c r="M66" s="293"/>
      <c r="N66" s="293"/>
      <c r="O66" s="293"/>
      <c r="P66" s="293"/>
      <c r="Q66" s="293"/>
      <c r="R66" s="293"/>
    </row>
    <row r="67" spans="1:21" s="141" customFormat="1" ht="15" customHeight="1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</row>
    <row r="68" spans="1:21" s="141" customFormat="1" ht="15" customHeight="1" thickBot="1">
      <c r="A68" s="73" t="s">
        <v>87</v>
      </c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 t="s">
        <v>68</v>
      </c>
      <c r="N68" s="73"/>
      <c r="O68" s="73"/>
      <c r="P68" s="73"/>
      <c r="Q68" s="73"/>
      <c r="R68" s="73"/>
    </row>
    <row r="69" spans="1:21" s="141" customFormat="1" ht="12.75" customHeight="1" thickBot="1">
      <c r="A69" s="148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50"/>
      <c r="S69" s="51"/>
      <c r="T69" s="42"/>
      <c r="U69" s="128"/>
    </row>
    <row r="70" spans="1:21" s="141" customFormat="1" ht="12.75" customHeight="1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51"/>
      <c r="T70" s="419"/>
      <c r="U70" s="420"/>
    </row>
    <row r="71" spans="1:21" ht="12.75" customHeight="1" thickBot="1">
      <c r="A71" s="310" t="s">
        <v>117</v>
      </c>
      <c r="B71" s="311"/>
      <c r="C71" s="311"/>
      <c r="D71" s="311"/>
      <c r="E71" s="311"/>
      <c r="F71" s="311"/>
      <c r="G71" s="311"/>
      <c r="H71" s="311"/>
      <c r="I71" s="311"/>
      <c r="J71" s="311"/>
      <c r="K71" s="311"/>
      <c r="L71" s="311"/>
      <c r="M71" s="311"/>
      <c r="N71" s="311"/>
      <c r="O71" s="311"/>
      <c r="P71" s="311"/>
      <c r="Q71" s="311"/>
      <c r="R71" s="311"/>
      <c r="S71" s="51"/>
      <c r="T71" s="419"/>
      <c r="U71" s="420"/>
    </row>
    <row r="72" spans="1:21" s="433" customFormat="1" ht="12.75" customHeight="1" thickBot="1">
      <c r="A72" s="430" t="s">
        <v>22</v>
      </c>
      <c r="B72" s="745" t="s">
        <v>67</v>
      </c>
      <c r="C72" s="746"/>
      <c r="D72" s="746"/>
      <c r="E72" s="746"/>
      <c r="F72" s="746"/>
      <c r="G72" s="746"/>
      <c r="H72" s="746"/>
      <c r="I72" s="746"/>
      <c r="J72" s="746"/>
      <c r="K72" s="746"/>
      <c r="L72" s="746"/>
      <c r="M72" s="746"/>
      <c r="N72" s="746"/>
      <c r="O72" s="746"/>
      <c r="P72" s="746"/>
      <c r="Q72" s="746"/>
      <c r="R72" s="747"/>
      <c r="S72" s="431"/>
      <c r="T72" s="432"/>
      <c r="U72" s="420"/>
    </row>
    <row r="73" spans="1:21" s="141" customFormat="1" ht="12.75" customHeight="1">
      <c r="A73" s="429">
        <v>1.3888888888888889E-3</v>
      </c>
      <c r="B73" s="504" t="s">
        <v>315</v>
      </c>
      <c r="C73" s="505"/>
      <c r="D73" s="505"/>
      <c r="E73" s="505"/>
      <c r="F73" s="505"/>
      <c r="G73" s="505"/>
      <c r="H73" s="505"/>
      <c r="I73" s="505"/>
      <c r="J73" s="505"/>
      <c r="K73" s="505"/>
      <c r="L73" s="505"/>
      <c r="M73" s="505"/>
      <c r="N73" s="505"/>
      <c r="O73" s="505"/>
      <c r="P73" s="505"/>
      <c r="Q73" s="505"/>
      <c r="R73" s="506"/>
      <c r="S73" s="51"/>
      <c r="T73" s="419"/>
      <c r="U73" s="420"/>
    </row>
    <row r="74" spans="1:21" s="141" customFormat="1" ht="12.75" customHeight="1">
      <c r="A74" s="429">
        <v>2.7777777777777779E-3</v>
      </c>
      <c r="B74" s="501" t="s">
        <v>316</v>
      </c>
      <c r="C74" s="502"/>
      <c r="D74" s="502"/>
      <c r="E74" s="502"/>
      <c r="F74" s="502"/>
      <c r="G74" s="502"/>
      <c r="H74" s="502"/>
      <c r="I74" s="502"/>
      <c r="J74" s="502"/>
      <c r="K74" s="502"/>
      <c r="L74" s="502"/>
      <c r="M74" s="502"/>
      <c r="N74" s="502"/>
      <c r="O74" s="502"/>
      <c r="P74" s="502"/>
      <c r="Q74" s="502"/>
      <c r="R74" s="503"/>
      <c r="S74" s="51"/>
      <c r="T74" s="419"/>
      <c r="U74" s="420"/>
    </row>
    <row r="75" spans="1:21" s="141" customFormat="1">
      <c r="A75" s="422">
        <v>8.6805555555555552E-2</v>
      </c>
      <c r="B75" s="501" t="s">
        <v>293</v>
      </c>
      <c r="C75" s="502"/>
      <c r="D75" s="502"/>
      <c r="E75" s="502"/>
      <c r="F75" s="502"/>
      <c r="G75" s="502"/>
      <c r="H75" s="502"/>
      <c r="I75" s="502"/>
      <c r="J75" s="502"/>
      <c r="K75" s="502"/>
      <c r="L75" s="502"/>
      <c r="M75" s="502"/>
      <c r="N75" s="502"/>
      <c r="O75" s="502"/>
      <c r="P75" s="502"/>
      <c r="Q75" s="502"/>
      <c r="R75" s="503"/>
      <c r="S75" s="51"/>
      <c r="T75" s="419"/>
      <c r="U75" s="420"/>
    </row>
    <row r="76" spans="1:21" s="141" customFormat="1">
      <c r="A76" s="422">
        <v>8.7499999999999994E-2</v>
      </c>
      <c r="B76" s="504" t="s">
        <v>317</v>
      </c>
      <c r="C76" s="505"/>
      <c r="D76" s="505"/>
      <c r="E76" s="505"/>
      <c r="F76" s="505"/>
      <c r="G76" s="505"/>
      <c r="H76" s="505"/>
      <c r="I76" s="505"/>
      <c r="J76" s="505"/>
      <c r="K76" s="505"/>
      <c r="L76" s="505"/>
      <c r="M76" s="505"/>
      <c r="N76" s="505"/>
      <c r="O76" s="505"/>
      <c r="P76" s="505"/>
      <c r="Q76" s="505"/>
      <c r="R76" s="506"/>
      <c r="S76" s="51"/>
      <c r="T76" s="419"/>
      <c r="U76" s="420"/>
    </row>
    <row r="77" spans="1:21" s="141" customFormat="1">
      <c r="A77" s="422">
        <v>0.17152777777777778</v>
      </c>
      <c r="B77" s="504" t="s">
        <v>318</v>
      </c>
      <c r="C77" s="505"/>
      <c r="D77" s="505"/>
      <c r="E77" s="505"/>
      <c r="F77" s="505"/>
      <c r="G77" s="505"/>
      <c r="H77" s="505"/>
      <c r="I77" s="505"/>
      <c r="J77" s="505"/>
      <c r="K77" s="505"/>
      <c r="L77" s="505"/>
      <c r="M77" s="505"/>
      <c r="N77" s="505"/>
      <c r="O77" s="505"/>
      <c r="P77" s="505"/>
      <c r="Q77" s="505"/>
      <c r="R77" s="506"/>
      <c r="S77" s="51"/>
      <c r="T77" s="419"/>
      <c r="U77" s="420"/>
    </row>
    <row r="78" spans="1:21" s="141" customFormat="1">
      <c r="A78" s="422">
        <v>0.17222222222222222</v>
      </c>
      <c r="B78" s="501" t="s">
        <v>319</v>
      </c>
      <c r="C78" s="502"/>
      <c r="D78" s="502"/>
      <c r="E78" s="502"/>
      <c r="F78" s="502"/>
      <c r="G78" s="502"/>
      <c r="H78" s="502"/>
      <c r="I78" s="502"/>
      <c r="J78" s="502"/>
      <c r="K78" s="502"/>
      <c r="L78" s="502"/>
      <c r="M78" s="502"/>
      <c r="N78" s="502"/>
      <c r="O78" s="502"/>
      <c r="P78" s="502"/>
      <c r="Q78" s="502"/>
      <c r="R78" s="503"/>
      <c r="S78" s="51"/>
      <c r="T78" s="419"/>
      <c r="U78" s="128"/>
    </row>
    <row r="79" spans="1:21" s="141" customFormat="1">
      <c r="A79" s="423">
        <v>0.25624999999999998</v>
      </c>
      <c r="B79" s="501" t="s">
        <v>294</v>
      </c>
      <c r="C79" s="502"/>
      <c r="D79" s="502"/>
      <c r="E79" s="502"/>
      <c r="F79" s="502"/>
      <c r="G79" s="502"/>
      <c r="H79" s="502"/>
      <c r="I79" s="502"/>
      <c r="J79" s="502"/>
      <c r="K79" s="502"/>
      <c r="L79" s="502"/>
      <c r="M79" s="502"/>
      <c r="N79" s="502"/>
      <c r="O79" s="502"/>
      <c r="P79" s="502"/>
      <c r="Q79" s="502"/>
      <c r="R79" s="503"/>
      <c r="S79" s="51"/>
      <c r="T79" s="419"/>
      <c r="U79" s="128"/>
    </row>
    <row r="80" spans="1:21" s="141" customFormat="1">
      <c r="A80" s="423">
        <v>0.25694444444444442</v>
      </c>
      <c r="B80" s="504" t="s">
        <v>320</v>
      </c>
      <c r="C80" s="505"/>
      <c r="D80" s="505"/>
      <c r="E80" s="505"/>
      <c r="F80" s="505"/>
      <c r="G80" s="505"/>
      <c r="H80" s="505"/>
      <c r="I80" s="505"/>
      <c r="J80" s="505"/>
      <c r="K80" s="505"/>
      <c r="L80" s="505"/>
      <c r="M80" s="505"/>
      <c r="N80" s="505"/>
      <c r="O80" s="505"/>
      <c r="P80" s="505"/>
      <c r="Q80" s="505"/>
      <c r="R80" s="506"/>
      <c r="S80" s="51"/>
      <c r="T80" s="419"/>
      <c r="U80" s="128"/>
    </row>
    <row r="81" spans="1:22" s="141" customFormat="1">
      <c r="A81" s="423">
        <v>0.34375</v>
      </c>
      <c r="B81" s="495" t="s">
        <v>321</v>
      </c>
      <c r="C81" s="496"/>
      <c r="D81" s="496"/>
      <c r="E81" s="496"/>
      <c r="F81" s="496"/>
      <c r="G81" s="496"/>
      <c r="H81" s="496"/>
      <c r="I81" s="496"/>
      <c r="J81" s="496"/>
      <c r="K81" s="496"/>
      <c r="L81" s="496"/>
      <c r="M81" s="496"/>
      <c r="N81" s="496"/>
      <c r="O81" s="496"/>
      <c r="P81" s="496"/>
      <c r="Q81" s="496"/>
      <c r="R81" s="497"/>
      <c r="S81" s="51"/>
      <c r="T81" s="419"/>
      <c r="U81" s="407"/>
      <c r="V81" s="42"/>
    </row>
    <row r="82" spans="1:22" s="141" customFormat="1">
      <c r="A82" s="423">
        <v>0.35</v>
      </c>
      <c r="B82" s="495" t="s">
        <v>322</v>
      </c>
      <c r="C82" s="496"/>
      <c r="D82" s="496"/>
      <c r="E82" s="496"/>
      <c r="F82" s="496"/>
      <c r="G82" s="496"/>
      <c r="H82" s="496"/>
      <c r="I82" s="496"/>
      <c r="J82" s="496"/>
      <c r="K82" s="496"/>
      <c r="L82" s="496"/>
      <c r="M82" s="496"/>
      <c r="N82" s="496"/>
      <c r="O82" s="496"/>
      <c r="P82" s="496"/>
      <c r="Q82" s="496"/>
      <c r="R82" s="497"/>
      <c r="S82" s="51"/>
      <c r="T82" s="419"/>
      <c r="U82" s="408"/>
      <c r="V82" s="42"/>
    </row>
    <row r="83" spans="1:22" s="141" customFormat="1">
      <c r="A83" s="423">
        <v>0.35069444444444442</v>
      </c>
      <c r="B83" s="495" t="s">
        <v>323</v>
      </c>
      <c r="C83" s="496"/>
      <c r="D83" s="496"/>
      <c r="E83" s="496"/>
      <c r="F83" s="496"/>
      <c r="G83" s="496"/>
      <c r="H83" s="496"/>
      <c r="I83" s="496"/>
      <c r="J83" s="496"/>
      <c r="K83" s="496"/>
      <c r="L83" s="496"/>
      <c r="M83" s="496"/>
      <c r="N83" s="496"/>
      <c r="O83" s="496"/>
      <c r="P83" s="496"/>
      <c r="Q83" s="496"/>
      <c r="R83" s="497"/>
      <c r="S83" s="51"/>
      <c r="T83" s="419"/>
      <c r="U83" s="408"/>
      <c r="V83" s="42"/>
    </row>
    <row r="84" spans="1:22" s="141" customFormat="1">
      <c r="A84" s="423">
        <v>0.38680555555555557</v>
      </c>
      <c r="B84" s="495" t="s">
        <v>327</v>
      </c>
      <c r="C84" s="496"/>
      <c r="D84" s="496"/>
      <c r="E84" s="496"/>
      <c r="F84" s="496"/>
      <c r="G84" s="496"/>
      <c r="H84" s="496"/>
      <c r="I84" s="496"/>
      <c r="J84" s="496"/>
      <c r="K84" s="496"/>
      <c r="L84" s="496"/>
      <c r="M84" s="496"/>
      <c r="N84" s="496"/>
      <c r="O84" s="496"/>
      <c r="P84" s="496"/>
      <c r="Q84" s="496"/>
      <c r="R84" s="497"/>
      <c r="S84" s="51"/>
      <c r="T84" s="419"/>
      <c r="U84" s="408"/>
      <c r="V84" s="42"/>
    </row>
    <row r="85" spans="1:22" s="141" customFormat="1">
      <c r="A85" s="423">
        <v>0.39930555555555558</v>
      </c>
      <c r="B85" s="495" t="s">
        <v>328</v>
      </c>
      <c r="C85" s="496"/>
      <c r="D85" s="496"/>
      <c r="E85" s="496"/>
      <c r="F85" s="496"/>
      <c r="G85" s="496"/>
      <c r="H85" s="496"/>
      <c r="I85" s="496"/>
      <c r="J85" s="496"/>
      <c r="K85" s="496"/>
      <c r="L85" s="496"/>
      <c r="M85" s="496"/>
      <c r="N85" s="496"/>
      <c r="O85" s="496"/>
      <c r="P85" s="496"/>
      <c r="Q85" s="496"/>
      <c r="R85" s="497"/>
      <c r="S85" s="51"/>
      <c r="T85" s="419"/>
      <c r="U85" s="408"/>
      <c r="V85" s="42"/>
    </row>
    <row r="86" spans="1:22" s="141" customFormat="1">
      <c r="A86" s="423">
        <v>0.40972222222222221</v>
      </c>
      <c r="B86" s="495" t="s">
        <v>324</v>
      </c>
      <c r="C86" s="496"/>
      <c r="D86" s="496"/>
      <c r="E86" s="496"/>
      <c r="F86" s="496"/>
      <c r="G86" s="496"/>
      <c r="H86" s="496"/>
      <c r="I86" s="496"/>
      <c r="J86" s="496"/>
      <c r="K86" s="496"/>
      <c r="L86" s="496"/>
      <c r="M86" s="496"/>
      <c r="N86" s="496"/>
      <c r="O86" s="496"/>
      <c r="P86" s="496"/>
      <c r="Q86" s="496"/>
      <c r="R86" s="497"/>
      <c r="S86" s="51"/>
      <c r="T86" s="419"/>
      <c r="U86" s="408"/>
      <c r="V86" s="42"/>
    </row>
    <row r="87" spans="1:22" s="141" customFormat="1">
      <c r="A87" s="423">
        <v>0.4152777777777778</v>
      </c>
      <c r="B87" s="495" t="s">
        <v>325</v>
      </c>
      <c r="C87" s="496"/>
      <c r="D87" s="496"/>
      <c r="E87" s="496"/>
      <c r="F87" s="496"/>
      <c r="G87" s="496"/>
      <c r="H87" s="496"/>
      <c r="I87" s="496"/>
      <c r="J87" s="496"/>
      <c r="K87" s="496"/>
      <c r="L87" s="496"/>
      <c r="M87" s="496"/>
      <c r="N87" s="496"/>
      <c r="O87" s="496"/>
      <c r="P87" s="496"/>
      <c r="Q87" s="496"/>
      <c r="R87" s="497"/>
      <c r="S87" s="51"/>
      <c r="T87" s="419"/>
      <c r="U87" s="408"/>
      <c r="V87" s="42"/>
    </row>
    <row r="88" spans="1:22" s="141" customFormat="1">
      <c r="A88" s="423">
        <v>0.47430555555555554</v>
      </c>
      <c r="B88" s="495" t="s">
        <v>326</v>
      </c>
      <c r="C88" s="496"/>
      <c r="D88" s="496"/>
      <c r="E88" s="496"/>
      <c r="F88" s="496"/>
      <c r="G88" s="496"/>
      <c r="H88" s="496"/>
      <c r="I88" s="496"/>
      <c r="J88" s="496"/>
      <c r="K88" s="496"/>
      <c r="L88" s="496"/>
      <c r="M88" s="496"/>
      <c r="N88" s="496"/>
      <c r="O88" s="496"/>
      <c r="P88" s="496"/>
      <c r="Q88" s="496"/>
      <c r="R88" s="497"/>
      <c r="S88" s="51"/>
      <c r="T88" s="419"/>
      <c r="U88" s="408"/>
      <c r="V88" s="42"/>
    </row>
    <row r="89" spans="1:22" s="141" customFormat="1">
      <c r="A89" s="423">
        <v>0.4861111111111111</v>
      </c>
      <c r="B89" s="495" t="s">
        <v>329</v>
      </c>
      <c r="C89" s="496"/>
      <c r="D89" s="496"/>
      <c r="E89" s="496"/>
      <c r="F89" s="496"/>
      <c r="G89" s="496"/>
      <c r="H89" s="496"/>
      <c r="I89" s="496"/>
      <c r="J89" s="496"/>
      <c r="K89" s="496"/>
      <c r="L89" s="496"/>
      <c r="M89" s="496"/>
      <c r="N89" s="496"/>
      <c r="O89" s="496"/>
      <c r="P89" s="496"/>
      <c r="Q89" s="496"/>
      <c r="R89" s="497"/>
      <c r="S89" s="51"/>
      <c r="T89" s="419"/>
      <c r="U89" s="408"/>
      <c r="V89" s="42"/>
    </row>
    <row r="90" spans="1:22" s="141" customFormat="1">
      <c r="A90" s="423">
        <v>0.55972222222222223</v>
      </c>
      <c r="B90" s="495" t="s">
        <v>331</v>
      </c>
      <c r="C90" s="496"/>
      <c r="D90" s="496"/>
      <c r="E90" s="496"/>
      <c r="F90" s="496"/>
      <c r="G90" s="496"/>
      <c r="H90" s="496"/>
      <c r="I90" s="496"/>
      <c r="J90" s="496"/>
      <c r="K90" s="496"/>
      <c r="L90" s="496"/>
      <c r="M90" s="496"/>
      <c r="N90" s="496"/>
      <c r="O90" s="496"/>
      <c r="P90" s="496"/>
      <c r="Q90" s="496"/>
      <c r="R90" s="497"/>
      <c r="S90" s="51"/>
      <c r="T90" s="419"/>
      <c r="U90" s="408"/>
      <c r="V90" s="42"/>
    </row>
    <row r="91" spans="1:22" s="141" customFormat="1">
      <c r="A91" s="423">
        <v>0.57847222222222228</v>
      </c>
      <c r="B91" s="495" t="s">
        <v>330</v>
      </c>
      <c r="C91" s="496"/>
      <c r="D91" s="496"/>
      <c r="E91" s="496"/>
      <c r="F91" s="496"/>
      <c r="G91" s="496"/>
      <c r="H91" s="496"/>
      <c r="I91" s="496"/>
      <c r="J91" s="496"/>
      <c r="K91" s="496"/>
      <c r="L91" s="496"/>
      <c r="M91" s="496"/>
      <c r="N91" s="496"/>
      <c r="O91" s="496"/>
      <c r="P91" s="496"/>
      <c r="Q91" s="496"/>
      <c r="R91" s="497"/>
      <c r="S91" s="51"/>
      <c r="T91" s="419"/>
      <c r="U91" s="408"/>
      <c r="V91" s="42"/>
    </row>
    <row r="92" spans="1:22" s="141" customFormat="1">
      <c r="A92" s="423">
        <v>0.5756944444444444</v>
      </c>
      <c r="B92" s="495" t="s">
        <v>332</v>
      </c>
      <c r="C92" s="496"/>
      <c r="D92" s="496"/>
      <c r="E92" s="496"/>
      <c r="F92" s="496"/>
      <c r="G92" s="496"/>
      <c r="H92" s="496"/>
      <c r="I92" s="496"/>
      <c r="J92" s="496"/>
      <c r="K92" s="496"/>
      <c r="L92" s="496"/>
      <c r="M92" s="496"/>
      <c r="N92" s="496"/>
      <c r="O92" s="496"/>
      <c r="P92" s="496"/>
      <c r="Q92" s="496"/>
      <c r="R92" s="497"/>
      <c r="S92" s="51"/>
      <c r="T92" s="419"/>
      <c r="U92" s="408"/>
      <c r="V92" s="42"/>
    </row>
    <row r="93" spans="1:22" s="141" customFormat="1">
      <c r="A93" s="423">
        <v>0.57986111111111116</v>
      </c>
      <c r="B93" s="495" t="s">
        <v>333</v>
      </c>
      <c r="C93" s="496"/>
      <c r="D93" s="496"/>
      <c r="E93" s="496"/>
      <c r="F93" s="496"/>
      <c r="G93" s="496"/>
      <c r="H93" s="496"/>
      <c r="I93" s="496"/>
      <c r="J93" s="496"/>
      <c r="K93" s="496"/>
      <c r="L93" s="496"/>
      <c r="M93" s="496"/>
      <c r="N93" s="496"/>
      <c r="O93" s="496"/>
      <c r="P93" s="496"/>
      <c r="Q93" s="496"/>
      <c r="R93" s="497"/>
      <c r="S93" s="51"/>
      <c r="T93" s="419"/>
      <c r="U93" s="408"/>
      <c r="V93" s="42"/>
    </row>
    <row r="94" spans="1:22" s="141" customFormat="1">
      <c r="A94" s="423">
        <v>0.58263888888888893</v>
      </c>
      <c r="B94" s="495" t="s">
        <v>335</v>
      </c>
      <c r="C94" s="496"/>
      <c r="D94" s="496"/>
      <c r="E94" s="496"/>
      <c r="F94" s="496"/>
      <c r="G94" s="496"/>
      <c r="H94" s="496"/>
      <c r="I94" s="496"/>
      <c r="J94" s="496"/>
      <c r="K94" s="496"/>
      <c r="L94" s="496"/>
      <c r="M94" s="496"/>
      <c r="N94" s="496"/>
      <c r="O94" s="496"/>
      <c r="P94" s="496"/>
      <c r="Q94" s="496"/>
      <c r="R94" s="497"/>
      <c r="S94" s="51"/>
      <c r="T94" s="42"/>
      <c r="U94" s="408"/>
      <c r="V94" s="409"/>
    </row>
    <row r="95" spans="1:22" s="141" customFormat="1">
      <c r="A95" s="423">
        <v>0.59375</v>
      </c>
      <c r="B95" s="495" t="s">
        <v>334</v>
      </c>
      <c r="C95" s="496"/>
      <c r="D95" s="496"/>
      <c r="E95" s="496"/>
      <c r="F95" s="496"/>
      <c r="G95" s="496"/>
      <c r="H95" s="496"/>
      <c r="I95" s="496"/>
      <c r="J95" s="496"/>
      <c r="K95" s="496"/>
      <c r="L95" s="496"/>
      <c r="M95" s="496"/>
      <c r="N95" s="496"/>
      <c r="O95" s="496"/>
      <c r="P95" s="496"/>
      <c r="Q95" s="496"/>
      <c r="R95" s="497"/>
      <c r="S95" s="51"/>
      <c r="T95" s="42"/>
      <c r="U95" s="408"/>
      <c r="V95" s="409"/>
    </row>
    <row r="96" spans="1:22" s="141" customFormat="1">
      <c r="A96" s="423">
        <v>0.60972222222222228</v>
      </c>
      <c r="B96" s="495" t="s">
        <v>336</v>
      </c>
      <c r="C96" s="496"/>
      <c r="D96" s="496"/>
      <c r="E96" s="496"/>
      <c r="F96" s="496"/>
      <c r="G96" s="496"/>
      <c r="H96" s="496"/>
      <c r="I96" s="496"/>
      <c r="J96" s="496"/>
      <c r="K96" s="496"/>
      <c r="L96" s="496"/>
      <c r="M96" s="496"/>
      <c r="N96" s="496"/>
      <c r="O96" s="496"/>
      <c r="P96" s="496"/>
      <c r="Q96" s="496"/>
      <c r="R96" s="497"/>
      <c r="S96" s="51"/>
      <c r="T96" s="42"/>
      <c r="U96" s="408"/>
      <c r="V96" s="409"/>
    </row>
    <row r="97" spans="1:22" s="141" customFormat="1">
      <c r="A97" s="423">
        <v>0.61458333333333337</v>
      </c>
      <c r="B97" s="495" t="s">
        <v>337</v>
      </c>
      <c r="C97" s="496"/>
      <c r="D97" s="496"/>
      <c r="E97" s="496"/>
      <c r="F97" s="496"/>
      <c r="G97" s="496"/>
      <c r="H97" s="496"/>
      <c r="I97" s="496"/>
      <c r="J97" s="496"/>
      <c r="K97" s="496"/>
      <c r="L97" s="496"/>
      <c r="M97" s="496"/>
      <c r="N97" s="496"/>
      <c r="O97" s="496"/>
      <c r="P97" s="496"/>
      <c r="Q97" s="496"/>
      <c r="R97" s="497"/>
      <c r="S97" s="51"/>
      <c r="T97" s="42"/>
      <c r="U97" s="408"/>
      <c r="V97" s="409"/>
    </row>
    <row r="98" spans="1:22" s="141" customFormat="1">
      <c r="A98" s="423">
        <v>0.72569444444444442</v>
      </c>
      <c r="B98" s="495" t="s">
        <v>338</v>
      </c>
      <c r="C98" s="496"/>
      <c r="D98" s="496"/>
      <c r="E98" s="496"/>
      <c r="F98" s="496"/>
      <c r="G98" s="496"/>
      <c r="H98" s="496"/>
      <c r="I98" s="496"/>
      <c r="J98" s="496"/>
      <c r="K98" s="496"/>
      <c r="L98" s="496"/>
      <c r="M98" s="496"/>
      <c r="N98" s="496"/>
      <c r="O98" s="496"/>
      <c r="P98" s="496"/>
      <c r="Q98" s="496"/>
      <c r="R98" s="497"/>
      <c r="S98" s="51"/>
      <c r="T98" s="42"/>
      <c r="U98" s="408"/>
      <c r="V98" s="409"/>
    </row>
    <row r="99" spans="1:22" s="141" customFormat="1">
      <c r="A99" s="423">
        <v>0.73958333333333337</v>
      </c>
      <c r="B99" s="501" t="s">
        <v>339</v>
      </c>
      <c r="C99" s="502"/>
      <c r="D99" s="502"/>
      <c r="E99" s="502"/>
      <c r="F99" s="502"/>
      <c r="G99" s="502"/>
      <c r="H99" s="502"/>
      <c r="I99" s="502"/>
      <c r="J99" s="502"/>
      <c r="K99" s="502"/>
      <c r="L99" s="502"/>
      <c r="M99" s="502"/>
      <c r="N99" s="502"/>
      <c r="O99" s="502"/>
      <c r="P99" s="502"/>
      <c r="Q99" s="502"/>
      <c r="R99" s="503"/>
      <c r="S99" s="51"/>
      <c r="T99" s="42"/>
      <c r="U99" s="408"/>
      <c r="V99" s="409"/>
    </row>
    <row r="100" spans="1:22" s="141" customFormat="1">
      <c r="A100" s="423">
        <v>0.76041666666666663</v>
      </c>
      <c r="B100" s="495" t="s">
        <v>340</v>
      </c>
      <c r="C100" s="496"/>
      <c r="D100" s="496"/>
      <c r="E100" s="496"/>
      <c r="F100" s="496"/>
      <c r="G100" s="496"/>
      <c r="H100" s="496"/>
      <c r="I100" s="496"/>
      <c r="J100" s="496"/>
      <c r="K100" s="496"/>
      <c r="L100" s="496"/>
      <c r="M100" s="496"/>
      <c r="N100" s="496"/>
      <c r="O100" s="496"/>
      <c r="P100" s="496"/>
      <c r="Q100" s="496"/>
      <c r="R100" s="497"/>
      <c r="S100" s="51"/>
      <c r="T100" s="42"/>
      <c r="U100" s="408"/>
      <c r="V100" s="409"/>
    </row>
    <row r="101" spans="1:22" s="141" customFormat="1">
      <c r="A101" s="423">
        <v>0.7680555555555556</v>
      </c>
      <c r="B101" s="891" t="s">
        <v>341</v>
      </c>
      <c r="C101" s="892"/>
      <c r="D101" s="892"/>
      <c r="E101" s="892"/>
      <c r="F101" s="892"/>
      <c r="G101" s="892"/>
      <c r="H101" s="892"/>
      <c r="I101" s="892"/>
      <c r="J101" s="892"/>
      <c r="K101" s="892"/>
      <c r="L101" s="892"/>
      <c r="M101" s="892"/>
      <c r="N101" s="892"/>
      <c r="O101" s="892"/>
      <c r="P101" s="892"/>
      <c r="Q101" s="892"/>
      <c r="R101" s="893"/>
      <c r="S101" s="51"/>
      <c r="T101" s="42"/>
      <c r="U101" s="408"/>
      <c r="V101" s="409"/>
    </row>
    <row r="102" spans="1:22" s="141" customFormat="1">
      <c r="A102" s="423">
        <v>0.82291666666666663</v>
      </c>
      <c r="B102" s="903" t="s">
        <v>292</v>
      </c>
      <c r="C102" s="904"/>
      <c r="D102" s="904"/>
      <c r="E102" s="904"/>
      <c r="F102" s="904"/>
      <c r="G102" s="904"/>
      <c r="H102" s="904"/>
      <c r="I102" s="904"/>
      <c r="J102" s="904"/>
      <c r="K102" s="904"/>
      <c r="L102" s="904"/>
      <c r="M102" s="904"/>
      <c r="N102" s="904"/>
      <c r="O102" s="904"/>
      <c r="P102" s="904"/>
      <c r="Q102" s="904"/>
      <c r="R102" s="905"/>
      <c r="S102" s="51"/>
      <c r="T102" s="42"/>
      <c r="U102" s="408"/>
      <c r="V102" s="409"/>
    </row>
    <row r="103" spans="1:22" s="141" customFormat="1">
      <c r="A103" s="423">
        <v>0.86805555555555558</v>
      </c>
      <c r="B103" s="894" t="s">
        <v>342</v>
      </c>
      <c r="C103" s="895"/>
      <c r="D103" s="895"/>
      <c r="E103" s="895"/>
      <c r="F103" s="895"/>
      <c r="G103" s="895"/>
      <c r="H103" s="895"/>
      <c r="I103" s="895"/>
      <c r="J103" s="895"/>
      <c r="K103" s="895"/>
      <c r="L103" s="895"/>
      <c r="M103" s="895"/>
      <c r="N103" s="895"/>
      <c r="O103" s="895"/>
      <c r="P103" s="895"/>
      <c r="Q103" s="895"/>
      <c r="R103" s="896"/>
      <c r="S103" s="51"/>
      <c r="T103" s="42"/>
      <c r="U103" s="128"/>
    </row>
    <row r="104" spans="1:22" s="141" customFormat="1">
      <c r="A104" s="423">
        <v>0.86875000000000002</v>
      </c>
      <c r="B104" s="897" t="s">
        <v>343</v>
      </c>
      <c r="C104" s="898"/>
      <c r="D104" s="898"/>
      <c r="E104" s="898"/>
      <c r="F104" s="898"/>
      <c r="G104" s="898"/>
      <c r="H104" s="898"/>
      <c r="I104" s="898"/>
      <c r="J104" s="898"/>
      <c r="K104" s="898"/>
      <c r="L104" s="898"/>
      <c r="M104" s="898"/>
      <c r="N104" s="898"/>
      <c r="O104" s="898"/>
      <c r="P104" s="898"/>
      <c r="Q104" s="898"/>
      <c r="R104" s="899"/>
      <c r="S104" s="51"/>
      <c r="T104" s="42"/>
      <c r="U104" s="128"/>
    </row>
    <row r="105" spans="1:22" s="141" customFormat="1">
      <c r="A105" s="423">
        <v>0.88541666666666663</v>
      </c>
      <c r="B105" s="900" t="s">
        <v>344</v>
      </c>
      <c r="C105" s="901"/>
      <c r="D105" s="901"/>
      <c r="E105" s="901"/>
      <c r="F105" s="901"/>
      <c r="G105" s="901"/>
      <c r="H105" s="901"/>
      <c r="I105" s="901"/>
      <c r="J105" s="901"/>
      <c r="K105" s="901"/>
      <c r="L105" s="901"/>
      <c r="M105" s="901"/>
      <c r="N105" s="901"/>
      <c r="O105" s="901"/>
      <c r="P105" s="901"/>
      <c r="Q105" s="901"/>
      <c r="R105" s="902"/>
      <c r="S105" s="51"/>
      <c r="T105" s="42"/>
      <c r="U105" s="128"/>
    </row>
    <row r="106" spans="1:22" s="141" customFormat="1">
      <c r="A106" s="423">
        <v>0.99375000000000002</v>
      </c>
      <c r="B106" s="900" t="s">
        <v>345</v>
      </c>
      <c r="C106" s="901"/>
      <c r="D106" s="901"/>
      <c r="E106" s="901"/>
      <c r="F106" s="901"/>
      <c r="G106" s="901"/>
      <c r="H106" s="901"/>
      <c r="I106" s="901"/>
      <c r="J106" s="901"/>
      <c r="K106" s="901"/>
      <c r="L106" s="901"/>
      <c r="M106" s="901"/>
      <c r="N106" s="901"/>
      <c r="O106" s="901"/>
      <c r="P106" s="901"/>
      <c r="Q106" s="901"/>
      <c r="R106" s="902"/>
      <c r="S106" s="51"/>
      <c r="T106" s="42"/>
      <c r="U106" s="128"/>
    </row>
    <row r="107" spans="1:22" s="141" customFormat="1" hidden="1">
      <c r="A107" s="423"/>
      <c r="B107" s="891"/>
      <c r="C107" s="892"/>
      <c r="D107" s="892"/>
      <c r="E107" s="892"/>
      <c r="F107" s="892"/>
      <c r="G107" s="892"/>
      <c r="H107" s="892"/>
      <c r="I107" s="892"/>
      <c r="J107" s="892"/>
      <c r="K107" s="892"/>
      <c r="L107" s="892"/>
      <c r="M107" s="892"/>
      <c r="N107" s="892"/>
      <c r="O107" s="892"/>
      <c r="P107" s="892"/>
      <c r="Q107" s="892"/>
      <c r="R107" s="893"/>
      <c r="S107" s="51"/>
      <c r="T107" s="42"/>
      <c r="U107" s="128"/>
    </row>
    <row r="108" spans="1:22" s="141" customFormat="1" hidden="1">
      <c r="A108" s="423"/>
      <c r="B108" s="900"/>
      <c r="C108" s="901"/>
      <c r="D108" s="901"/>
      <c r="E108" s="901"/>
      <c r="F108" s="901"/>
      <c r="G108" s="901"/>
      <c r="H108" s="901"/>
      <c r="I108" s="901"/>
      <c r="J108" s="901"/>
      <c r="K108" s="901"/>
      <c r="L108" s="901"/>
      <c r="M108" s="901"/>
      <c r="N108" s="901"/>
      <c r="O108" s="901"/>
      <c r="P108" s="901"/>
      <c r="Q108" s="901"/>
      <c r="R108" s="902"/>
      <c r="S108" s="51"/>
      <c r="T108" s="42"/>
      <c r="U108" s="128"/>
    </row>
    <row r="109" spans="1:22" s="141" customFormat="1" hidden="1">
      <c r="A109" s="423"/>
      <c r="B109" s="900"/>
      <c r="C109" s="901"/>
      <c r="D109" s="901"/>
      <c r="E109" s="901"/>
      <c r="F109" s="901"/>
      <c r="G109" s="901"/>
      <c r="H109" s="901"/>
      <c r="I109" s="901"/>
      <c r="J109" s="901"/>
      <c r="K109" s="901"/>
      <c r="L109" s="901"/>
      <c r="M109" s="901"/>
      <c r="N109" s="901"/>
      <c r="O109" s="901"/>
      <c r="P109" s="901"/>
      <c r="Q109" s="901"/>
      <c r="R109" s="902"/>
      <c r="S109" s="51"/>
      <c r="T109" s="42"/>
      <c r="U109" s="128"/>
    </row>
    <row r="110" spans="1:22" s="141" customFormat="1" hidden="1">
      <c r="A110" s="423"/>
      <c r="B110" s="891"/>
      <c r="C110" s="892"/>
      <c r="D110" s="892"/>
      <c r="E110" s="892"/>
      <c r="F110" s="892"/>
      <c r="G110" s="892"/>
      <c r="H110" s="892"/>
      <c r="I110" s="892"/>
      <c r="J110" s="892"/>
      <c r="K110" s="892"/>
      <c r="L110" s="892"/>
      <c r="M110" s="892"/>
      <c r="N110" s="892"/>
      <c r="O110" s="892"/>
      <c r="P110" s="892"/>
      <c r="Q110" s="892"/>
      <c r="R110" s="893"/>
      <c r="S110" s="51"/>
      <c r="T110" s="42"/>
      <c r="U110" s="128"/>
    </row>
    <row r="111" spans="1:22" s="141" customFormat="1" hidden="1">
      <c r="A111" s="423"/>
      <c r="B111" s="900"/>
      <c r="C111" s="901"/>
      <c r="D111" s="901"/>
      <c r="E111" s="901"/>
      <c r="F111" s="901"/>
      <c r="G111" s="901"/>
      <c r="H111" s="901"/>
      <c r="I111" s="901"/>
      <c r="J111" s="901"/>
      <c r="K111" s="901"/>
      <c r="L111" s="901"/>
      <c r="M111" s="901"/>
      <c r="N111" s="901"/>
      <c r="O111" s="901"/>
      <c r="P111" s="901"/>
      <c r="Q111" s="901"/>
      <c r="R111" s="902"/>
      <c r="S111" s="51"/>
      <c r="T111" s="42"/>
      <c r="U111" s="128"/>
    </row>
    <row r="112" spans="1:22" s="141" customFormat="1" hidden="1">
      <c r="A112" s="423"/>
      <c r="B112" s="900"/>
      <c r="C112" s="901"/>
      <c r="D112" s="901"/>
      <c r="E112" s="901"/>
      <c r="F112" s="901"/>
      <c r="G112" s="901"/>
      <c r="H112" s="901"/>
      <c r="I112" s="901"/>
      <c r="J112" s="901"/>
      <c r="K112" s="901"/>
      <c r="L112" s="901"/>
      <c r="M112" s="901"/>
      <c r="N112" s="901"/>
      <c r="O112" s="901"/>
      <c r="P112" s="901"/>
      <c r="Q112" s="901"/>
      <c r="R112" s="902"/>
      <c r="S112" s="51"/>
      <c r="T112" s="42"/>
      <c r="U112" s="128"/>
    </row>
    <row r="113" spans="1:21" s="141" customFormat="1" hidden="1">
      <c r="A113" s="423"/>
      <c r="B113" s="498"/>
      <c r="C113" s="499"/>
      <c r="D113" s="499"/>
      <c r="E113" s="499"/>
      <c r="F113" s="499"/>
      <c r="G113" s="499"/>
      <c r="H113" s="499"/>
      <c r="I113" s="499"/>
      <c r="J113" s="499"/>
      <c r="K113" s="499"/>
      <c r="L113" s="499"/>
      <c r="M113" s="499"/>
      <c r="N113" s="499"/>
      <c r="O113" s="499"/>
      <c r="P113" s="499"/>
      <c r="Q113" s="499"/>
      <c r="R113" s="500"/>
      <c r="S113" s="51"/>
      <c r="T113" s="42"/>
      <c r="U113" s="128"/>
    </row>
    <row r="114" spans="1:21" s="141" customFormat="1" hidden="1">
      <c r="A114" s="423"/>
      <c r="B114" s="495"/>
      <c r="C114" s="496"/>
      <c r="D114" s="496"/>
      <c r="E114" s="496"/>
      <c r="F114" s="496"/>
      <c r="G114" s="496"/>
      <c r="H114" s="496"/>
      <c r="I114" s="496"/>
      <c r="J114" s="496"/>
      <c r="K114" s="496"/>
      <c r="L114" s="496"/>
      <c r="M114" s="496"/>
      <c r="N114" s="496"/>
      <c r="O114" s="496"/>
      <c r="P114" s="496"/>
      <c r="Q114" s="496"/>
      <c r="R114" s="497"/>
      <c r="S114" s="51"/>
      <c r="T114" s="42"/>
      <c r="U114" s="128"/>
    </row>
    <row r="115" spans="1:21" s="141" customFormat="1" hidden="1">
      <c r="A115" s="423"/>
      <c r="B115" s="495"/>
      <c r="C115" s="496"/>
      <c r="D115" s="496"/>
      <c r="E115" s="496"/>
      <c r="F115" s="496"/>
      <c r="G115" s="496"/>
      <c r="H115" s="496"/>
      <c r="I115" s="496"/>
      <c r="J115" s="496"/>
      <c r="K115" s="496"/>
      <c r="L115" s="496"/>
      <c r="M115" s="496"/>
      <c r="N115" s="496"/>
      <c r="O115" s="496"/>
      <c r="P115" s="496"/>
      <c r="Q115" s="496"/>
      <c r="R115" s="497"/>
      <c r="S115" s="51"/>
      <c r="T115" s="42"/>
      <c r="U115" s="128"/>
    </row>
    <row r="116" spans="1:21" s="141" customFormat="1" hidden="1">
      <c r="A116" s="423"/>
      <c r="B116" s="435"/>
      <c r="C116" s="436"/>
      <c r="D116" s="436"/>
      <c r="E116" s="436"/>
      <c r="F116" s="436"/>
      <c r="G116" s="436"/>
      <c r="H116" s="436"/>
      <c r="I116" s="436"/>
      <c r="J116" s="436"/>
      <c r="K116" s="436"/>
      <c r="L116" s="436"/>
      <c r="M116" s="436"/>
      <c r="N116" s="436"/>
      <c r="O116" s="436"/>
      <c r="P116" s="436"/>
      <c r="Q116" s="436"/>
      <c r="R116" s="437"/>
      <c r="S116" s="51"/>
      <c r="T116" s="42"/>
      <c r="U116" s="128"/>
    </row>
    <row r="117" spans="1:21" s="141" customFormat="1" hidden="1">
      <c r="A117" s="423"/>
      <c r="B117" s="498"/>
      <c r="C117" s="499"/>
      <c r="D117" s="499"/>
      <c r="E117" s="499"/>
      <c r="F117" s="499"/>
      <c r="G117" s="499"/>
      <c r="H117" s="499"/>
      <c r="I117" s="499"/>
      <c r="J117" s="499"/>
      <c r="K117" s="499"/>
      <c r="L117" s="499"/>
      <c r="M117" s="499"/>
      <c r="N117" s="499"/>
      <c r="O117" s="499"/>
      <c r="P117" s="499"/>
      <c r="Q117" s="499"/>
      <c r="R117" s="500"/>
      <c r="S117" s="51"/>
      <c r="T117" s="42"/>
      <c r="U117" s="128"/>
    </row>
    <row r="118" spans="1:21" s="141" customFormat="1" hidden="1">
      <c r="A118" s="423"/>
      <c r="B118" s="498"/>
      <c r="C118" s="499"/>
      <c r="D118" s="499"/>
      <c r="E118" s="499"/>
      <c r="F118" s="499"/>
      <c r="G118" s="499"/>
      <c r="H118" s="499"/>
      <c r="I118" s="499"/>
      <c r="J118" s="499"/>
      <c r="K118" s="499"/>
      <c r="L118" s="499"/>
      <c r="M118" s="499"/>
      <c r="N118" s="499"/>
      <c r="O118" s="499"/>
      <c r="P118" s="499"/>
      <c r="Q118" s="499"/>
      <c r="R118" s="500"/>
      <c r="S118" s="51"/>
      <c r="T118" s="42"/>
      <c r="U118" s="128"/>
    </row>
    <row r="119" spans="1:21" s="141" customFormat="1" hidden="1">
      <c r="A119" s="423"/>
      <c r="B119" s="495"/>
      <c r="C119" s="496"/>
      <c r="D119" s="496"/>
      <c r="E119" s="496"/>
      <c r="F119" s="496"/>
      <c r="G119" s="496"/>
      <c r="H119" s="496"/>
      <c r="I119" s="496"/>
      <c r="J119" s="496"/>
      <c r="K119" s="496"/>
      <c r="L119" s="496"/>
      <c r="M119" s="496"/>
      <c r="N119" s="496"/>
      <c r="O119" s="496"/>
      <c r="P119" s="496"/>
      <c r="Q119" s="496"/>
      <c r="R119" s="497"/>
      <c r="S119" s="51"/>
      <c r="T119" s="42"/>
      <c r="U119" s="128"/>
    </row>
    <row r="120" spans="1:21" s="141" customFormat="1" ht="13.5" thickBot="1">
      <c r="A120" s="438"/>
      <c r="B120" s="738"/>
      <c r="C120" s="739"/>
      <c r="D120" s="739"/>
      <c r="E120" s="739"/>
      <c r="F120" s="739"/>
      <c r="G120" s="739"/>
      <c r="H120" s="739"/>
      <c r="I120" s="739"/>
      <c r="J120" s="739"/>
      <c r="K120" s="739"/>
      <c r="L120" s="739"/>
      <c r="M120" s="739"/>
      <c r="N120" s="739"/>
      <c r="O120" s="739"/>
      <c r="P120" s="739"/>
      <c r="Q120" s="739"/>
      <c r="R120" s="740"/>
      <c r="S120" s="51"/>
      <c r="T120" s="42"/>
      <c r="U120" s="128"/>
    </row>
    <row r="121" spans="1:21" s="141" customFormat="1" ht="15" customHeight="1">
      <c r="A121" s="200"/>
      <c r="B121" s="201"/>
      <c r="C121" s="201"/>
      <c r="D121" s="201"/>
      <c r="E121" s="201"/>
      <c r="F121" s="201"/>
      <c r="G121" s="201"/>
      <c r="H121" s="201"/>
      <c r="I121" s="201"/>
      <c r="J121" s="201"/>
      <c r="K121" s="201"/>
      <c r="L121" s="201"/>
      <c r="M121" s="201"/>
      <c r="N121" s="201"/>
      <c r="O121" s="201"/>
      <c r="P121" s="201"/>
      <c r="Q121" s="201"/>
      <c r="R121" s="201"/>
      <c r="S121" s="51"/>
      <c r="T121" s="42"/>
      <c r="U121" s="128"/>
    </row>
    <row r="122" spans="1:21" s="141" customFormat="1" ht="15" customHeight="1" thickBot="1">
      <c r="A122" s="262" t="s">
        <v>139</v>
      </c>
      <c r="B122" s="262"/>
      <c r="C122" s="262"/>
      <c r="D122" s="262"/>
      <c r="E122" s="262"/>
      <c r="F122" s="262"/>
      <c r="G122" s="262"/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51"/>
      <c r="T122" s="42"/>
      <c r="U122" s="128"/>
    </row>
    <row r="123" spans="1:21" s="141" customFormat="1" ht="15" customHeight="1">
      <c r="A123" s="330"/>
      <c r="B123" s="735"/>
      <c r="C123" s="736"/>
      <c r="D123" s="736"/>
      <c r="E123" s="736"/>
      <c r="F123" s="736"/>
      <c r="G123" s="736"/>
      <c r="H123" s="736"/>
      <c r="I123" s="736"/>
      <c r="J123" s="736"/>
      <c r="K123" s="736"/>
      <c r="L123" s="736"/>
      <c r="M123" s="736"/>
      <c r="N123" s="736"/>
      <c r="O123" s="736"/>
      <c r="P123" s="736"/>
      <c r="Q123" s="736"/>
      <c r="R123" s="737"/>
      <c r="S123" s="51"/>
      <c r="T123" s="42"/>
      <c r="U123" s="128"/>
    </row>
    <row r="124" spans="1:21" s="141" customFormat="1" ht="15" customHeight="1" thickBot="1">
      <c r="A124" s="331"/>
      <c r="B124" s="732"/>
      <c r="C124" s="733"/>
      <c r="D124" s="733"/>
      <c r="E124" s="733"/>
      <c r="F124" s="733"/>
      <c r="G124" s="733"/>
      <c r="H124" s="733"/>
      <c r="I124" s="733"/>
      <c r="J124" s="733"/>
      <c r="K124" s="733"/>
      <c r="L124" s="733"/>
      <c r="M124" s="733"/>
      <c r="N124" s="733"/>
      <c r="O124" s="733"/>
      <c r="P124" s="733"/>
      <c r="Q124" s="733"/>
      <c r="R124" s="734"/>
      <c r="S124" s="51"/>
      <c r="T124" s="42"/>
      <c r="U124" s="128"/>
    </row>
    <row r="125" spans="1:21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1" s="141" customFormat="1" ht="15" customHeight="1" thickBot="1">
      <c r="A126" s="73" t="s">
        <v>140</v>
      </c>
      <c r="B126" s="73"/>
      <c r="C126" s="193"/>
      <c r="D126" s="193"/>
      <c r="E126" s="73"/>
      <c r="F126" s="73"/>
      <c r="G126" s="73"/>
      <c r="H126" s="73"/>
      <c r="I126" s="105"/>
      <c r="J126" s="535"/>
      <c r="K126" s="535"/>
      <c r="L126" s="73"/>
      <c r="M126" s="73"/>
      <c r="N126" s="73"/>
      <c r="O126" s="73"/>
      <c r="P126" s="73"/>
      <c r="Q126" s="73"/>
      <c r="R126" s="73"/>
      <c r="S126" s="51"/>
      <c r="T126" s="42"/>
      <c r="U126" s="128"/>
    </row>
    <row r="127" spans="1:21" s="141" customFormat="1" ht="15" customHeight="1">
      <c r="A127" s="405" t="s">
        <v>143</v>
      </c>
      <c r="B127" s="147" t="s">
        <v>284</v>
      </c>
      <c r="C127" s="147"/>
      <c r="D127" s="147"/>
      <c r="E127" s="147"/>
      <c r="F127" s="147" t="s">
        <v>285</v>
      </c>
      <c r="G127" s="147"/>
      <c r="H127" s="147"/>
      <c r="I127" s="147"/>
      <c r="J127" s="513" t="s">
        <v>286</v>
      </c>
      <c r="K127" s="513"/>
      <c r="L127" s="513"/>
      <c r="M127" s="513"/>
      <c r="N127" s="147"/>
      <c r="O127" s="147"/>
      <c r="P127" s="147"/>
      <c r="Q127" s="147"/>
      <c r="R127" s="406"/>
      <c r="S127" s="51"/>
      <c r="T127" s="42"/>
      <c r="U127" s="128"/>
    </row>
    <row r="128" spans="1:21" s="141" customFormat="1" ht="15" customHeight="1" thickBot="1">
      <c r="A128" s="421" t="s">
        <v>144</v>
      </c>
      <c r="B128" s="160" t="s">
        <v>287</v>
      </c>
      <c r="C128" s="160"/>
      <c r="D128" s="160"/>
      <c r="E128" s="160"/>
      <c r="F128" s="160" t="s">
        <v>280</v>
      </c>
      <c r="G128" s="160"/>
      <c r="H128" s="160"/>
      <c r="I128" s="160"/>
      <c r="J128" s="512" t="s">
        <v>281</v>
      </c>
      <c r="K128" s="512"/>
      <c r="L128" s="512"/>
      <c r="M128" s="512"/>
      <c r="N128" s="160"/>
      <c r="O128" s="160"/>
      <c r="P128" s="160"/>
      <c r="Q128" s="160"/>
      <c r="R128" s="161"/>
      <c r="S128" s="51"/>
      <c r="T128" s="42"/>
      <c r="U128" s="128"/>
    </row>
    <row r="129" spans="1:21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128"/>
    </row>
    <row r="130" spans="1:21" s="141" customFormat="1" ht="15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51"/>
      <c r="T130" s="42"/>
      <c r="U130" s="128"/>
    </row>
    <row r="131" spans="1:21" s="141" customFormat="1" ht="15.75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51"/>
      <c r="T131" s="42"/>
      <c r="U131" s="128"/>
    </row>
    <row r="132" spans="1:21" s="141" customFormat="1" ht="15" customHeigh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51"/>
      <c r="T132" s="42"/>
      <c r="U132" s="128"/>
    </row>
    <row r="133" spans="1:21" s="141" customFormat="1" ht="15" customHeigh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51"/>
      <c r="T133" s="42"/>
      <c r="U133" s="128"/>
    </row>
    <row r="134" spans="1:21" s="141" customFormat="1" ht="15" customHeigh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51"/>
      <c r="T134" s="42"/>
      <c r="U134" s="128"/>
    </row>
    <row r="135" spans="1:21" s="141" customFormat="1" ht="15" customHeight="1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51"/>
      <c r="T135" s="42"/>
      <c r="U135" s="128"/>
    </row>
    <row r="136" spans="1:21" s="141" customFormat="1" ht="15" customHeight="1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51"/>
      <c r="T136" s="42"/>
      <c r="U136" s="128"/>
    </row>
    <row r="137" spans="1:21" s="141" customFormat="1" ht="15" customHeight="1">
      <c r="A137" s="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51"/>
      <c r="T137" s="42"/>
      <c r="U137" s="128"/>
    </row>
    <row r="138" spans="1:21" s="141" customFormat="1" ht="15" customHeight="1">
      <c r="A138" s="22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51"/>
      <c r="T138" s="42"/>
      <c r="U138" s="128"/>
    </row>
    <row r="139" spans="1:21" s="141" customFormat="1" ht="15" customHeight="1">
      <c r="A139" s="2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51"/>
      <c r="T139" s="42"/>
      <c r="U139" s="128"/>
    </row>
    <row r="140" spans="1:21" s="141" customFormat="1" ht="15" customHeight="1">
      <c r="A140" s="2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51"/>
      <c r="T140" s="42"/>
      <c r="U140" s="128"/>
    </row>
    <row r="141" spans="1:21" s="141" customFormat="1" ht="15" customHeight="1">
      <c r="A141" s="2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51"/>
      <c r="T141" s="42"/>
      <c r="U141" s="128"/>
    </row>
    <row r="142" spans="1:21" s="141" customFormat="1" ht="15" customHeight="1">
      <c r="A142" s="22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51"/>
      <c r="T142" s="42"/>
      <c r="U142" s="128"/>
    </row>
    <row r="143" spans="1:21" s="141" customFormat="1" ht="15" customHeight="1">
      <c r="A143" s="22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51"/>
      <c r="T143" s="42"/>
      <c r="U143" s="128"/>
    </row>
    <row r="144" spans="1:21" s="141" customFormat="1" ht="15" customHeight="1">
      <c r="A144" s="22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51"/>
      <c r="T144" s="42"/>
      <c r="U144" s="128"/>
    </row>
    <row r="145" spans="1:22" s="141" customFormat="1" ht="15" customHeight="1">
      <c r="A145" s="22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51"/>
      <c r="T145" s="42"/>
      <c r="U145" s="128"/>
    </row>
    <row r="146" spans="1:22" s="141" customFormat="1" ht="15" customHeight="1">
      <c r="A146" s="22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51"/>
      <c r="T146" s="42"/>
      <c r="U146" s="128"/>
    </row>
    <row r="147" spans="1:22" s="141" customFormat="1" ht="15" customHeight="1">
      <c r="A147" s="22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51"/>
      <c r="T147" s="42"/>
      <c r="U147" s="128"/>
    </row>
    <row r="148" spans="1:22" s="141" customFormat="1" ht="15" customHeight="1">
      <c r="A148" s="22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51"/>
      <c r="T148" s="42"/>
      <c r="U148" s="128"/>
    </row>
    <row r="149" spans="1:22" s="141" customFormat="1" ht="15" customHeight="1">
      <c r="A149" s="22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51"/>
      <c r="T149" s="42"/>
      <c r="U149" s="128"/>
    </row>
    <row r="150" spans="1:22" s="141" customFormat="1" ht="15" customHeight="1">
      <c r="A150" s="22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51"/>
      <c r="T150" s="42"/>
      <c r="U150" s="128"/>
    </row>
    <row r="151" spans="1:22" s="141" customFormat="1" ht="15" customHeight="1">
      <c r="A151" s="22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51"/>
      <c r="T151" s="42"/>
      <c r="U151" s="128"/>
    </row>
    <row r="152" spans="1:22" s="141" customFormat="1" ht="15" customHeight="1">
      <c r="A152" s="22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51"/>
      <c r="T152" s="42"/>
      <c r="U152" s="128"/>
    </row>
    <row r="153" spans="1:22" s="141" customFormat="1" ht="15" customHeight="1">
      <c r="A153" s="22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51"/>
      <c r="T153" s="42"/>
      <c r="U153" s="128"/>
    </row>
    <row r="154" spans="1:22" s="141" customFormat="1" ht="15" customHeight="1">
      <c r="A154" s="22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51"/>
      <c r="T154" s="42"/>
      <c r="U154" s="128"/>
    </row>
    <row r="155" spans="1:22" s="141" customFormat="1" ht="15" customHeight="1">
      <c r="A155" s="22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51"/>
      <c r="T155" s="42"/>
      <c r="U155" s="128"/>
    </row>
    <row r="156" spans="1:22" s="141" customFormat="1" ht="15" customHeight="1">
      <c r="A156" s="22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51"/>
      <c r="T156" s="42"/>
      <c r="U156" s="128"/>
      <c r="V156" s="20"/>
    </row>
    <row r="157" spans="1:22" s="141" customFormat="1" ht="15" customHeight="1">
      <c r="A157" s="22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51"/>
      <c r="T157" s="42"/>
      <c r="U157" s="20"/>
    </row>
    <row r="158" spans="1:22">
      <c r="U158" s="141"/>
      <c r="V158" s="141"/>
    </row>
    <row r="159" spans="1:22" s="141" customFormat="1">
      <c r="A159" s="22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</row>
    <row r="160" spans="1:22" s="141" customFormat="1">
      <c r="A160" s="22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V160" s="20"/>
    </row>
    <row r="161" spans="1:22" s="141" customFormat="1">
      <c r="A161" s="22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U161" s="20"/>
      <c r="V161" s="20"/>
    </row>
  </sheetData>
  <sheetProtection formatCells="0"/>
  <mergeCells count="186">
    <mergeCell ref="B124:R124"/>
    <mergeCell ref="B123:R123"/>
    <mergeCell ref="B120:R120"/>
    <mergeCell ref="J53:K53"/>
    <mergeCell ref="L53:R53"/>
    <mergeCell ref="A52:B53"/>
    <mergeCell ref="B77:R77"/>
    <mergeCell ref="B78:R78"/>
    <mergeCell ref="B79:R79"/>
    <mergeCell ref="B80:R80"/>
    <mergeCell ref="B81:R81"/>
    <mergeCell ref="B82:R82"/>
    <mergeCell ref="B72:R72"/>
    <mergeCell ref="B112:R112"/>
    <mergeCell ref="B118:R118"/>
    <mergeCell ref="B119:R119"/>
    <mergeCell ref="B95:R95"/>
    <mergeCell ref="B98:R98"/>
    <mergeCell ref="B87:R87"/>
    <mergeCell ref="B94:R94"/>
    <mergeCell ref="B92:R92"/>
    <mergeCell ref="B75:R75"/>
    <mergeCell ref="B76:R76"/>
    <mergeCell ref="B84:R84"/>
    <mergeCell ref="K32:M32"/>
    <mergeCell ref="G44:H4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F37:F38"/>
    <mergeCell ref="G38:H38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L46:R46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O19:P19"/>
    <mergeCell ref="A25:F25"/>
    <mergeCell ref="G20:M20"/>
    <mergeCell ref="A26:F26"/>
    <mergeCell ref="O24:P24"/>
    <mergeCell ref="G25:H25"/>
    <mergeCell ref="A20:F20"/>
    <mergeCell ref="A12:D12"/>
    <mergeCell ref="A14:D14"/>
    <mergeCell ref="G17:M17"/>
    <mergeCell ref="A17:F17"/>
    <mergeCell ref="G19:M19"/>
    <mergeCell ref="G23:M23"/>
    <mergeCell ref="L25:M25"/>
    <mergeCell ref="A19:F19"/>
    <mergeCell ref="Q17:R17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Q7:R7"/>
    <mergeCell ref="Q8:R8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K44:K45"/>
    <mergeCell ref="L44:R45"/>
    <mergeCell ref="Q19:R19"/>
    <mergeCell ref="A27:F27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L29:M29"/>
    <mergeCell ref="A32:F32"/>
    <mergeCell ref="I37:I38"/>
    <mergeCell ref="J126:K126"/>
    <mergeCell ref="A18:F18"/>
    <mergeCell ref="G18:I18"/>
    <mergeCell ref="J18:K18"/>
    <mergeCell ref="L18:M18"/>
    <mergeCell ref="I30:K30"/>
    <mergeCell ref="L30:M30"/>
    <mergeCell ref="J50:K50"/>
    <mergeCell ref="G32:J32"/>
    <mergeCell ref="C44:F44"/>
    <mergeCell ref="A47:H47"/>
    <mergeCell ref="A28:F28"/>
    <mergeCell ref="L26:M26"/>
    <mergeCell ref="I26:K26"/>
    <mergeCell ref="G30:H30"/>
    <mergeCell ref="G31:J31"/>
    <mergeCell ref="K31:M31"/>
    <mergeCell ref="B73:R73"/>
    <mergeCell ref="B107:R107"/>
    <mergeCell ref="K39:R39"/>
    <mergeCell ref="E37:E38"/>
    <mergeCell ref="I28:K28"/>
    <mergeCell ref="A31:F31"/>
    <mergeCell ref="A29:F29"/>
    <mergeCell ref="J128:M128"/>
    <mergeCell ref="J127:M127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C53:G53"/>
    <mergeCell ref="H53:I53"/>
    <mergeCell ref="B74:R74"/>
    <mergeCell ref="B110:R110"/>
    <mergeCell ref="B111:R111"/>
    <mergeCell ref="B117:R117"/>
    <mergeCell ref="B93:R93"/>
    <mergeCell ref="B83:R83"/>
    <mergeCell ref="B86:R86"/>
    <mergeCell ref="B97:R97"/>
    <mergeCell ref="B88:R88"/>
    <mergeCell ref="B96:R96"/>
    <mergeCell ref="B113:R113"/>
    <mergeCell ref="B114:R114"/>
    <mergeCell ref="B115:R115"/>
    <mergeCell ref="B89:R89"/>
    <mergeCell ref="B91:R91"/>
    <mergeCell ref="B99:R99"/>
    <mergeCell ref="B100:R100"/>
    <mergeCell ref="B103:R103"/>
    <mergeCell ref="B105:R105"/>
    <mergeCell ref="B106:R106"/>
    <mergeCell ref="B108:R108"/>
    <mergeCell ref="B109:R109"/>
    <mergeCell ref="B85:R85"/>
    <mergeCell ref="B90:R90"/>
    <mergeCell ref="B101:R101"/>
  </mergeCells>
  <phoneticPr fontId="79" type="noConversion"/>
  <printOptions horizontalCentered="1"/>
  <pageMargins left="0.25" right="0.25" top="0.75" bottom="0.75" header="0.3" footer="0.3"/>
  <pageSetup paperSize="9" scale="37" fitToWidth="0" orientation="portrait" r:id="rId1"/>
  <headerFooter alignWithMargins="0"/>
  <rowBreaks count="1" manualBreakCount="1">
    <brk id="80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6" zoomScaleNormal="86" workbookViewId="0">
      <selection activeCell="G45" sqref="G45:H45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22">
        <v>45810</v>
      </c>
      <c r="C1" s="822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23" t="s">
        <v>5</v>
      </c>
      <c r="B4" s="824"/>
      <c r="C4" s="781" t="s">
        <v>25</v>
      </c>
      <c r="D4" s="805"/>
      <c r="E4" s="781" t="s">
        <v>7</v>
      </c>
      <c r="F4" s="805"/>
      <c r="G4" s="781" t="s">
        <v>8</v>
      </c>
      <c r="H4" s="805"/>
      <c r="I4" s="781" t="s">
        <v>26</v>
      </c>
      <c r="J4" s="805"/>
      <c r="K4" s="781" t="s">
        <v>27</v>
      </c>
      <c r="L4" s="782"/>
      <c r="U4"/>
      <c r="V4" s="10"/>
      <c r="W4" s="10"/>
    </row>
    <row r="5" spans="1:23" ht="13.5" thickBot="1">
      <c r="A5" s="825"/>
      <c r="B5" s="826"/>
      <c r="C5" s="799" t="s">
        <v>28</v>
      </c>
      <c r="D5" s="806"/>
      <c r="E5" s="799" t="s">
        <v>26</v>
      </c>
      <c r="F5" s="806"/>
      <c r="G5" s="799" t="s">
        <v>26</v>
      </c>
      <c r="H5" s="806"/>
      <c r="I5" s="799" t="s">
        <v>29</v>
      </c>
      <c r="J5" s="806"/>
      <c r="K5" s="799" t="s">
        <v>29</v>
      </c>
      <c r="L5" s="800"/>
      <c r="U5"/>
      <c r="V5" s="10"/>
      <c r="W5" s="10"/>
    </row>
    <row r="6" spans="1:23" ht="13.5" thickTop="1">
      <c r="A6" s="764" t="s">
        <v>191</v>
      </c>
      <c r="B6" s="765"/>
      <c r="C6" s="815">
        <v>294900</v>
      </c>
      <c r="D6" s="816"/>
      <c r="E6" s="815">
        <v>294900</v>
      </c>
      <c r="F6" s="816"/>
      <c r="G6" s="815">
        <v>294900</v>
      </c>
      <c r="H6" s="816"/>
      <c r="I6" s="807">
        <f>G6-E6</f>
        <v>0</v>
      </c>
      <c r="J6" s="808"/>
      <c r="K6" s="801">
        <f>G6-C6</f>
        <v>0</v>
      </c>
      <c r="L6" s="802"/>
    </row>
    <row r="7" spans="1:23" ht="13.5" thickBot="1">
      <c r="A7" s="750" t="s">
        <v>192</v>
      </c>
      <c r="B7" s="751"/>
      <c r="C7" s="752">
        <v>301360</v>
      </c>
      <c r="D7" s="753"/>
      <c r="E7" s="752">
        <v>301360</v>
      </c>
      <c r="F7" s="753"/>
      <c r="G7" s="752">
        <v>301360</v>
      </c>
      <c r="H7" s="753"/>
      <c r="I7" s="779">
        <f>G7-E7</f>
        <v>0</v>
      </c>
      <c r="J7" s="785"/>
      <c r="K7" s="779">
        <f>G7-C7</f>
        <v>0</v>
      </c>
      <c r="L7" s="780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288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795" t="s">
        <v>5</v>
      </c>
      <c r="B10" s="796"/>
      <c r="C10" s="756" t="s">
        <v>25</v>
      </c>
      <c r="D10" s="757"/>
      <c r="E10" s="756" t="s">
        <v>7</v>
      </c>
      <c r="F10" s="757"/>
      <c r="G10" s="756" t="s">
        <v>8</v>
      </c>
      <c r="H10" s="757"/>
      <c r="I10" s="809" t="s">
        <v>26</v>
      </c>
      <c r="J10" s="810"/>
      <c r="K10" s="781" t="s">
        <v>27</v>
      </c>
      <c r="L10" s="782"/>
      <c r="N10" s="19"/>
    </row>
    <row r="11" spans="1:23" ht="13.5" thickBot="1">
      <c r="A11" s="797"/>
      <c r="B11" s="763"/>
      <c r="C11" s="754" t="s">
        <v>28</v>
      </c>
      <c r="D11" s="755"/>
      <c r="E11" s="754" t="s">
        <v>26</v>
      </c>
      <c r="F11" s="755"/>
      <c r="G11" s="754" t="s">
        <v>26</v>
      </c>
      <c r="H11" s="755"/>
      <c r="I11" s="811" t="s">
        <v>29</v>
      </c>
      <c r="J11" s="812"/>
      <c r="K11" s="799" t="s">
        <v>29</v>
      </c>
      <c r="L11" s="800"/>
      <c r="N11"/>
      <c r="O11"/>
      <c r="P11"/>
      <c r="Q11"/>
      <c r="R11"/>
    </row>
    <row r="12" spans="1:23" ht="13.5" thickTop="1">
      <c r="A12" s="764" t="s">
        <v>191</v>
      </c>
      <c r="B12" s="765"/>
      <c r="C12" s="801">
        <v>2127850</v>
      </c>
      <c r="D12" s="819"/>
      <c r="E12" s="801">
        <v>2154910</v>
      </c>
      <c r="F12" s="819"/>
      <c r="G12" s="801">
        <v>2158700</v>
      </c>
      <c r="H12" s="819"/>
      <c r="I12" s="807">
        <f>G12-E12</f>
        <v>3790</v>
      </c>
      <c r="J12" s="808"/>
      <c r="K12" s="801">
        <f>G12-C12</f>
        <v>30850</v>
      </c>
      <c r="L12" s="802"/>
      <c r="N12" s="19"/>
      <c r="O12"/>
      <c r="P12"/>
      <c r="Q12"/>
      <c r="R12"/>
      <c r="S12"/>
      <c r="T12"/>
    </row>
    <row r="13" spans="1:23" ht="13.5" thickBot="1">
      <c r="A13" s="750" t="s">
        <v>192</v>
      </c>
      <c r="B13" s="751"/>
      <c r="C13" s="779">
        <v>2126290</v>
      </c>
      <c r="D13" s="785"/>
      <c r="E13" s="779">
        <v>2153330</v>
      </c>
      <c r="F13" s="785"/>
      <c r="G13" s="779">
        <v>2157110</v>
      </c>
      <c r="H13" s="785"/>
      <c r="I13" s="779">
        <f>G13-E13</f>
        <v>3780</v>
      </c>
      <c r="J13" s="785"/>
      <c r="K13" s="779">
        <f>G13-C13</f>
        <v>30820</v>
      </c>
      <c r="L13" s="780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795" t="s">
        <v>5</v>
      </c>
      <c r="B16" s="796"/>
      <c r="C16" s="756" t="s">
        <v>25</v>
      </c>
      <c r="D16" s="757"/>
      <c r="E16" s="756" t="s">
        <v>7</v>
      </c>
      <c r="F16" s="757"/>
      <c r="G16" s="756" t="s">
        <v>8</v>
      </c>
      <c r="H16" s="757"/>
      <c r="I16" s="809" t="s">
        <v>26</v>
      </c>
      <c r="J16" s="810"/>
      <c r="K16" s="781" t="s">
        <v>27</v>
      </c>
      <c r="L16" s="782"/>
      <c r="O16" s="48"/>
      <c r="P16"/>
      <c r="Q16" s="11"/>
      <c r="R16"/>
      <c r="S16"/>
      <c r="T16"/>
    </row>
    <row r="17" spans="1:20" ht="13.5" thickBot="1">
      <c r="A17" s="797"/>
      <c r="B17" s="763"/>
      <c r="C17" s="817" t="s">
        <v>28</v>
      </c>
      <c r="D17" s="818"/>
      <c r="E17" s="817" t="s">
        <v>26</v>
      </c>
      <c r="F17" s="818"/>
      <c r="G17" s="817" t="s">
        <v>26</v>
      </c>
      <c r="H17" s="818"/>
      <c r="I17" s="813" t="s">
        <v>29</v>
      </c>
      <c r="J17" s="814"/>
      <c r="K17" s="799" t="s">
        <v>29</v>
      </c>
      <c r="L17" s="800"/>
      <c r="N17" s="19"/>
      <c r="O17" s="48"/>
      <c r="P17"/>
      <c r="Q17"/>
      <c r="R17"/>
      <c r="S17"/>
      <c r="T17"/>
    </row>
    <row r="18" spans="1:20" ht="13.5" thickTop="1">
      <c r="A18" s="764" t="s">
        <v>191</v>
      </c>
      <c r="B18" s="765"/>
      <c r="C18" s="820">
        <v>93101910</v>
      </c>
      <c r="D18" s="821"/>
      <c r="E18" s="820">
        <v>93856950</v>
      </c>
      <c r="F18" s="821"/>
      <c r="G18" s="820">
        <v>94603330</v>
      </c>
      <c r="H18" s="821"/>
      <c r="I18" s="807">
        <f>G18-E18</f>
        <v>746380</v>
      </c>
      <c r="J18" s="808"/>
      <c r="K18" s="801">
        <f>G18-C18</f>
        <v>1501420</v>
      </c>
      <c r="L18" s="802"/>
      <c r="M18" s="19"/>
      <c r="N18" s="15"/>
      <c r="O18" s="17"/>
      <c r="P18"/>
      <c r="Q18"/>
      <c r="R18"/>
      <c r="S18"/>
      <c r="T18"/>
    </row>
    <row r="19" spans="1:20" ht="13.5" thickBot="1">
      <c r="A19" s="750" t="s">
        <v>192</v>
      </c>
      <c r="B19" s="751"/>
      <c r="C19" s="779">
        <v>93082960</v>
      </c>
      <c r="D19" s="785"/>
      <c r="E19" s="779">
        <v>93837780</v>
      </c>
      <c r="F19" s="785"/>
      <c r="G19" s="779">
        <v>94583950</v>
      </c>
      <c r="H19" s="785"/>
      <c r="I19" s="779">
        <f>G19-E19</f>
        <v>746170</v>
      </c>
      <c r="J19" s="785"/>
      <c r="K19" s="779">
        <f>G19-C19</f>
        <v>1500990</v>
      </c>
      <c r="L19" s="780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289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795" t="s">
        <v>5</v>
      </c>
      <c r="B22" s="796"/>
      <c r="C22" s="756" t="s">
        <v>25</v>
      </c>
      <c r="D22" s="757"/>
      <c r="E22" s="756" t="s">
        <v>7</v>
      </c>
      <c r="F22" s="757"/>
      <c r="G22" s="756" t="s">
        <v>8</v>
      </c>
      <c r="H22" s="757"/>
      <c r="I22" s="809" t="s">
        <v>26</v>
      </c>
      <c r="J22" s="810"/>
      <c r="K22" s="781" t="s">
        <v>27</v>
      </c>
      <c r="L22" s="782"/>
      <c r="O22"/>
      <c r="P22"/>
      <c r="Q22"/>
      <c r="R22"/>
      <c r="S22" s="9"/>
      <c r="T22"/>
    </row>
    <row r="23" spans="1:20" ht="13.5" thickBot="1">
      <c r="A23" s="797"/>
      <c r="B23" s="763"/>
      <c r="C23" s="754" t="s">
        <v>28</v>
      </c>
      <c r="D23" s="755"/>
      <c r="E23" s="754" t="s">
        <v>26</v>
      </c>
      <c r="F23" s="755"/>
      <c r="G23" s="754" t="s">
        <v>26</v>
      </c>
      <c r="H23" s="755"/>
      <c r="I23" s="811" t="s">
        <v>29</v>
      </c>
      <c r="J23" s="812"/>
      <c r="K23" s="799" t="s">
        <v>29</v>
      </c>
      <c r="L23" s="800"/>
      <c r="N23" s="15"/>
      <c r="O23"/>
      <c r="P23"/>
      <c r="Q23"/>
      <c r="R23"/>
      <c r="S23"/>
      <c r="T23"/>
    </row>
    <row r="24" spans="1:20" ht="13.5" thickTop="1">
      <c r="A24" s="764" t="s">
        <v>191</v>
      </c>
      <c r="B24" s="765"/>
      <c r="C24" s="760">
        <v>4142230</v>
      </c>
      <c r="D24" s="761"/>
      <c r="E24" s="760">
        <v>4158580</v>
      </c>
      <c r="F24" s="761"/>
      <c r="G24" s="760">
        <v>4183740</v>
      </c>
      <c r="H24" s="761"/>
      <c r="I24" s="803">
        <f>G24-E24</f>
        <v>25160</v>
      </c>
      <c r="J24" s="804"/>
      <c r="K24" s="801">
        <f>G24-C24</f>
        <v>41510</v>
      </c>
      <c r="L24" s="802"/>
      <c r="M24" s="19"/>
      <c r="N24" s="6"/>
      <c r="O24"/>
      <c r="P24"/>
      <c r="Q24"/>
      <c r="R24"/>
      <c r="S24"/>
      <c r="T24"/>
    </row>
    <row r="25" spans="1:20" ht="13.5" thickBot="1">
      <c r="A25" s="750" t="s">
        <v>192</v>
      </c>
      <c r="B25" s="751"/>
      <c r="C25" s="752">
        <v>4144060</v>
      </c>
      <c r="D25" s="753"/>
      <c r="E25" s="752">
        <v>4160410</v>
      </c>
      <c r="F25" s="753"/>
      <c r="G25" s="752">
        <v>4185590</v>
      </c>
      <c r="H25" s="753"/>
      <c r="I25" s="752">
        <f>G25-E25</f>
        <v>25180</v>
      </c>
      <c r="J25" s="753"/>
      <c r="K25" s="779">
        <f>G25-C25</f>
        <v>41530</v>
      </c>
      <c r="L25" s="780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795" t="s">
        <v>31</v>
      </c>
      <c r="B28" s="796"/>
      <c r="C28" s="756" t="s">
        <v>25</v>
      </c>
      <c r="D28" s="757"/>
      <c r="E28" s="756" t="s">
        <v>7</v>
      </c>
      <c r="F28" s="757"/>
      <c r="G28" s="756" t="s">
        <v>8</v>
      </c>
      <c r="H28" s="757"/>
      <c r="I28" s="781" t="s">
        <v>26</v>
      </c>
      <c r="J28" s="805"/>
      <c r="K28" s="781" t="s">
        <v>27</v>
      </c>
      <c r="L28" s="782"/>
      <c r="O28"/>
      <c r="P28"/>
      <c r="Q28"/>
      <c r="R28"/>
      <c r="S28"/>
      <c r="T28"/>
    </row>
    <row r="29" spans="1:20" ht="13.5" thickBot="1">
      <c r="A29" s="797"/>
      <c r="B29" s="763"/>
      <c r="C29" s="754" t="s">
        <v>28</v>
      </c>
      <c r="D29" s="755"/>
      <c r="E29" s="754" t="s">
        <v>26</v>
      </c>
      <c r="F29" s="755"/>
      <c r="G29" s="754" t="s">
        <v>26</v>
      </c>
      <c r="H29" s="755"/>
      <c r="I29" s="799" t="s">
        <v>29</v>
      </c>
      <c r="J29" s="806"/>
      <c r="K29" s="799" t="s">
        <v>29</v>
      </c>
      <c r="L29" s="800"/>
      <c r="O29"/>
      <c r="P29"/>
      <c r="Q29"/>
      <c r="R29"/>
      <c r="S29"/>
      <c r="T29"/>
    </row>
    <row r="30" spans="1:20" ht="14.25" thickTop="1" thickBot="1">
      <c r="A30" s="750" t="s">
        <v>72</v>
      </c>
      <c r="B30" s="751"/>
      <c r="C30" s="768">
        <v>101323255</v>
      </c>
      <c r="D30" s="769"/>
      <c r="E30" s="768">
        <v>102144740</v>
      </c>
      <c r="F30" s="769"/>
      <c r="G30" s="768">
        <v>102956935</v>
      </c>
      <c r="H30" s="769"/>
      <c r="I30" s="779">
        <f>G30-E30</f>
        <v>812195</v>
      </c>
      <c r="J30" s="785"/>
      <c r="K30" s="779">
        <f>G30-C30</f>
        <v>1633680</v>
      </c>
      <c r="L30" s="780"/>
      <c r="M30" s="19"/>
      <c r="N30" s="329"/>
      <c r="O30" s="18"/>
      <c r="P30"/>
      <c r="Q30"/>
      <c r="R30"/>
      <c r="S30"/>
      <c r="T30"/>
    </row>
    <row r="31" spans="1:20" ht="13.5" thickTop="1">
      <c r="A31" s="786" t="s">
        <v>0</v>
      </c>
      <c r="B31" s="787"/>
      <c r="C31" s="787"/>
      <c r="D31" s="787"/>
      <c r="E31" s="787"/>
      <c r="F31" s="787"/>
      <c r="G31" s="787"/>
      <c r="H31" s="788"/>
      <c r="I31" s="770">
        <f>SUM(I30:I30)</f>
        <v>812195</v>
      </c>
      <c r="J31" s="775"/>
      <c r="K31" s="770">
        <f>SUM(K30:K30)</f>
        <v>1633680</v>
      </c>
      <c r="L31" s="771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795" t="s">
        <v>31</v>
      </c>
      <c r="B34" s="796"/>
      <c r="C34" s="756" t="s">
        <v>25</v>
      </c>
      <c r="D34" s="757"/>
      <c r="E34" s="756" t="s">
        <v>7</v>
      </c>
      <c r="F34" s="757"/>
      <c r="G34" s="756" t="s">
        <v>8</v>
      </c>
      <c r="H34" s="757"/>
      <c r="I34" s="781" t="s">
        <v>26</v>
      </c>
      <c r="J34" s="805"/>
      <c r="K34" s="781" t="s">
        <v>27</v>
      </c>
      <c r="L34" s="782"/>
      <c r="N34" s="13"/>
      <c r="O34"/>
      <c r="P34"/>
      <c r="Q34"/>
      <c r="R34"/>
      <c r="S34"/>
      <c r="T34"/>
    </row>
    <row r="35" spans="1:20" ht="13.5" thickBot="1">
      <c r="A35" s="797"/>
      <c r="B35" s="763"/>
      <c r="C35" s="754" t="s">
        <v>28</v>
      </c>
      <c r="D35" s="755"/>
      <c r="E35" s="754" t="s">
        <v>26</v>
      </c>
      <c r="F35" s="755"/>
      <c r="G35" s="754" t="s">
        <v>26</v>
      </c>
      <c r="H35" s="755"/>
      <c r="I35" s="799" t="s">
        <v>29</v>
      </c>
      <c r="J35" s="806"/>
      <c r="K35" s="799" t="s">
        <v>29</v>
      </c>
      <c r="L35" s="800"/>
      <c r="O35" s="9"/>
      <c r="P35"/>
      <c r="Q35"/>
      <c r="R35"/>
      <c r="S35"/>
      <c r="T35"/>
    </row>
    <row r="36" spans="1:20" ht="14.25" thickTop="1" thickBot="1">
      <c r="A36" s="750" t="s">
        <v>72</v>
      </c>
      <c r="B36" s="751"/>
      <c r="C36" s="768">
        <v>16530255</v>
      </c>
      <c r="D36" s="769"/>
      <c r="E36" s="768">
        <v>16628942</v>
      </c>
      <c r="F36" s="769"/>
      <c r="G36" s="768">
        <v>16759470</v>
      </c>
      <c r="H36" s="769"/>
      <c r="I36" s="779">
        <f>G36-E36</f>
        <v>130528</v>
      </c>
      <c r="J36" s="785"/>
      <c r="K36" s="779">
        <f>G36-C36</f>
        <v>229215</v>
      </c>
      <c r="L36" s="780"/>
      <c r="N36" s="6"/>
      <c r="O36"/>
      <c r="P36"/>
      <c r="Q36"/>
      <c r="R36"/>
      <c r="S36"/>
      <c r="T36"/>
    </row>
    <row r="37" spans="1:20" ht="13.5" thickTop="1">
      <c r="A37" s="786" t="s">
        <v>0</v>
      </c>
      <c r="B37" s="787"/>
      <c r="C37" s="787"/>
      <c r="D37" s="787"/>
      <c r="E37" s="787"/>
      <c r="F37" s="787"/>
      <c r="G37" s="787"/>
      <c r="H37" s="788"/>
      <c r="I37" s="770">
        <f>SUM(I36:I36)</f>
        <v>130528</v>
      </c>
      <c r="J37" s="775"/>
      <c r="K37" s="770">
        <f>SUM(K36:K36)</f>
        <v>229215</v>
      </c>
      <c r="L37" s="771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795" t="s">
        <v>31</v>
      </c>
      <c r="B40" s="796"/>
      <c r="C40" s="798" t="s">
        <v>25</v>
      </c>
      <c r="D40" s="796"/>
      <c r="E40" s="756" t="s">
        <v>7</v>
      </c>
      <c r="F40" s="757"/>
      <c r="G40" s="756" t="s">
        <v>8</v>
      </c>
      <c r="H40" s="757"/>
      <c r="I40" s="781" t="s">
        <v>26</v>
      </c>
      <c r="J40" s="805"/>
      <c r="K40" s="781" t="s">
        <v>27</v>
      </c>
      <c r="L40" s="782"/>
      <c r="N40" s="13"/>
      <c r="O40" s="9"/>
      <c r="P40"/>
      <c r="Q40"/>
      <c r="R40"/>
      <c r="S40"/>
      <c r="T40"/>
    </row>
    <row r="41" spans="1:20" ht="13.5" thickBot="1">
      <c r="A41" s="797"/>
      <c r="B41" s="763"/>
      <c r="C41" s="762" t="s">
        <v>28</v>
      </c>
      <c r="D41" s="763"/>
      <c r="E41" s="754" t="s">
        <v>26</v>
      </c>
      <c r="F41" s="755"/>
      <c r="G41" s="754" t="s">
        <v>26</v>
      </c>
      <c r="H41" s="755"/>
      <c r="I41" s="799" t="s">
        <v>29</v>
      </c>
      <c r="J41" s="806"/>
      <c r="K41" s="799" t="s">
        <v>29</v>
      </c>
      <c r="L41" s="800"/>
      <c r="N41" s="14"/>
      <c r="O41"/>
      <c r="P41"/>
      <c r="Q41"/>
      <c r="R41"/>
      <c r="S41"/>
      <c r="T41"/>
    </row>
    <row r="42" spans="1:20" s="26" customFormat="1" ht="13.5" thickTop="1">
      <c r="A42" s="764" t="s">
        <v>69</v>
      </c>
      <c r="B42" s="765"/>
      <c r="C42" s="766">
        <v>3089318.34</v>
      </c>
      <c r="D42" s="767"/>
      <c r="E42" s="766">
        <v>3107672.88</v>
      </c>
      <c r="F42" s="767"/>
      <c r="G42" s="766">
        <v>3125558.51</v>
      </c>
      <c r="H42" s="767"/>
      <c r="I42" s="772">
        <f>G42-E42</f>
        <v>17885.629999999888</v>
      </c>
      <c r="J42" s="773"/>
      <c r="K42" s="772">
        <f>G42-C42</f>
        <v>36240.169999999925</v>
      </c>
      <c r="L42" s="774"/>
      <c r="M42" s="41"/>
      <c r="N42" s="29"/>
      <c r="O42" s="41"/>
      <c r="Q42" s="28"/>
      <c r="R42" s="28"/>
      <c r="S42" s="28"/>
      <c r="T42" s="28"/>
    </row>
    <row r="43" spans="1:20">
      <c r="A43" s="758" t="s">
        <v>70</v>
      </c>
      <c r="B43" s="759"/>
      <c r="C43" s="760">
        <v>283254.3</v>
      </c>
      <c r="D43" s="761"/>
      <c r="E43" s="760"/>
      <c r="F43" s="761"/>
      <c r="G43" s="760"/>
      <c r="H43" s="761"/>
      <c r="I43" s="815">
        <f t="shared" ref="I43:I47" si="0">G43-E43</f>
        <v>0</v>
      </c>
      <c r="J43" s="816"/>
      <c r="K43" s="793">
        <f t="shared" ref="K43:K47" si="1">G43-C43</f>
        <v>-283254.3</v>
      </c>
      <c r="L43" s="794"/>
      <c r="M43" s="41"/>
      <c r="N43" s="402"/>
      <c r="O43"/>
      <c r="P43" s="12"/>
      <c r="Q43"/>
      <c r="R43"/>
      <c r="S43"/>
      <c r="T43"/>
    </row>
    <row r="44" spans="1:20" ht="12" customHeight="1">
      <c r="A44" s="758" t="s">
        <v>71</v>
      </c>
      <c r="B44" s="759"/>
      <c r="C44" s="760">
        <v>989758.41</v>
      </c>
      <c r="D44" s="761"/>
      <c r="E44" s="760">
        <v>995298.22</v>
      </c>
      <c r="F44" s="761"/>
      <c r="G44" s="760">
        <v>1000764.28</v>
      </c>
      <c r="H44" s="761"/>
      <c r="I44" s="815">
        <f t="shared" si="0"/>
        <v>5466.0600000000559</v>
      </c>
      <c r="J44" s="816"/>
      <c r="K44" s="791">
        <f t="shared" si="1"/>
        <v>11005.869999999995</v>
      </c>
      <c r="L44" s="792"/>
      <c r="M44" s="41"/>
      <c r="N44" s="6"/>
      <c r="O44" s="18"/>
      <c r="P44" s="14"/>
      <c r="Q44"/>
      <c r="R44"/>
      <c r="S44"/>
      <c r="T44"/>
    </row>
    <row r="45" spans="1:20">
      <c r="A45" s="758" t="s">
        <v>78</v>
      </c>
      <c r="B45" s="759"/>
      <c r="C45" s="783">
        <v>7258.6</v>
      </c>
      <c r="D45" s="784"/>
      <c r="E45" s="783">
        <v>7302.8</v>
      </c>
      <c r="F45" s="784"/>
      <c r="G45" s="783">
        <v>7346.9</v>
      </c>
      <c r="H45" s="784"/>
      <c r="I45" s="815">
        <f t="shared" si="0"/>
        <v>44.099999999999454</v>
      </c>
      <c r="J45" s="816"/>
      <c r="K45" s="791">
        <f t="shared" si="1"/>
        <v>88.299999999999272</v>
      </c>
      <c r="L45" s="792"/>
      <c r="M45" s="41"/>
      <c r="N45" s="30"/>
      <c r="O45" s="14"/>
      <c r="P45"/>
      <c r="Q45"/>
      <c r="R45"/>
      <c r="S45"/>
      <c r="T45"/>
    </row>
    <row r="46" spans="1:20">
      <c r="A46" s="758" t="s">
        <v>79</v>
      </c>
      <c r="B46" s="759"/>
      <c r="C46" s="783">
        <v>247889</v>
      </c>
      <c r="D46" s="784"/>
      <c r="E46" s="783">
        <v>249517</v>
      </c>
      <c r="F46" s="784"/>
      <c r="G46" s="783">
        <v>250886</v>
      </c>
      <c r="H46" s="784"/>
      <c r="I46" s="815">
        <f t="shared" si="0"/>
        <v>1369</v>
      </c>
      <c r="J46" s="816"/>
      <c r="K46" s="791">
        <f t="shared" si="1"/>
        <v>2997</v>
      </c>
      <c r="L46" s="792"/>
      <c r="M46" s="41"/>
      <c r="N46" s="6"/>
      <c r="O46"/>
      <c r="P46"/>
      <c r="Q46"/>
      <c r="R46"/>
      <c r="S46"/>
      <c r="T46"/>
    </row>
    <row r="47" spans="1:20" ht="13.5" thickBot="1">
      <c r="A47" s="758" t="s">
        <v>80</v>
      </c>
      <c r="B47" s="759"/>
      <c r="C47" s="789">
        <v>299837</v>
      </c>
      <c r="D47" s="790"/>
      <c r="E47" s="789">
        <v>301468</v>
      </c>
      <c r="F47" s="790"/>
      <c r="G47" s="789">
        <v>303215</v>
      </c>
      <c r="H47" s="790"/>
      <c r="I47" s="752">
        <f t="shared" si="0"/>
        <v>1747</v>
      </c>
      <c r="J47" s="753"/>
      <c r="K47" s="793">
        <f t="shared" si="1"/>
        <v>3378</v>
      </c>
      <c r="L47" s="794"/>
      <c r="M47" s="41"/>
      <c r="N47" s="6"/>
      <c r="O47" s="9"/>
      <c r="P47" s="14"/>
      <c r="Q47"/>
      <c r="R47"/>
      <c r="S47"/>
      <c r="T47"/>
    </row>
    <row r="48" spans="1:20" ht="13.5" thickTop="1">
      <c r="A48" s="776" t="s">
        <v>0</v>
      </c>
      <c r="B48" s="777"/>
      <c r="C48" s="777"/>
      <c r="D48" s="777"/>
      <c r="E48" s="777"/>
      <c r="F48" s="777"/>
      <c r="G48" s="777"/>
      <c r="H48" s="778"/>
      <c r="I48" s="770">
        <f>SUM(I42:J47)</f>
        <v>26511.789999999943</v>
      </c>
      <c r="J48" s="775"/>
      <c r="K48" s="770">
        <f>SUM(K42,K44,K45,K46,K47)</f>
        <v>53709.339999999924</v>
      </c>
      <c r="L48" s="771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749"/>
      <c r="B50" s="749"/>
      <c r="C50" s="749"/>
      <c r="D50" s="749"/>
      <c r="F50" s="7"/>
      <c r="H50" s="8"/>
      <c r="J50" s="16"/>
    </row>
    <row r="51" spans="1:20">
      <c r="E51" s="748"/>
      <c r="F51" s="748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5" sqref="E35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36" t="s">
        <v>36</v>
      </c>
      <c r="B1" s="846" t="s">
        <v>88</v>
      </c>
      <c r="C1" s="847"/>
      <c r="D1" s="833" t="s">
        <v>72</v>
      </c>
      <c r="E1" s="835"/>
      <c r="F1" s="829" t="s">
        <v>116</v>
      </c>
      <c r="G1" s="848" t="s">
        <v>96</v>
      </c>
      <c r="H1" s="833" t="s">
        <v>195</v>
      </c>
      <c r="I1" s="835"/>
      <c r="J1" s="833" t="s">
        <v>196</v>
      </c>
      <c r="K1" s="835"/>
      <c r="L1" s="839" t="s">
        <v>89</v>
      </c>
      <c r="M1" s="840"/>
      <c r="N1" s="840"/>
      <c r="O1" s="841"/>
      <c r="P1" s="840" t="s">
        <v>90</v>
      </c>
      <c r="Q1" s="840"/>
      <c r="R1" s="840"/>
      <c r="S1" s="840"/>
      <c r="T1" s="839" t="s">
        <v>91</v>
      </c>
      <c r="U1" s="840"/>
      <c r="V1" s="840"/>
      <c r="W1" s="841"/>
      <c r="X1" s="840" t="s">
        <v>92</v>
      </c>
      <c r="Y1" s="840"/>
      <c r="Z1" s="840"/>
      <c r="AA1" s="840"/>
      <c r="AB1" s="842" t="s">
        <v>112</v>
      </c>
      <c r="AC1" s="843"/>
      <c r="AD1" s="843"/>
      <c r="AE1" s="839" t="s">
        <v>93</v>
      </c>
      <c r="AF1" s="840"/>
      <c r="AG1" s="840"/>
      <c r="AH1" s="841"/>
      <c r="AI1" s="839" t="s">
        <v>94</v>
      </c>
      <c r="AJ1" s="840"/>
      <c r="AK1" s="840"/>
      <c r="AL1" s="841"/>
      <c r="AM1" s="839" t="s">
        <v>111</v>
      </c>
      <c r="AN1" s="840"/>
      <c r="AO1" s="840"/>
      <c r="AP1" s="842" t="s">
        <v>95</v>
      </c>
      <c r="AQ1" s="843"/>
      <c r="AR1" s="844"/>
      <c r="AS1" s="827" t="s">
        <v>97</v>
      </c>
      <c r="AT1" s="828"/>
      <c r="AU1" s="828"/>
      <c r="AV1" s="828"/>
      <c r="AW1" s="829"/>
      <c r="AX1" s="833" t="s">
        <v>196</v>
      </c>
      <c r="AY1" s="834"/>
      <c r="AZ1" s="834" t="s">
        <v>229</v>
      </c>
      <c r="BA1" s="834"/>
      <c r="BB1" s="834" t="s">
        <v>230</v>
      </c>
      <c r="BC1" s="835"/>
      <c r="BD1" s="415" t="s">
        <v>267</v>
      </c>
      <c r="BE1" s="830" t="s">
        <v>269</v>
      </c>
      <c r="BF1" s="831"/>
      <c r="BG1" s="832" t="s">
        <v>272</v>
      </c>
      <c r="BH1" s="831"/>
      <c r="BI1" s="832" t="s">
        <v>274</v>
      </c>
      <c r="BJ1" s="831"/>
    </row>
    <row r="2" spans="1:62" s="146" customFormat="1" ht="56.25">
      <c r="A2" s="837"/>
      <c r="B2" s="202" t="s">
        <v>107</v>
      </c>
      <c r="C2" s="326" t="s">
        <v>108</v>
      </c>
      <c r="D2" s="325" t="s">
        <v>251</v>
      </c>
      <c r="E2" s="324" t="s">
        <v>252</v>
      </c>
      <c r="F2" s="845"/>
      <c r="G2" s="849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6" t="s">
        <v>268</v>
      </c>
      <c r="BE2" s="212" t="s">
        <v>277</v>
      </c>
      <c r="BF2" s="204" t="s">
        <v>276</v>
      </c>
      <c r="BG2" s="203" t="s">
        <v>277</v>
      </c>
      <c r="BH2" s="413" t="s">
        <v>276</v>
      </c>
      <c r="BI2" s="212" t="s">
        <v>275</v>
      </c>
      <c r="BJ2" s="204" t="s">
        <v>278</v>
      </c>
    </row>
    <row r="3" spans="1:62" ht="13.5" thickBot="1">
      <c r="A3" s="837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7" t="s">
        <v>147</v>
      </c>
      <c r="BE3" s="411" t="s">
        <v>105</v>
      </c>
      <c r="BF3" s="213" t="s">
        <v>105</v>
      </c>
      <c r="BG3" s="410" t="s">
        <v>105</v>
      </c>
      <c r="BH3" s="213" t="s">
        <v>105</v>
      </c>
      <c r="BI3" s="411" t="s">
        <v>105</v>
      </c>
      <c r="BJ3" s="414" t="s">
        <v>105</v>
      </c>
    </row>
    <row r="4" spans="1:62" ht="13.5" thickBot="1">
      <c r="A4" s="838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8" t="s">
        <v>266</v>
      </c>
      <c r="BE4" s="412" t="s">
        <v>270</v>
      </c>
      <c r="BF4" s="287" t="s">
        <v>271</v>
      </c>
      <c r="BG4" s="288" t="s">
        <v>273</v>
      </c>
      <c r="BH4" s="287" t="s">
        <v>273</v>
      </c>
      <c r="BI4" s="412" t="s">
        <v>279</v>
      </c>
      <c r="BJ4" s="287" t="s">
        <v>279</v>
      </c>
    </row>
    <row r="5" spans="1:62" s="356" customFormat="1">
      <c r="A5" s="363">
        <v>45810.041666666599</v>
      </c>
      <c r="B5" s="364">
        <v>34.373026899999999</v>
      </c>
      <c r="C5" s="365">
        <v>4.1445578000000003</v>
      </c>
      <c r="D5" s="366">
        <v>0.88392420000000005</v>
      </c>
      <c r="E5" s="367">
        <v>0.91764409999999996</v>
      </c>
      <c r="F5" s="368">
        <v>18.501824899999999</v>
      </c>
      <c r="G5" s="369">
        <v>2.1069379001730506</v>
      </c>
      <c r="H5" s="370">
        <v>12.598909000000001</v>
      </c>
      <c r="I5" s="371">
        <v>192.6324406</v>
      </c>
      <c r="J5" s="372">
        <v>17.980640600000001</v>
      </c>
      <c r="K5" s="371">
        <v>192.9221173</v>
      </c>
      <c r="L5" s="373">
        <v>25.6092251</v>
      </c>
      <c r="M5" s="374">
        <v>35.095875300000003</v>
      </c>
      <c r="N5" s="374">
        <v>14.425991700000001</v>
      </c>
      <c r="O5" s="375">
        <v>199.51603979999999</v>
      </c>
      <c r="P5" s="376">
        <v>23.555773899999998</v>
      </c>
      <c r="Q5" s="374">
        <v>33.002769299999997</v>
      </c>
      <c r="R5" s="374">
        <v>14.034076799999999</v>
      </c>
      <c r="S5" s="377">
        <v>196.8557471</v>
      </c>
      <c r="T5" s="373">
        <v>21.692011900000001</v>
      </c>
      <c r="U5" s="374">
        <v>35.054970699999998</v>
      </c>
      <c r="V5" s="374">
        <v>14.2080625</v>
      </c>
      <c r="W5" s="375">
        <v>196.89284739999999</v>
      </c>
      <c r="X5" s="376">
        <v>20.9347675</v>
      </c>
      <c r="Y5" s="374">
        <v>40.048613199999998</v>
      </c>
      <c r="Z5" s="374">
        <v>14.1755931</v>
      </c>
      <c r="AA5" s="377">
        <v>197.48286680000001</v>
      </c>
      <c r="AB5" s="373">
        <v>194.8385261</v>
      </c>
      <c r="AC5" s="374">
        <v>13.198465799999999</v>
      </c>
      <c r="AD5" s="375">
        <v>52.862350863944449</v>
      </c>
      <c r="AE5" s="376">
        <v>0.39414860000000002</v>
      </c>
      <c r="AF5" s="374">
        <v>9.9706083000000003</v>
      </c>
      <c r="AG5" s="374">
        <v>0</v>
      </c>
      <c r="AH5" s="377">
        <v>79.182451400000005</v>
      </c>
      <c r="AI5" s="373">
        <v>21.7171421</v>
      </c>
      <c r="AJ5" s="374">
        <v>45.200644799999999</v>
      </c>
      <c r="AK5" s="374">
        <v>13.352681799999999</v>
      </c>
      <c r="AL5" s="375">
        <v>190.95299180000001</v>
      </c>
      <c r="AM5" s="376">
        <v>194.2513955</v>
      </c>
      <c r="AN5" s="374">
        <v>12.9846222</v>
      </c>
      <c r="AO5" s="377">
        <v>3.1413278358333336</v>
      </c>
      <c r="AP5" s="373">
        <v>62.896293716722219</v>
      </c>
      <c r="AQ5" s="374">
        <v>9.5255394025555553</v>
      </c>
      <c r="AR5" s="375">
        <v>72.421833119277778</v>
      </c>
      <c r="AS5" s="370">
        <v>15.916366999999999</v>
      </c>
      <c r="AT5" s="378">
        <v>134.81054672772223</v>
      </c>
      <c r="AU5" s="378">
        <v>125.002989</v>
      </c>
      <c r="AV5" s="378">
        <v>99.960482400000004</v>
      </c>
      <c r="AW5" s="379">
        <v>15.888309</v>
      </c>
      <c r="AX5" s="380">
        <v>17.980640600000001</v>
      </c>
      <c r="AY5" s="381">
        <v>192.9221173</v>
      </c>
      <c r="AZ5" s="381">
        <v>122.2146876</v>
      </c>
      <c r="BA5" s="381">
        <v>14.980506399999999</v>
      </c>
      <c r="BB5" s="381">
        <v>33.425182800000002</v>
      </c>
      <c r="BC5" s="424">
        <v>0.42166029999999999</v>
      </c>
      <c r="BD5" s="369">
        <v>77.253259900000003</v>
      </c>
      <c r="BE5" s="369">
        <v>6.5784552999999999</v>
      </c>
      <c r="BF5" s="369">
        <v>0.14019899999999999</v>
      </c>
      <c r="BG5" s="369">
        <v>22.735047399999999</v>
      </c>
      <c r="BH5" s="369">
        <v>8.51494E-2</v>
      </c>
      <c r="BI5" s="369">
        <v>0.82518970000000003</v>
      </c>
      <c r="BJ5" s="369">
        <v>0.33596110000000001</v>
      </c>
    </row>
    <row r="6" spans="1:62" s="356" customFormat="1">
      <c r="A6" s="382">
        <v>45810.083333333299</v>
      </c>
      <c r="B6" s="383">
        <v>34.566603899999997</v>
      </c>
      <c r="C6" s="384">
        <v>3.9269262</v>
      </c>
      <c r="D6" s="366">
        <v>0.88885650000000005</v>
      </c>
      <c r="E6" s="367">
        <v>0.90972330000000001</v>
      </c>
      <c r="F6" s="385">
        <v>18.2704746</v>
      </c>
      <c r="G6" s="386">
        <v>2.0929527917897208</v>
      </c>
      <c r="H6" s="387">
        <v>12.5973483</v>
      </c>
      <c r="I6" s="388">
        <v>192.6276909</v>
      </c>
      <c r="J6" s="389">
        <v>17.9853311</v>
      </c>
      <c r="K6" s="388">
        <v>192.92505249999999</v>
      </c>
      <c r="L6" s="390">
        <v>25.614067299999999</v>
      </c>
      <c r="M6" s="391">
        <v>35.096638800000001</v>
      </c>
      <c r="N6" s="391">
        <v>14.419645600000001</v>
      </c>
      <c r="O6" s="392">
        <v>199.511291</v>
      </c>
      <c r="P6" s="393">
        <v>23.5040075</v>
      </c>
      <c r="Q6" s="391">
        <v>33.002065100000003</v>
      </c>
      <c r="R6" s="391">
        <v>14.027393999999999</v>
      </c>
      <c r="S6" s="394">
        <v>196.84409590000001</v>
      </c>
      <c r="T6" s="390">
        <v>21.473753599999998</v>
      </c>
      <c r="U6" s="391">
        <v>35.054998900000001</v>
      </c>
      <c r="V6" s="391">
        <v>14.1939248</v>
      </c>
      <c r="W6" s="392">
        <v>196.7521318</v>
      </c>
      <c r="X6" s="393">
        <v>20.948235</v>
      </c>
      <c r="Y6" s="391">
        <v>40.050081200000001</v>
      </c>
      <c r="Z6" s="391">
        <v>14.1676664</v>
      </c>
      <c r="AA6" s="394">
        <v>197.46417880000001</v>
      </c>
      <c r="AB6" s="390">
        <v>194.85082980000001</v>
      </c>
      <c r="AC6" s="391">
        <v>13.2007873</v>
      </c>
      <c r="AD6" s="392">
        <v>53.029648043249999</v>
      </c>
      <c r="AE6" s="393">
        <v>0.35570889999999999</v>
      </c>
      <c r="AF6" s="391">
        <v>9.9742587</v>
      </c>
      <c r="AG6" s="391">
        <v>0</v>
      </c>
      <c r="AH6" s="394">
        <v>79.047734500000004</v>
      </c>
      <c r="AI6" s="390">
        <v>21.7113786</v>
      </c>
      <c r="AJ6" s="391">
        <v>45.211077600000003</v>
      </c>
      <c r="AK6" s="391">
        <v>13.3502457</v>
      </c>
      <c r="AL6" s="392">
        <v>190.94729749999999</v>
      </c>
      <c r="AM6" s="393">
        <v>194.2493915</v>
      </c>
      <c r="AN6" s="391">
        <v>12.9841543</v>
      </c>
      <c r="AO6" s="394">
        <v>3.1184687375000002</v>
      </c>
      <c r="AP6" s="390">
        <v>63.089528965055557</v>
      </c>
      <c r="AQ6" s="391">
        <v>9.2567411701388895</v>
      </c>
      <c r="AR6" s="392">
        <v>72.346270135194445</v>
      </c>
      <c r="AS6" s="387">
        <v>15.9205048</v>
      </c>
      <c r="AT6" s="395">
        <v>134.93869808297222</v>
      </c>
      <c r="AU6" s="395">
        <v>124.9474079</v>
      </c>
      <c r="AV6" s="395">
        <v>99.960431600000007</v>
      </c>
      <c r="AW6" s="396">
        <v>15.892313700000001</v>
      </c>
      <c r="AX6" s="397">
        <v>17.9853311</v>
      </c>
      <c r="AY6" s="398">
        <v>192.92505249999999</v>
      </c>
      <c r="AZ6" s="398">
        <v>122.1913958</v>
      </c>
      <c r="BA6" s="398">
        <v>14.9851996</v>
      </c>
      <c r="BB6" s="398">
        <v>33.4692881</v>
      </c>
      <c r="BC6" s="425">
        <v>0.42071979999999998</v>
      </c>
      <c r="BD6" s="386">
        <v>77.132020400000002</v>
      </c>
      <c r="BE6" s="386">
        <v>4.9733508000000004</v>
      </c>
      <c r="BF6" s="386">
        <v>0.14322199999999999</v>
      </c>
      <c r="BG6" s="386">
        <v>23.248654999999999</v>
      </c>
      <c r="BH6" s="386">
        <v>8.4840700000000005E-2</v>
      </c>
      <c r="BI6" s="386">
        <v>0.82969139999999997</v>
      </c>
      <c r="BJ6" s="386">
        <v>0.3355069</v>
      </c>
    </row>
    <row r="7" spans="1:62" s="356" customFormat="1">
      <c r="A7" s="382">
        <v>45810.125</v>
      </c>
      <c r="B7" s="383">
        <v>34.3461572</v>
      </c>
      <c r="C7" s="384">
        <v>4.9589360999999998</v>
      </c>
      <c r="D7" s="366">
        <v>0.87855470000000002</v>
      </c>
      <c r="E7" s="367">
        <v>0.90302389999999999</v>
      </c>
      <c r="F7" s="385">
        <v>18.499045299999999</v>
      </c>
      <c r="G7" s="386">
        <v>2.122221485745686</v>
      </c>
      <c r="H7" s="387">
        <v>12.5914439</v>
      </c>
      <c r="I7" s="388">
        <v>192.6050602</v>
      </c>
      <c r="J7" s="389">
        <v>17.9605906</v>
      </c>
      <c r="K7" s="388">
        <v>192.91511310000001</v>
      </c>
      <c r="L7" s="390">
        <v>25.6283204</v>
      </c>
      <c r="M7" s="391">
        <v>35.096421100000001</v>
      </c>
      <c r="N7" s="391">
        <v>14.392421499999999</v>
      </c>
      <c r="O7" s="392">
        <v>199.4243634</v>
      </c>
      <c r="P7" s="393">
        <v>23.422998700000001</v>
      </c>
      <c r="Q7" s="391">
        <v>33.002629599999999</v>
      </c>
      <c r="R7" s="391">
        <v>13.9959519</v>
      </c>
      <c r="S7" s="394">
        <v>196.7433916</v>
      </c>
      <c r="T7" s="390">
        <v>20.928722400000002</v>
      </c>
      <c r="U7" s="391">
        <v>35.053518799999999</v>
      </c>
      <c r="V7" s="391">
        <v>14.152851999999999</v>
      </c>
      <c r="W7" s="392">
        <v>196.5742588</v>
      </c>
      <c r="X7" s="393">
        <v>20.949036</v>
      </c>
      <c r="Y7" s="391">
        <v>40.053483399999998</v>
      </c>
      <c r="Z7" s="391">
        <v>14.136799699999999</v>
      </c>
      <c r="AA7" s="394">
        <v>197.3655622</v>
      </c>
      <c r="AB7" s="390">
        <v>194.7873544</v>
      </c>
      <c r="AC7" s="391">
        <v>13.181362</v>
      </c>
      <c r="AD7" s="392">
        <v>52.519761029527778</v>
      </c>
      <c r="AE7" s="393">
        <v>0.38903910000000003</v>
      </c>
      <c r="AF7" s="391">
        <v>9.9726692000000003</v>
      </c>
      <c r="AG7" s="391">
        <v>0</v>
      </c>
      <c r="AH7" s="394">
        <v>78.933518599999999</v>
      </c>
      <c r="AI7" s="390">
        <v>21.711071100000002</v>
      </c>
      <c r="AJ7" s="391">
        <v>45.2100455</v>
      </c>
      <c r="AK7" s="391">
        <v>13.342041200000001</v>
      </c>
      <c r="AL7" s="392">
        <v>190.9272354</v>
      </c>
      <c r="AM7" s="393">
        <v>194.21648339999999</v>
      </c>
      <c r="AN7" s="391">
        <v>12.975054399999999</v>
      </c>
      <c r="AO7" s="394">
        <v>3.0950902705000001</v>
      </c>
      <c r="AP7" s="390">
        <v>62.531390384277785</v>
      </c>
      <c r="AQ7" s="391">
        <v>10.358762378361112</v>
      </c>
      <c r="AR7" s="392">
        <v>72.890152762638891</v>
      </c>
      <c r="AS7" s="387">
        <v>15.9030898</v>
      </c>
      <c r="AT7" s="395">
        <v>134.92279499291666</v>
      </c>
      <c r="AU7" s="395">
        <v>124.9758928</v>
      </c>
      <c r="AV7" s="395">
        <v>99.961315999999997</v>
      </c>
      <c r="AW7" s="396">
        <v>15.874647400000001</v>
      </c>
      <c r="AX7" s="397">
        <v>17.9605906</v>
      </c>
      <c r="AY7" s="398">
        <v>192.91511310000001</v>
      </c>
      <c r="AZ7" s="398">
        <v>122.1287401</v>
      </c>
      <c r="BA7" s="398">
        <v>14.960656999999999</v>
      </c>
      <c r="BB7" s="398">
        <v>33.333665799999999</v>
      </c>
      <c r="BC7" s="425">
        <v>0.42425839999999998</v>
      </c>
      <c r="BD7" s="386">
        <v>77.142080899999996</v>
      </c>
      <c r="BE7" s="386">
        <v>5.1390532000000002</v>
      </c>
      <c r="BF7" s="386">
        <v>0.1411666</v>
      </c>
      <c r="BG7" s="386">
        <v>22.286419599999999</v>
      </c>
      <c r="BH7" s="386">
        <v>8.4804199999999996E-2</v>
      </c>
      <c r="BI7" s="386">
        <v>0.83172599999999997</v>
      </c>
      <c r="BJ7" s="386">
        <v>0.33631800000000001</v>
      </c>
    </row>
    <row r="8" spans="1:62" s="356" customFormat="1">
      <c r="A8" s="382">
        <v>45810.166666666599</v>
      </c>
      <c r="B8" s="383">
        <v>34.070593899999999</v>
      </c>
      <c r="C8" s="384">
        <v>5.8146946000000002</v>
      </c>
      <c r="D8" s="366">
        <v>0.88683869999999998</v>
      </c>
      <c r="E8" s="367">
        <v>0.92168749999999999</v>
      </c>
      <c r="F8" s="385">
        <v>19.2900229</v>
      </c>
      <c r="G8" s="399">
        <v>2.1335969325662387</v>
      </c>
      <c r="H8" s="387">
        <v>12.5910484</v>
      </c>
      <c r="I8" s="388">
        <v>192.60431629999999</v>
      </c>
      <c r="J8" s="389">
        <v>17.956388199999999</v>
      </c>
      <c r="K8" s="388">
        <v>192.91031150000001</v>
      </c>
      <c r="L8" s="390">
        <v>25.624741700000001</v>
      </c>
      <c r="M8" s="391">
        <v>35.096523300000001</v>
      </c>
      <c r="N8" s="391">
        <v>14.393307</v>
      </c>
      <c r="O8" s="392">
        <v>199.42901420000001</v>
      </c>
      <c r="P8" s="393">
        <v>23.596216099999999</v>
      </c>
      <c r="Q8" s="391">
        <v>33.4838551</v>
      </c>
      <c r="R8" s="391">
        <v>13.999936399999999</v>
      </c>
      <c r="S8" s="394">
        <v>196.75580020000001</v>
      </c>
      <c r="T8" s="390">
        <v>21.049263499999999</v>
      </c>
      <c r="U8" s="391">
        <v>35.052941400000002</v>
      </c>
      <c r="V8" s="391">
        <v>14.1611441</v>
      </c>
      <c r="W8" s="392">
        <v>196.69447220000001</v>
      </c>
      <c r="X8" s="393">
        <v>20.935446599999999</v>
      </c>
      <c r="Y8" s="391">
        <v>40.053752299999999</v>
      </c>
      <c r="Z8" s="391">
        <v>14.1419268</v>
      </c>
      <c r="AA8" s="394">
        <v>197.37620570000001</v>
      </c>
      <c r="AB8" s="390">
        <v>194.76980800000001</v>
      </c>
      <c r="AC8" s="391">
        <v>13.1770814</v>
      </c>
      <c r="AD8" s="392">
        <v>52.372199480416668</v>
      </c>
      <c r="AE8" s="393">
        <v>0.41422439999999999</v>
      </c>
      <c r="AF8" s="391">
        <v>9.9694310999999995</v>
      </c>
      <c r="AG8" s="391">
        <v>0</v>
      </c>
      <c r="AH8" s="394">
        <v>78.830608900000001</v>
      </c>
      <c r="AI8" s="390">
        <v>21.7124886</v>
      </c>
      <c r="AJ8" s="391">
        <v>45.205663999999999</v>
      </c>
      <c r="AK8" s="391">
        <v>13.341359499999999</v>
      </c>
      <c r="AL8" s="392">
        <v>190.91519629999999</v>
      </c>
      <c r="AM8" s="393">
        <v>194.21172749999999</v>
      </c>
      <c r="AN8" s="391">
        <v>12.9739282</v>
      </c>
      <c r="AO8" s="394">
        <v>3.1253350850833335</v>
      </c>
      <c r="AP8" s="390">
        <v>62.337862728861111</v>
      </c>
      <c r="AQ8" s="391">
        <v>10.355051906888889</v>
      </c>
      <c r="AR8" s="392">
        <v>72.69291463575</v>
      </c>
      <c r="AS8" s="387">
        <v>15.898819899999999</v>
      </c>
      <c r="AT8" s="395">
        <v>134.81701372544444</v>
      </c>
      <c r="AU8" s="395">
        <v>124.9912487</v>
      </c>
      <c r="AV8" s="395">
        <v>99.962082699999996</v>
      </c>
      <c r="AW8" s="396">
        <v>15.8701965</v>
      </c>
      <c r="AX8" s="397">
        <v>17.956388199999999</v>
      </c>
      <c r="AY8" s="398">
        <v>192.91031150000001</v>
      </c>
      <c r="AZ8" s="398">
        <v>122.3837515</v>
      </c>
      <c r="BA8" s="398">
        <v>14.9564591</v>
      </c>
      <c r="BB8" s="398">
        <v>33.319375899999997</v>
      </c>
      <c r="BC8" s="425">
        <v>0.42827300000000001</v>
      </c>
      <c r="BD8" s="386">
        <v>77.509240199999994</v>
      </c>
      <c r="BE8" s="386">
        <v>6.5783044000000004</v>
      </c>
      <c r="BF8" s="386">
        <v>0.1405467</v>
      </c>
      <c r="BG8" s="386">
        <v>21.9587781</v>
      </c>
      <c r="BH8" s="386">
        <v>8.4816000000000003E-2</v>
      </c>
      <c r="BI8" s="386">
        <v>0.82996250000000005</v>
      </c>
      <c r="BJ8" s="386">
        <v>0.33716220000000002</v>
      </c>
    </row>
    <row r="9" spans="1:62" s="356" customFormat="1">
      <c r="A9" s="382">
        <v>45810.208333333299</v>
      </c>
      <c r="B9" s="383">
        <v>34.367017300000001</v>
      </c>
      <c r="C9" s="384">
        <v>5.3586143000000002</v>
      </c>
      <c r="D9" s="366">
        <v>0.87933349999999999</v>
      </c>
      <c r="E9" s="367">
        <v>0.92128049999999995</v>
      </c>
      <c r="F9" s="385">
        <v>19.040339299999999</v>
      </c>
      <c r="G9" s="386">
        <v>2.1068143662274639</v>
      </c>
      <c r="H9" s="387">
        <v>12.5979706</v>
      </c>
      <c r="I9" s="388">
        <v>192.62992009999999</v>
      </c>
      <c r="J9" s="389">
        <v>17.9800869</v>
      </c>
      <c r="K9" s="388">
        <v>192.9278985</v>
      </c>
      <c r="L9" s="390">
        <v>25.625706600000001</v>
      </c>
      <c r="M9" s="391">
        <v>35.097251200000002</v>
      </c>
      <c r="N9" s="391">
        <v>14.4201873</v>
      </c>
      <c r="O9" s="392">
        <v>199.51750939999999</v>
      </c>
      <c r="P9" s="393">
        <v>23.7039002</v>
      </c>
      <c r="Q9" s="391">
        <v>34.363891299999999</v>
      </c>
      <c r="R9" s="391">
        <v>14.031973300000001</v>
      </c>
      <c r="S9" s="394">
        <v>196.87569379999999</v>
      </c>
      <c r="T9" s="390">
        <v>21.594526299999998</v>
      </c>
      <c r="U9" s="391">
        <v>35.052979200000003</v>
      </c>
      <c r="V9" s="391">
        <v>14.2020005</v>
      </c>
      <c r="W9" s="392">
        <v>196.89028339999999</v>
      </c>
      <c r="X9" s="393">
        <v>20.917247700000001</v>
      </c>
      <c r="Y9" s="391">
        <v>40.052837400000001</v>
      </c>
      <c r="Z9" s="391">
        <v>14.1735112</v>
      </c>
      <c r="AA9" s="394">
        <v>197.47718029999999</v>
      </c>
      <c r="AB9" s="390">
        <v>194.831917</v>
      </c>
      <c r="AC9" s="391">
        <v>13.1954671</v>
      </c>
      <c r="AD9" s="392">
        <v>52.799117963361105</v>
      </c>
      <c r="AE9" s="393">
        <v>0.39705610000000002</v>
      </c>
      <c r="AF9" s="391">
        <v>9.9706554000000001</v>
      </c>
      <c r="AG9" s="391">
        <v>0</v>
      </c>
      <c r="AH9" s="394">
        <v>78.731251999999998</v>
      </c>
      <c r="AI9" s="390">
        <v>21.7084306</v>
      </c>
      <c r="AJ9" s="391">
        <v>45.210440499999997</v>
      </c>
      <c r="AK9" s="391">
        <v>13.3483573</v>
      </c>
      <c r="AL9" s="392">
        <v>190.94595659999999</v>
      </c>
      <c r="AM9" s="393">
        <v>194.24478540000001</v>
      </c>
      <c r="AN9" s="391">
        <v>12.98343</v>
      </c>
      <c r="AO9" s="394">
        <v>3.1467074094444443</v>
      </c>
      <c r="AP9" s="390">
        <v>62.747512160972221</v>
      </c>
      <c r="AQ9" s="391">
        <v>9.6574136110555546</v>
      </c>
      <c r="AR9" s="392">
        <v>72.404925772027781</v>
      </c>
      <c r="AS9" s="387">
        <v>15.925561099999999</v>
      </c>
      <c r="AT9" s="395">
        <v>134.78507581972224</v>
      </c>
      <c r="AU9" s="395">
        <v>125.1638257</v>
      </c>
      <c r="AV9" s="395">
        <v>99.963025999999999</v>
      </c>
      <c r="AW9" s="396">
        <v>15.8973604</v>
      </c>
      <c r="AX9" s="397">
        <v>17.9800869</v>
      </c>
      <c r="AY9" s="398">
        <v>192.9278985</v>
      </c>
      <c r="AZ9" s="398">
        <v>122.29107500000001</v>
      </c>
      <c r="BA9" s="398">
        <v>14.9801585</v>
      </c>
      <c r="BB9" s="398">
        <v>33.322923500000002</v>
      </c>
      <c r="BC9" s="425">
        <v>0.42574849999999997</v>
      </c>
      <c r="BD9" s="386">
        <v>77.458473999999995</v>
      </c>
      <c r="BE9" s="386">
        <v>6.8762508999999996</v>
      </c>
      <c r="BF9" s="386">
        <v>0.14287540000000001</v>
      </c>
      <c r="BG9" s="386">
        <v>22.815335099999999</v>
      </c>
      <c r="BH9" s="386">
        <v>8.4713999999999998E-2</v>
      </c>
      <c r="BI9" s="386">
        <v>0.82985960000000003</v>
      </c>
      <c r="BJ9" s="386">
        <v>0.33664480000000002</v>
      </c>
    </row>
    <row r="10" spans="1:62" s="356" customFormat="1">
      <c r="A10" s="382">
        <v>45810.25</v>
      </c>
      <c r="B10" s="383">
        <v>34.575713399999998</v>
      </c>
      <c r="C10" s="384">
        <v>4.9469443999999996</v>
      </c>
      <c r="D10" s="366">
        <v>0.88348720000000003</v>
      </c>
      <c r="E10" s="367">
        <v>0.91681210000000002</v>
      </c>
      <c r="F10" s="385">
        <v>18.740723500000001</v>
      </c>
      <c r="G10" s="386">
        <v>2.0926038007039041</v>
      </c>
      <c r="H10" s="387">
        <v>12.598860200000001</v>
      </c>
      <c r="I10" s="388">
        <v>192.6362384</v>
      </c>
      <c r="J10" s="389">
        <v>17.990539699999999</v>
      </c>
      <c r="K10" s="388">
        <v>192.92352589999999</v>
      </c>
      <c r="L10" s="390">
        <v>25.6252821</v>
      </c>
      <c r="M10" s="391">
        <v>35.096306300000002</v>
      </c>
      <c r="N10" s="391">
        <v>14.420231100000001</v>
      </c>
      <c r="O10" s="392">
        <v>199.5392554</v>
      </c>
      <c r="P10" s="393">
        <v>23.596525100000001</v>
      </c>
      <c r="Q10" s="391">
        <v>34.766381500000001</v>
      </c>
      <c r="R10" s="391">
        <v>14.0348229</v>
      </c>
      <c r="S10" s="394">
        <v>196.91627800000001</v>
      </c>
      <c r="T10" s="390">
        <v>21.576155499999999</v>
      </c>
      <c r="U10" s="391">
        <v>35.055573099999997</v>
      </c>
      <c r="V10" s="391">
        <v>14.191218599999999</v>
      </c>
      <c r="W10" s="392">
        <v>196.8177771</v>
      </c>
      <c r="X10" s="393">
        <v>20.904242</v>
      </c>
      <c r="Y10" s="391">
        <v>40.049042999999998</v>
      </c>
      <c r="Z10" s="391">
        <v>14.1769055</v>
      </c>
      <c r="AA10" s="394">
        <v>197.48580820000001</v>
      </c>
      <c r="AB10" s="390">
        <v>194.86526129999999</v>
      </c>
      <c r="AC10" s="391">
        <v>13.202455499999999</v>
      </c>
      <c r="AD10" s="392">
        <v>53.121958306749995</v>
      </c>
      <c r="AE10" s="393">
        <v>0.4027056</v>
      </c>
      <c r="AF10" s="391">
        <v>9.9737500000000008</v>
      </c>
      <c r="AG10" s="391">
        <v>0</v>
      </c>
      <c r="AH10" s="394">
        <v>78.667346499999994</v>
      </c>
      <c r="AI10" s="390">
        <v>21.706400500000001</v>
      </c>
      <c r="AJ10" s="391">
        <v>45.207447000000002</v>
      </c>
      <c r="AK10" s="391">
        <v>13.351069300000001</v>
      </c>
      <c r="AL10" s="392">
        <v>190.987774</v>
      </c>
      <c r="AM10" s="393">
        <v>194.2495648</v>
      </c>
      <c r="AN10" s="391">
        <v>12.985881600000001</v>
      </c>
      <c r="AO10" s="394">
        <v>3.1565648636388888</v>
      </c>
      <c r="AP10" s="390">
        <v>63.047029355861113</v>
      </c>
      <c r="AQ10" s="391">
        <v>9.3062399170277779</v>
      </c>
      <c r="AR10" s="392">
        <v>72.353269272888895</v>
      </c>
      <c r="AS10" s="387">
        <v>15.9332595</v>
      </c>
      <c r="AT10" s="395">
        <v>135.07883586772223</v>
      </c>
      <c r="AU10" s="395">
        <v>124.9150169</v>
      </c>
      <c r="AV10" s="395">
        <v>99.965638200000001</v>
      </c>
      <c r="AW10" s="396">
        <v>15.905061</v>
      </c>
      <c r="AX10" s="397">
        <v>17.990539699999999</v>
      </c>
      <c r="AY10" s="398">
        <v>192.92352589999999</v>
      </c>
      <c r="AZ10" s="398">
        <v>121.93153</v>
      </c>
      <c r="BA10" s="398">
        <v>14.990570699999999</v>
      </c>
      <c r="BB10" s="398">
        <v>33.400509900000003</v>
      </c>
      <c r="BC10" s="425">
        <v>0.43369849999999999</v>
      </c>
      <c r="BD10" s="386">
        <v>76.864896999999999</v>
      </c>
      <c r="BE10" s="386">
        <v>5.4400976999999999</v>
      </c>
      <c r="BF10" s="386">
        <v>0.13889660000000001</v>
      </c>
      <c r="BG10" s="386">
        <v>23.147218200000001</v>
      </c>
      <c r="BH10" s="386">
        <v>8.5638199999999998E-2</v>
      </c>
      <c r="BI10" s="386">
        <v>0.82861949999999995</v>
      </c>
      <c r="BJ10" s="386">
        <v>0.3438563</v>
      </c>
    </row>
    <row r="11" spans="1:62" s="356" customFormat="1">
      <c r="A11" s="382">
        <v>45810.291666666599</v>
      </c>
      <c r="B11" s="383">
        <v>34.203563299999999</v>
      </c>
      <c r="C11" s="384">
        <v>4.3783113</v>
      </c>
      <c r="D11" s="366">
        <v>0.89909760000000005</v>
      </c>
      <c r="E11" s="367">
        <v>0.9383108</v>
      </c>
      <c r="F11" s="385">
        <v>19.5138739</v>
      </c>
      <c r="G11" s="386">
        <v>2.1082443730447689</v>
      </c>
      <c r="H11" s="387">
        <v>12.5930818</v>
      </c>
      <c r="I11" s="388">
        <v>192.6184423</v>
      </c>
      <c r="J11" s="389">
        <v>17.965547600000001</v>
      </c>
      <c r="K11" s="388">
        <v>192.9173625</v>
      </c>
      <c r="L11" s="390">
        <v>25.623750699999999</v>
      </c>
      <c r="M11" s="391">
        <v>35.090193599999999</v>
      </c>
      <c r="N11" s="391">
        <v>14.4010281</v>
      </c>
      <c r="O11" s="392">
        <v>199.46208369999999</v>
      </c>
      <c r="P11" s="393">
        <v>23.609230100000001</v>
      </c>
      <c r="Q11" s="391">
        <v>34.781133099999998</v>
      </c>
      <c r="R11" s="391">
        <v>14.009249799999999</v>
      </c>
      <c r="S11" s="394">
        <v>196.84333340000001</v>
      </c>
      <c r="T11" s="390">
        <v>21.026846299999999</v>
      </c>
      <c r="U11" s="391">
        <v>35.058295100000002</v>
      </c>
      <c r="V11" s="391">
        <v>14.1336011</v>
      </c>
      <c r="W11" s="392">
        <v>196.6359569</v>
      </c>
      <c r="X11" s="393">
        <v>20.897724</v>
      </c>
      <c r="Y11" s="391">
        <v>40.054973199999999</v>
      </c>
      <c r="Z11" s="391">
        <v>14.154249800000001</v>
      </c>
      <c r="AA11" s="394">
        <v>197.37479429999999</v>
      </c>
      <c r="AB11" s="390">
        <v>194.8147098</v>
      </c>
      <c r="AC11" s="391">
        <v>13.1879157</v>
      </c>
      <c r="AD11" s="392">
        <v>52.744150023833328</v>
      </c>
      <c r="AE11" s="393">
        <v>0.41689120000000002</v>
      </c>
      <c r="AF11" s="391">
        <v>9.9744516000000001</v>
      </c>
      <c r="AG11" s="391">
        <v>0</v>
      </c>
      <c r="AH11" s="394">
        <v>78.693276499999996</v>
      </c>
      <c r="AI11" s="390">
        <v>21.729688500000002</v>
      </c>
      <c r="AJ11" s="391">
        <v>45.183051499999998</v>
      </c>
      <c r="AK11" s="391">
        <v>13.353357300000001</v>
      </c>
      <c r="AL11" s="392">
        <v>191.0065085</v>
      </c>
      <c r="AM11" s="393">
        <v>194.21596149999999</v>
      </c>
      <c r="AN11" s="391">
        <v>12.9772892</v>
      </c>
      <c r="AO11" s="394">
        <v>3.1547649384444441</v>
      </c>
      <c r="AP11" s="390">
        <v>62.263581205583328</v>
      </c>
      <c r="AQ11" s="391">
        <v>9.8458886597222222</v>
      </c>
      <c r="AR11" s="392">
        <v>72.109469865305556</v>
      </c>
      <c r="AS11" s="387">
        <v>15.910452899999999</v>
      </c>
      <c r="AT11" s="395">
        <v>135.20582236144443</v>
      </c>
      <c r="AU11" s="395">
        <v>124.86670479999999</v>
      </c>
      <c r="AV11" s="395">
        <v>99.9727161</v>
      </c>
      <c r="AW11" s="396">
        <v>15.8838106</v>
      </c>
      <c r="AX11" s="397">
        <v>17.965547600000001</v>
      </c>
      <c r="AY11" s="398">
        <v>192.9173625</v>
      </c>
      <c r="AZ11" s="398">
        <v>122.2768987</v>
      </c>
      <c r="BA11" s="398">
        <v>14.9656743</v>
      </c>
      <c r="BB11" s="398">
        <v>33.4062494</v>
      </c>
      <c r="BC11" s="425">
        <v>0.44076179999999998</v>
      </c>
      <c r="BD11" s="386">
        <v>77.2939607</v>
      </c>
      <c r="BE11" s="386">
        <v>5.2401720999999997</v>
      </c>
      <c r="BF11" s="386">
        <v>0.1230319</v>
      </c>
      <c r="BG11" s="386">
        <v>22.571432699999999</v>
      </c>
      <c r="BH11" s="386">
        <v>8.8342400000000001E-2</v>
      </c>
      <c r="BI11" s="386">
        <v>0.80648779999999998</v>
      </c>
      <c r="BJ11" s="386">
        <v>0.35150749999999997</v>
      </c>
    </row>
    <row r="12" spans="1:62" s="356" customFormat="1">
      <c r="A12" s="382">
        <v>45810.333333333299</v>
      </c>
      <c r="B12" s="383">
        <v>33.985959600000001</v>
      </c>
      <c r="C12" s="384">
        <v>4.7254918000000004</v>
      </c>
      <c r="D12" s="366">
        <v>0.8996866</v>
      </c>
      <c r="E12" s="367">
        <v>0.95128310000000005</v>
      </c>
      <c r="F12" s="385">
        <v>20.3512275</v>
      </c>
      <c r="G12" s="386">
        <v>2.1125339795417553</v>
      </c>
      <c r="H12" s="387">
        <v>12.594006500000001</v>
      </c>
      <c r="I12" s="388">
        <v>192.61876849999999</v>
      </c>
      <c r="J12" s="389">
        <v>17.955060700000001</v>
      </c>
      <c r="K12" s="388">
        <v>192.932658</v>
      </c>
      <c r="L12" s="390">
        <v>25.644124900000001</v>
      </c>
      <c r="M12" s="391">
        <v>35.082869600000002</v>
      </c>
      <c r="N12" s="391">
        <v>14.4244123</v>
      </c>
      <c r="O12" s="392">
        <v>199.44432750000001</v>
      </c>
      <c r="P12" s="393">
        <v>23.743375</v>
      </c>
      <c r="Q12" s="391">
        <v>34.797560300000001</v>
      </c>
      <c r="R12" s="391">
        <v>14.015988999999999</v>
      </c>
      <c r="S12" s="394">
        <v>196.8339556</v>
      </c>
      <c r="T12" s="390">
        <v>20.964568499999999</v>
      </c>
      <c r="U12" s="391">
        <v>35.056170799999997</v>
      </c>
      <c r="V12" s="391">
        <v>14.1265818</v>
      </c>
      <c r="W12" s="392">
        <v>196.71291890000001</v>
      </c>
      <c r="X12" s="393">
        <v>20.903688899999999</v>
      </c>
      <c r="Y12" s="391">
        <v>40.0670261</v>
      </c>
      <c r="Z12" s="391">
        <v>14.156301900000001</v>
      </c>
      <c r="AA12" s="394">
        <v>197.35465540000001</v>
      </c>
      <c r="AB12" s="390">
        <v>194.79626020000001</v>
      </c>
      <c r="AC12" s="391">
        <v>13.186173200000001</v>
      </c>
      <c r="AD12" s="392">
        <v>52.472320592305557</v>
      </c>
      <c r="AE12" s="393">
        <v>0.43292760000000002</v>
      </c>
      <c r="AF12" s="391">
        <v>9.9733833000000001</v>
      </c>
      <c r="AG12" s="391">
        <v>0</v>
      </c>
      <c r="AH12" s="394">
        <v>78.796659599999998</v>
      </c>
      <c r="AI12" s="390">
        <v>21.757992900000001</v>
      </c>
      <c r="AJ12" s="391">
        <v>45.151688499999999</v>
      </c>
      <c r="AK12" s="391">
        <v>13.3662224</v>
      </c>
      <c r="AL12" s="392">
        <v>191.05288479999999</v>
      </c>
      <c r="AM12" s="393">
        <v>194.21274120000001</v>
      </c>
      <c r="AN12" s="391">
        <v>12.9760364</v>
      </c>
      <c r="AO12" s="394">
        <v>3.1332344791388889</v>
      </c>
      <c r="AP12" s="390">
        <v>61.624679138499999</v>
      </c>
      <c r="AQ12" s="391">
        <v>10.171815343833334</v>
      </c>
      <c r="AR12" s="392">
        <v>71.79649448233333</v>
      </c>
      <c r="AS12" s="387">
        <v>15.9174433</v>
      </c>
      <c r="AT12" s="395">
        <v>135.02699897099998</v>
      </c>
      <c r="AU12" s="395">
        <v>125.2934175</v>
      </c>
      <c r="AV12" s="395">
        <v>99.980415399999998</v>
      </c>
      <c r="AW12" s="396">
        <v>15.8930442</v>
      </c>
      <c r="AX12" s="397">
        <v>17.955060700000001</v>
      </c>
      <c r="AY12" s="398">
        <v>192.932658</v>
      </c>
      <c r="AZ12" s="398">
        <v>122.78893429999999</v>
      </c>
      <c r="BA12" s="398">
        <v>14.955287800000001</v>
      </c>
      <c r="BB12" s="398">
        <v>33.2324512</v>
      </c>
      <c r="BC12" s="425">
        <v>0.41769990000000001</v>
      </c>
      <c r="BD12" s="386">
        <v>78.2849152</v>
      </c>
      <c r="BE12" s="386">
        <v>6.4127644000000004</v>
      </c>
      <c r="BF12" s="386">
        <v>0.1120662</v>
      </c>
      <c r="BG12" s="386">
        <v>22.405013700000001</v>
      </c>
      <c r="BH12" s="386">
        <v>9.1078300000000001E-2</v>
      </c>
      <c r="BI12" s="386">
        <v>0.75946360000000002</v>
      </c>
      <c r="BJ12" s="386">
        <v>0.34874149999999998</v>
      </c>
    </row>
    <row r="13" spans="1:62" s="356" customFormat="1">
      <c r="A13" s="382">
        <v>45810.375</v>
      </c>
      <c r="B13" s="383">
        <v>34.1010347</v>
      </c>
      <c r="C13" s="384">
        <v>6.2312725000000002</v>
      </c>
      <c r="D13" s="366">
        <v>0.88608379999999998</v>
      </c>
      <c r="E13" s="367">
        <v>0.92137409999999997</v>
      </c>
      <c r="F13" s="385">
        <v>20.627363899999999</v>
      </c>
      <c r="G13" s="386">
        <v>2.1036538583501954</v>
      </c>
      <c r="H13" s="387">
        <v>12.6278176</v>
      </c>
      <c r="I13" s="388">
        <v>192.70438480000001</v>
      </c>
      <c r="J13" s="389">
        <v>17.973752699999999</v>
      </c>
      <c r="K13" s="388">
        <v>192.9697367</v>
      </c>
      <c r="L13" s="390">
        <v>25.764416600000001</v>
      </c>
      <c r="M13" s="391">
        <v>34.441417999999999</v>
      </c>
      <c r="N13" s="391">
        <v>14.4486846</v>
      </c>
      <c r="O13" s="392">
        <v>199.46637480000001</v>
      </c>
      <c r="P13" s="393">
        <v>23.798111899999999</v>
      </c>
      <c r="Q13" s="391">
        <v>34.807573699999999</v>
      </c>
      <c r="R13" s="391">
        <v>14.0542081</v>
      </c>
      <c r="S13" s="394">
        <v>196.95867380000001</v>
      </c>
      <c r="T13" s="390">
        <v>21.4841202</v>
      </c>
      <c r="U13" s="391">
        <v>35.045605199999997</v>
      </c>
      <c r="V13" s="391">
        <v>14.1691263</v>
      </c>
      <c r="W13" s="392">
        <v>196.92653100000001</v>
      </c>
      <c r="X13" s="393">
        <v>20.9792953</v>
      </c>
      <c r="Y13" s="391">
        <v>39.445227799999998</v>
      </c>
      <c r="Z13" s="391">
        <v>14.1855604</v>
      </c>
      <c r="AA13" s="394">
        <v>197.47404589999999</v>
      </c>
      <c r="AB13" s="390">
        <v>194.88033229999999</v>
      </c>
      <c r="AC13" s="391">
        <v>13.2220374</v>
      </c>
      <c r="AD13" s="392">
        <v>52.419146400722219</v>
      </c>
      <c r="AE13" s="393">
        <v>0.47584660000000001</v>
      </c>
      <c r="AF13" s="391">
        <v>9.9754486</v>
      </c>
      <c r="AG13" s="391">
        <v>0</v>
      </c>
      <c r="AH13" s="394">
        <v>79.015019300000006</v>
      </c>
      <c r="AI13" s="390">
        <v>21.7780509</v>
      </c>
      <c r="AJ13" s="391">
        <v>45.135297399999999</v>
      </c>
      <c r="AK13" s="391">
        <v>13.4069086</v>
      </c>
      <c r="AL13" s="392">
        <v>191.22900240000001</v>
      </c>
      <c r="AM13" s="393">
        <v>194.28944319999999</v>
      </c>
      <c r="AN13" s="391">
        <v>13.007921700000001</v>
      </c>
      <c r="AO13" s="394">
        <v>3.2517430791111108</v>
      </c>
      <c r="AP13" s="390">
        <v>61.452017277000003</v>
      </c>
      <c r="AQ13" s="391">
        <v>10.284755943388888</v>
      </c>
      <c r="AR13" s="392">
        <v>71.736773220388898</v>
      </c>
      <c r="AS13" s="387">
        <v>15.945292800000001</v>
      </c>
      <c r="AT13" s="395">
        <v>135.15132007658332</v>
      </c>
      <c r="AU13" s="395">
        <v>125.488829</v>
      </c>
      <c r="AV13" s="395">
        <v>99.9874121</v>
      </c>
      <c r="AW13" s="396">
        <v>15.9224023</v>
      </c>
      <c r="AX13" s="397">
        <v>17.973752699999999</v>
      </c>
      <c r="AY13" s="398">
        <v>192.9697367</v>
      </c>
      <c r="AZ13" s="398">
        <v>122.49607810000001</v>
      </c>
      <c r="BA13" s="398">
        <v>14.973562599999999</v>
      </c>
      <c r="BB13" s="398">
        <v>33.152525900000001</v>
      </c>
      <c r="BC13" s="425">
        <v>0.3867987</v>
      </c>
      <c r="BD13" s="386">
        <v>78.248589499999994</v>
      </c>
      <c r="BE13" s="386">
        <v>6.2091858999999996</v>
      </c>
      <c r="BF13" s="386">
        <v>0.1138391</v>
      </c>
      <c r="BG13" s="386">
        <v>21.559947300000001</v>
      </c>
      <c r="BH13" s="386">
        <v>9.3532199999999996E-2</v>
      </c>
      <c r="BI13" s="386">
        <v>0.71838500000000005</v>
      </c>
      <c r="BJ13" s="386">
        <v>0.34920410000000002</v>
      </c>
    </row>
    <row r="14" spans="1:62" s="356" customFormat="1">
      <c r="A14" s="382">
        <v>45810.416666666599</v>
      </c>
      <c r="B14" s="383">
        <v>33.584376399999996</v>
      </c>
      <c r="C14" s="384">
        <v>6.3355534000000002</v>
      </c>
      <c r="D14" s="366">
        <v>0.86329370000000005</v>
      </c>
      <c r="E14" s="367">
        <v>0.88463420000000004</v>
      </c>
      <c r="F14" s="385">
        <v>20.558579999999999</v>
      </c>
      <c r="G14" s="386">
        <v>2.1777327812605218</v>
      </c>
      <c r="H14" s="387">
        <v>12.718392</v>
      </c>
      <c r="I14" s="388">
        <v>193.0516528</v>
      </c>
      <c r="J14" s="389">
        <v>17.961642999999999</v>
      </c>
      <c r="K14" s="388">
        <v>193.08601619999999</v>
      </c>
      <c r="L14" s="390">
        <v>26.091289400000001</v>
      </c>
      <c r="M14" s="391">
        <v>32.974929500000002</v>
      </c>
      <c r="N14" s="391">
        <v>14.4713788</v>
      </c>
      <c r="O14" s="392">
        <v>199.48859949999999</v>
      </c>
      <c r="P14" s="393">
        <v>23.7003187</v>
      </c>
      <c r="Q14" s="391">
        <v>34.822973300000001</v>
      </c>
      <c r="R14" s="391">
        <v>14.099074399999999</v>
      </c>
      <c r="S14" s="394">
        <v>197.12949879999999</v>
      </c>
      <c r="T14" s="390">
        <v>21.701823600000001</v>
      </c>
      <c r="U14" s="391">
        <v>35.024400300000003</v>
      </c>
      <c r="V14" s="391">
        <v>14.2125916</v>
      </c>
      <c r="W14" s="392">
        <v>197.05668030000001</v>
      </c>
      <c r="X14" s="393">
        <v>20.941316700000002</v>
      </c>
      <c r="Y14" s="391">
        <v>37.447007800000002</v>
      </c>
      <c r="Z14" s="391">
        <v>14.200756800000001</v>
      </c>
      <c r="AA14" s="394">
        <v>197.6496085</v>
      </c>
      <c r="AB14" s="390">
        <v>195.16774280000001</v>
      </c>
      <c r="AC14" s="391">
        <v>13.3021326</v>
      </c>
      <c r="AD14" s="392">
        <v>51.35281361691667</v>
      </c>
      <c r="AE14" s="393">
        <v>0.5090095</v>
      </c>
      <c r="AF14" s="391">
        <v>9.9812402999999996</v>
      </c>
      <c r="AG14" s="391">
        <v>0</v>
      </c>
      <c r="AH14" s="394">
        <v>79.3524429</v>
      </c>
      <c r="AI14" s="390">
        <v>21.901689099999999</v>
      </c>
      <c r="AJ14" s="391">
        <v>42.625238600000003</v>
      </c>
      <c r="AK14" s="391">
        <v>13.464451499999999</v>
      </c>
      <c r="AL14" s="392">
        <v>191.52456910000001</v>
      </c>
      <c r="AM14" s="393">
        <v>194.58345170000001</v>
      </c>
      <c r="AN14" s="391">
        <v>13.0778616</v>
      </c>
      <c r="AO14" s="394">
        <v>3.4649693428888888</v>
      </c>
      <c r="AP14" s="390">
        <v>60.89180846813889</v>
      </c>
      <c r="AQ14" s="391">
        <v>12.245988956333333</v>
      </c>
      <c r="AR14" s="392">
        <v>73.137797424472225</v>
      </c>
      <c r="AS14" s="387">
        <v>15.931307</v>
      </c>
      <c r="AT14" s="395">
        <v>135.48100477502777</v>
      </c>
      <c r="AU14" s="395">
        <v>125.3430956</v>
      </c>
      <c r="AV14" s="395">
        <v>99.993128400000003</v>
      </c>
      <c r="AW14" s="396">
        <v>15.909754100000001</v>
      </c>
      <c r="AX14" s="397">
        <v>17.961642999999999</v>
      </c>
      <c r="AY14" s="398">
        <v>193.08601619999999</v>
      </c>
      <c r="AZ14" s="398">
        <v>122.9952402</v>
      </c>
      <c r="BA14" s="398">
        <v>14.9617209</v>
      </c>
      <c r="BB14" s="398">
        <v>33.416964900000004</v>
      </c>
      <c r="BC14" s="425">
        <v>0.35810380000000003</v>
      </c>
      <c r="BD14" s="386">
        <v>78.744258900000005</v>
      </c>
      <c r="BE14" s="386">
        <v>4.6736582000000002</v>
      </c>
      <c r="BF14" s="386">
        <v>0.11784210000000001</v>
      </c>
      <c r="BG14" s="386">
        <v>16.300431400000001</v>
      </c>
      <c r="BH14" s="386">
        <v>9.5072900000000002E-2</v>
      </c>
      <c r="BI14" s="386">
        <v>0.688392</v>
      </c>
      <c r="BJ14" s="386">
        <v>0.43970480000000001</v>
      </c>
    </row>
    <row r="15" spans="1:62" s="356" customFormat="1">
      <c r="A15" s="382">
        <v>45810.458333333299</v>
      </c>
      <c r="B15" s="383">
        <v>32.762231999999997</v>
      </c>
      <c r="C15" s="384">
        <v>5.2581514</v>
      </c>
      <c r="D15" s="366">
        <v>0.84962210000000005</v>
      </c>
      <c r="E15" s="367">
        <v>0.86837149999999996</v>
      </c>
      <c r="F15" s="385">
        <v>20.471392399999999</v>
      </c>
      <c r="G15" s="386">
        <v>2.2780980166617191</v>
      </c>
      <c r="H15" s="387">
        <v>12.6837543</v>
      </c>
      <c r="I15" s="388">
        <v>192.94390709999999</v>
      </c>
      <c r="J15" s="389">
        <v>17.840593800000001</v>
      </c>
      <c r="K15" s="388">
        <v>193.13034780000001</v>
      </c>
      <c r="L15" s="390">
        <v>26.376957999999998</v>
      </c>
      <c r="M15" s="391">
        <v>32.143681200000003</v>
      </c>
      <c r="N15" s="391">
        <v>14.4029483</v>
      </c>
      <c r="O15" s="392">
        <v>199.1829463</v>
      </c>
      <c r="P15" s="393">
        <v>23.846957499999998</v>
      </c>
      <c r="Q15" s="391">
        <v>34.834624599999998</v>
      </c>
      <c r="R15" s="391">
        <v>14.029036899999999</v>
      </c>
      <c r="S15" s="394">
        <v>196.8498888</v>
      </c>
      <c r="T15" s="390">
        <v>21.234879100000001</v>
      </c>
      <c r="U15" s="391">
        <v>35.0075115</v>
      </c>
      <c r="V15" s="391">
        <v>14.1373654</v>
      </c>
      <c r="W15" s="392">
        <v>196.7431425</v>
      </c>
      <c r="X15" s="393">
        <v>20.944036000000001</v>
      </c>
      <c r="Y15" s="391">
        <v>36.090906099999998</v>
      </c>
      <c r="Z15" s="391">
        <v>14.0979077</v>
      </c>
      <c r="AA15" s="394">
        <v>197.4340062</v>
      </c>
      <c r="AB15" s="390">
        <v>194.9812896</v>
      </c>
      <c r="AC15" s="391">
        <v>13.2437062</v>
      </c>
      <c r="AD15" s="392">
        <v>50.119416372750003</v>
      </c>
      <c r="AE15" s="393">
        <v>0.50360550000000004</v>
      </c>
      <c r="AF15" s="391">
        <v>9.9874197999999996</v>
      </c>
      <c r="AG15" s="391">
        <v>0</v>
      </c>
      <c r="AH15" s="394">
        <v>79.674933600000003</v>
      </c>
      <c r="AI15" s="390">
        <v>22.1682515</v>
      </c>
      <c r="AJ15" s="391">
        <v>42.554584499999997</v>
      </c>
      <c r="AK15" s="391">
        <v>13.4120034</v>
      </c>
      <c r="AL15" s="392">
        <v>191.41696999999999</v>
      </c>
      <c r="AM15" s="393">
        <v>194.43234029999999</v>
      </c>
      <c r="AN15" s="391">
        <v>13.0270981</v>
      </c>
      <c r="AO15" s="394">
        <v>3.3412809478055552</v>
      </c>
      <c r="AP15" s="390">
        <v>60.320860692166661</v>
      </c>
      <c r="AQ15" s="391">
        <v>14.314715048444445</v>
      </c>
      <c r="AR15" s="392">
        <v>74.635575740611102</v>
      </c>
      <c r="AS15" s="387">
        <v>15.841013</v>
      </c>
      <c r="AT15" s="395">
        <v>134.84772618205554</v>
      </c>
      <c r="AU15" s="395">
        <v>125.8043843</v>
      </c>
      <c r="AV15" s="395">
        <v>99.993736400000003</v>
      </c>
      <c r="AW15" s="396">
        <v>15.820190999999999</v>
      </c>
      <c r="AX15" s="397">
        <v>17.840593800000001</v>
      </c>
      <c r="AY15" s="398">
        <v>193.13034780000001</v>
      </c>
      <c r="AZ15" s="398">
        <v>123.5180093</v>
      </c>
      <c r="BA15" s="398">
        <v>14.8407816</v>
      </c>
      <c r="BB15" s="398">
        <v>33.0992028</v>
      </c>
      <c r="BC15" s="425">
        <v>0.34405760000000002</v>
      </c>
      <c r="BD15" s="386">
        <v>79.801795900000002</v>
      </c>
      <c r="BE15" s="386">
        <v>5.7084517000000004</v>
      </c>
      <c r="BF15" s="386">
        <v>0.1186803</v>
      </c>
      <c r="BG15" s="386">
        <v>12.1989649</v>
      </c>
      <c r="BH15" s="386">
        <v>9.4828700000000002E-2</v>
      </c>
      <c r="BI15" s="386">
        <v>0.67518900000000004</v>
      </c>
      <c r="BJ15" s="386">
        <v>0.42494169999999998</v>
      </c>
    </row>
    <row r="16" spans="1:62" s="356" customFormat="1">
      <c r="A16" s="382">
        <v>45810.5</v>
      </c>
      <c r="B16" s="383">
        <v>32.6465709</v>
      </c>
      <c r="C16" s="384">
        <v>4.4398923000000003</v>
      </c>
      <c r="D16" s="366">
        <v>0.8334279</v>
      </c>
      <c r="E16" s="367">
        <v>0.85108289999999998</v>
      </c>
      <c r="F16" s="385">
        <v>20.080118200000001</v>
      </c>
      <c r="G16" s="386">
        <v>2.2877615911619884</v>
      </c>
      <c r="H16" s="387">
        <v>12.645459300000001</v>
      </c>
      <c r="I16" s="388">
        <v>192.76602120000001</v>
      </c>
      <c r="J16" s="389">
        <v>17.796266200000002</v>
      </c>
      <c r="K16" s="388">
        <v>193.0220716</v>
      </c>
      <c r="L16" s="390">
        <v>26.466280399999999</v>
      </c>
      <c r="M16" s="391">
        <v>32.140678600000001</v>
      </c>
      <c r="N16" s="391">
        <v>14.366604799999999</v>
      </c>
      <c r="O16" s="392">
        <v>199.03559720000001</v>
      </c>
      <c r="P16" s="393">
        <v>23.9375909</v>
      </c>
      <c r="Q16" s="391">
        <v>34.837247499999997</v>
      </c>
      <c r="R16" s="391">
        <v>13.986978300000001</v>
      </c>
      <c r="S16" s="394">
        <v>196.65667790000001</v>
      </c>
      <c r="T16" s="390">
        <v>20.991484700000001</v>
      </c>
      <c r="U16" s="391">
        <v>35.013870799999999</v>
      </c>
      <c r="V16" s="391">
        <v>14.101588100000001</v>
      </c>
      <c r="W16" s="392">
        <v>196.62975220000001</v>
      </c>
      <c r="X16" s="393">
        <v>21.267922299999999</v>
      </c>
      <c r="Y16" s="391">
        <v>36.1068608</v>
      </c>
      <c r="Z16" s="391">
        <v>14.0562285</v>
      </c>
      <c r="AA16" s="394">
        <v>197.30492290000001</v>
      </c>
      <c r="AB16" s="390">
        <v>194.77364180000001</v>
      </c>
      <c r="AC16" s="391">
        <v>13.192621000000001</v>
      </c>
      <c r="AD16" s="392">
        <v>49.715250841027775</v>
      </c>
      <c r="AE16" s="393">
        <v>0.49657970000000001</v>
      </c>
      <c r="AF16" s="391">
        <v>9.9867968999999999</v>
      </c>
      <c r="AG16" s="391">
        <v>0</v>
      </c>
      <c r="AH16" s="394">
        <v>79.890771999999998</v>
      </c>
      <c r="AI16" s="390">
        <v>22.3578087</v>
      </c>
      <c r="AJ16" s="391">
        <v>44.990873999999998</v>
      </c>
      <c r="AK16" s="391">
        <v>13.383190600000001</v>
      </c>
      <c r="AL16" s="392">
        <v>191.25582220000001</v>
      </c>
      <c r="AM16" s="393">
        <v>194.27080340000001</v>
      </c>
      <c r="AN16" s="391">
        <v>12.991648400000001</v>
      </c>
      <c r="AO16" s="394">
        <v>3.3360436108611111</v>
      </c>
      <c r="AP16" s="390">
        <v>59.767418143472227</v>
      </c>
      <c r="AQ16" s="391">
        <v>14.920152844694444</v>
      </c>
      <c r="AR16" s="392">
        <v>74.687570988166669</v>
      </c>
      <c r="AS16" s="387">
        <v>15.8110015</v>
      </c>
      <c r="AT16" s="395">
        <v>134.47357984769445</v>
      </c>
      <c r="AU16" s="395">
        <v>126.1007978</v>
      </c>
      <c r="AV16" s="395">
        <v>99.991758500000003</v>
      </c>
      <c r="AW16" s="396">
        <v>15.789528000000001</v>
      </c>
      <c r="AX16" s="397">
        <v>17.796266200000002</v>
      </c>
      <c r="AY16" s="398">
        <v>193.0220716</v>
      </c>
      <c r="AZ16" s="398">
        <v>123.250069</v>
      </c>
      <c r="BA16" s="398">
        <v>14.7962106</v>
      </c>
      <c r="BB16" s="398">
        <v>32.866613000000001</v>
      </c>
      <c r="BC16" s="425">
        <v>0.3459952</v>
      </c>
      <c r="BD16" s="386">
        <v>79.824303599999993</v>
      </c>
      <c r="BE16" s="386">
        <v>7.9984574000000004</v>
      </c>
      <c r="BF16" s="386">
        <v>0.11669350000000001</v>
      </c>
      <c r="BG16" s="386">
        <v>12.181089500000001</v>
      </c>
      <c r="BH16" s="386">
        <v>9.3549300000000002E-2</v>
      </c>
      <c r="BI16" s="386">
        <v>0.69430879999999995</v>
      </c>
      <c r="BJ16" s="386">
        <v>0.36663699999999999</v>
      </c>
    </row>
    <row r="17" spans="1:62" s="356" customFormat="1">
      <c r="A17" s="382">
        <v>45810.541666666599</v>
      </c>
      <c r="B17" s="383">
        <v>32.897007600000002</v>
      </c>
      <c r="C17" s="384">
        <v>5.2778445999999999</v>
      </c>
      <c r="D17" s="366">
        <v>0.82337170000000004</v>
      </c>
      <c r="E17" s="367">
        <v>0.83988070000000004</v>
      </c>
      <c r="F17" s="385">
        <v>19.695417599999999</v>
      </c>
      <c r="G17" s="386">
        <v>2.2774119853474315</v>
      </c>
      <c r="H17" s="387">
        <v>12.736197000000001</v>
      </c>
      <c r="I17" s="388">
        <v>193.0963519</v>
      </c>
      <c r="J17" s="389">
        <v>17.893740300000001</v>
      </c>
      <c r="K17" s="388">
        <v>193.0482389</v>
      </c>
      <c r="L17" s="390">
        <v>26.481754200000001</v>
      </c>
      <c r="M17" s="391">
        <v>32.619647499999999</v>
      </c>
      <c r="N17" s="391">
        <v>14.4614805</v>
      </c>
      <c r="O17" s="392">
        <v>199.37349520000001</v>
      </c>
      <c r="P17" s="393">
        <v>23.855961300000001</v>
      </c>
      <c r="Q17" s="391">
        <v>34.839229799999998</v>
      </c>
      <c r="R17" s="391">
        <v>14.0847377</v>
      </c>
      <c r="S17" s="394">
        <v>196.98643229999999</v>
      </c>
      <c r="T17" s="390">
        <v>21.390017100000001</v>
      </c>
      <c r="U17" s="391">
        <v>35.028235000000002</v>
      </c>
      <c r="V17" s="391">
        <v>14.2156442</v>
      </c>
      <c r="W17" s="392">
        <v>197.06545740000001</v>
      </c>
      <c r="X17" s="393">
        <v>21.598192600000001</v>
      </c>
      <c r="Y17" s="391">
        <v>36.104942299999998</v>
      </c>
      <c r="Z17" s="391">
        <v>14.167290899999999</v>
      </c>
      <c r="AA17" s="394">
        <v>197.66493019999999</v>
      </c>
      <c r="AB17" s="390">
        <v>195.11841219999999</v>
      </c>
      <c r="AC17" s="391">
        <v>13.293197899999999</v>
      </c>
      <c r="AD17" s="392">
        <v>49.911798514888886</v>
      </c>
      <c r="AE17" s="393">
        <v>0.51851590000000003</v>
      </c>
      <c r="AF17" s="391">
        <v>9.9822222000000007</v>
      </c>
      <c r="AG17" s="391">
        <v>0</v>
      </c>
      <c r="AH17" s="394">
        <v>79.998708399999998</v>
      </c>
      <c r="AI17" s="390">
        <v>22.407708700000001</v>
      </c>
      <c r="AJ17" s="391">
        <v>44.999333800000002</v>
      </c>
      <c r="AK17" s="391">
        <v>13.462327699999999</v>
      </c>
      <c r="AL17" s="392">
        <v>191.48297020000001</v>
      </c>
      <c r="AM17" s="393">
        <v>194.64455620000001</v>
      </c>
      <c r="AN17" s="391">
        <v>13.0858588</v>
      </c>
      <c r="AO17" s="394">
        <v>3.672733674166667</v>
      </c>
      <c r="AP17" s="390">
        <v>60.203519719777773</v>
      </c>
      <c r="AQ17" s="391">
        <v>14.716519670527777</v>
      </c>
      <c r="AR17" s="392">
        <v>74.920039390305547</v>
      </c>
      <c r="AS17" s="387">
        <v>15.881567</v>
      </c>
      <c r="AT17" s="395">
        <v>135.10324133255557</v>
      </c>
      <c r="AU17" s="395">
        <v>125.9087451</v>
      </c>
      <c r="AV17" s="395">
        <v>99.989362</v>
      </c>
      <c r="AW17" s="396">
        <v>15.8586048</v>
      </c>
      <c r="AX17" s="397">
        <v>17.893740300000001</v>
      </c>
      <c r="AY17" s="398">
        <v>193.0482389</v>
      </c>
      <c r="AZ17" s="398">
        <v>123.30903309999999</v>
      </c>
      <c r="BA17" s="398">
        <v>14.8936288</v>
      </c>
      <c r="BB17" s="398">
        <v>33.310823999999997</v>
      </c>
      <c r="BC17" s="425">
        <v>0.35749510000000001</v>
      </c>
      <c r="BD17" s="386">
        <v>79.302720500000007</v>
      </c>
      <c r="BE17" s="386">
        <v>8.5977870999999997</v>
      </c>
      <c r="BF17" s="386">
        <v>0.1135847</v>
      </c>
      <c r="BG17" s="386">
        <v>12.362878200000001</v>
      </c>
      <c r="BH17" s="386">
        <v>9.1591400000000003E-2</v>
      </c>
      <c r="BI17" s="386">
        <v>0.73492999999999997</v>
      </c>
      <c r="BJ17" s="386">
        <v>0.60189740000000003</v>
      </c>
    </row>
    <row r="18" spans="1:62" s="356" customFormat="1">
      <c r="A18" s="382">
        <v>45810.583333333299</v>
      </c>
      <c r="B18" s="383">
        <v>33.332102399999997</v>
      </c>
      <c r="C18" s="384">
        <v>6.0083498999999998</v>
      </c>
      <c r="D18" s="366">
        <v>0.82464389999999999</v>
      </c>
      <c r="E18" s="367">
        <v>0.84009350000000005</v>
      </c>
      <c r="F18" s="385">
        <v>19.4921343</v>
      </c>
      <c r="G18" s="386">
        <v>2.2230038503761871</v>
      </c>
      <c r="H18" s="387">
        <v>12.7305548</v>
      </c>
      <c r="I18" s="388">
        <v>193.0859739</v>
      </c>
      <c r="J18" s="389">
        <v>17.913569200000001</v>
      </c>
      <c r="K18" s="388">
        <v>193.0509102</v>
      </c>
      <c r="L18" s="390">
        <v>26.3816226</v>
      </c>
      <c r="M18" s="391">
        <v>34.122375599999998</v>
      </c>
      <c r="N18" s="391">
        <v>14.4829157</v>
      </c>
      <c r="O18" s="392">
        <v>199.4972842</v>
      </c>
      <c r="P18" s="393">
        <v>23.787839600000002</v>
      </c>
      <c r="Q18" s="391">
        <v>34.839341300000001</v>
      </c>
      <c r="R18" s="391">
        <v>14.103404599999999</v>
      </c>
      <c r="S18" s="394">
        <v>197.08144490000001</v>
      </c>
      <c r="T18" s="390">
        <v>21.632195800000002</v>
      </c>
      <c r="U18" s="391">
        <v>35.033686699999997</v>
      </c>
      <c r="V18" s="391">
        <v>14.243752600000001</v>
      </c>
      <c r="W18" s="392">
        <v>197.16350750000001</v>
      </c>
      <c r="X18" s="393">
        <v>21.703987000000001</v>
      </c>
      <c r="Y18" s="391">
        <v>36.2171862</v>
      </c>
      <c r="Z18" s="391">
        <v>14.196057</v>
      </c>
      <c r="AA18" s="394">
        <v>197.77391460000001</v>
      </c>
      <c r="AB18" s="390">
        <v>195.16110330000001</v>
      </c>
      <c r="AC18" s="391">
        <v>13.303542699999999</v>
      </c>
      <c r="AD18" s="392">
        <v>50.652749892999999</v>
      </c>
      <c r="AE18" s="393">
        <v>0.52903469999999997</v>
      </c>
      <c r="AF18" s="391">
        <v>9.9770818000000006</v>
      </c>
      <c r="AG18" s="391">
        <v>0</v>
      </c>
      <c r="AH18" s="394">
        <v>80.073348999999993</v>
      </c>
      <c r="AI18" s="390">
        <v>22.437585500000001</v>
      </c>
      <c r="AJ18" s="391">
        <v>45.008464099999998</v>
      </c>
      <c r="AK18" s="391">
        <v>13.4545946</v>
      </c>
      <c r="AL18" s="392">
        <v>191.5122222</v>
      </c>
      <c r="AM18" s="393">
        <v>194.65803769999999</v>
      </c>
      <c r="AN18" s="391">
        <v>13.086439199999999</v>
      </c>
      <c r="AO18" s="394">
        <v>3.5909481982222222</v>
      </c>
      <c r="AP18" s="390">
        <v>60.389369755333334</v>
      </c>
      <c r="AQ18" s="391">
        <v>13.708022221</v>
      </c>
      <c r="AR18" s="392">
        <v>74.097391976333341</v>
      </c>
      <c r="AS18" s="387">
        <v>15.8955681</v>
      </c>
      <c r="AT18" s="395">
        <v>135.22891983441667</v>
      </c>
      <c r="AU18" s="395">
        <v>125.85057190000001</v>
      </c>
      <c r="AV18" s="395">
        <v>99.986278600000006</v>
      </c>
      <c r="AW18" s="396">
        <v>15.8719278</v>
      </c>
      <c r="AX18" s="397">
        <v>17.913569200000001</v>
      </c>
      <c r="AY18" s="398">
        <v>193.0509102</v>
      </c>
      <c r="AZ18" s="398">
        <v>122.86435090000001</v>
      </c>
      <c r="BA18" s="398">
        <v>14.9133932</v>
      </c>
      <c r="BB18" s="398">
        <v>33.331023700000003</v>
      </c>
      <c r="BC18" s="425">
        <v>0.37592690000000001</v>
      </c>
      <c r="BD18" s="386">
        <v>78.421927800000006</v>
      </c>
      <c r="BE18" s="386">
        <v>8.6026659999999993</v>
      </c>
      <c r="BF18" s="386">
        <v>0.1112016</v>
      </c>
      <c r="BG18" s="386">
        <v>13.359325</v>
      </c>
      <c r="BH18" s="386">
        <v>9.0127299999999994E-2</v>
      </c>
      <c r="BI18" s="386">
        <v>0.76800310000000005</v>
      </c>
      <c r="BJ18" s="386">
        <v>0.63596850000000005</v>
      </c>
    </row>
    <row r="19" spans="1:62" s="356" customFormat="1">
      <c r="A19" s="382">
        <v>45810.625</v>
      </c>
      <c r="B19" s="383">
        <v>33.810692699999997</v>
      </c>
      <c r="C19" s="384">
        <v>5.3892495</v>
      </c>
      <c r="D19" s="366">
        <v>0.82759899999999997</v>
      </c>
      <c r="E19" s="367">
        <v>0.84343400000000002</v>
      </c>
      <c r="F19" s="385">
        <v>19.325430799999999</v>
      </c>
      <c r="G19" s="386">
        <v>2.1745265855373423</v>
      </c>
      <c r="H19" s="387">
        <v>12.7674579</v>
      </c>
      <c r="I19" s="388">
        <v>193.1777792</v>
      </c>
      <c r="J19" s="389">
        <v>17.970444400000002</v>
      </c>
      <c r="K19" s="388">
        <v>193.01070390000001</v>
      </c>
      <c r="L19" s="390">
        <v>26.214850500000001</v>
      </c>
      <c r="M19" s="391">
        <v>35.583381799999998</v>
      </c>
      <c r="N19" s="391">
        <v>14.567786099999999</v>
      </c>
      <c r="O19" s="392">
        <v>199.759333</v>
      </c>
      <c r="P19" s="393">
        <v>23.9674969</v>
      </c>
      <c r="Q19" s="391">
        <v>34.837916</v>
      </c>
      <c r="R19" s="391">
        <v>14.169371699999999</v>
      </c>
      <c r="S19" s="394">
        <v>197.24749589999999</v>
      </c>
      <c r="T19" s="390">
        <v>21.289914199999998</v>
      </c>
      <c r="U19" s="391">
        <v>35.035316799999997</v>
      </c>
      <c r="V19" s="391">
        <v>14.303292000000001</v>
      </c>
      <c r="W19" s="392">
        <v>197.24662430000001</v>
      </c>
      <c r="X19" s="393">
        <v>21.722409899999999</v>
      </c>
      <c r="Y19" s="391">
        <v>37.1909499</v>
      </c>
      <c r="Z19" s="391">
        <v>14.268962</v>
      </c>
      <c r="AA19" s="394">
        <v>197.85140899999999</v>
      </c>
      <c r="AB19" s="390">
        <v>195.3019396</v>
      </c>
      <c r="AC19" s="391">
        <v>13.3548311</v>
      </c>
      <c r="AD19" s="392">
        <v>51.435116246583334</v>
      </c>
      <c r="AE19" s="390">
        <v>0.50201660000000004</v>
      </c>
      <c r="AF19" s="391">
        <v>9.9722325000000005</v>
      </c>
      <c r="AG19" s="391">
        <v>0</v>
      </c>
      <c r="AH19" s="392">
        <v>80.178292400000004</v>
      </c>
      <c r="AI19" s="390">
        <v>22.463270900000001</v>
      </c>
      <c r="AJ19" s="391">
        <v>44.746460300000003</v>
      </c>
      <c r="AK19" s="391">
        <v>13.4888925</v>
      </c>
      <c r="AL19" s="392">
        <v>191.57298610000001</v>
      </c>
      <c r="AM19" s="390">
        <v>194.74801930000001</v>
      </c>
      <c r="AN19" s="391">
        <v>13.126695700000001</v>
      </c>
      <c r="AO19" s="394">
        <v>3.5972281921666669</v>
      </c>
      <c r="AP19" s="390">
        <v>60.751315562638887</v>
      </c>
      <c r="AQ19" s="391">
        <v>12.770934588944444</v>
      </c>
      <c r="AR19" s="392">
        <v>73.522250151583336</v>
      </c>
      <c r="AS19" s="387">
        <v>15.927786599999999</v>
      </c>
      <c r="AT19" s="395">
        <v>135.73405020297221</v>
      </c>
      <c r="AU19" s="395">
        <v>125.4042488</v>
      </c>
      <c r="AV19" s="395">
        <v>99.983765899999995</v>
      </c>
      <c r="AW19" s="396">
        <v>15.903473399999999</v>
      </c>
      <c r="AX19" s="397">
        <v>17.970444400000002</v>
      </c>
      <c r="AY19" s="398">
        <v>193.01070390000001</v>
      </c>
      <c r="AZ19" s="398">
        <v>122.6601797</v>
      </c>
      <c r="BA19" s="398">
        <v>14.9704146</v>
      </c>
      <c r="BB19" s="398">
        <v>33.699052399999999</v>
      </c>
      <c r="BC19" s="425">
        <v>0.37944369999999999</v>
      </c>
      <c r="BD19" s="386">
        <v>77.661899500000004</v>
      </c>
      <c r="BE19" s="386">
        <v>8.0882641999999993</v>
      </c>
      <c r="BF19" s="386">
        <v>0.1102813</v>
      </c>
      <c r="BG19" s="386">
        <v>14.204746200000001</v>
      </c>
      <c r="BH19" s="386">
        <v>8.9496999999999993E-2</v>
      </c>
      <c r="BI19" s="386">
        <v>0.77903160000000005</v>
      </c>
      <c r="BJ19" s="386">
        <v>0.75091359999999996</v>
      </c>
    </row>
    <row r="20" spans="1:62" s="356" customFormat="1">
      <c r="A20" s="382">
        <v>45810.666666666599</v>
      </c>
      <c r="B20" s="383">
        <v>33.985117899999999</v>
      </c>
      <c r="C20" s="384">
        <v>4.4047527000000004</v>
      </c>
      <c r="D20" s="366">
        <v>0.80981069999999999</v>
      </c>
      <c r="E20" s="367">
        <v>0.82553330000000003</v>
      </c>
      <c r="F20" s="385">
        <v>18.978408000000002</v>
      </c>
      <c r="G20" s="386">
        <v>2.1913214626920245</v>
      </c>
      <c r="H20" s="387">
        <v>12.807690300000001</v>
      </c>
      <c r="I20" s="388">
        <v>193.34959499999999</v>
      </c>
      <c r="J20" s="389">
        <v>18.010030499999999</v>
      </c>
      <c r="K20" s="388">
        <v>193.2031216</v>
      </c>
      <c r="L20" s="390">
        <v>26.118060100000001</v>
      </c>
      <c r="M20" s="391">
        <v>36.021539900000001</v>
      </c>
      <c r="N20" s="391">
        <v>14.6110153</v>
      </c>
      <c r="O20" s="392">
        <v>199.9424416</v>
      </c>
      <c r="P20" s="393">
        <v>24.062151499999999</v>
      </c>
      <c r="Q20" s="391">
        <v>34.836875499999998</v>
      </c>
      <c r="R20" s="391">
        <v>14.207394499999999</v>
      </c>
      <c r="S20" s="394">
        <v>197.39208110000001</v>
      </c>
      <c r="T20" s="390">
        <v>20.9982963</v>
      </c>
      <c r="U20" s="391">
        <v>34.821488299999999</v>
      </c>
      <c r="V20" s="391">
        <v>14.3442942</v>
      </c>
      <c r="W20" s="392">
        <v>197.3953669</v>
      </c>
      <c r="X20" s="390">
        <v>21.665631600000001</v>
      </c>
      <c r="Y20" s="391">
        <v>37.432663599999998</v>
      </c>
      <c r="Z20" s="391">
        <v>14.308552799999999</v>
      </c>
      <c r="AA20" s="392">
        <v>197.89885390000001</v>
      </c>
      <c r="AB20" s="390">
        <v>195.4750267</v>
      </c>
      <c r="AC20" s="391">
        <v>13.3974586</v>
      </c>
      <c r="AD20" s="392">
        <v>51.518954694194449</v>
      </c>
      <c r="AE20" s="390">
        <v>0.48683029999999999</v>
      </c>
      <c r="AF20" s="391">
        <v>9.9710222000000002</v>
      </c>
      <c r="AG20" s="391">
        <v>0</v>
      </c>
      <c r="AH20" s="392">
        <v>80.257688099999996</v>
      </c>
      <c r="AI20" s="390">
        <v>22.505978299999999</v>
      </c>
      <c r="AJ20" s="391">
        <v>41.245420000000003</v>
      </c>
      <c r="AK20" s="391">
        <v>13.507596700000001</v>
      </c>
      <c r="AL20" s="392">
        <v>191.6694454</v>
      </c>
      <c r="AM20" s="390">
        <v>194.91387080000001</v>
      </c>
      <c r="AN20" s="391">
        <v>13.163347</v>
      </c>
      <c r="AO20" s="394">
        <v>3.5385478781111113</v>
      </c>
      <c r="AP20" s="390">
        <v>61.668231406694446</v>
      </c>
      <c r="AQ20" s="391">
        <v>12.804086859694445</v>
      </c>
      <c r="AR20" s="392">
        <v>74.472318266388896</v>
      </c>
      <c r="AS20" s="387">
        <v>15.9567914</v>
      </c>
      <c r="AT20" s="395">
        <v>135.96934109405555</v>
      </c>
      <c r="AU20" s="395">
        <v>125.3427384</v>
      </c>
      <c r="AV20" s="395">
        <v>99.981538099999995</v>
      </c>
      <c r="AW20" s="396">
        <v>15.931646300000001</v>
      </c>
      <c r="AX20" s="397">
        <v>18.010030499999999</v>
      </c>
      <c r="AY20" s="398">
        <v>193.2031216</v>
      </c>
      <c r="AZ20" s="398">
        <v>122.7019102</v>
      </c>
      <c r="BA20" s="398">
        <v>15.0102992</v>
      </c>
      <c r="BB20" s="398">
        <v>33.8978872</v>
      </c>
      <c r="BC20" s="425">
        <v>0.38206250000000003</v>
      </c>
      <c r="BD20" s="386">
        <v>77.181086800000003</v>
      </c>
      <c r="BE20" s="386">
        <v>7.4482270000000002</v>
      </c>
      <c r="BF20" s="386">
        <v>0.11047079999999999</v>
      </c>
      <c r="BG20" s="386">
        <v>14.032249699999999</v>
      </c>
      <c r="BH20" s="386">
        <v>8.8432499999999997E-2</v>
      </c>
      <c r="BI20" s="386">
        <v>0.7954717</v>
      </c>
      <c r="BJ20" s="386">
        <v>0.79416260000000005</v>
      </c>
    </row>
    <row r="21" spans="1:62" s="356" customFormat="1">
      <c r="A21" s="382">
        <v>45810.708333333299</v>
      </c>
      <c r="B21" s="383">
        <v>33.964868299999999</v>
      </c>
      <c r="C21" s="384">
        <v>5.5621964000000004</v>
      </c>
      <c r="D21" s="366">
        <v>0.79469939999999994</v>
      </c>
      <c r="E21" s="367">
        <v>0.80761839999999996</v>
      </c>
      <c r="F21" s="385">
        <v>18.5469039</v>
      </c>
      <c r="G21" s="386">
        <v>2.1889020394616594</v>
      </c>
      <c r="H21" s="387">
        <v>12.8019471</v>
      </c>
      <c r="I21" s="388">
        <v>193.36134970000001</v>
      </c>
      <c r="J21" s="389">
        <v>17.999479099999999</v>
      </c>
      <c r="K21" s="388">
        <v>193.3507931</v>
      </c>
      <c r="L21" s="390">
        <v>26.078245800000001</v>
      </c>
      <c r="M21" s="391">
        <v>36.023480800000002</v>
      </c>
      <c r="N21" s="391">
        <v>14.579494499999999</v>
      </c>
      <c r="O21" s="392">
        <v>199.91859099999999</v>
      </c>
      <c r="P21" s="393">
        <v>23.938829999999999</v>
      </c>
      <c r="Q21" s="391">
        <v>34.834645999999999</v>
      </c>
      <c r="R21" s="391">
        <v>14.1858456</v>
      </c>
      <c r="S21" s="394">
        <v>197.37306219999999</v>
      </c>
      <c r="T21" s="390">
        <v>21.172351899999999</v>
      </c>
      <c r="U21" s="391">
        <v>34.620141400000001</v>
      </c>
      <c r="V21" s="391">
        <v>14.340163199999999</v>
      </c>
      <c r="W21" s="392">
        <v>197.507926</v>
      </c>
      <c r="X21" s="390">
        <v>21.630137300000001</v>
      </c>
      <c r="Y21" s="391">
        <v>36.854011399999997</v>
      </c>
      <c r="Z21" s="391">
        <v>14.286828699999999</v>
      </c>
      <c r="AA21" s="392">
        <v>197.8473726</v>
      </c>
      <c r="AB21" s="390">
        <v>195.47510740000001</v>
      </c>
      <c r="AC21" s="391">
        <v>13.386495999999999</v>
      </c>
      <c r="AD21" s="392">
        <v>51.300561542416666</v>
      </c>
      <c r="AE21" s="390">
        <v>0.5135265</v>
      </c>
      <c r="AF21" s="391">
        <v>9.9704896999999999</v>
      </c>
      <c r="AG21" s="391">
        <v>0</v>
      </c>
      <c r="AH21" s="392">
        <v>80.289482699999994</v>
      </c>
      <c r="AI21" s="390">
        <v>22.596530900000001</v>
      </c>
      <c r="AJ21" s="391">
        <v>38.239928499999998</v>
      </c>
      <c r="AK21" s="391">
        <v>13.485610599999999</v>
      </c>
      <c r="AL21" s="392">
        <v>191.65824000000001</v>
      </c>
      <c r="AM21" s="390">
        <v>194.9220813</v>
      </c>
      <c r="AN21" s="391">
        <v>13.1558893</v>
      </c>
      <c r="AO21" s="394">
        <v>3.8229781375833332</v>
      </c>
      <c r="AP21" s="390">
        <v>61.522851445944447</v>
      </c>
      <c r="AQ21" s="391">
        <v>12.822918045972221</v>
      </c>
      <c r="AR21" s="392">
        <v>74.34576949191667</v>
      </c>
      <c r="AS21" s="387">
        <v>15.9474444</v>
      </c>
      <c r="AT21" s="395">
        <v>135.80344459974998</v>
      </c>
      <c r="AU21" s="395">
        <v>125.3761782</v>
      </c>
      <c r="AV21" s="395">
        <v>99.978517800000006</v>
      </c>
      <c r="AW21" s="396">
        <v>15.921205</v>
      </c>
      <c r="AX21" s="397">
        <v>17.999479099999999</v>
      </c>
      <c r="AY21" s="398">
        <v>193.3507931</v>
      </c>
      <c r="AZ21" s="398">
        <v>122.6030365</v>
      </c>
      <c r="BA21" s="398">
        <v>14.999652899999999</v>
      </c>
      <c r="BB21" s="398">
        <v>33.8592528</v>
      </c>
      <c r="BC21" s="425">
        <v>0.38769540000000002</v>
      </c>
      <c r="BD21" s="386">
        <v>76.911169099999995</v>
      </c>
      <c r="BE21" s="386">
        <v>7.7528419</v>
      </c>
      <c r="BF21" s="386">
        <v>0.1133904</v>
      </c>
      <c r="BG21" s="386">
        <v>13.8105432</v>
      </c>
      <c r="BH21" s="386">
        <v>8.7222300000000003E-2</v>
      </c>
      <c r="BI21" s="386">
        <v>0.81546940000000001</v>
      </c>
      <c r="BJ21" s="386">
        <v>0.77280819999999995</v>
      </c>
    </row>
    <row r="22" spans="1:62" s="356" customFormat="1">
      <c r="A22" s="382">
        <v>45810.75</v>
      </c>
      <c r="B22" s="383">
        <v>33.919762800000001</v>
      </c>
      <c r="C22" s="384">
        <v>7.2316102000000004</v>
      </c>
      <c r="D22" s="366">
        <v>0.79534590000000005</v>
      </c>
      <c r="E22" s="367">
        <v>0.80706259999999996</v>
      </c>
      <c r="F22" s="385">
        <v>18.381131100000001</v>
      </c>
      <c r="G22" s="386">
        <v>2.1919811992653111</v>
      </c>
      <c r="H22" s="387">
        <v>12.8181701</v>
      </c>
      <c r="I22" s="388">
        <v>193.3931857</v>
      </c>
      <c r="J22" s="389">
        <v>18.0104878</v>
      </c>
      <c r="K22" s="388">
        <v>193.38076749999999</v>
      </c>
      <c r="L22" s="390">
        <v>26.028644400000001</v>
      </c>
      <c r="M22" s="391">
        <v>36.024511099999998</v>
      </c>
      <c r="N22" s="391">
        <v>14.578658000000001</v>
      </c>
      <c r="O22" s="392">
        <v>199.93890719999999</v>
      </c>
      <c r="P22" s="390">
        <v>23.883831799999999</v>
      </c>
      <c r="Q22" s="391">
        <v>34.831654299999997</v>
      </c>
      <c r="R22" s="391">
        <v>14.1923043</v>
      </c>
      <c r="S22" s="392">
        <v>197.38319809999999</v>
      </c>
      <c r="T22" s="390">
        <v>21.478527</v>
      </c>
      <c r="U22" s="391">
        <v>34.433121100000001</v>
      </c>
      <c r="V22" s="391">
        <v>14.361129500000001</v>
      </c>
      <c r="W22" s="392">
        <v>197.6624113</v>
      </c>
      <c r="X22" s="390">
        <v>21.592367599999999</v>
      </c>
      <c r="Y22" s="391">
        <v>36.261166799999998</v>
      </c>
      <c r="Z22" s="391">
        <v>14.292285400000001</v>
      </c>
      <c r="AA22" s="392">
        <v>197.8156128</v>
      </c>
      <c r="AB22" s="390">
        <v>195.5007631</v>
      </c>
      <c r="AC22" s="391">
        <v>13.397739700000001</v>
      </c>
      <c r="AD22" s="392">
        <v>51.220416373722223</v>
      </c>
      <c r="AE22" s="390">
        <v>0.54837250000000004</v>
      </c>
      <c r="AF22" s="391">
        <v>9.9708456999999999</v>
      </c>
      <c r="AG22" s="391">
        <v>0</v>
      </c>
      <c r="AH22" s="392">
        <v>80.309429699999995</v>
      </c>
      <c r="AI22" s="390">
        <v>22.7188421</v>
      </c>
      <c r="AJ22" s="391">
        <v>36.908756099999998</v>
      </c>
      <c r="AK22" s="391">
        <v>13.4903701</v>
      </c>
      <c r="AL22" s="392">
        <v>191.62589009999999</v>
      </c>
      <c r="AM22" s="390">
        <v>194.93418360000001</v>
      </c>
      <c r="AN22" s="391">
        <v>13.170196600000001</v>
      </c>
      <c r="AO22" s="394">
        <v>4.1317707690555556</v>
      </c>
      <c r="AP22" s="390">
        <v>61.387883005694441</v>
      </c>
      <c r="AQ22" s="391">
        <v>12.963599335444444</v>
      </c>
      <c r="AR22" s="392">
        <v>74.35148234113889</v>
      </c>
      <c r="AS22" s="387">
        <v>15.9500929</v>
      </c>
      <c r="AT22" s="395">
        <v>135.77783049025001</v>
      </c>
      <c r="AU22" s="395">
        <v>125.2778491</v>
      </c>
      <c r="AV22" s="395">
        <v>99.9746126</v>
      </c>
      <c r="AW22" s="396">
        <v>15.9229883</v>
      </c>
      <c r="AX22" s="397">
        <v>18.0104878</v>
      </c>
      <c r="AY22" s="398">
        <v>193.38076749999999</v>
      </c>
      <c r="AZ22" s="398">
        <v>122.6021188</v>
      </c>
      <c r="BA22" s="398">
        <v>15.010431799999999</v>
      </c>
      <c r="BB22" s="398">
        <v>33.937151399999998</v>
      </c>
      <c r="BC22" s="425">
        <v>0.38754769999999999</v>
      </c>
      <c r="BD22" s="386">
        <v>76.819276099999996</v>
      </c>
      <c r="BE22" s="386">
        <v>7.8196392000000001</v>
      </c>
      <c r="BF22" s="386">
        <v>0.11803719999999999</v>
      </c>
      <c r="BG22" s="386">
        <v>13.7710724</v>
      </c>
      <c r="BH22" s="386">
        <v>8.6618100000000003E-2</v>
      </c>
      <c r="BI22" s="386">
        <v>0.8232971</v>
      </c>
      <c r="BJ22" s="386">
        <v>0.82236819999999999</v>
      </c>
    </row>
    <row r="23" spans="1:62" s="356" customFormat="1">
      <c r="A23" s="382">
        <v>45810.791666666599</v>
      </c>
      <c r="B23" s="383">
        <v>33.805324599999999</v>
      </c>
      <c r="C23" s="384">
        <v>7.5629197000000001</v>
      </c>
      <c r="D23" s="366">
        <v>0.84132949999999995</v>
      </c>
      <c r="E23" s="367">
        <v>0.85001740000000003</v>
      </c>
      <c r="F23" s="385">
        <v>18.6182646</v>
      </c>
      <c r="G23" s="386">
        <v>2.1810797327422602</v>
      </c>
      <c r="H23" s="387">
        <v>12.7488119</v>
      </c>
      <c r="I23" s="388">
        <v>193.15319600000001</v>
      </c>
      <c r="J23" s="389">
        <v>17.9641564</v>
      </c>
      <c r="K23" s="388">
        <v>193.2689159</v>
      </c>
      <c r="L23" s="390">
        <v>25.959448099999999</v>
      </c>
      <c r="M23" s="391">
        <v>36.1598884</v>
      </c>
      <c r="N23" s="391">
        <v>14.540319999999999</v>
      </c>
      <c r="O23" s="392">
        <v>199.84404620000001</v>
      </c>
      <c r="P23" s="390">
        <v>23.993458199999999</v>
      </c>
      <c r="Q23" s="391">
        <v>34.829770699999997</v>
      </c>
      <c r="R23" s="391">
        <v>14.1527668</v>
      </c>
      <c r="S23" s="392">
        <v>197.2724226</v>
      </c>
      <c r="T23" s="390">
        <v>21.444183599999999</v>
      </c>
      <c r="U23" s="391">
        <v>34.655353599999998</v>
      </c>
      <c r="V23" s="391">
        <v>14.3321267</v>
      </c>
      <c r="W23" s="392">
        <v>197.6544112</v>
      </c>
      <c r="X23" s="390">
        <v>21.445907099999999</v>
      </c>
      <c r="Y23" s="391">
        <v>36.814653700000001</v>
      </c>
      <c r="Z23" s="391">
        <v>14.2636635</v>
      </c>
      <c r="AA23" s="392">
        <v>197.78728179999999</v>
      </c>
      <c r="AB23" s="390">
        <v>195.30200439999999</v>
      </c>
      <c r="AC23" s="391">
        <v>13.3369252</v>
      </c>
      <c r="AD23" s="392">
        <v>51.750729352500002</v>
      </c>
      <c r="AE23" s="390">
        <v>0.53850180000000003</v>
      </c>
      <c r="AF23" s="391">
        <v>9.9713177999999996</v>
      </c>
      <c r="AG23" s="391">
        <v>0</v>
      </c>
      <c r="AH23" s="392">
        <v>80.312043500000001</v>
      </c>
      <c r="AI23" s="390">
        <v>22.7869116</v>
      </c>
      <c r="AJ23" s="391">
        <v>39.268374899999998</v>
      </c>
      <c r="AK23" s="391">
        <v>13.436431499999999</v>
      </c>
      <c r="AL23" s="392">
        <v>191.4504776</v>
      </c>
      <c r="AM23" s="390">
        <v>194.70776989999999</v>
      </c>
      <c r="AN23" s="391">
        <v>13.107847700000001</v>
      </c>
      <c r="AO23" s="394">
        <v>3.8719876252500001</v>
      </c>
      <c r="AP23" s="390">
        <v>61.730058517777785</v>
      </c>
      <c r="AQ23" s="391">
        <v>12.002049826055556</v>
      </c>
      <c r="AR23" s="392">
        <v>73.732108343833346</v>
      </c>
      <c r="AS23" s="387">
        <v>15.9137778</v>
      </c>
      <c r="AT23" s="395">
        <v>135.33031061450001</v>
      </c>
      <c r="AU23" s="395">
        <v>125.2212148</v>
      </c>
      <c r="AV23" s="395">
        <v>99.971352300000007</v>
      </c>
      <c r="AW23" s="396">
        <v>15.886256100000001</v>
      </c>
      <c r="AX23" s="397">
        <v>17.9641564</v>
      </c>
      <c r="AY23" s="398">
        <v>193.2689159</v>
      </c>
      <c r="AZ23" s="398">
        <v>122.51917899999999</v>
      </c>
      <c r="BA23" s="398">
        <v>14.964111300000001</v>
      </c>
      <c r="BB23" s="398">
        <v>33.738156500000002</v>
      </c>
      <c r="BC23" s="425">
        <v>0.38904699999999998</v>
      </c>
      <c r="BD23" s="386">
        <v>76.873534500000005</v>
      </c>
      <c r="BE23" s="386">
        <v>8.9736606999999999</v>
      </c>
      <c r="BF23" s="386">
        <v>0.1223991</v>
      </c>
      <c r="BG23" s="386">
        <v>14.825050600000001</v>
      </c>
      <c r="BH23" s="386">
        <v>8.6213999999999999E-2</v>
      </c>
      <c r="BI23" s="386">
        <v>0.8233895</v>
      </c>
      <c r="BJ23" s="386">
        <v>0.74622060000000001</v>
      </c>
    </row>
    <row r="24" spans="1:62" s="356" customFormat="1">
      <c r="A24" s="382">
        <v>45810.833333333299</v>
      </c>
      <c r="B24" s="383">
        <v>33.860127800000001</v>
      </c>
      <c r="C24" s="384">
        <v>7.2212322000000002</v>
      </c>
      <c r="D24" s="366">
        <v>0.89383889999999999</v>
      </c>
      <c r="E24" s="367">
        <v>0.8942947</v>
      </c>
      <c r="F24" s="385">
        <v>19.233496599999999</v>
      </c>
      <c r="G24" s="386">
        <v>2.1507866522550128</v>
      </c>
      <c r="H24" s="387">
        <v>12.7672527</v>
      </c>
      <c r="I24" s="388">
        <v>193.2040763</v>
      </c>
      <c r="J24" s="389">
        <v>18.004281500000001</v>
      </c>
      <c r="K24" s="388">
        <v>193.16273469999999</v>
      </c>
      <c r="L24" s="390">
        <v>25.8860171</v>
      </c>
      <c r="M24" s="391">
        <v>35.706951500000002</v>
      </c>
      <c r="N24" s="391">
        <v>14.590276299999999</v>
      </c>
      <c r="O24" s="392">
        <v>199.9936974</v>
      </c>
      <c r="P24" s="390">
        <v>24.088655299999999</v>
      </c>
      <c r="Q24" s="391">
        <v>34.829367499999996</v>
      </c>
      <c r="R24" s="391">
        <v>14.1954479</v>
      </c>
      <c r="S24" s="392">
        <v>197.38536769999999</v>
      </c>
      <c r="T24" s="390">
        <v>21.441235899999999</v>
      </c>
      <c r="U24" s="391">
        <v>35.032017500000002</v>
      </c>
      <c r="V24" s="391">
        <v>14.382463400000001</v>
      </c>
      <c r="W24" s="392">
        <v>197.81157110000001</v>
      </c>
      <c r="X24" s="390">
        <v>21.643736199999999</v>
      </c>
      <c r="Y24" s="391">
        <v>36.562351499999998</v>
      </c>
      <c r="Z24" s="391">
        <v>14.3084129</v>
      </c>
      <c r="AA24" s="392">
        <v>197.85324420000001</v>
      </c>
      <c r="AB24" s="390">
        <v>195.39359260000001</v>
      </c>
      <c r="AC24" s="391">
        <v>13.3684694</v>
      </c>
      <c r="AD24" s="392">
        <v>52.18913879716667</v>
      </c>
      <c r="AE24" s="390">
        <v>0.52007210000000004</v>
      </c>
      <c r="AF24" s="391">
        <v>9.9700237000000005</v>
      </c>
      <c r="AG24" s="391">
        <v>0</v>
      </c>
      <c r="AH24" s="392">
        <v>80.297545099999994</v>
      </c>
      <c r="AI24" s="390">
        <v>22.710330500000001</v>
      </c>
      <c r="AJ24" s="391">
        <v>44.030776799999998</v>
      </c>
      <c r="AK24" s="391">
        <v>13.479939699999999</v>
      </c>
      <c r="AL24" s="392">
        <v>191.50586509999999</v>
      </c>
      <c r="AM24" s="390">
        <v>194.79690840000001</v>
      </c>
      <c r="AN24" s="391">
        <v>13.136525300000001</v>
      </c>
      <c r="AO24" s="394">
        <v>3.9978499092777779</v>
      </c>
      <c r="AP24" s="390">
        <v>61.728494718166672</v>
      </c>
      <c r="AQ24" s="391">
        <v>11.097416197722222</v>
      </c>
      <c r="AR24" s="392">
        <v>72.825910915888898</v>
      </c>
      <c r="AS24" s="387">
        <v>15.941587200000001</v>
      </c>
      <c r="AT24" s="395">
        <v>135.45784691236111</v>
      </c>
      <c r="AU24" s="395">
        <v>125.2849875</v>
      </c>
      <c r="AV24" s="395">
        <v>99.970298999999997</v>
      </c>
      <c r="AW24" s="396">
        <v>15.9139281</v>
      </c>
      <c r="AX24" s="397">
        <v>18.004281500000001</v>
      </c>
      <c r="AY24" s="398">
        <v>193.16273469999999</v>
      </c>
      <c r="AZ24" s="398">
        <v>122.99250840000001</v>
      </c>
      <c r="BA24" s="398">
        <v>15.004315200000001</v>
      </c>
      <c r="BB24" s="398">
        <v>33.882566799999999</v>
      </c>
      <c r="BC24" s="425">
        <v>0.39025870000000001</v>
      </c>
      <c r="BD24" s="386">
        <v>77.444608799999997</v>
      </c>
      <c r="BE24" s="386">
        <v>9.1993670999999999</v>
      </c>
      <c r="BF24" s="386">
        <v>0.1228204</v>
      </c>
      <c r="BG24" s="386">
        <v>15.5279843</v>
      </c>
      <c r="BH24" s="386">
        <v>8.6033899999999996E-2</v>
      </c>
      <c r="BI24" s="386">
        <v>0.8147761</v>
      </c>
      <c r="BJ24" s="386">
        <v>0.89930460000000001</v>
      </c>
    </row>
    <row r="25" spans="1:62" s="356" customFormat="1">
      <c r="A25" s="382">
        <v>45810.875</v>
      </c>
      <c r="B25" s="383">
        <v>33.956200899999999</v>
      </c>
      <c r="C25" s="384">
        <v>6.1720828000000001</v>
      </c>
      <c r="D25" s="366">
        <v>0.86432160000000002</v>
      </c>
      <c r="E25" s="367">
        <v>0.86441820000000003</v>
      </c>
      <c r="F25" s="385">
        <v>19.262898100000001</v>
      </c>
      <c r="G25" s="386">
        <v>2.1761775481255983</v>
      </c>
      <c r="H25" s="387">
        <v>12.8307726</v>
      </c>
      <c r="I25" s="388">
        <v>193.43528789999999</v>
      </c>
      <c r="J25" s="389">
        <v>18.050181299999998</v>
      </c>
      <c r="K25" s="388">
        <v>193.3294104</v>
      </c>
      <c r="L25" s="390">
        <v>25.859423899999999</v>
      </c>
      <c r="M25" s="391">
        <v>35.103903899999999</v>
      </c>
      <c r="N25" s="391">
        <v>14.6191833</v>
      </c>
      <c r="O25" s="392">
        <v>200.08094639999999</v>
      </c>
      <c r="P25" s="390">
        <v>24.062828199999998</v>
      </c>
      <c r="Q25" s="391">
        <v>34.829443699999999</v>
      </c>
      <c r="R25" s="391">
        <v>14.215624200000001</v>
      </c>
      <c r="S25" s="392">
        <v>197.44706830000001</v>
      </c>
      <c r="T25" s="390">
        <v>21.779027500000002</v>
      </c>
      <c r="U25" s="391">
        <v>34.4683323</v>
      </c>
      <c r="V25" s="391">
        <v>14.4012116</v>
      </c>
      <c r="W25" s="392">
        <v>197.92815429999999</v>
      </c>
      <c r="X25" s="390">
        <v>21.752338900000002</v>
      </c>
      <c r="Y25" s="391">
        <v>34.555991400000003</v>
      </c>
      <c r="Z25" s="391">
        <v>14.304802</v>
      </c>
      <c r="AA25" s="392">
        <v>197.7595058</v>
      </c>
      <c r="AB25" s="390">
        <v>195.59607130000001</v>
      </c>
      <c r="AC25" s="391">
        <v>13.425932</v>
      </c>
      <c r="AD25" s="392">
        <v>51.858655994000003</v>
      </c>
      <c r="AE25" s="390">
        <v>0.5204976</v>
      </c>
      <c r="AF25" s="391">
        <v>9.9705294999999996</v>
      </c>
      <c r="AG25" s="391">
        <v>0</v>
      </c>
      <c r="AH25" s="392">
        <v>80.284743599999999</v>
      </c>
      <c r="AI25" s="390">
        <v>22.654759200000001</v>
      </c>
      <c r="AJ25" s="391">
        <v>39.887378900000002</v>
      </c>
      <c r="AK25" s="391">
        <v>13.5149188</v>
      </c>
      <c r="AL25" s="392">
        <v>191.58247040000001</v>
      </c>
      <c r="AM25" s="390">
        <v>194.99219890000001</v>
      </c>
      <c r="AN25" s="391">
        <v>13.1889439</v>
      </c>
      <c r="AO25" s="394">
        <v>3.8693045156111112</v>
      </c>
      <c r="AP25" s="390">
        <v>61.87863583213889</v>
      </c>
      <c r="AQ25" s="391">
        <v>12.016086186083333</v>
      </c>
      <c r="AR25" s="392">
        <v>73.894722018222225</v>
      </c>
      <c r="AS25" s="387">
        <v>15.9916737</v>
      </c>
      <c r="AT25" s="395">
        <v>135.60389720200001</v>
      </c>
      <c r="AU25" s="395">
        <v>125.82540400000001</v>
      </c>
      <c r="AV25" s="395">
        <v>99.970652700000002</v>
      </c>
      <c r="AW25" s="396">
        <v>15.964298700000001</v>
      </c>
      <c r="AX25" s="397">
        <v>18.050181299999998</v>
      </c>
      <c r="AY25" s="398">
        <v>193.3294104</v>
      </c>
      <c r="AZ25" s="398">
        <v>123.17708880000001</v>
      </c>
      <c r="BA25" s="398">
        <v>15.0503927</v>
      </c>
      <c r="BB25" s="398">
        <v>33.789458199999999</v>
      </c>
      <c r="BC25" s="425">
        <v>0.39012370000000002</v>
      </c>
      <c r="BD25" s="386">
        <v>77.678088200000005</v>
      </c>
      <c r="BE25" s="386">
        <v>5.8636904999999997</v>
      </c>
      <c r="BF25" s="386">
        <v>0.12067460000000001</v>
      </c>
      <c r="BG25" s="386">
        <v>14.4223324</v>
      </c>
      <c r="BH25" s="386">
        <v>8.6045099999999999E-2</v>
      </c>
      <c r="BI25" s="386">
        <v>0.78090780000000004</v>
      </c>
      <c r="BJ25" s="386">
        <v>0.79426019999999997</v>
      </c>
    </row>
    <row r="26" spans="1:62" s="356" customFormat="1">
      <c r="A26" s="382">
        <v>45810.916666666599</v>
      </c>
      <c r="B26" s="383">
        <v>33.869483000000002</v>
      </c>
      <c r="C26" s="384">
        <v>5.3346802999999996</v>
      </c>
      <c r="D26" s="366">
        <v>0.81267120000000004</v>
      </c>
      <c r="E26" s="367">
        <v>0.82124419999999998</v>
      </c>
      <c r="F26" s="385">
        <v>18.583231999999999</v>
      </c>
      <c r="G26" s="386">
        <v>2.1947270511267551</v>
      </c>
      <c r="H26" s="387">
        <v>12.770827499999999</v>
      </c>
      <c r="I26" s="395">
        <v>193.22901289999999</v>
      </c>
      <c r="J26" s="387">
        <v>17.974558900000002</v>
      </c>
      <c r="K26" s="388">
        <v>193.36645559999999</v>
      </c>
      <c r="L26" s="390">
        <v>25.862149200000001</v>
      </c>
      <c r="M26" s="391">
        <v>35.089562299999997</v>
      </c>
      <c r="N26" s="391">
        <v>14.5375806</v>
      </c>
      <c r="O26" s="392">
        <v>199.8324729</v>
      </c>
      <c r="P26" s="390">
        <v>24.052758300000001</v>
      </c>
      <c r="Q26" s="391">
        <v>34.828568699999998</v>
      </c>
      <c r="R26" s="391">
        <v>14.1263819</v>
      </c>
      <c r="S26" s="392">
        <v>197.17546150000001</v>
      </c>
      <c r="T26" s="390">
        <v>21.258308100000001</v>
      </c>
      <c r="U26" s="391">
        <v>34.429026200000003</v>
      </c>
      <c r="V26" s="391">
        <v>14.300860800000001</v>
      </c>
      <c r="W26" s="392">
        <v>197.61995340000001</v>
      </c>
      <c r="X26" s="390">
        <v>21.588170600000002</v>
      </c>
      <c r="Y26" s="391">
        <v>35.150400300000001</v>
      </c>
      <c r="Z26" s="391">
        <v>14.2192905</v>
      </c>
      <c r="AA26" s="392">
        <v>197.50124940000001</v>
      </c>
      <c r="AB26" s="390">
        <v>195.35503869999999</v>
      </c>
      <c r="AC26" s="391">
        <v>13.3527167</v>
      </c>
      <c r="AD26" s="392">
        <v>51.434800038388893</v>
      </c>
      <c r="AE26" s="390">
        <v>0.53350960000000003</v>
      </c>
      <c r="AF26" s="391">
        <v>9.9731828999999994</v>
      </c>
      <c r="AG26" s="391">
        <v>0</v>
      </c>
      <c r="AH26" s="392">
        <v>80.281213100000002</v>
      </c>
      <c r="AI26" s="390">
        <v>22.822555300000001</v>
      </c>
      <c r="AJ26" s="391">
        <v>36.998436499999997</v>
      </c>
      <c r="AK26" s="391">
        <v>13.4358462</v>
      </c>
      <c r="AL26" s="392">
        <v>191.36652309999999</v>
      </c>
      <c r="AM26" s="390">
        <v>194.7454869</v>
      </c>
      <c r="AN26" s="391">
        <v>13.118944900000001</v>
      </c>
      <c r="AO26" s="394">
        <v>3.4739672738888889</v>
      </c>
      <c r="AP26" s="390">
        <v>61.480015390305553</v>
      </c>
      <c r="AQ26" s="391">
        <v>12.854255157472222</v>
      </c>
      <c r="AR26" s="392">
        <v>74.334270547777777</v>
      </c>
      <c r="AS26" s="389">
        <v>15.9359891</v>
      </c>
      <c r="AT26" s="395">
        <v>135.27530909186112</v>
      </c>
      <c r="AU26" s="395">
        <v>125.77018169999999</v>
      </c>
      <c r="AV26" s="395">
        <v>99.971779299999994</v>
      </c>
      <c r="AW26" s="396">
        <v>15.908849500000001</v>
      </c>
      <c r="AX26" s="397">
        <v>17.974558900000002</v>
      </c>
      <c r="AY26" s="398">
        <v>193.36645559999999</v>
      </c>
      <c r="AZ26" s="398">
        <v>122.5661369</v>
      </c>
      <c r="BA26" s="398">
        <v>14.974744400000001</v>
      </c>
      <c r="BB26" s="398">
        <v>33.501310599999996</v>
      </c>
      <c r="BC26" s="425">
        <v>0.3899609</v>
      </c>
      <c r="BD26" s="386">
        <v>77.203284600000003</v>
      </c>
      <c r="BE26" s="386">
        <v>5.2488115999999998</v>
      </c>
      <c r="BF26" s="386">
        <v>0.1203785</v>
      </c>
      <c r="BG26" s="386">
        <v>14.0033846</v>
      </c>
      <c r="BH26" s="386">
        <v>8.6097699999999999E-2</v>
      </c>
      <c r="BI26" s="386">
        <v>0.75472660000000003</v>
      </c>
      <c r="BJ26" s="386">
        <v>0.57777299999999998</v>
      </c>
    </row>
    <row r="27" spans="1:62" s="356" customFormat="1">
      <c r="A27" s="382">
        <v>45810.958333333299</v>
      </c>
      <c r="B27" s="383">
        <v>33.827986099999997</v>
      </c>
      <c r="C27" s="384">
        <v>4.6233386999999997</v>
      </c>
      <c r="D27" s="366">
        <v>0.81029459999999998</v>
      </c>
      <c r="E27" s="367">
        <v>0.81155160000000004</v>
      </c>
      <c r="F27" s="385">
        <v>18.046722500000001</v>
      </c>
      <c r="G27" s="386">
        <v>2.1686572003854989</v>
      </c>
      <c r="H27" s="389">
        <v>12.7238433</v>
      </c>
      <c r="I27" s="388">
        <v>193.07123530000001</v>
      </c>
      <c r="J27" s="389">
        <v>17.932444499999999</v>
      </c>
      <c r="K27" s="388">
        <v>193.22516949999999</v>
      </c>
      <c r="L27" s="390">
        <v>25.836707499999999</v>
      </c>
      <c r="M27" s="391">
        <v>35.088246699999999</v>
      </c>
      <c r="N27" s="391">
        <v>14.5111554</v>
      </c>
      <c r="O27" s="392">
        <v>199.7645459</v>
      </c>
      <c r="P27" s="390">
        <v>24.051066500000001</v>
      </c>
      <c r="Q27" s="391">
        <v>34.826529100000002</v>
      </c>
      <c r="R27" s="391">
        <v>14.100757400000001</v>
      </c>
      <c r="S27" s="392">
        <v>197.09066229999999</v>
      </c>
      <c r="T27" s="390">
        <v>20.8145019</v>
      </c>
      <c r="U27" s="391">
        <v>34.949865199999998</v>
      </c>
      <c r="V27" s="391">
        <v>14.2741083</v>
      </c>
      <c r="W27" s="392">
        <v>197.40188699999999</v>
      </c>
      <c r="X27" s="390">
        <v>21.735705800000002</v>
      </c>
      <c r="Y27" s="391">
        <v>36.945821500000001</v>
      </c>
      <c r="Z27" s="391">
        <v>14.223808500000001</v>
      </c>
      <c r="AA27" s="392">
        <v>197.5470177</v>
      </c>
      <c r="AB27" s="390">
        <v>195.2006839</v>
      </c>
      <c r="AC27" s="391">
        <v>13.304708099999999</v>
      </c>
      <c r="AD27" s="392">
        <v>51.361996710277779</v>
      </c>
      <c r="AE27" s="390">
        <v>0.56482339999999998</v>
      </c>
      <c r="AF27" s="391">
        <v>9.9704771999999995</v>
      </c>
      <c r="AG27" s="391">
        <v>0</v>
      </c>
      <c r="AH27" s="392">
        <v>80.273050900000001</v>
      </c>
      <c r="AI27" s="390">
        <v>22.9982261</v>
      </c>
      <c r="AJ27" s="391">
        <v>39.551551500000002</v>
      </c>
      <c r="AK27" s="391">
        <v>13.3997837</v>
      </c>
      <c r="AL27" s="392">
        <v>191.2620254</v>
      </c>
      <c r="AM27" s="390">
        <v>194.60499870000001</v>
      </c>
      <c r="AN27" s="391">
        <v>13.0751674</v>
      </c>
      <c r="AO27" s="394">
        <v>3.5319179326388888</v>
      </c>
      <c r="AP27" s="390">
        <v>60.781461208861117</v>
      </c>
      <c r="AQ27" s="391">
        <v>12.579844421444443</v>
      </c>
      <c r="AR27" s="392">
        <v>73.361305630305566</v>
      </c>
      <c r="AS27" s="389">
        <v>15.8878296</v>
      </c>
      <c r="AT27" s="395">
        <v>135.28196336169444</v>
      </c>
      <c r="AU27" s="395">
        <v>125.184231</v>
      </c>
      <c r="AV27" s="395">
        <v>99.971383599999996</v>
      </c>
      <c r="AW27" s="396">
        <v>15.860389700000001</v>
      </c>
      <c r="AX27" s="397">
        <v>17.932444499999999</v>
      </c>
      <c r="AY27" s="398">
        <v>193.22516949999999</v>
      </c>
      <c r="AZ27" s="398">
        <v>122.37759</v>
      </c>
      <c r="BA27" s="398">
        <v>14.9325218</v>
      </c>
      <c r="BB27" s="398">
        <v>33.7514884</v>
      </c>
      <c r="BC27" s="425">
        <v>0.38456180000000001</v>
      </c>
      <c r="BD27" s="386">
        <v>76.758418599999999</v>
      </c>
      <c r="BE27" s="386">
        <v>8.4176903999999997</v>
      </c>
      <c r="BF27" s="386">
        <v>0.124751</v>
      </c>
      <c r="BG27" s="386">
        <v>14.4372852</v>
      </c>
      <c r="BH27" s="386">
        <v>8.5800899999999999E-2</v>
      </c>
      <c r="BI27" s="386">
        <v>0.75659790000000005</v>
      </c>
      <c r="BJ27" s="386">
        <v>0.59809679999999998</v>
      </c>
    </row>
    <row r="28" spans="1:62" s="356" customFormat="1">
      <c r="A28" s="382">
        <v>45811</v>
      </c>
      <c r="B28" s="383">
        <v>34.392521899999998</v>
      </c>
      <c r="C28" s="384">
        <v>4.3912256000000003</v>
      </c>
      <c r="D28" s="366">
        <v>0.86558469999999998</v>
      </c>
      <c r="E28" s="367">
        <v>0.86695999999999995</v>
      </c>
      <c r="F28" s="385">
        <v>17.683980099999999</v>
      </c>
      <c r="G28" s="386">
        <v>2.0797799485776842</v>
      </c>
      <c r="H28" s="389">
        <v>12.626535499999999</v>
      </c>
      <c r="I28" s="388">
        <v>192.72739960000001</v>
      </c>
      <c r="J28" s="389">
        <v>17.904824600000001</v>
      </c>
      <c r="K28" s="388">
        <v>193.19182620000001</v>
      </c>
      <c r="L28" s="390">
        <v>25.810649900000001</v>
      </c>
      <c r="M28" s="391">
        <v>35.085667899999997</v>
      </c>
      <c r="N28" s="391">
        <v>14.4789222</v>
      </c>
      <c r="O28" s="392">
        <v>199.6870682</v>
      </c>
      <c r="P28" s="390">
        <v>24.2677786</v>
      </c>
      <c r="Q28" s="391">
        <v>34.823874600000003</v>
      </c>
      <c r="R28" s="391">
        <v>14.0718599</v>
      </c>
      <c r="S28" s="392">
        <v>196.7756339</v>
      </c>
      <c r="T28" s="390">
        <v>21.596218799999999</v>
      </c>
      <c r="U28" s="391">
        <v>34.993342599999998</v>
      </c>
      <c r="V28" s="391">
        <v>14.254849699999999</v>
      </c>
      <c r="W28" s="392">
        <v>197.3571398</v>
      </c>
      <c r="X28" s="390">
        <v>21.893251200000002</v>
      </c>
      <c r="Y28" s="391">
        <v>37.965146400000002</v>
      </c>
      <c r="Z28" s="391">
        <v>14.2158838</v>
      </c>
      <c r="AA28" s="392">
        <v>197.64450429999999</v>
      </c>
      <c r="AB28" s="390">
        <v>194.9843497</v>
      </c>
      <c r="AC28" s="391">
        <v>13.240103100000001</v>
      </c>
      <c r="AD28" s="392">
        <v>52.841216019305556</v>
      </c>
      <c r="AE28" s="390">
        <v>0.56828559999999995</v>
      </c>
      <c r="AF28" s="391">
        <v>9.9660264999999999</v>
      </c>
      <c r="AG28" s="391">
        <v>0</v>
      </c>
      <c r="AH28" s="392">
        <v>80.232141600000006</v>
      </c>
      <c r="AI28" s="390">
        <v>22.952375</v>
      </c>
      <c r="AJ28" s="391">
        <v>41.998703300000003</v>
      </c>
      <c r="AK28" s="391">
        <v>13.3602943</v>
      </c>
      <c r="AL28" s="392">
        <v>191.07008389999999</v>
      </c>
      <c r="AM28" s="390">
        <v>194.31764250000001</v>
      </c>
      <c r="AN28" s="391">
        <v>13.0016643</v>
      </c>
      <c r="AO28" s="394">
        <v>3.6021950299444447</v>
      </c>
      <c r="AP28" s="390">
        <v>62.622599334555552</v>
      </c>
      <c r="AQ28" s="391">
        <v>8.9062780940833335</v>
      </c>
      <c r="AR28" s="392">
        <v>71.528877428638879</v>
      </c>
      <c r="AS28" s="389">
        <v>15.873453400000001</v>
      </c>
      <c r="AT28" s="395">
        <v>134.85095247952779</v>
      </c>
      <c r="AU28" s="395">
        <v>125.21812490000001</v>
      </c>
      <c r="AV28" s="395">
        <v>99.971057200000004</v>
      </c>
      <c r="AW28" s="396">
        <v>15.8454587</v>
      </c>
      <c r="AX28" s="397">
        <v>17.904824600000001</v>
      </c>
      <c r="AY28" s="398">
        <v>193.19182620000001</v>
      </c>
      <c r="AZ28" s="398">
        <v>122.085649</v>
      </c>
      <c r="BA28" s="398">
        <v>14.9051007</v>
      </c>
      <c r="BB28" s="398">
        <v>33.727522200000003</v>
      </c>
      <c r="BC28" s="425">
        <v>0.38346089999999999</v>
      </c>
      <c r="BD28" s="386">
        <v>75.992809399999999</v>
      </c>
      <c r="BE28" s="386">
        <v>9.6078579000000008</v>
      </c>
      <c r="BF28" s="386">
        <v>0.13331390000000001</v>
      </c>
      <c r="BG28" s="386">
        <v>18.306124700000002</v>
      </c>
      <c r="BH28" s="386">
        <v>8.5061100000000001E-2</v>
      </c>
      <c r="BI28" s="386">
        <v>0.76175519999999997</v>
      </c>
      <c r="BJ28" s="386">
        <v>0.44601099999999999</v>
      </c>
    </row>
    <row r="29" spans="1:62" s="321" customFormat="1">
      <c r="A29" s="400" t="s">
        <v>264</v>
      </c>
      <c r="B29" s="314">
        <f>B30*24</f>
        <v>813.20404549999989</v>
      </c>
      <c r="C29" s="315">
        <f>C30*24</f>
        <v>129.69882870000004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f>SUM(AD5:AD28)*3600</f>
        <v>4474815.3637604993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f>SUM(AO5:AO28)*3600</f>
        <v>299401.05505019997</v>
      </c>
      <c r="AP29" s="267">
        <f>SUM(AP5:AP28)*3600</f>
        <v>5324811.9052841999</v>
      </c>
      <c r="AQ29" s="317">
        <f t="shared" ref="AQ29:AR29" si="0">SUM(AQ5:AQ28)*3600</f>
        <v>1006146.2728328001</v>
      </c>
      <c r="AR29" s="266">
        <f t="shared" si="0"/>
        <v>6330958.1781170005</v>
      </c>
      <c r="AS29" s="275"/>
      <c r="AT29" s="318">
        <f>AT30*24*3600</f>
        <v>11681843.488726502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6"/>
      <c r="BE29" s="320"/>
      <c r="BF29" s="274"/>
      <c r="BG29" s="320"/>
      <c r="BH29" s="274"/>
      <c r="BI29" s="320"/>
      <c r="BJ29" s="274"/>
    </row>
    <row r="30" spans="1:62">
      <c r="A30" s="427" t="s">
        <v>37</v>
      </c>
      <c r="B30" s="336">
        <f t="shared" ref="B30:BJ30" si="1">AVERAGE(B5:B28)</f>
        <v>33.883501895833327</v>
      </c>
      <c r="C30" s="337">
        <f t="shared" si="1"/>
        <v>5.4041178625000015</v>
      </c>
      <c r="D30" s="336">
        <f t="shared" si="1"/>
        <v>0.85398823333333329</v>
      </c>
      <c r="E30" s="337">
        <f t="shared" si="1"/>
        <v>0.87405569166666675</v>
      </c>
      <c r="F30" s="335">
        <f t="shared" si="1"/>
        <v>19.158041916666665</v>
      </c>
      <c r="G30" s="335">
        <f t="shared" si="1"/>
        <v>2.163396130546658</v>
      </c>
      <c r="H30" s="336">
        <f t="shared" si="1"/>
        <v>12.690339691666665</v>
      </c>
      <c r="I30" s="337">
        <f t="shared" si="1"/>
        <v>192.94680360833334</v>
      </c>
      <c r="J30" s="336">
        <f t="shared" si="1"/>
        <v>17.957276649999994</v>
      </c>
      <c r="K30" s="337">
        <f t="shared" si="1"/>
        <v>193.09046912916665</v>
      </c>
      <c r="L30" s="336">
        <f t="shared" si="1"/>
        <v>25.925489020833336</v>
      </c>
      <c r="M30" s="338">
        <f t="shared" si="1"/>
        <v>34.795080995833338</v>
      </c>
      <c r="N30" s="338">
        <f t="shared" si="1"/>
        <v>14.481067875000001</v>
      </c>
      <c r="O30" s="337">
        <f t="shared" si="1"/>
        <v>199.61042630833333</v>
      </c>
      <c r="P30" s="336">
        <f t="shared" si="1"/>
        <v>23.834485908333335</v>
      </c>
      <c r="Q30" s="338">
        <f t="shared" si="1"/>
        <v>34.520413399999995</v>
      </c>
      <c r="R30" s="338">
        <f t="shared" si="1"/>
        <v>14.088524512499999</v>
      </c>
      <c r="S30" s="337">
        <f t="shared" si="1"/>
        <v>197.0363902375</v>
      </c>
      <c r="T30" s="336">
        <f t="shared" si="1"/>
        <v>21.3338722375</v>
      </c>
      <c r="U30" s="338">
        <f t="shared" si="1"/>
        <v>34.917948437500002</v>
      </c>
      <c r="V30" s="338">
        <f t="shared" si="1"/>
        <v>14.239331375000001</v>
      </c>
      <c r="W30" s="337">
        <f t="shared" si="1"/>
        <v>197.13088177916666</v>
      </c>
      <c r="X30" s="336">
        <f t="shared" si="1"/>
        <v>21.312283074999996</v>
      </c>
      <c r="Y30" s="338">
        <f t="shared" si="1"/>
        <v>37.815629054166656</v>
      </c>
      <c r="Z30" s="338">
        <f t="shared" si="1"/>
        <v>14.203301908333335</v>
      </c>
      <c r="AA30" s="337">
        <f t="shared" si="1"/>
        <v>197.59119714583335</v>
      </c>
      <c r="AB30" s="336">
        <f t="shared" si="1"/>
        <v>195.09257358333329</v>
      </c>
      <c r="AC30" s="338">
        <f t="shared" si="1"/>
        <v>13.277180237499998</v>
      </c>
      <c r="AD30" s="337">
        <f t="shared" si="1"/>
        <v>51.791844487968746</v>
      </c>
      <c r="AE30" s="336">
        <f t="shared" si="1"/>
        <v>0.48048872500000006</v>
      </c>
      <c r="AF30" s="338">
        <f t="shared" si="1"/>
        <v>9.9739818708333345</v>
      </c>
      <c r="AG30" s="338">
        <f t="shared" si="1"/>
        <v>0</v>
      </c>
      <c r="AH30" s="337">
        <f t="shared" si="1"/>
        <v>79.650154329166668</v>
      </c>
      <c r="AI30" s="336">
        <f t="shared" si="1"/>
        <v>22.250644466666667</v>
      </c>
      <c r="AJ30" s="338">
        <f t="shared" si="1"/>
        <v>42.907068275</v>
      </c>
      <c r="AK30" s="338">
        <f t="shared" si="1"/>
        <v>13.416187291666667</v>
      </c>
      <c r="AL30" s="334">
        <f t="shared" si="1"/>
        <v>191.28839200416667</v>
      </c>
      <c r="AM30" s="336">
        <f t="shared" si="1"/>
        <v>194.51724348333335</v>
      </c>
      <c r="AN30" s="338">
        <f t="shared" si="1"/>
        <v>13.056768591666668</v>
      </c>
      <c r="AO30" s="337">
        <f t="shared" si="1"/>
        <v>3.4652899890069442</v>
      </c>
      <c r="AP30" s="336">
        <f t="shared" si="1"/>
        <v>61.629767422270838</v>
      </c>
      <c r="AQ30" s="338">
        <f t="shared" si="1"/>
        <v>11.645211491120371</v>
      </c>
      <c r="AR30" s="337">
        <f t="shared" si="1"/>
        <v>73.274978913391209</v>
      </c>
      <c r="AS30" s="336">
        <f t="shared" si="1"/>
        <v>15.914903075</v>
      </c>
      <c r="AT30" s="338">
        <f t="shared" si="1"/>
        <v>135.20652186026044</v>
      </c>
      <c r="AU30" s="338">
        <f t="shared" si="1"/>
        <v>125.35658689166668</v>
      </c>
      <c r="AV30" s="338">
        <f t="shared" si="1"/>
        <v>99.975530954166686</v>
      </c>
      <c r="AW30" s="339">
        <f t="shared" si="1"/>
        <v>15.888985191666665</v>
      </c>
      <c r="AX30" s="340">
        <f t="shared" si="1"/>
        <v>17.957276649999994</v>
      </c>
      <c r="AY30" s="339">
        <f t="shared" si="1"/>
        <v>193.09046912916665</v>
      </c>
      <c r="AZ30" s="339">
        <f t="shared" si="1"/>
        <v>122.62188295416667</v>
      </c>
      <c r="BA30" s="339">
        <f t="shared" si="1"/>
        <v>14.957324820833334</v>
      </c>
      <c r="BB30" s="339">
        <f t="shared" si="1"/>
        <v>33.494610308333328</v>
      </c>
      <c r="BC30" s="339">
        <f t="shared" si="1"/>
        <v>0.39355665833333336</v>
      </c>
      <c r="BD30" s="335">
        <f t="shared" si="1"/>
        <v>77.65860917083333</v>
      </c>
      <c r="BE30" s="340">
        <f t="shared" si="1"/>
        <v>6.9770293999999993</v>
      </c>
      <c r="BF30" s="337">
        <f t="shared" si="1"/>
        <v>0.12376512083333335</v>
      </c>
      <c r="BG30" s="340">
        <f t="shared" si="1"/>
        <v>17.352971225000001</v>
      </c>
      <c r="BH30" s="337">
        <f t="shared" si="1"/>
        <v>8.8129483333333328E-2</v>
      </c>
      <c r="BI30" s="340">
        <f t="shared" si="1"/>
        <v>0.78023462083333328</v>
      </c>
      <c r="BJ30" s="337">
        <f t="shared" si="1"/>
        <v>0.53108210833333336</v>
      </c>
    </row>
    <row r="31" spans="1:62">
      <c r="A31" s="427" t="s">
        <v>4</v>
      </c>
      <c r="B31" s="343">
        <f t="shared" ref="B31:BJ31" si="2">MIN(B5:B28)</f>
        <v>32.6465709</v>
      </c>
      <c r="C31" s="344">
        <f t="shared" si="2"/>
        <v>3.9269262</v>
      </c>
      <c r="D31" s="343">
        <f t="shared" si="2"/>
        <v>0.79469939999999994</v>
      </c>
      <c r="E31" s="344">
        <f t="shared" si="2"/>
        <v>0.80706259999999996</v>
      </c>
      <c r="F31" s="342">
        <f t="shared" si="2"/>
        <v>17.683980099999999</v>
      </c>
      <c r="G31" s="342">
        <f t="shared" si="2"/>
        <v>2.0797799485776842</v>
      </c>
      <c r="H31" s="343">
        <f t="shared" si="2"/>
        <v>12.5910484</v>
      </c>
      <c r="I31" s="344">
        <f t="shared" si="2"/>
        <v>192.60431629999999</v>
      </c>
      <c r="J31" s="343">
        <f t="shared" si="2"/>
        <v>17.796266200000002</v>
      </c>
      <c r="K31" s="344">
        <f t="shared" si="2"/>
        <v>192.91031150000001</v>
      </c>
      <c r="L31" s="343">
        <f t="shared" si="2"/>
        <v>25.6092251</v>
      </c>
      <c r="M31" s="345">
        <f t="shared" si="2"/>
        <v>32.140678600000001</v>
      </c>
      <c r="N31" s="345">
        <f t="shared" si="2"/>
        <v>14.366604799999999</v>
      </c>
      <c r="O31" s="344">
        <f t="shared" si="2"/>
        <v>199.03559720000001</v>
      </c>
      <c r="P31" s="343">
        <f t="shared" si="2"/>
        <v>23.422998700000001</v>
      </c>
      <c r="Q31" s="345">
        <f t="shared" si="2"/>
        <v>33.002065100000003</v>
      </c>
      <c r="R31" s="345">
        <f t="shared" si="2"/>
        <v>13.986978300000001</v>
      </c>
      <c r="S31" s="344">
        <f t="shared" si="2"/>
        <v>196.65667790000001</v>
      </c>
      <c r="T31" s="343">
        <f t="shared" si="2"/>
        <v>20.8145019</v>
      </c>
      <c r="U31" s="345">
        <f t="shared" si="2"/>
        <v>34.429026200000003</v>
      </c>
      <c r="V31" s="345">
        <f t="shared" si="2"/>
        <v>14.101588100000001</v>
      </c>
      <c r="W31" s="344">
        <f t="shared" si="2"/>
        <v>196.5742588</v>
      </c>
      <c r="X31" s="343">
        <f t="shared" si="2"/>
        <v>20.897724</v>
      </c>
      <c r="Y31" s="345">
        <f t="shared" si="2"/>
        <v>34.555991400000003</v>
      </c>
      <c r="Z31" s="345">
        <f t="shared" si="2"/>
        <v>14.0562285</v>
      </c>
      <c r="AA31" s="344">
        <f t="shared" si="2"/>
        <v>197.30492290000001</v>
      </c>
      <c r="AB31" s="343">
        <f t="shared" si="2"/>
        <v>194.76980800000001</v>
      </c>
      <c r="AC31" s="345">
        <f t="shared" si="2"/>
        <v>13.1770814</v>
      </c>
      <c r="AD31" s="344">
        <f t="shared" si="2"/>
        <v>49.715250841027775</v>
      </c>
      <c r="AE31" s="343">
        <f t="shared" si="2"/>
        <v>0.35570889999999999</v>
      </c>
      <c r="AF31" s="345">
        <f t="shared" si="2"/>
        <v>9.9660264999999999</v>
      </c>
      <c r="AG31" s="345">
        <f t="shared" si="2"/>
        <v>0</v>
      </c>
      <c r="AH31" s="344">
        <f t="shared" si="2"/>
        <v>78.667346499999994</v>
      </c>
      <c r="AI31" s="343">
        <f t="shared" si="2"/>
        <v>21.706400500000001</v>
      </c>
      <c r="AJ31" s="345">
        <f t="shared" si="2"/>
        <v>36.908756099999998</v>
      </c>
      <c r="AK31" s="345">
        <f t="shared" si="2"/>
        <v>13.341359499999999</v>
      </c>
      <c r="AL31" s="341">
        <f t="shared" si="2"/>
        <v>190.91519629999999</v>
      </c>
      <c r="AM31" s="343">
        <f t="shared" si="2"/>
        <v>194.21172749999999</v>
      </c>
      <c r="AN31" s="345">
        <f t="shared" si="2"/>
        <v>12.9739282</v>
      </c>
      <c r="AO31" s="344">
        <f t="shared" si="2"/>
        <v>3.0950902705000001</v>
      </c>
      <c r="AP31" s="343">
        <f t="shared" si="2"/>
        <v>59.767418143472227</v>
      </c>
      <c r="AQ31" s="345">
        <f t="shared" si="2"/>
        <v>8.9062780940833335</v>
      </c>
      <c r="AR31" s="344">
        <f t="shared" si="2"/>
        <v>71.528877428638879</v>
      </c>
      <c r="AS31" s="343">
        <f t="shared" si="2"/>
        <v>15.8110015</v>
      </c>
      <c r="AT31" s="345">
        <f t="shared" si="2"/>
        <v>134.47357984769445</v>
      </c>
      <c r="AU31" s="345">
        <f t="shared" si="2"/>
        <v>124.86670479999999</v>
      </c>
      <c r="AV31" s="345">
        <f t="shared" si="2"/>
        <v>99.960431600000007</v>
      </c>
      <c r="AW31" s="346">
        <f t="shared" si="2"/>
        <v>15.789528000000001</v>
      </c>
      <c r="AX31" s="347">
        <f t="shared" si="2"/>
        <v>17.796266200000002</v>
      </c>
      <c r="AY31" s="346">
        <f t="shared" si="2"/>
        <v>192.91031150000001</v>
      </c>
      <c r="AZ31" s="346">
        <f t="shared" si="2"/>
        <v>121.93153</v>
      </c>
      <c r="BA31" s="346">
        <f t="shared" si="2"/>
        <v>14.7962106</v>
      </c>
      <c r="BB31" s="346">
        <f t="shared" si="2"/>
        <v>32.866613000000001</v>
      </c>
      <c r="BC31" s="346">
        <f t="shared" si="2"/>
        <v>0.34405760000000002</v>
      </c>
      <c r="BD31" s="342">
        <f t="shared" si="2"/>
        <v>75.992809399999999</v>
      </c>
      <c r="BE31" s="347">
        <f t="shared" si="2"/>
        <v>4.6736582000000002</v>
      </c>
      <c r="BF31" s="344">
        <f t="shared" si="2"/>
        <v>0.1102813</v>
      </c>
      <c r="BG31" s="347">
        <f t="shared" si="2"/>
        <v>12.181089500000001</v>
      </c>
      <c r="BH31" s="344">
        <f t="shared" si="2"/>
        <v>8.4713999999999998E-2</v>
      </c>
      <c r="BI31" s="347">
        <f t="shared" si="2"/>
        <v>0.67518900000000004</v>
      </c>
      <c r="BJ31" s="344">
        <f t="shared" si="2"/>
        <v>0.3355069</v>
      </c>
    </row>
    <row r="32" spans="1:62" ht="13.5" thickBot="1">
      <c r="A32" s="428" t="s">
        <v>3</v>
      </c>
      <c r="B32" s="350">
        <f t="shared" ref="B32:BJ32" si="3">MAX(B5:B28)</f>
        <v>34.575713399999998</v>
      </c>
      <c r="C32" s="351">
        <f t="shared" si="3"/>
        <v>7.5629197000000001</v>
      </c>
      <c r="D32" s="350">
        <f t="shared" si="3"/>
        <v>0.8996866</v>
      </c>
      <c r="E32" s="351">
        <f t="shared" si="3"/>
        <v>0.95128310000000005</v>
      </c>
      <c r="F32" s="349">
        <f t="shared" si="3"/>
        <v>20.627363899999999</v>
      </c>
      <c r="G32" s="349">
        <f t="shared" si="3"/>
        <v>2.2877615911619884</v>
      </c>
      <c r="H32" s="350">
        <f t="shared" si="3"/>
        <v>12.8307726</v>
      </c>
      <c r="I32" s="351">
        <f t="shared" si="3"/>
        <v>193.43528789999999</v>
      </c>
      <c r="J32" s="350">
        <f t="shared" si="3"/>
        <v>18.050181299999998</v>
      </c>
      <c r="K32" s="351">
        <f t="shared" si="3"/>
        <v>193.38076749999999</v>
      </c>
      <c r="L32" s="350">
        <f t="shared" si="3"/>
        <v>26.481754200000001</v>
      </c>
      <c r="M32" s="352">
        <f t="shared" si="3"/>
        <v>36.1598884</v>
      </c>
      <c r="N32" s="352">
        <f t="shared" si="3"/>
        <v>14.6191833</v>
      </c>
      <c r="O32" s="351">
        <f t="shared" si="3"/>
        <v>200.08094639999999</v>
      </c>
      <c r="P32" s="350">
        <f t="shared" si="3"/>
        <v>24.2677786</v>
      </c>
      <c r="Q32" s="352">
        <f t="shared" si="3"/>
        <v>34.839341300000001</v>
      </c>
      <c r="R32" s="352">
        <f t="shared" si="3"/>
        <v>14.215624200000001</v>
      </c>
      <c r="S32" s="351">
        <f t="shared" si="3"/>
        <v>197.44706830000001</v>
      </c>
      <c r="T32" s="350">
        <f t="shared" si="3"/>
        <v>21.779027500000002</v>
      </c>
      <c r="U32" s="352">
        <f t="shared" si="3"/>
        <v>35.058295100000002</v>
      </c>
      <c r="V32" s="352">
        <f t="shared" si="3"/>
        <v>14.4012116</v>
      </c>
      <c r="W32" s="351">
        <f t="shared" si="3"/>
        <v>197.92815429999999</v>
      </c>
      <c r="X32" s="350">
        <f t="shared" si="3"/>
        <v>21.893251200000002</v>
      </c>
      <c r="Y32" s="352">
        <f t="shared" si="3"/>
        <v>40.0670261</v>
      </c>
      <c r="Z32" s="352">
        <f t="shared" si="3"/>
        <v>14.308552799999999</v>
      </c>
      <c r="AA32" s="351">
        <f t="shared" si="3"/>
        <v>197.89885390000001</v>
      </c>
      <c r="AB32" s="350">
        <f t="shared" si="3"/>
        <v>195.59607130000001</v>
      </c>
      <c r="AC32" s="352">
        <f t="shared" si="3"/>
        <v>13.425932</v>
      </c>
      <c r="AD32" s="351">
        <f t="shared" si="3"/>
        <v>53.121958306749995</v>
      </c>
      <c r="AE32" s="350">
        <f t="shared" si="3"/>
        <v>0.56828559999999995</v>
      </c>
      <c r="AF32" s="352">
        <f t="shared" si="3"/>
        <v>9.9874197999999996</v>
      </c>
      <c r="AG32" s="352">
        <f t="shared" si="3"/>
        <v>0</v>
      </c>
      <c r="AH32" s="351">
        <f t="shared" si="3"/>
        <v>80.312043500000001</v>
      </c>
      <c r="AI32" s="350">
        <f t="shared" si="3"/>
        <v>22.9982261</v>
      </c>
      <c r="AJ32" s="352">
        <f t="shared" si="3"/>
        <v>45.211077600000003</v>
      </c>
      <c r="AK32" s="352">
        <f t="shared" si="3"/>
        <v>13.5149188</v>
      </c>
      <c r="AL32" s="348">
        <f t="shared" si="3"/>
        <v>191.6694454</v>
      </c>
      <c r="AM32" s="350">
        <f t="shared" si="3"/>
        <v>194.99219890000001</v>
      </c>
      <c r="AN32" s="352">
        <f t="shared" si="3"/>
        <v>13.1889439</v>
      </c>
      <c r="AO32" s="351">
        <f t="shared" si="3"/>
        <v>4.1317707690555556</v>
      </c>
      <c r="AP32" s="350">
        <f t="shared" si="3"/>
        <v>63.089528965055557</v>
      </c>
      <c r="AQ32" s="352">
        <f t="shared" si="3"/>
        <v>14.920152844694444</v>
      </c>
      <c r="AR32" s="351">
        <f t="shared" si="3"/>
        <v>74.920039390305547</v>
      </c>
      <c r="AS32" s="350">
        <f t="shared" si="3"/>
        <v>15.9916737</v>
      </c>
      <c r="AT32" s="352">
        <f t="shared" si="3"/>
        <v>135.96934109405555</v>
      </c>
      <c r="AU32" s="352">
        <f t="shared" si="3"/>
        <v>126.1007978</v>
      </c>
      <c r="AV32" s="352">
        <f t="shared" si="3"/>
        <v>99.993736400000003</v>
      </c>
      <c r="AW32" s="353">
        <f t="shared" si="3"/>
        <v>15.964298700000001</v>
      </c>
      <c r="AX32" s="354">
        <f t="shared" si="3"/>
        <v>18.050181299999998</v>
      </c>
      <c r="AY32" s="353">
        <f t="shared" si="3"/>
        <v>193.38076749999999</v>
      </c>
      <c r="AZ32" s="353">
        <f t="shared" si="3"/>
        <v>123.5180093</v>
      </c>
      <c r="BA32" s="353">
        <f t="shared" si="3"/>
        <v>15.0503927</v>
      </c>
      <c r="BB32" s="353">
        <f t="shared" si="3"/>
        <v>33.937151399999998</v>
      </c>
      <c r="BC32" s="353">
        <f t="shared" si="3"/>
        <v>0.44076179999999998</v>
      </c>
      <c r="BD32" s="349">
        <f t="shared" si="3"/>
        <v>79.824303599999993</v>
      </c>
      <c r="BE32" s="354">
        <f t="shared" si="3"/>
        <v>9.6078579000000008</v>
      </c>
      <c r="BF32" s="351">
        <f t="shared" si="3"/>
        <v>0.14322199999999999</v>
      </c>
      <c r="BG32" s="354">
        <f t="shared" si="3"/>
        <v>23.248654999999999</v>
      </c>
      <c r="BH32" s="351">
        <f t="shared" si="3"/>
        <v>9.5072900000000002E-2</v>
      </c>
      <c r="BI32" s="354">
        <f t="shared" si="3"/>
        <v>0.83172599999999997</v>
      </c>
      <c r="BJ32" s="351">
        <f t="shared" si="3"/>
        <v>0.89930460000000001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  <mergeCell ref="AS1:AW1"/>
    <mergeCell ref="BE1:BF1"/>
    <mergeCell ref="BG1:BH1"/>
    <mergeCell ref="BI1:BJ1"/>
    <mergeCell ref="AX1:AY1"/>
    <mergeCell ref="AZ1:BA1"/>
    <mergeCell ref="BB1:BC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N21" sqref="N21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22">
        <f>Meter!B1</f>
        <v>45810</v>
      </c>
      <c r="C1" s="822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0"/>
      <c r="C2" s="440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302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50" t="s">
        <v>314</v>
      </c>
      <c r="B4" s="851"/>
      <c r="C4" s="879" t="s">
        <v>25</v>
      </c>
      <c r="D4" s="879"/>
      <c r="E4" s="879" t="s">
        <v>7</v>
      </c>
      <c r="F4" s="879"/>
      <c r="G4" s="879" t="s">
        <v>8</v>
      </c>
      <c r="H4" s="879"/>
      <c r="I4" s="879" t="s">
        <v>26</v>
      </c>
      <c r="J4" s="879"/>
      <c r="K4" s="879" t="s">
        <v>27</v>
      </c>
      <c r="L4" s="880"/>
      <c r="U4"/>
      <c r="V4" s="10"/>
      <c r="W4" s="10"/>
    </row>
    <row r="5" spans="1:23" ht="13.5" thickBot="1">
      <c r="A5" s="852"/>
      <c r="B5" s="853"/>
      <c r="C5" s="878" t="s">
        <v>28</v>
      </c>
      <c r="D5" s="878"/>
      <c r="E5" s="878" t="s">
        <v>26</v>
      </c>
      <c r="F5" s="878"/>
      <c r="G5" s="878" t="s">
        <v>26</v>
      </c>
      <c r="H5" s="878"/>
      <c r="I5" s="878" t="s">
        <v>29</v>
      </c>
      <c r="J5" s="878"/>
      <c r="K5" s="878" t="s">
        <v>29</v>
      </c>
      <c r="L5" s="881"/>
      <c r="U5"/>
      <c r="V5" s="10"/>
      <c r="W5" s="10"/>
    </row>
    <row r="6" spans="1:23" ht="15" customHeight="1">
      <c r="A6" s="869" t="s">
        <v>295</v>
      </c>
      <c r="B6" s="870" t="s">
        <v>295</v>
      </c>
      <c r="C6" s="871"/>
      <c r="D6" s="872"/>
      <c r="E6" s="871"/>
      <c r="F6" s="872"/>
      <c r="G6" s="871"/>
      <c r="H6" s="872"/>
      <c r="I6" s="871">
        <f>G6-E6</f>
        <v>0</v>
      </c>
      <c r="J6" s="872"/>
      <c r="K6" s="871">
        <f>G6-C6</f>
        <v>0</v>
      </c>
      <c r="L6" s="873"/>
      <c r="U6"/>
      <c r="V6" s="10"/>
      <c r="W6" s="10"/>
    </row>
    <row r="7" spans="1:23" ht="15" customHeight="1">
      <c r="A7" s="857" t="s">
        <v>296</v>
      </c>
      <c r="B7" s="858" t="s">
        <v>296</v>
      </c>
      <c r="C7" s="864"/>
      <c r="D7" s="865"/>
      <c r="E7" s="864"/>
      <c r="F7" s="865"/>
      <c r="G7" s="864"/>
      <c r="H7" s="865"/>
      <c r="I7" s="871">
        <f t="shared" ref="I7:I9" si="0">G7-E7</f>
        <v>0</v>
      </c>
      <c r="J7" s="872"/>
      <c r="K7" s="871">
        <f t="shared" ref="K7:K9" si="1">G7-C7</f>
        <v>0</v>
      </c>
      <c r="L7" s="873"/>
      <c r="U7"/>
      <c r="V7" s="10"/>
      <c r="W7" s="10"/>
    </row>
    <row r="8" spans="1:23" ht="15" customHeight="1">
      <c r="A8" s="857" t="s">
        <v>309</v>
      </c>
      <c r="B8" s="858"/>
      <c r="C8" s="864"/>
      <c r="D8" s="865"/>
      <c r="E8" s="864"/>
      <c r="F8" s="865"/>
      <c r="G8" s="864"/>
      <c r="H8" s="865"/>
      <c r="I8" s="871">
        <f t="shared" si="0"/>
        <v>0</v>
      </c>
      <c r="J8" s="872"/>
      <c r="K8" s="871">
        <f t="shared" si="1"/>
        <v>0</v>
      </c>
      <c r="L8" s="873"/>
      <c r="U8"/>
      <c r="V8" s="10"/>
      <c r="W8" s="10"/>
    </row>
    <row r="9" spans="1:23" ht="15" customHeight="1" thickBot="1">
      <c r="A9" s="859" t="s">
        <v>310</v>
      </c>
      <c r="B9" s="860"/>
      <c r="C9" s="866"/>
      <c r="D9" s="867"/>
      <c r="E9" s="866"/>
      <c r="F9" s="867"/>
      <c r="G9" s="866"/>
      <c r="H9" s="867"/>
      <c r="I9" s="886">
        <f t="shared" si="0"/>
        <v>0</v>
      </c>
      <c r="J9" s="888"/>
      <c r="K9" s="886">
        <f t="shared" si="1"/>
        <v>0</v>
      </c>
      <c r="L9" s="887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303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50" t="s">
        <v>314</v>
      </c>
      <c r="B12" s="851"/>
      <c r="C12" s="884" t="s">
        <v>25</v>
      </c>
      <c r="D12" s="884"/>
      <c r="E12" s="884" t="s">
        <v>7</v>
      </c>
      <c r="F12" s="884"/>
      <c r="G12" s="884" t="s">
        <v>8</v>
      </c>
      <c r="H12" s="884"/>
      <c r="I12" s="882" t="s">
        <v>26</v>
      </c>
      <c r="J12" s="882"/>
      <c r="K12" s="879" t="s">
        <v>27</v>
      </c>
      <c r="L12" s="880"/>
      <c r="N12" s="19"/>
    </row>
    <row r="13" spans="1:23" ht="13.5" thickBot="1">
      <c r="A13" s="852"/>
      <c r="B13" s="853"/>
      <c r="C13" s="885" t="s">
        <v>28</v>
      </c>
      <c r="D13" s="885"/>
      <c r="E13" s="885" t="s">
        <v>26</v>
      </c>
      <c r="F13" s="885"/>
      <c r="G13" s="885" t="s">
        <v>26</v>
      </c>
      <c r="H13" s="885"/>
      <c r="I13" s="883" t="s">
        <v>29</v>
      </c>
      <c r="J13" s="883"/>
      <c r="K13" s="878" t="s">
        <v>29</v>
      </c>
      <c r="L13" s="881"/>
      <c r="N13"/>
      <c r="O13"/>
      <c r="P13"/>
      <c r="Q13"/>
      <c r="R13"/>
    </row>
    <row r="14" spans="1:23" ht="15" customHeight="1">
      <c r="A14" s="874" t="s">
        <v>295</v>
      </c>
      <c r="B14" s="875" t="s">
        <v>295</v>
      </c>
      <c r="C14" s="876"/>
      <c r="D14" s="876"/>
      <c r="E14" s="876"/>
      <c r="F14" s="876"/>
      <c r="G14" s="876"/>
      <c r="H14" s="876"/>
      <c r="I14" s="889">
        <f>G14-E14</f>
        <v>0</v>
      </c>
      <c r="J14" s="889"/>
      <c r="K14" s="871">
        <f>G14-C14</f>
        <v>0</v>
      </c>
      <c r="L14" s="873"/>
      <c r="N14" s="19"/>
      <c r="O14"/>
      <c r="P14"/>
      <c r="Q14"/>
      <c r="R14"/>
      <c r="S14"/>
      <c r="T14"/>
    </row>
    <row r="15" spans="1:23" ht="15" customHeight="1">
      <c r="A15" s="862" t="s">
        <v>296</v>
      </c>
      <c r="B15" s="863" t="s">
        <v>296</v>
      </c>
      <c r="C15" s="854"/>
      <c r="D15" s="854"/>
      <c r="E15" s="854"/>
      <c r="F15" s="854"/>
      <c r="G15" s="854"/>
      <c r="H15" s="854"/>
      <c r="I15" s="889">
        <f t="shared" ref="I15:I16" si="2">G15-E15</f>
        <v>0</v>
      </c>
      <c r="J15" s="889"/>
      <c r="K15" s="871">
        <f t="shared" ref="K15:K16" si="3">G15-C15</f>
        <v>0</v>
      </c>
      <c r="L15" s="873"/>
      <c r="N15" s="19"/>
      <c r="O15"/>
      <c r="P15"/>
      <c r="Q15"/>
      <c r="R15"/>
      <c r="S15"/>
      <c r="T15"/>
    </row>
    <row r="16" spans="1:23" ht="15" customHeight="1" thickBot="1">
      <c r="A16" s="855" t="s">
        <v>311</v>
      </c>
      <c r="B16" s="856"/>
      <c r="C16" s="868"/>
      <c r="D16" s="868"/>
      <c r="E16" s="868"/>
      <c r="F16" s="868"/>
      <c r="G16" s="868"/>
      <c r="H16" s="868"/>
      <c r="I16" s="890">
        <f t="shared" si="2"/>
        <v>0</v>
      </c>
      <c r="J16" s="890"/>
      <c r="K16" s="886">
        <f t="shared" si="3"/>
        <v>0</v>
      </c>
      <c r="L16" s="887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304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50" t="s">
        <v>314</v>
      </c>
      <c r="B19" s="851"/>
      <c r="C19" s="884" t="s">
        <v>25</v>
      </c>
      <c r="D19" s="884"/>
      <c r="E19" s="884" t="s">
        <v>7</v>
      </c>
      <c r="F19" s="884"/>
      <c r="G19" s="884" t="s">
        <v>8</v>
      </c>
      <c r="H19" s="884"/>
      <c r="I19" s="882" t="s">
        <v>26</v>
      </c>
      <c r="J19" s="882"/>
      <c r="K19" s="879" t="s">
        <v>27</v>
      </c>
      <c r="L19" s="880"/>
      <c r="O19" s="48"/>
      <c r="P19"/>
      <c r="Q19" s="11"/>
      <c r="R19"/>
      <c r="S19"/>
      <c r="T19"/>
    </row>
    <row r="20" spans="1:20" ht="13.5" thickBot="1">
      <c r="A20" s="852"/>
      <c r="B20" s="853"/>
      <c r="C20" s="885" t="s">
        <v>28</v>
      </c>
      <c r="D20" s="885"/>
      <c r="E20" s="885" t="s">
        <v>26</v>
      </c>
      <c r="F20" s="885"/>
      <c r="G20" s="885" t="s">
        <v>26</v>
      </c>
      <c r="H20" s="885"/>
      <c r="I20" s="883" t="s">
        <v>29</v>
      </c>
      <c r="J20" s="883"/>
      <c r="K20" s="878" t="s">
        <v>29</v>
      </c>
      <c r="L20" s="881"/>
      <c r="N20" s="19"/>
      <c r="O20" s="48"/>
      <c r="P20"/>
      <c r="Q20"/>
      <c r="R20"/>
      <c r="S20"/>
      <c r="T20"/>
    </row>
    <row r="21" spans="1:20" ht="15" customHeight="1">
      <c r="A21" s="874" t="s">
        <v>305</v>
      </c>
      <c r="B21" s="875"/>
      <c r="C21" s="877"/>
      <c r="D21" s="877"/>
      <c r="E21" s="877"/>
      <c r="F21" s="877"/>
      <c r="G21" s="877"/>
      <c r="H21" s="877"/>
      <c r="I21" s="889">
        <f>G21-E21</f>
        <v>0</v>
      </c>
      <c r="J21" s="889"/>
      <c r="K21" s="871">
        <f>G21-C21</f>
        <v>0</v>
      </c>
      <c r="L21" s="873"/>
      <c r="N21" s="19"/>
      <c r="O21" s="48"/>
      <c r="P21"/>
      <c r="Q21"/>
      <c r="R21"/>
      <c r="S21"/>
      <c r="T21"/>
    </row>
    <row r="22" spans="1:20" ht="15" customHeight="1">
      <c r="A22" s="862" t="s">
        <v>306</v>
      </c>
      <c r="B22" s="863"/>
      <c r="C22" s="861"/>
      <c r="D22" s="861"/>
      <c r="E22" s="861"/>
      <c r="F22" s="861"/>
      <c r="G22" s="861"/>
      <c r="H22" s="861"/>
      <c r="I22" s="889">
        <f t="shared" ref="I22:I31" si="4">G22-E22</f>
        <v>0</v>
      </c>
      <c r="J22" s="889"/>
      <c r="K22" s="871">
        <f t="shared" ref="K22:K31" si="5">G22-C22</f>
        <v>0</v>
      </c>
      <c r="L22" s="873"/>
      <c r="N22" s="19"/>
      <c r="O22" s="48"/>
      <c r="P22"/>
      <c r="Q22"/>
      <c r="R22"/>
      <c r="S22"/>
      <c r="T22"/>
    </row>
    <row r="23" spans="1:20" ht="15" customHeight="1">
      <c r="A23" s="862" t="s">
        <v>300</v>
      </c>
      <c r="B23" s="863"/>
      <c r="C23" s="861"/>
      <c r="D23" s="861"/>
      <c r="E23" s="861"/>
      <c r="F23" s="861"/>
      <c r="G23" s="861"/>
      <c r="H23" s="861"/>
      <c r="I23" s="889">
        <f t="shared" si="4"/>
        <v>0</v>
      </c>
      <c r="J23" s="889"/>
      <c r="K23" s="871">
        <f t="shared" si="5"/>
        <v>0</v>
      </c>
      <c r="L23" s="873"/>
      <c r="N23" s="19"/>
      <c r="O23" s="48"/>
      <c r="P23"/>
      <c r="Q23"/>
      <c r="R23"/>
      <c r="S23"/>
      <c r="T23"/>
    </row>
    <row r="24" spans="1:20" ht="15" customHeight="1">
      <c r="A24" s="862" t="s">
        <v>301</v>
      </c>
      <c r="B24" s="863"/>
      <c r="C24" s="861"/>
      <c r="D24" s="861"/>
      <c r="E24" s="861"/>
      <c r="F24" s="861"/>
      <c r="G24" s="861"/>
      <c r="H24" s="861"/>
      <c r="I24" s="889">
        <f t="shared" si="4"/>
        <v>0</v>
      </c>
      <c r="J24" s="889"/>
      <c r="K24" s="871">
        <f t="shared" si="5"/>
        <v>0</v>
      </c>
      <c r="L24" s="873"/>
      <c r="M24" s="19"/>
      <c r="N24" s="15"/>
      <c r="O24" s="17"/>
      <c r="P24"/>
      <c r="Q24"/>
      <c r="R24"/>
      <c r="S24"/>
      <c r="T24"/>
    </row>
    <row r="25" spans="1:20" ht="15" customHeight="1">
      <c r="A25" s="862" t="s">
        <v>297</v>
      </c>
      <c r="B25" s="863"/>
      <c r="C25" s="861"/>
      <c r="D25" s="861"/>
      <c r="E25" s="861"/>
      <c r="F25" s="861"/>
      <c r="G25" s="861"/>
      <c r="H25" s="861"/>
      <c r="I25" s="889">
        <f t="shared" si="4"/>
        <v>0</v>
      </c>
      <c r="J25" s="889"/>
      <c r="K25" s="871">
        <f t="shared" si="5"/>
        <v>0</v>
      </c>
      <c r="L25" s="873"/>
      <c r="M25" s="19"/>
      <c r="N25" s="15"/>
      <c r="O25" s="17"/>
      <c r="P25"/>
      <c r="Q25"/>
      <c r="R25"/>
      <c r="S25"/>
      <c r="T25"/>
    </row>
    <row r="26" spans="1:20" ht="15" customHeight="1">
      <c r="A26" s="862" t="s">
        <v>298</v>
      </c>
      <c r="B26" s="863"/>
      <c r="C26" s="861"/>
      <c r="D26" s="861"/>
      <c r="E26" s="861"/>
      <c r="F26" s="861"/>
      <c r="G26" s="861"/>
      <c r="H26" s="861"/>
      <c r="I26" s="889">
        <f t="shared" si="4"/>
        <v>0</v>
      </c>
      <c r="J26" s="889"/>
      <c r="K26" s="871">
        <f t="shared" si="5"/>
        <v>0</v>
      </c>
      <c r="L26" s="873"/>
      <c r="M26" s="19"/>
      <c r="N26" s="15"/>
      <c r="O26" s="17"/>
      <c r="P26"/>
      <c r="Q26"/>
      <c r="R26"/>
      <c r="S26"/>
      <c r="T26"/>
    </row>
    <row r="27" spans="1:20" ht="15" customHeight="1">
      <c r="A27" s="862" t="s">
        <v>299</v>
      </c>
      <c r="B27" s="863"/>
      <c r="C27" s="854"/>
      <c r="D27" s="854"/>
      <c r="E27" s="854"/>
      <c r="F27" s="854"/>
      <c r="G27" s="854"/>
      <c r="H27" s="854"/>
      <c r="I27" s="889">
        <f t="shared" si="4"/>
        <v>0</v>
      </c>
      <c r="J27" s="889"/>
      <c r="K27" s="871">
        <f t="shared" si="5"/>
        <v>0</v>
      </c>
      <c r="L27" s="873"/>
      <c r="M27" s="19"/>
      <c r="N27" s="13"/>
      <c r="O27"/>
      <c r="P27"/>
      <c r="Q27"/>
      <c r="R27"/>
      <c r="S27"/>
      <c r="T27"/>
    </row>
    <row r="28" spans="1:20" ht="15" customHeight="1">
      <c r="A28" s="862" t="s">
        <v>307</v>
      </c>
      <c r="B28" s="863"/>
      <c r="C28" s="854"/>
      <c r="D28" s="854"/>
      <c r="E28" s="854"/>
      <c r="F28" s="854"/>
      <c r="G28" s="854"/>
      <c r="H28" s="854"/>
      <c r="I28" s="889">
        <f t="shared" si="4"/>
        <v>0</v>
      </c>
      <c r="J28" s="889"/>
      <c r="K28" s="871">
        <f t="shared" si="5"/>
        <v>0</v>
      </c>
      <c r="L28" s="873"/>
      <c r="M28" s="19"/>
      <c r="N28" s="15"/>
      <c r="O28" s="17"/>
      <c r="P28"/>
      <c r="Q28"/>
      <c r="R28"/>
      <c r="S28"/>
      <c r="T28"/>
    </row>
    <row r="29" spans="1:20" ht="15" customHeight="1">
      <c r="A29" s="862" t="s">
        <v>308</v>
      </c>
      <c r="B29" s="863"/>
      <c r="C29" s="854"/>
      <c r="D29" s="854"/>
      <c r="E29" s="854"/>
      <c r="F29" s="854"/>
      <c r="G29" s="854"/>
      <c r="H29" s="854"/>
      <c r="I29" s="889">
        <f t="shared" si="4"/>
        <v>0</v>
      </c>
      <c r="J29" s="889"/>
      <c r="K29" s="871">
        <f t="shared" si="5"/>
        <v>0</v>
      </c>
      <c r="L29" s="873"/>
      <c r="M29" s="19"/>
      <c r="N29" s="15"/>
      <c r="O29" s="17"/>
      <c r="P29"/>
      <c r="Q29"/>
      <c r="R29"/>
      <c r="S29"/>
      <c r="T29"/>
    </row>
    <row r="30" spans="1:20" ht="15" customHeight="1">
      <c r="A30" s="862" t="s">
        <v>312</v>
      </c>
      <c r="B30" s="863"/>
      <c r="C30" s="854"/>
      <c r="D30" s="854"/>
      <c r="E30" s="854"/>
      <c r="F30" s="854"/>
      <c r="G30" s="854"/>
      <c r="H30" s="854"/>
      <c r="I30" s="889">
        <f t="shared" si="4"/>
        <v>0</v>
      </c>
      <c r="J30" s="889"/>
      <c r="K30" s="871">
        <f t="shared" si="5"/>
        <v>0</v>
      </c>
      <c r="L30" s="873"/>
      <c r="M30" s="19"/>
      <c r="N30" s="15"/>
      <c r="O30" s="17"/>
      <c r="P30"/>
      <c r="Q30"/>
      <c r="R30"/>
      <c r="S30"/>
      <c r="T30"/>
    </row>
    <row r="31" spans="1:20" ht="15" customHeight="1" thickBot="1">
      <c r="A31" s="855" t="s">
        <v>313</v>
      </c>
      <c r="B31" s="856"/>
      <c r="C31" s="868"/>
      <c r="D31" s="868"/>
      <c r="E31" s="868"/>
      <c r="F31" s="868"/>
      <c r="G31" s="868"/>
      <c r="H31" s="868"/>
      <c r="I31" s="890">
        <f t="shared" si="4"/>
        <v>0</v>
      </c>
      <c r="J31" s="890"/>
      <c r="K31" s="886">
        <f t="shared" si="5"/>
        <v>0</v>
      </c>
      <c r="L31" s="887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749"/>
      <c r="B33" s="749"/>
      <c r="C33" s="749"/>
      <c r="D33" s="749"/>
      <c r="F33" s="7"/>
      <c r="H33" s="8"/>
      <c r="J33" s="16"/>
    </row>
    <row r="34" spans="1:15">
      <c r="E34" s="748"/>
      <c r="F34" s="748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G27:H27"/>
    <mergeCell ref="I27:J27"/>
    <mergeCell ref="K27:L27"/>
    <mergeCell ref="K20:L20"/>
    <mergeCell ref="A24:B24"/>
    <mergeCell ref="C24:D24"/>
    <mergeCell ref="E24:F24"/>
    <mergeCell ref="G24:H24"/>
    <mergeCell ref="I24:J24"/>
    <mergeCell ref="K24:L24"/>
    <mergeCell ref="A23:B23"/>
    <mergeCell ref="C23:D23"/>
    <mergeCell ref="E22:F22"/>
    <mergeCell ref="A19:B20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A14:B14"/>
    <mergeCell ref="C14:D14"/>
    <mergeCell ref="E14:F14"/>
    <mergeCell ref="G14:H14"/>
    <mergeCell ref="I14:J14"/>
    <mergeCell ref="A12:B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A9:B9"/>
    <mergeCell ref="A8:B8"/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Props1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Report </vt:lpstr>
      <vt:lpstr>Meter</vt:lpstr>
      <vt:lpstr>Steamfield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2024-06-22T00:44:17Z</cp:lastPrinted>
  <dcterms:created xsi:type="dcterms:W3CDTF">2007-07-07T03:28:17Z</dcterms:created>
  <dcterms:modified xsi:type="dcterms:W3CDTF">2025-06-02T18:09:04Z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