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063" documentId="8_{B7B4CAF8-1478-430A-BE5C-A7736AA87AF0}" xr6:coauthVersionLast="47" xr6:coauthVersionMax="47" xr10:uidLastSave="{88F2A20A-5581-477E-8FFA-790245E9F60B}"/>
  <bookViews>
    <workbookView xWindow="-120" yWindow="-120" windowWidth="29040" windowHeight="15720" tabRatio="652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C213C788-26D7-4415-95D9-2046136F132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11DD71EB-7534-45FF-B3F3-3643C01A6703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<sst xmlns="http://schemas.openxmlformats.org/spreadsheetml/2006/main" count="585" uniqueCount="349">
  <si>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</si>
  <si>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</si>
  <si>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</si>
  <si>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</si>
  <si>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</si>
  <si>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</si>
  <si>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</si>
  <si>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</si>
  <si>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</si>
  <si>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</si>
  <si>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</si>
  <si>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</si>
  <si>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</si>
  <si>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</si>
  <si>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</si>
  <si>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</si>
  <si>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</si>
  <si>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</si>
  <si>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</si>
  <si>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</si>
  <si>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</si>
  <si>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</si>
  <si>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</si>
  <si>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</si>
  <si>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</si>
  <si>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</si>
  <si>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</si>
  <si>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</si>
  <si>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</si>
  <si>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</si>
  <si>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</si>
  <si>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</si>
  <si>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</si>
  <si>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</si>
  <si>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</si>
  <si>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</si>
  <si>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</si>
  <si>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</si>
  <si>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</si>
  <si>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</si>
  <si>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</si>
  <si>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</si>
  <si>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</si>
  <si>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</si>
  <si>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</si>
  <si>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</si>
  <si>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</si>
  <si>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</si>
  <si>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</si>
  <si>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</si>
  <si>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</si>
  <si>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</si>
  <si>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</si>
  <si>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</si>
  <si>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</si>
  <si>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</si>
  <si>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</si>
  <si>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</si>
  <si>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</si>
  <si>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</si>
  <si>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</si>
  <si>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</si>
  <si>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</si>
  <si>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</si>
  <si>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</si>
  <si>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</si>
  <si>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</si>
  <si>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</si>
  <si>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</si>
  <si>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</si>
  <si>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</si>
  <si>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</si>
  <si>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</si>
  <si>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</si>
  <si>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</si>
  <si>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</si>
  <si>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</si>
  <si>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</si>
  <si>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</si>
  <si>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</si>
  <si>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</si>
  <si>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</si>
  <si>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</si>
  <si>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</si>
  <si>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</si>
  <si>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</si>
  <si>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</si>
  <si>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</si>
  <si>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</si>
  <si>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</si>
  <si>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</si>
  <si>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</si>
  <si>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</si>
  <si>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</si>
  <si>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</si>
  <si>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</si>
  <si>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</si>
  <si>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</si>
  <si>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</si>
  <si>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</si>
  <si>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</si>
  <si>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</si>
  <si>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</si>
  <si>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</si>
  <si>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</si>
  <si>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</si>
  <si>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</si>
  <si>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</si>
  <si>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</si>
  <si>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</si>
  <si>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</si>
  <si>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</si>
  <si>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</si>
  <si>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</si>
  <si>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</si>
  <si>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</si>
  <si>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</si>
  <si>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</si>
  <si>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</si>
  <si>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</si>
  <si>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</si>
  <si>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</si>
  <si>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</si>
  <si>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</si>
  <si>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</si>
  <si>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</si>
  <si>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</si>
  <si>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</si>
  <si>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</si>
  <si>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</si>
  <si>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</si>
  <si>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</si>
  <si>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</si>
  <si>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</si>
  <si>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</si>
  <si>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</si>
  <si>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</si>
  <si>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</si>
  <si>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</si>
  <si>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</si>
  <si>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</si>
  <si>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</si>
  <si>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</si>
  <si>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</si>
  <si>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</si>
  <si>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</si>
  <si>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</si>
  <si>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</si>
  <si>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</si>
  <si>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</si>
  <si>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</si>
  <si>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</si>
  <si>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</si>
  <si>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</si>
  <si>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</si>
  <si>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</si>
  <si>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</si>
  <si>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</si>
  <si>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</si>
  <si>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</si>
  <si>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</si>
  <si>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</si>
  <si>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</si>
  <si>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</si>
  <si>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</si>
  <si>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</si>
  <si>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</si>
  <si>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</si>
  <si>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</si>
  <si>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</si>
  <si>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</si>
  <si>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</si>
  <si>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</si>
  <si>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</si>
  <si>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</si>
  <si>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</si>
  <si>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</si>
  <si>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</si>
  <si>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</si>
  <si>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</si>
  <si>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</si>
  <si>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</si>
  <si>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</si>
  <si>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</si>
  <si>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</si>
  <si>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</si>
  <si>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</si>
  <si>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</si>
  <si>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</si>
  <si>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</si>
  <si>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</si>
  <si>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</si>
  <si>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</si>
  <si>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</si>
  <si>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</si>
  <si>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</si>
  <si>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</si>
  <si>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</si>
  <si>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</si>
  <si>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</si>
  <si>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</si>
  <si>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</si>
  <si>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</si>
  <si>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</si>
  <si>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</si>
  <si>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</si>
  <si>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</si>
  <si>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</si>
  <si>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</si>
  <si>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</si>
  <si>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</si>
  <si>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</si>
  <si>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</si>
  <si>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</si>
  <si>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</si>
  <si>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</si>
  <si>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</si>
  <si>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</si>
  <si>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</si>
  <si>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</si>
  <si>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</si>
  <si>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</si>
  <si>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</si>
  <si>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</si>
  <si>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</si>
  <si>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</si>
  <si>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</si>
  <si>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</si>
  <si>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</si>
  <si>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</si>
  <si>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</si>
  <si>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</si>
  <si>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</si>
  <si>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</si>
  <si>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</si>
  <si>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</si>
  <si>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</si>
  <si>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</si>
  <si>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</si>
  <si>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</si>
  <si>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</si>
  <si>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</si>
  <si>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</si>
  <si>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</si>
  <si>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</si>
  <si>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</si>
  <si>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</si>
  <si>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</si>
  <si>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</si>
  <si>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</si>
  <si>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</si>
  <si>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</si>
  <si>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</si>
  <si>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</si>
  <si>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</si>
  <si>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</si>
  <si>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</si>
  <si>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</si>
  <si>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</si>
  <si>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</si>
  <si>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</si>
  <si>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</si>
  <si>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</si>
  <si>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</si>
  <si>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</si>
  <si>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</si>
  <si>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</si>
  <si>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</si>
  <si>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</si>
  <si>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</si>
  <si>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</si>
  <si>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</si>
  <si>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</si>
  <si>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</si>
  <si>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</si>
  <si>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</si>
  <si>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Shift Leader : Zakariya</t>
  </si>
  <si>
    <t>CCR Operator : Ois</t>
  </si>
  <si>
    <t>Steamfield : Dadan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</si>
  <si>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</si>
  <si>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</si>
  <si>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</si>
  <si>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</si>
  <si>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</si>
  <si>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</si>
  <si>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</si>
  <si>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</si>
  <si>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</si>
  <si>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</si>
  <si>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</si>
  <si>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</si>
  <si>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</si>
  <si>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</si>
  <si>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</si>
  <si>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</si>
  <si>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</si>
  <si>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</si>
  <si>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</si>
  <si>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</si>
  <si>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</si>
  <si>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</si>
  <si>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</si>
  <si>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</si>
  <si>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</si>
  <si>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</si>
  <si>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8. Brine Booster Pump IJN-8B (P-2301B) have indication mechseal leaking. Status: CB open and manual valve suction &amp; discharge close.</t>
  </si>
  <si>
    <t>9. Brine Booster Pump IJN-6A (P-2201A) have indication mechseal leaking</t>
  </si>
  <si>
    <t>10. DHP tools pull out at Well IJN 9-1 and Well IJN8-1 was done by Toptek. Master valve and crown valve closed</t>
  </si>
  <si>
    <t>11. Brine Dump Control valve Ijen-6  PV-2227A indication passing</t>
  </si>
  <si>
    <t>Stop electrical pit pump IJN 6 (Level pond: 19.6%)</t>
  </si>
  <si>
    <t>Start pit pump IJN 8 (Level pond: 22.8%)</t>
  </si>
  <si>
    <t>Stop pit pump IJN 8 (Level pond: 19.2%)</t>
  </si>
  <si>
    <t>Start electrical pit pump IJN 6 (Level pond: 22.6%)</t>
  </si>
  <si>
    <t>Stop electrical pit pump IJN 6 (Level pond: 19.1%)</t>
  </si>
  <si>
    <t>Start pit pump IJN 8 (Level pond: 21%)</t>
  </si>
  <si>
    <t>Drain steam trap on IJN 8 near instrument air receiver due to indicated hammering because line connected with brine line</t>
  </si>
  <si>
    <t>Stop pit pump IJN 8 (Level pond: 17.7%)</t>
  </si>
  <si>
    <t>Handover shift</t>
  </si>
  <si>
    <t>Tool Box Meeting</t>
  </si>
  <si>
    <t>Auto Start Seal oil pump OEC at pressure 5.29 bar</t>
  </si>
  <si>
    <t>Ormat team (shani) login to system for update logic MCC system</t>
  </si>
  <si>
    <t>Start electrical pit pump IJN 6 (Level pond: 31.8%)</t>
  </si>
  <si>
    <t>Start pit pump IJN 8 (Level pond: 30.0%)</t>
  </si>
  <si>
    <t>Emergency Eye Wash &amp; Shower Inspection [standard activities shedule]</t>
  </si>
  <si>
    <t>Drain Suction Strainer A Booster Pump IJN 8 [standard activities shedule]</t>
  </si>
  <si>
    <t>Drain Suction Strainer A Booster Pump IJN 6 [standard activities shedule]</t>
  </si>
  <si>
    <t>Drain Brine Manifold Strainer A SP2501 inlet preheater [standard activities shedule]</t>
  </si>
  <si>
    <t>Check fire systems (FM200) in the CCR, Relay room and Electric room [standard activities shedule]</t>
  </si>
  <si>
    <t>Inspection of fire alarm [standard activities shedule]</t>
  </si>
  <si>
    <t>Changeover Service water pump from P8201A to P8201B [standard activities shedule]</t>
  </si>
  <si>
    <t>First Aid Equipment Inspection [standard activities shedule]</t>
  </si>
  <si>
    <t>Stroke test master valve well IJN 8-1 [standard activities shedule]</t>
  </si>
  <si>
    <t>Shift Leader : Mahatir</t>
  </si>
  <si>
    <t>CCR Operator : Tio</t>
  </si>
  <si>
    <t>Steamfield : Dede</t>
  </si>
  <si>
    <t>Set the red needle indicator temperature setting for the GUST transformer 150 kV to match the HMI alarm settings: oil temperature at 90, HV winding at 105, and LV winding at 105 (with maintenance team)</t>
  </si>
  <si>
    <t>Stop Pit Pump IJN 6 (Level pond: 23.9%)</t>
  </si>
  <si>
    <t>Stop pit pump IJN 8 (Level pond : 24.9%)</t>
  </si>
  <si>
    <t>Start electrical pit pump IJN 6 (Level pond : 32.9%)</t>
  </si>
  <si>
    <t>Stop electrical pit pump IJN 6 (Level pond : 28.9%)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</si>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</sst>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charset val="134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2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20" fontId="77" fillId="0" borderId="0" xfId="1443" applyNumberForma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20" fontId="77" fillId="0" borderId="67" xfId="21" applyNumberFormat="1" applyFont="1" applyFill="1" applyBorder="1" applyAlignment="1" applyProtection="1">
      <alignment vertical="center"/>
      <protection locked="0"/>
    </xf>
    <xf numFmtId="20" fontId="77" fillId="0" borderId="5" xfId="21" applyNumberFormat="1" applyFont="1" applyFill="1" applyBorder="1" applyAlignment="1" applyProtection="1">
      <alignment vertical="center"/>
      <protection locked="0"/>
    </xf>
    <xf numFmtId="20" fontId="77" fillId="0" borderId="76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77" fillId="4" borderId="85" xfId="21" applyNumberFormat="1" applyFont="1" applyFill="1" applyBorder="1" applyAlignment="1" applyProtection="1">
      <alignment vertical="center"/>
      <protection locked="0"/>
    </xf>
    <xf numFmtId="20" fontId="77" fillId="4" borderId="7" xfId="21" applyNumberFormat="1" applyFont="1" applyFill="1" applyBorder="1" applyAlignment="1" applyProtection="1">
      <alignment vertical="center"/>
      <protection locked="0"/>
    </xf>
    <xf numFmtId="20" fontId="77" fillId="4" borderId="100" xfId="21" applyNumberFormat="1" applyFont="1" applyFill="1" applyBorder="1" applyAlignment="1" applyProtection="1">
      <alignment vertical="center"/>
      <protection locked="0"/>
    </xf>
    <xf numFmtId="0" fontId="77" fillId="0" borderId="67" xfId="1443" applyBorder="1" applyAlignment="1">
      <alignment horizontal="left"/>
    </xf>
    <xf numFmtId="0" fontId="77" fillId="0" borderId="5" xfId="1443" applyBorder="1" applyAlignment="1">
      <alignment horizontal="left"/>
    </xf>
    <xf numFmtId="0" fontId="77" fillId="0" borderId="76" xfId="1443" applyBorder="1" applyAlignment="1">
      <alignment horizontal="left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vertical="center"/>
      <protection locked="0"/>
    </xf>
    <xf numFmtId="20" fontId="77" fillId="0" borderId="82" xfId="21" applyNumberFormat="1" applyFont="1" applyFill="1" applyBorder="1" applyAlignment="1" applyProtection="1">
      <alignment vertical="center"/>
      <protection locked="0"/>
    </xf>
    <xf numFmtId="20" fontId="77" fillId="0" borderId="77" xfId="21" applyNumberFormat="1" applyFont="1" applyFill="1" applyBorder="1" applyAlignment="1" applyProtection="1">
      <alignment vertical="center"/>
      <protection locked="0"/>
    </xf>
    <xf numFmtId="20" fontId="112" fillId="4" borderId="86" xfId="21" quotePrefix="1" applyNumberFormat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79" xfId="21" applyFont="1" applyFill="1" applyBorder="1" applyAlignment="1" applyProtection="1">
      <alignment horizontal="center" vertical="center"/>
      <protection locked="0"/>
    </xf>
    <xf numFmtId="0" fontId="112" fillId="4" borderId="91" xfId="21" applyFont="1" applyFill="1" applyBorder="1" applyAlignment="1" applyProtection="1">
      <alignment horizontal="center" vertical="center"/>
      <protection locked="0"/>
    </xf>
    <xf numFmtId="0" fontId="112" fillId="4" borderId="72" xfId="21" applyFont="1" applyFill="1" applyBorder="1" applyAlignment="1" applyProtection="1">
      <alignment horizontal="center" vertical="center"/>
      <protection locked="0"/>
    </xf>
    <xf numFmtId="0" fontId="112" fillId="4" borderId="73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4" fontId="112" fillId="0" borderId="65" xfId="21" applyNumberFormat="1" applyFont="1" applyFill="1" applyBorder="1" applyAlignment="1">
      <alignment horizontal="center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4" fontId="112" fillId="4" borderId="0" xfId="21" applyNumberFormat="1" applyFont="1" applyFill="1" applyBorder="1" applyAlignment="1">
      <alignment horizontal="center"/>
    </xf>
    <xf numFmtId="4" fontId="112" fillId="0" borderId="64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175" fontId="0" fillId="0" borderId="54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Running Hours"/>
    </sheetNames>
    <sheetDataSet>
      <sheetData sheetId="0" refreshError="1"/>
      <sheetData sheetId="1">
        <row r="21">
          <cell r="G21">
            <v>72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abSelected="1" zoomScaleNormal="100" workbookViewId="0">
      <selection activeCell="N36" sqref="N36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75">
        <f>Meter!B1</f>
        <v>45812</v>
      </c>
      <c r="I1" s="475"/>
      <c r="J1" s="476"/>
      <c r="K1" s="145"/>
      <c r="L1" s="144"/>
      <c r="M1" s="144"/>
    </row>
    <row r="2" spans="1:20" ht="14.25" thickTop="1" thickBot="1"/>
    <row r="3" spans="1:20" s="152" customFormat="1" ht="42" customHeight="1">
      <c r="B3" s="480" t="s">
        <v>2</v>
      </c>
      <c r="C3" s="481"/>
      <c r="D3" s="481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25.773450899999997</v>
      </c>
      <c r="G4" s="233">
        <f>Steamfield!O30</f>
        <v>199.81280260416671</v>
      </c>
      <c r="H4" s="233">
        <f>Steamfield!M30</f>
        <v>36.347909229166667</v>
      </c>
      <c r="I4" s="234"/>
      <c r="J4" s="235"/>
      <c r="R4" s="21"/>
      <c r="S4" s="21"/>
      <c r="T4" s="21"/>
    </row>
    <row r="5" spans="1:20">
      <c r="A5" s="141"/>
      <c r="B5" s="482"/>
      <c r="C5" s="483"/>
      <c r="D5" s="153" t="s">
        <v>122</v>
      </c>
      <c r="E5" s="232" t="s">
        <v>207</v>
      </c>
      <c r="F5" s="233">
        <f>Steamfield!P30</f>
        <v>22.986860516666667</v>
      </c>
      <c r="G5" s="233">
        <f>Steamfield!S30</f>
        <v>197.14990949583338</v>
      </c>
      <c r="H5" s="233">
        <f>Steamfield!Q30</f>
        <v>36.306524187499996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21.089288012500003</v>
      </c>
      <c r="G6" s="233">
        <f>Steamfield!W30</f>
        <v>197.31366011666663</v>
      </c>
      <c r="H6" s="233">
        <f>Steamfield!U30</f>
        <v>35.775012350000004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22.120930116666667</v>
      </c>
      <c r="G7" s="233">
        <f>Steamfield!AA30</f>
        <v>197.8119683208333</v>
      </c>
      <c r="H7" s="233">
        <f>Steamfield!Y30</f>
        <v>36.008403654166671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0.76266253333333334</v>
      </c>
      <c r="G8" s="233">
        <f>Steamfield!AH30</f>
        <v>81.059820108333312</v>
      </c>
      <c r="H8" s="233">
        <f>Steamfield!AF30</f>
        <v>9.9743361166666649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22.658770608333338</v>
      </c>
      <c r="G9" s="233">
        <f>Steamfield!AL30</f>
        <v>191.35766154999999</v>
      </c>
      <c r="H9" s="233">
        <f>Steamfield!AJ30</f>
        <v>42.8663048875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53.152544318112263</v>
      </c>
      <c r="J11" s="244">
        <f t="shared" ref="J11:J13" si="0">I11*24*3600</f>
        <v>4592379.8290848993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3.0677043164166666</v>
      </c>
      <c r="J12" s="244">
        <f t="shared" si="0"/>
        <v>265049.65293839999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8.5687647357245371</v>
      </c>
      <c r="J13" s="244">
        <f t="shared" si="0"/>
        <v>740341.27316660003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64.789013370253471</v>
      </c>
      <c r="J14" s="244">
        <f>I14*24*3600</f>
        <v>5597770.7551898994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13.306274100000001</v>
      </c>
      <c r="G15" s="233">
        <f>Steamfield!AB30</f>
        <v>195.18194645833339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13.077583504166666</v>
      </c>
      <c r="G16" s="233">
        <f>Steamfield!AM30</f>
        <v>194.5501039041666</v>
      </c>
      <c r="H16" s="248"/>
      <c r="I16" s="254"/>
      <c r="J16" s="255"/>
      <c r="R16" s="21"/>
      <c r="S16" s="21"/>
      <c r="T16" s="21"/>
    </row>
    <row r="17" spans="1:20">
      <c r="A17" s="141"/>
      <c r="B17" s="493" t="s">
        <v>128</v>
      </c>
      <c r="C17" s="494"/>
      <c r="D17" s="153" t="s">
        <v>129</v>
      </c>
      <c r="E17" s="232" t="s">
        <v>209</v>
      </c>
      <c r="F17" s="233">
        <f>Steamfield!AW30</f>
        <v>15.907162779166669</v>
      </c>
      <c r="G17" s="233">
        <f>Steamfield!AU30</f>
        <v>125.0012364458333</v>
      </c>
      <c r="H17" s="233">
        <f>Steamfield!AV30</f>
        <v>99.970592166666677</v>
      </c>
      <c r="I17" s="256">
        <f>Steamfield!AT30</f>
        <v>134.99342613300925</v>
      </c>
      <c r="J17" s="261">
        <f>Steamfield!AT29</f>
        <v>11663432.017891999</v>
      </c>
      <c r="K17" s="50"/>
      <c r="L17" s="50"/>
      <c r="R17" s="21"/>
      <c r="S17" s="21"/>
      <c r="T17" s="21"/>
    </row>
    <row r="18" spans="1:20" ht="13.5" thickBot="1">
      <c r="A18" s="141"/>
      <c r="B18" s="505"/>
      <c r="C18" s="506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99" t="s">
        <v>9</v>
      </c>
      <c r="C20" s="500"/>
      <c r="D20" s="501"/>
      <c r="E20" s="484" t="s">
        <v>193</v>
      </c>
      <c r="F20" s="485"/>
      <c r="G20" s="502"/>
      <c r="H20" s="484" t="s">
        <v>136</v>
      </c>
      <c r="I20" s="485"/>
      <c r="J20" s="486"/>
      <c r="R20" s="21"/>
      <c r="S20" s="21"/>
      <c r="T20" s="21"/>
    </row>
    <row r="21" spans="1:20">
      <c r="A21" s="141"/>
      <c r="B21" s="493" t="s">
        <v>130</v>
      </c>
      <c r="C21" s="494"/>
      <c r="D21" s="154" t="s">
        <v>135</v>
      </c>
      <c r="E21" s="487">
        <f>Steamfield!B30</f>
        <v>34.485758566666668</v>
      </c>
      <c r="F21" s="503"/>
      <c r="G21" s="504"/>
      <c r="H21" s="487">
        <f>Steamfield!B30*24</f>
        <v>827.65820559999997</v>
      </c>
      <c r="I21" s="488"/>
      <c r="J21" s="489"/>
      <c r="R21" s="21"/>
      <c r="S21" s="21"/>
      <c r="T21" s="21"/>
    </row>
    <row r="22" spans="1:20">
      <c r="A22" s="141"/>
      <c r="B22" s="495"/>
      <c r="C22" s="496"/>
      <c r="D22" s="176" t="s">
        <v>131</v>
      </c>
      <c r="E22" s="487">
        <f>H22/24</f>
        <v>31.731617553708332</v>
      </c>
      <c r="F22" s="503"/>
      <c r="G22" s="504"/>
      <c r="H22" s="490">
        <f>'Report '!E7/1000</f>
        <v>761.55882128899998</v>
      </c>
      <c r="I22" s="491"/>
      <c r="J22" s="492"/>
      <c r="R22" s="21"/>
      <c r="S22" s="21"/>
      <c r="T22" s="21"/>
    </row>
    <row r="23" spans="1:20" ht="13.5" thickBot="1">
      <c r="A23" s="141"/>
      <c r="B23" s="497" t="s">
        <v>138</v>
      </c>
      <c r="C23" s="498"/>
      <c r="D23" s="155"/>
      <c r="E23" s="453">
        <f>H23/24</f>
        <v>2.7541410129583332</v>
      </c>
      <c r="F23" s="454"/>
      <c r="G23" s="455"/>
      <c r="H23" s="477">
        <f>H21-H22</f>
        <v>66.099384310999994</v>
      </c>
      <c r="I23" s="478"/>
      <c r="J23" s="479"/>
      <c r="R23" s="21"/>
      <c r="S23" s="21"/>
      <c r="T23" s="21"/>
    </row>
    <row r="24" spans="1:20" ht="17.25" customHeight="1">
      <c r="A24" s="141"/>
      <c r="B24" s="462" t="s">
        <v>219</v>
      </c>
      <c r="C24" s="463"/>
      <c r="D24" s="224"/>
      <c r="E24" s="474" t="s">
        <v>218</v>
      </c>
      <c r="F24" s="474"/>
      <c r="G24" s="474"/>
      <c r="H24" s="456" t="s">
        <v>220</v>
      </c>
      <c r="I24" s="457"/>
      <c r="J24" s="458"/>
      <c r="R24" s="21"/>
      <c r="S24" s="21"/>
      <c r="T24" s="21"/>
    </row>
    <row r="25" spans="1:20">
      <c r="A25" s="141"/>
      <c r="B25" s="464"/>
      <c r="C25" s="465"/>
      <c r="D25" s="222" t="s">
        <v>135</v>
      </c>
      <c r="E25" s="468">
        <f>IFERROR(I14/E21,0)</f>
        <v>1.8787179422197022</v>
      </c>
      <c r="F25" s="469"/>
      <c r="G25" s="470"/>
      <c r="H25" s="471">
        <f>E25*3600</f>
        <v>6763.3845919909281</v>
      </c>
      <c r="I25" s="472"/>
      <c r="J25" s="473"/>
      <c r="K25" s="43"/>
      <c r="R25" s="21"/>
      <c r="S25" s="21"/>
      <c r="T25" s="21"/>
    </row>
    <row r="26" spans="1:20" ht="13.5" thickBot="1">
      <c r="A26" s="141"/>
      <c r="B26" s="466"/>
      <c r="C26" s="467"/>
      <c r="D26" s="223" t="s">
        <v>131</v>
      </c>
      <c r="E26" s="453">
        <f>IFERROR(I14/E22,0)</f>
        <v>2.0417809858130558</v>
      </c>
      <c r="F26" s="454"/>
      <c r="G26" s="455"/>
      <c r="H26" s="459">
        <f>E26*3600</f>
        <v>7350.4115489270007</v>
      </c>
      <c r="I26" s="460"/>
      <c r="J26" s="461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305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306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307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308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41"/>
  <sheetViews>
    <sheetView showGridLines="0" topLeftCell="A64" zoomScale="89" zoomScaleNormal="89" workbookViewId="0">
      <selection activeCell="R27" sqref="R27"/>
    </sheetView>
  </sheetViews>
  <sheetFormatPr defaultColWidth="9.140625" defaultRowHeight="12.75"/>
  <cols>
    <col min="1" max="1" width="16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78" t="s">
        <v>141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171"/>
      <c r="M1" s="700">
        <f>Meter!B1</f>
        <v>45812</v>
      </c>
      <c r="N1" s="700"/>
      <c r="O1" s="701"/>
      <c r="P1" s="145"/>
      <c r="Q1" s="144"/>
      <c r="R1" s="144"/>
    </row>
    <row r="2" spans="1:21" ht="14.25" thickTop="1" thickBot="1">
      <c r="A2" s="698" t="s">
        <v>81</v>
      </c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9"/>
      <c r="S2" s="32"/>
    </row>
    <row r="3" spans="1:21" ht="13.5" thickBot="1">
      <c r="A3" s="702" t="s">
        <v>5</v>
      </c>
      <c r="B3" s="703"/>
      <c r="C3" s="703"/>
      <c r="D3" s="704"/>
      <c r="E3" s="650" t="s">
        <v>6</v>
      </c>
      <c r="F3" s="651"/>
      <c r="G3" s="651"/>
      <c r="H3" s="651"/>
      <c r="I3" s="651"/>
      <c r="J3" s="652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705"/>
      <c r="B4" s="706"/>
      <c r="C4" s="706"/>
      <c r="D4" s="707"/>
      <c r="E4" s="653" t="s">
        <v>74</v>
      </c>
      <c r="F4" s="645"/>
      <c r="G4" s="644" t="s">
        <v>73</v>
      </c>
      <c r="H4" s="645"/>
      <c r="I4" s="639" t="s">
        <v>75</v>
      </c>
      <c r="J4" s="640"/>
      <c r="K4" s="54"/>
      <c r="L4" s="54"/>
      <c r="M4" s="54"/>
      <c r="N4" s="54"/>
      <c r="O4" s="54"/>
      <c r="P4" s="54"/>
      <c r="Q4" s="664"/>
      <c r="R4" s="664"/>
      <c r="S4" s="21"/>
      <c r="T4" s="21"/>
    </row>
    <row r="5" spans="1:21" ht="13.5" thickBot="1">
      <c r="A5" s="708"/>
      <c r="B5" s="709"/>
      <c r="C5" s="709"/>
      <c r="D5" s="710"/>
      <c r="E5" s="654"/>
      <c r="F5" s="647"/>
      <c r="G5" s="646"/>
      <c r="H5" s="647"/>
      <c r="I5" s="641"/>
      <c r="J5" s="642"/>
      <c r="K5" s="637"/>
      <c r="L5" s="635"/>
      <c r="M5" s="635"/>
      <c r="N5" s="635"/>
      <c r="O5" s="665"/>
      <c r="P5" s="665"/>
      <c r="Q5" s="665"/>
      <c r="R5" s="665"/>
      <c r="S5" s="21"/>
      <c r="T5" s="21"/>
    </row>
    <row r="6" spans="1:21" ht="13.5" thickBot="1">
      <c r="A6" s="690" t="s">
        <v>190</v>
      </c>
      <c r="B6" s="691"/>
      <c r="C6" s="691"/>
      <c r="D6" s="692"/>
      <c r="E6" s="649">
        <v>761558.82128899998</v>
      </c>
      <c r="F6" s="636"/>
      <c r="G6" s="636"/>
      <c r="H6" s="636"/>
      <c r="I6" s="693">
        <f>E6-G6</f>
        <v>761558.82128899998</v>
      </c>
      <c r="J6" s="694"/>
      <c r="K6" s="643"/>
      <c r="L6" s="638"/>
      <c r="M6" s="638"/>
      <c r="N6" s="638"/>
      <c r="O6" s="648"/>
      <c r="P6" s="648"/>
      <c r="Q6" s="648"/>
      <c r="R6" s="648"/>
      <c r="S6" s="21"/>
      <c r="T6" s="21"/>
    </row>
    <row r="7" spans="1:21" ht="13.5" thickBot="1">
      <c r="A7" s="655"/>
      <c r="B7" s="656"/>
      <c r="C7" s="656"/>
      <c r="D7" s="657"/>
      <c r="E7" s="680">
        <f>E6</f>
        <v>761558.82128899998</v>
      </c>
      <c r="F7" s="681"/>
      <c r="G7" s="681">
        <f>G6</f>
        <v>0</v>
      </c>
      <c r="H7" s="681"/>
      <c r="I7" s="688">
        <f>I6</f>
        <v>761558.82128899998</v>
      </c>
      <c r="J7" s="689"/>
      <c r="K7" s="643"/>
      <c r="L7" s="638"/>
      <c r="M7" s="638"/>
      <c r="N7" s="638"/>
      <c r="O7" s="648"/>
      <c r="P7" s="648"/>
      <c r="Q7" s="648"/>
      <c r="R7" s="648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48"/>
      <c r="P8" s="648"/>
      <c r="Q8" s="648"/>
      <c r="R8" s="648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95" t="s">
        <v>9</v>
      </c>
      <c r="B10" s="696"/>
      <c r="C10" s="696"/>
      <c r="D10" s="697"/>
      <c r="E10" s="658" t="s">
        <v>72</v>
      </c>
      <c r="F10" s="659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90" t="s">
        <v>34</v>
      </c>
      <c r="B11" s="691"/>
      <c r="C11" s="691"/>
      <c r="D11" s="692"/>
      <c r="E11" s="660">
        <f>Meter!I18</f>
        <v>761980</v>
      </c>
      <c r="F11" s="661"/>
      <c r="G11" s="179"/>
      <c r="H11" s="179"/>
      <c r="I11" s="179"/>
      <c r="J11" s="179"/>
      <c r="K11" s="179"/>
      <c r="L11" s="180"/>
      <c r="M11" s="66">
        <f>SUM(E11:K11)</f>
        <v>761980</v>
      </c>
      <c r="N11" s="67"/>
      <c r="O11" s="67"/>
      <c r="P11" s="68"/>
      <c r="Q11" s="60"/>
      <c r="R11" s="67"/>
      <c r="S11" s="21"/>
      <c r="T11" s="21"/>
    </row>
    <row r="12" spans="1:21">
      <c r="A12" s="616" t="s">
        <v>10</v>
      </c>
      <c r="B12" s="617"/>
      <c r="C12" s="617"/>
      <c r="D12" s="618"/>
      <c r="E12" s="662">
        <f>Meter!K30</f>
        <v>3293449</v>
      </c>
      <c r="F12" s="663"/>
      <c r="G12" s="181"/>
      <c r="H12" s="181"/>
      <c r="I12" s="181"/>
      <c r="J12" s="181"/>
      <c r="K12" s="181"/>
      <c r="L12" s="182"/>
      <c r="M12" s="69">
        <f>SUM(E12:K12)</f>
        <v>3293449</v>
      </c>
      <c r="N12" s="67"/>
      <c r="O12" s="67"/>
      <c r="P12" s="67"/>
      <c r="Q12" s="60"/>
      <c r="R12" s="67"/>
      <c r="S12" s="43"/>
      <c r="T12" s="21"/>
    </row>
    <row r="13" spans="1:21">
      <c r="A13" s="616" t="s">
        <v>11</v>
      </c>
      <c r="B13" s="617"/>
      <c r="C13" s="617"/>
      <c r="D13" s="618"/>
      <c r="E13" s="186"/>
      <c r="F13" s="188"/>
      <c r="G13" s="142">
        <f>Meter!I42</f>
        <v>18134.959999999963</v>
      </c>
      <c r="H13" s="142">
        <f>Meter!I43</f>
        <v>0</v>
      </c>
      <c r="I13" s="142">
        <f>Meter!I44</f>
        <v>5883.1999999999534</v>
      </c>
      <c r="J13" s="142">
        <f>Meter!I45</f>
        <v>42.699999999999818</v>
      </c>
      <c r="K13" s="142">
        <f>Meter!I46</f>
        <v>1434</v>
      </c>
      <c r="L13" s="142">
        <f>Meter!I47</f>
        <v>1345</v>
      </c>
      <c r="M13" s="69">
        <f>SUM(G13,I13,J13,K13,L13)</f>
        <v>26839.859999999917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19" t="s">
        <v>12</v>
      </c>
      <c r="B14" s="620"/>
      <c r="C14" s="620"/>
      <c r="D14" s="621"/>
      <c r="E14" s="187"/>
      <c r="F14" s="189"/>
      <c r="G14" s="143">
        <f>Meter!K42</f>
        <v>72770.25</v>
      </c>
      <c r="H14" s="143">
        <f>Meter!K43</f>
        <v>-283254.3</v>
      </c>
      <c r="I14" s="143">
        <f>Meter!K44</f>
        <v>22530.819999999949</v>
      </c>
      <c r="J14" s="143">
        <f>Meter!K45</f>
        <v>175.39999999999964</v>
      </c>
      <c r="K14" s="143">
        <f>Meter!K46</f>
        <v>5927</v>
      </c>
      <c r="L14" s="143">
        <f>Meter!K47</f>
        <v>6492</v>
      </c>
      <c r="M14" s="70">
        <f>SUM(E14,I14,J14,K14,L14)</f>
        <v>35125.21999999995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25" t="s">
        <v>9</v>
      </c>
      <c r="B17" s="626"/>
      <c r="C17" s="626"/>
      <c r="D17" s="626"/>
      <c r="E17" s="626"/>
      <c r="F17" s="627"/>
      <c r="G17" s="622" t="s">
        <v>77</v>
      </c>
      <c r="H17" s="623"/>
      <c r="I17" s="623"/>
      <c r="J17" s="623"/>
      <c r="K17" s="623"/>
      <c r="L17" s="623"/>
      <c r="M17" s="624"/>
      <c r="N17" s="75"/>
      <c r="O17" s="634"/>
      <c r="P17" s="634"/>
      <c r="Q17" s="634"/>
      <c r="R17" s="634"/>
      <c r="S17" s="50"/>
      <c r="T17" s="50"/>
      <c r="U17" s="27"/>
    </row>
    <row r="18" spans="1:26" s="141" customFormat="1">
      <c r="A18" s="713" t="s">
        <v>115</v>
      </c>
      <c r="B18" s="714"/>
      <c r="C18" s="714"/>
      <c r="D18" s="714"/>
      <c r="E18" s="714"/>
      <c r="F18" s="715"/>
      <c r="G18" s="716">
        <f>Steamfield!B30</f>
        <v>34.485758566666668</v>
      </c>
      <c r="H18" s="717"/>
      <c r="I18" s="718"/>
      <c r="J18" s="719">
        <f>Steamfield!C30</f>
        <v>5.2549906791666663</v>
      </c>
      <c r="K18" s="718"/>
      <c r="L18" s="719">
        <f>Steamfield!F30</f>
        <v>18.412937087500001</v>
      </c>
      <c r="M18" s="720"/>
      <c r="N18" s="75"/>
      <c r="O18" s="140"/>
      <c r="P18" s="140"/>
      <c r="Q18" s="140"/>
      <c r="R18" s="140"/>
      <c r="S18" s="50"/>
      <c r="T18" s="50"/>
      <c r="U18" s="27"/>
    </row>
    <row r="19" spans="1:26">
      <c r="A19" s="594" t="s">
        <v>63</v>
      </c>
      <c r="B19" s="595"/>
      <c r="C19" s="595"/>
      <c r="D19" s="595"/>
      <c r="E19" s="595"/>
      <c r="F19" s="596"/>
      <c r="G19" s="628">
        <v>34.496049999999997</v>
      </c>
      <c r="H19" s="629"/>
      <c r="I19" s="629"/>
      <c r="J19" s="629"/>
      <c r="K19" s="629"/>
      <c r="L19" s="629"/>
      <c r="M19" s="630"/>
      <c r="N19" s="77"/>
      <c r="O19" s="606"/>
      <c r="P19" s="606"/>
      <c r="Q19" s="674"/>
      <c r="R19" s="674"/>
      <c r="S19" s="50"/>
      <c r="T19" s="50"/>
      <c r="U19" s="45"/>
    </row>
    <row r="20" spans="1:26">
      <c r="A20" s="613" t="s">
        <v>19</v>
      </c>
      <c r="B20" s="614"/>
      <c r="C20" s="614"/>
      <c r="D20" s="614"/>
      <c r="E20" s="614"/>
      <c r="F20" s="615"/>
      <c r="G20" s="607">
        <f>24-F39</f>
        <v>24</v>
      </c>
      <c r="H20" s="608"/>
      <c r="I20" s="608"/>
      <c r="J20" s="608"/>
      <c r="K20" s="608"/>
      <c r="L20" s="608"/>
      <c r="M20" s="609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94" t="s">
        <v>20</v>
      </c>
      <c r="B21" s="595"/>
      <c r="C21" s="595"/>
      <c r="D21" s="595"/>
      <c r="E21" s="595"/>
      <c r="F21" s="596"/>
      <c r="G21" s="591">
        <f>G20+'[1]Report '!$G$21</f>
        <v>96</v>
      </c>
      <c r="H21" s="592"/>
      <c r="I21" s="592"/>
      <c r="J21" s="592"/>
      <c r="K21" s="592"/>
      <c r="L21" s="592"/>
      <c r="M21" s="593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568" t="s">
        <v>39</v>
      </c>
      <c r="B22" s="569"/>
      <c r="C22" s="569"/>
      <c r="D22" s="569"/>
      <c r="E22" s="569"/>
      <c r="F22" s="570"/>
      <c r="G22" s="597">
        <f>G20/24</f>
        <v>1</v>
      </c>
      <c r="H22" s="598"/>
      <c r="I22" s="598"/>
      <c r="J22" s="598"/>
      <c r="K22" s="598"/>
      <c r="L22" s="598"/>
      <c r="M22" s="599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82" t="s">
        <v>118</v>
      </c>
      <c r="B23" s="683"/>
      <c r="C23" s="683"/>
      <c r="D23" s="683"/>
      <c r="E23" s="683"/>
      <c r="F23" s="684"/>
      <c r="G23" s="631">
        <f>(E7)/(24000*G19)</f>
        <v>0.91986234811546064</v>
      </c>
      <c r="H23" s="632"/>
      <c r="I23" s="632"/>
      <c r="J23" s="632"/>
      <c r="K23" s="632"/>
      <c r="L23" s="632"/>
      <c r="M23" s="633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85" t="s">
        <v>62</v>
      </c>
      <c r="B24" s="686"/>
      <c r="C24" s="686"/>
      <c r="D24" s="686"/>
      <c r="E24" s="686"/>
      <c r="F24" s="687"/>
      <c r="G24" s="603" t="s">
        <v>194</v>
      </c>
      <c r="H24" s="604"/>
      <c r="I24" s="604"/>
      <c r="J24" s="604"/>
      <c r="K24" s="604"/>
      <c r="L24" s="604"/>
      <c r="M24" s="605"/>
      <c r="N24" s="87"/>
      <c r="O24" s="610"/>
      <c r="P24" s="610"/>
      <c r="Q24" s="129"/>
      <c r="R24" s="129"/>
    </row>
    <row r="25" spans="1:26">
      <c r="A25" s="594" t="s">
        <v>247</v>
      </c>
      <c r="B25" s="595"/>
      <c r="C25" s="595"/>
      <c r="D25" s="595"/>
      <c r="E25" s="595"/>
      <c r="F25" s="596"/>
      <c r="G25" s="611">
        <f>Steamfield!AD29/1000</f>
        <v>4592.379829084899</v>
      </c>
      <c r="H25" s="612"/>
      <c r="I25" s="528">
        <f>Steamfield!AO29/1000</f>
        <v>265.04965293840002</v>
      </c>
      <c r="J25" s="529"/>
      <c r="K25" s="601"/>
      <c r="L25" s="587">
        <f>Steamfield!AP29/1000</f>
        <v>5225.5637976529006</v>
      </c>
      <c r="M25" s="588"/>
      <c r="N25" s="190"/>
      <c r="O25" s="78"/>
      <c r="P25" s="78"/>
      <c r="Q25" s="78"/>
      <c r="R25" s="78"/>
      <c r="T25" s="24"/>
      <c r="U25" s="24"/>
    </row>
    <row r="26" spans="1:26">
      <c r="A26" s="594" t="s">
        <v>246</v>
      </c>
      <c r="B26" s="595"/>
      <c r="C26" s="595"/>
      <c r="D26" s="595"/>
      <c r="E26" s="595"/>
      <c r="F26" s="596"/>
      <c r="G26" s="600">
        <f>Steamfield!AD30/1000</f>
        <v>5.3152544318112262E-2</v>
      </c>
      <c r="H26" s="601"/>
      <c r="I26" s="528">
        <f>Steamfield!AO30/1000</f>
        <v>3.0677043164166668E-3</v>
      </c>
      <c r="J26" s="529"/>
      <c r="K26" s="601"/>
      <c r="L26" s="528">
        <f>Steamfield!AP30/1000</f>
        <v>6.0481062472834489E-2</v>
      </c>
      <c r="M26" s="530"/>
      <c r="N26" s="190"/>
      <c r="O26" s="78"/>
      <c r="P26" s="78"/>
      <c r="Q26" s="78"/>
      <c r="R26" s="78"/>
      <c r="T26" s="24"/>
      <c r="U26" s="24"/>
    </row>
    <row r="27" spans="1:26" s="141" customFormat="1">
      <c r="A27" s="675" t="s">
        <v>245</v>
      </c>
      <c r="B27" s="676"/>
      <c r="C27" s="676"/>
      <c r="D27" s="676"/>
      <c r="E27" s="676"/>
      <c r="F27" s="677"/>
      <c r="G27" s="589"/>
      <c r="H27" s="590"/>
      <c r="I27" s="590"/>
      <c r="J27" s="590"/>
      <c r="K27" s="602"/>
      <c r="L27" s="587">
        <f>Steamfield!AQ29/1000</f>
        <v>740.34127316659988</v>
      </c>
      <c r="M27" s="588"/>
      <c r="N27" s="190"/>
      <c r="O27" s="78"/>
      <c r="P27" s="78"/>
      <c r="Q27" s="78"/>
      <c r="R27" s="78"/>
      <c r="T27" s="24"/>
      <c r="U27" s="24"/>
    </row>
    <row r="28" spans="1:26" s="141" customFormat="1">
      <c r="A28" s="594" t="s">
        <v>248</v>
      </c>
      <c r="B28" s="595"/>
      <c r="C28" s="595"/>
      <c r="D28" s="595"/>
      <c r="E28" s="595"/>
      <c r="F28" s="596"/>
      <c r="G28" s="739"/>
      <c r="H28" s="735"/>
      <c r="I28" s="735"/>
      <c r="J28" s="735"/>
      <c r="K28" s="736"/>
      <c r="L28" s="528">
        <f>Steamfield!AQ30/1000</f>
        <v>8.5687647357245364E-3</v>
      </c>
      <c r="M28" s="530"/>
      <c r="N28" s="190"/>
      <c r="O28" s="78"/>
      <c r="P28" s="78"/>
      <c r="Q28" s="78"/>
      <c r="R28" s="78"/>
      <c r="T28" s="24"/>
      <c r="U28" s="24"/>
    </row>
    <row r="29" spans="1:26" s="141" customFormat="1">
      <c r="A29" s="594" t="s">
        <v>249</v>
      </c>
      <c r="B29" s="595"/>
      <c r="C29" s="595"/>
      <c r="D29" s="595"/>
      <c r="E29" s="595"/>
      <c r="F29" s="596"/>
      <c r="G29" s="183"/>
      <c r="H29" s="184"/>
      <c r="I29" s="184"/>
      <c r="J29" s="184"/>
      <c r="K29" s="185"/>
      <c r="L29" s="587">
        <f>Steamfield!AR29/1000</f>
        <v>5965.9050708195</v>
      </c>
      <c r="M29" s="588"/>
      <c r="N29" s="177"/>
      <c r="O29" s="178"/>
      <c r="P29" s="178"/>
      <c r="Q29" s="178"/>
      <c r="R29" s="178"/>
      <c r="T29" s="24"/>
      <c r="U29" s="24"/>
    </row>
    <row r="30" spans="1:26" s="141" customFormat="1">
      <c r="A30" s="594" t="s">
        <v>250</v>
      </c>
      <c r="B30" s="595"/>
      <c r="C30" s="595"/>
      <c r="D30" s="595"/>
      <c r="E30" s="595"/>
      <c r="F30" s="596"/>
      <c r="G30" s="729"/>
      <c r="H30" s="721"/>
      <c r="I30" s="721"/>
      <c r="J30" s="721"/>
      <c r="K30" s="722"/>
      <c r="L30" s="528">
        <f>Steamfield!AR30/1000</f>
        <v>6.9049827208559025E-2</v>
      </c>
      <c r="M30" s="530"/>
      <c r="N30" s="190"/>
      <c r="O30" s="78"/>
      <c r="P30" s="78"/>
      <c r="Q30" s="78"/>
      <c r="R30" s="78"/>
      <c r="T30" s="24"/>
      <c r="U30" s="24"/>
    </row>
    <row r="31" spans="1:26">
      <c r="A31" s="594" t="s">
        <v>113</v>
      </c>
      <c r="B31" s="595"/>
      <c r="C31" s="595"/>
      <c r="D31" s="595"/>
      <c r="E31" s="595"/>
      <c r="F31" s="596"/>
      <c r="G31" s="600">
        <f>Steamfield!I30</f>
        <v>192.99435278333337</v>
      </c>
      <c r="H31" s="529"/>
      <c r="I31" s="529"/>
      <c r="J31" s="601"/>
      <c r="K31" s="528">
        <f>Steamfield!K30</f>
        <v>192.75715249583334</v>
      </c>
      <c r="L31" s="529"/>
      <c r="M31" s="530"/>
      <c r="N31" s="88"/>
      <c r="O31" s="88"/>
      <c r="P31" s="88"/>
      <c r="Q31" s="88"/>
      <c r="R31" s="88"/>
      <c r="T31" s="24"/>
      <c r="U31" s="24"/>
    </row>
    <row r="32" spans="1:26">
      <c r="A32" s="594" t="s">
        <v>114</v>
      </c>
      <c r="B32" s="595"/>
      <c r="C32" s="595"/>
      <c r="D32" s="595"/>
      <c r="E32" s="595"/>
      <c r="F32" s="596"/>
      <c r="G32" s="600">
        <f>Steamfield!H30</f>
        <v>12.707399154166666</v>
      </c>
      <c r="H32" s="529"/>
      <c r="I32" s="529"/>
      <c r="J32" s="601"/>
      <c r="K32" s="528">
        <f>Steamfield!J30</f>
        <v>17.957473958333331</v>
      </c>
      <c r="L32" s="529"/>
      <c r="M32" s="530"/>
      <c r="N32" s="75"/>
      <c r="O32" s="75"/>
      <c r="P32" s="75"/>
      <c r="Q32" s="75"/>
      <c r="R32" s="75"/>
      <c r="T32" s="24"/>
      <c r="U32" s="24"/>
    </row>
    <row r="33" spans="1:24" ht="13.5" thickBot="1">
      <c r="A33" s="568" t="s">
        <v>38</v>
      </c>
      <c r="B33" s="569"/>
      <c r="C33" s="569"/>
      <c r="D33" s="569"/>
      <c r="E33" s="569"/>
      <c r="F33" s="570"/>
      <c r="G33" s="571">
        <f>Steamfield!F31</f>
        <v>14.7898408</v>
      </c>
      <c r="H33" s="567"/>
      <c r="I33" s="565">
        <f>Steamfield!F32</f>
        <v>20.661532999999999</v>
      </c>
      <c r="J33" s="566"/>
      <c r="K33" s="567"/>
      <c r="L33" s="565">
        <f>Steamfield!F30</f>
        <v>18.412937087500001</v>
      </c>
      <c r="M33" s="572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83" t="s">
        <v>2</v>
      </c>
      <c r="J34" s="583"/>
      <c r="K34" s="583"/>
      <c r="L34" s="583"/>
      <c r="M34" s="583"/>
      <c r="N34" s="583"/>
      <c r="O34" s="583"/>
      <c r="P34" s="583"/>
      <c r="Q34" s="583"/>
      <c r="R34" s="583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81" t="s">
        <v>33</v>
      </c>
      <c r="B37" s="582"/>
      <c r="C37" s="577" t="s">
        <v>53</v>
      </c>
      <c r="D37" s="578"/>
      <c r="E37" s="733" t="s">
        <v>61</v>
      </c>
      <c r="F37" s="561" t="s">
        <v>54</v>
      </c>
      <c r="G37" s="579" t="s">
        <v>213</v>
      </c>
      <c r="H37" s="580"/>
      <c r="I37" s="711" t="s">
        <v>55</v>
      </c>
      <c r="J37" s="575" t="s">
        <v>35</v>
      </c>
      <c r="K37" s="555" t="s">
        <v>15</v>
      </c>
      <c r="L37" s="556"/>
      <c r="M37" s="556"/>
      <c r="N37" s="556"/>
      <c r="O37" s="556"/>
      <c r="P37" s="556"/>
      <c r="Q37" s="556"/>
      <c r="R37" s="557"/>
    </row>
    <row r="38" spans="1:24" ht="12.75" customHeight="1" thickBot="1">
      <c r="A38" s="581"/>
      <c r="B38" s="582"/>
      <c r="C38" s="119" t="s">
        <v>56</v>
      </c>
      <c r="D38" s="120" t="s">
        <v>57</v>
      </c>
      <c r="E38" s="734"/>
      <c r="F38" s="562"/>
      <c r="G38" s="563" t="s">
        <v>1</v>
      </c>
      <c r="H38" s="564"/>
      <c r="I38" s="712"/>
      <c r="J38" s="576"/>
      <c r="K38" s="558"/>
      <c r="L38" s="559"/>
      <c r="M38" s="559"/>
      <c r="N38" s="559"/>
      <c r="O38" s="559"/>
      <c r="P38" s="559"/>
      <c r="Q38" s="559"/>
      <c r="R38" s="560"/>
      <c r="V38" s="130"/>
      <c r="W38" s="130"/>
    </row>
    <row r="39" spans="1:24" s="141" customFormat="1" ht="15" customHeight="1" thickBot="1">
      <c r="A39" s="573"/>
      <c r="B39" s="574"/>
      <c r="C39" s="231"/>
      <c r="D39" s="231"/>
      <c r="E39" s="436"/>
      <c r="F39" s="229"/>
      <c r="G39" s="541"/>
      <c r="H39" s="542"/>
      <c r="I39" s="355"/>
      <c r="J39" s="230"/>
      <c r="K39" s="730"/>
      <c r="L39" s="731"/>
      <c r="M39" s="731"/>
      <c r="N39" s="731"/>
      <c r="O39" s="731"/>
      <c r="P39" s="731"/>
      <c r="Q39" s="731"/>
      <c r="R39" s="732"/>
    </row>
    <row r="40" spans="1:24" s="23" customFormat="1" ht="13.5" thickBot="1">
      <c r="A40" s="538"/>
      <c r="B40" s="539"/>
      <c r="C40" s="539"/>
      <c r="D40" s="539"/>
      <c r="E40" s="539"/>
      <c r="F40" s="539"/>
      <c r="G40" s="539"/>
      <c r="H40" s="540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51" t="s">
        <v>60</v>
      </c>
      <c r="B44" s="552"/>
      <c r="C44" s="723" t="s">
        <v>44</v>
      </c>
      <c r="D44" s="724"/>
      <c r="E44" s="724"/>
      <c r="F44" s="725"/>
      <c r="G44" s="531" t="s">
        <v>45</v>
      </c>
      <c r="H44" s="532"/>
      <c r="I44" s="547" t="s">
        <v>64</v>
      </c>
      <c r="J44" s="548"/>
      <c r="K44" s="666" t="s">
        <v>35</v>
      </c>
      <c r="L44" s="668" t="s">
        <v>15</v>
      </c>
      <c r="M44" s="669"/>
      <c r="N44" s="669"/>
      <c r="O44" s="669"/>
      <c r="P44" s="669"/>
      <c r="Q44" s="669"/>
      <c r="R44" s="670"/>
      <c r="S44" s="130"/>
      <c r="T44" s="31"/>
    </row>
    <row r="45" spans="1:24" s="23" customFormat="1" ht="26.25" thickBot="1">
      <c r="A45" s="553"/>
      <c r="B45" s="554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49"/>
      <c r="J45" s="550"/>
      <c r="K45" s="667"/>
      <c r="L45" s="671"/>
      <c r="M45" s="672"/>
      <c r="N45" s="672"/>
      <c r="O45" s="672"/>
      <c r="P45" s="672"/>
      <c r="Q45" s="672"/>
      <c r="R45" s="673"/>
      <c r="T45" s="34"/>
      <c r="V45" s="34"/>
      <c r="X45" s="20"/>
    </row>
    <row r="46" spans="1:24" s="23" customFormat="1" ht="12" customHeight="1" thickBot="1">
      <c r="A46" s="533"/>
      <c r="B46" s="534"/>
      <c r="C46" s="126"/>
      <c r="D46" s="127"/>
      <c r="E46" s="131"/>
      <c r="F46" s="125"/>
      <c r="G46" s="124"/>
      <c r="H46" s="124"/>
      <c r="I46" s="545"/>
      <c r="J46" s="546"/>
      <c r="K46" s="137"/>
      <c r="L46" s="584"/>
      <c r="M46" s="585"/>
      <c r="N46" s="585"/>
      <c r="O46" s="585"/>
      <c r="P46" s="585"/>
      <c r="Q46" s="585"/>
      <c r="R46" s="586"/>
      <c r="S46" s="49"/>
      <c r="T46" s="132"/>
      <c r="U46" s="34"/>
      <c r="X46" s="20"/>
    </row>
    <row r="47" spans="1:24" s="23" customFormat="1" ht="12" customHeight="1" thickBot="1">
      <c r="A47" s="726"/>
      <c r="B47" s="727"/>
      <c r="C47" s="727"/>
      <c r="D47" s="727"/>
      <c r="E47" s="727"/>
      <c r="F47" s="727"/>
      <c r="G47" s="727"/>
      <c r="H47" s="728"/>
      <c r="I47" s="543"/>
      <c r="J47" s="544"/>
      <c r="K47" s="535"/>
      <c r="L47" s="536"/>
      <c r="M47" s="536"/>
      <c r="N47" s="536"/>
      <c r="O47" s="536"/>
      <c r="P47" s="536"/>
      <c r="Q47" s="536"/>
      <c r="R47" s="537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672"/>
      <c r="K50" s="672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40" t="s">
        <v>14</v>
      </c>
      <c r="B51" s="741"/>
      <c r="C51" s="518" t="s">
        <v>52</v>
      </c>
      <c r="D51" s="519"/>
      <c r="E51" s="519"/>
      <c r="F51" s="519"/>
      <c r="G51" s="741"/>
      <c r="H51" s="518" t="s">
        <v>59</v>
      </c>
      <c r="I51" s="741"/>
      <c r="J51" s="742" t="s">
        <v>21</v>
      </c>
      <c r="K51" s="743"/>
      <c r="L51" s="518" t="s">
        <v>15</v>
      </c>
      <c r="M51" s="519"/>
      <c r="N51" s="519"/>
      <c r="O51" s="519"/>
      <c r="P51" s="519"/>
      <c r="Q51" s="519"/>
      <c r="R51" s="520"/>
    </row>
    <row r="52" spans="1:21" s="141" customFormat="1" ht="13.5" thickBot="1">
      <c r="A52" s="521" t="s">
        <v>72</v>
      </c>
      <c r="B52" s="522"/>
      <c r="C52" s="536" t="s">
        <v>244</v>
      </c>
      <c r="D52" s="536"/>
      <c r="E52" s="536"/>
      <c r="F52" s="536"/>
      <c r="G52" s="744"/>
      <c r="H52" s="745" t="s">
        <v>258</v>
      </c>
      <c r="I52" s="517"/>
      <c r="J52" s="746" t="s">
        <v>281</v>
      </c>
      <c r="K52" s="747"/>
      <c r="L52" s="518"/>
      <c r="M52" s="519"/>
      <c r="N52" s="519"/>
      <c r="O52" s="519"/>
      <c r="P52" s="519"/>
      <c r="Q52" s="519"/>
      <c r="R52" s="520"/>
    </row>
    <row r="53" spans="1:21" s="141" customFormat="1" ht="13.5" thickBot="1">
      <c r="A53" s="523"/>
      <c r="B53" s="524"/>
      <c r="C53" s="536"/>
      <c r="D53" s="536"/>
      <c r="E53" s="536"/>
      <c r="F53" s="536"/>
      <c r="G53" s="744"/>
      <c r="H53" s="516"/>
      <c r="I53" s="517"/>
      <c r="J53" s="516"/>
      <c r="K53" s="517"/>
      <c r="L53" s="518"/>
      <c r="M53" s="519"/>
      <c r="N53" s="519"/>
      <c r="O53" s="519"/>
      <c r="P53" s="519"/>
      <c r="Q53" s="519"/>
      <c r="R53" s="520"/>
    </row>
    <row r="54" spans="1:21" s="141" customFormat="1">
      <c r="A54" s="106" t="s">
        <v>66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38"/>
      <c r="O54" s="39"/>
      <c r="P54" s="39"/>
      <c r="Q54" s="39"/>
      <c r="R54" s="39"/>
    </row>
    <row r="55" spans="1:21" s="141" customForma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1:21" s="141" customFormat="1" ht="13.5" thickBot="1">
      <c r="A56" s="108" t="s">
        <v>86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</row>
    <row r="57" spans="1:21" s="141" customFormat="1" ht="15" customHeight="1">
      <c r="A57" s="403" t="s">
        <v>228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294"/>
      <c r="N57" s="294"/>
      <c r="O57" s="295"/>
      <c r="P57" s="295"/>
      <c r="Q57" s="296"/>
      <c r="R57" s="297"/>
    </row>
    <row r="58" spans="1:21" ht="15" customHeight="1">
      <c r="A58" s="304" t="s">
        <v>255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 t="s">
        <v>207</v>
      </c>
      <c r="P58" s="300"/>
      <c r="Q58" s="301"/>
      <c r="R58" s="302"/>
      <c r="S58" s="51"/>
      <c r="T58" s="42"/>
      <c r="U58" s="128"/>
    </row>
    <row r="59" spans="1:21" ht="15" customHeight="1">
      <c r="A59" s="304" t="s">
        <v>260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  <c r="S59" s="51"/>
      <c r="T59" s="42"/>
      <c r="U59" s="128"/>
    </row>
    <row r="60" spans="1:21" s="141" customFormat="1" ht="15" customHeight="1">
      <c r="A60" s="304" t="s">
        <v>256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04" t="s">
        <v>259</v>
      </c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9"/>
      <c r="N61" s="299"/>
      <c r="O61" s="303"/>
      <c r="P61" s="300"/>
      <c r="Q61" s="301"/>
      <c r="R61" s="302"/>
    </row>
    <row r="62" spans="1:21" s="141" customFormat="1" ht="15" customHeight="1">
      <c r="A62" s="357" t="s">
        <v>302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304" t="s">
        <v>303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 thickBot="1">
      <c r="A64" s="434" t="s">
        <v>304</v>
      </c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05"/>
      <c r="N64" s="305"/>
      <c r="O64" s="306"/>
      <c r="P64" s="307"/>
      <c r="Q64" s="308"/>
      <c r="R64" s="309"/>
      <c r="U64" s="141" t="s">
        <v>2</v>
      </c>
    </row>
    <row r="65" spans="1:22" s="141" customFormat="1" ht="15" customHeight="1">
      <c r="A65" s="293"/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</row>
    <row r="66" spans="1:22" s="141" customFormat="1" ht="1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22" s="141" customFormat="1" ht="15" customHeight="1" thickBot="1">
      <c r="A67" s="73" t="s">
        <v>87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 t="s">
        <v>68</v>
      </c>
      <c r="N67" s="73"/>
      <c r="O67" s="73"/>
      <c r="P67" s="73"/>
      <c r="Q67" s="73"/>
      <c r="R67" s="73"/>
    </row>
    <row r="68" spans="1:22" s="141" customFormat="1" ht="12.75" customHeight="1" thickBot="1">
      <c r="A68" s="148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50"/>
      <c r="S68" s="51"/>
      <c r="T68" s="42"/>
      <c r="U68" s="128"/>
    </row>
    <row r="69" spans="1:22" s="141" customFormat="1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51"/>
      <c r="T69" s="419"/>
      <c r="U69" s="420"/>
    </row>
    <row r="70" spans="1:22" ht="12.75" customHeight="1" thickBot="1">
      <c r="A70" s="310" t="s">
        <v>117</v>
      </c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51"/>
      <c r="T70" s="419"/>
      <c r="U70" s="420"/>
    </row>
    <row r="71" spans="1:22" s="433" customFormat="1" ht="12.75" customHeight="1" thickBot="1">
      <c r="A71" s="430" t="s">
        <v>22</v>
      </c>
      <c r="B71" s="525" t="s">
        <v>67</v>
      </c>
      <c r="C71" s="526"/>
      <c r="D71" s="526"/>
      <c r="E71" s="526"/>
      <c r="F71" s="526"/>
      <c r="G71" s="526"/>
      <c r="H71" s="526"/>
      <c r="I71" s="526"/>
      <c r="J71" s="526"/>
      <c r="K71" s="526"/>
      <c r="L71" s="526"/>
      <c r="M71" s="526"/>
      <c r="N71" s="526"/>
      <c r="O71" s="526"/>
      <c r="P71" s="526"/>
      <c r="Q71" s="526"/>
      <c r="R71" s="527"/>
      <c r="S71" s="431"/>
      <c r="T71" s="432"/>
      <c r="U71" s="420"/>
    </row>
    <row r="72" spans="1:22" s="141" customFormat="1" ht="12.75" customHeight="1">
      <c r="A72" s="429">
        <v>7.5694444444444439E-2</v>
      </c>
      <c r="B72" s="447" t="s">
        <v>309</v>
      </c>
      <c r="C72" s="448"/>
      <c r="D72" s="448"/>
      <c r="E72" s="448"/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48"/>
      <c r="R72" s="449"/>
      <c r="S72" s="51"/>
      <c r="T72" s="419"/>
      <c r="U72" s="420"/>
    </row>
    <row r="73" spans="1:22" s="141" customFormat="1" ht="12.75" customHeight="1">
      <c r="A73" s="429">
        <v>7.6388888888888895E-2</v>
      </c>
      <c r="B73" s="441" t="s">
        <v>310</v>
      </c>
      <c r="C73" s="442"/>
      <c r="D73" s="442"/>
      <c r="E73" s="442"/>
      <c r="F73" s="442"/>
      <c r="G73" s="442"/>
      <c r="H73" s="442"/>
      <c r="I73" s="442"/>
      <c r="J73" s="442"/>
      <c r="K73" s="442"/>
      <c r="L73" s="442"/>
      <c r="M73" s="442"/>
      <c r="N73" s="442"/>
      <c r="O73" s="442"/>
      <c r="P73" s="442"/>
      <c r="Q73" s="442"/>
      <c r="R73" s="443"/>
      <c r="S73" s="51"/>
      <c r="T73" s="419"/>
      <c r="U73" s="420"/>
    </row>
    <row r="74" spans="1:22" s="141" customFormat="1">
      <c r="A74" s="422">
        <v>0.16041666666666668</v>
      </c>
      <c r="B74" s="441" t="s">
        <v>311</v>
      </c>
      <c r="C74" s="442"/>
      <c r="D74" s="442"/>
      <c r="E74" s="442"/>
      <c r="F74" s="442"/>
      <c r="G74" s="442"/>
      <c r="H74" s="442"/>
      <c r="I74" s="442"/>
      <c r="J74" s="442"/>
      <c r="K74" s="442"/>
      <c r="L74" s="442"/>
      <c r="M74" s="442"/>
      <c r="N74" s="442"/>
      <c r="O74" s="442"/>
      <c r="P74" s="442"/>
      <c r="Q74" s="442"/>
      <c r="R74" s="443"/>
      <c r="S74" s="51"/>
      <c r="T74" s="419"/>
      <c r="U74" s="420"/>
    </row>
    <row r="75" spans="1:22" s="141" customFormat="1">
      <c r="A75" s="422">
        <v>0.16111111111111112</v>
      </c>
      <c r="B75" s="447" t="s">
        <v>312</v>
      </c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48"/>
      <c r="R75" s="449"/>
      <c r="S75" s="51"/>
      <c r="T75" s="419"/>
      <c r="U75" s="420"/>
    </row>
    <row r="76" spans="1:22" s="141" customFormat="1">
      <c r="A76" s="422">
        <v>0.24513888888888888</v>
      </c>
      <c r="B76" s="447" t="s">
        <v>313</v>
      </c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48"/>
      <c r="R76" s="449"/>
      <c r="S76" s="51"/>
      <c r="T76" s="419"/>
      <c r="U76" s="420"/>
    </row>
    <row r="77" spans="1:22" s="141" customFormat="1">
      <c r="A77" s="422">
        <v>0.24583333333333332</v>
      </c>
      <c r="B77" s="441" t="s">
        <v>314</v>
      </c>
      <c r="C77" s="442"/>
      <c r="D77" s="442"/>
      <c r="E77" s="442"/>
      <c r="F77" s="442"/>
      <c r="G77" s="442"/>
      <c r="H77" s="442"/>
      <c r="I77" s="442"/>
      <c r="J77" s="442"/>
      <c r="K77" s="442"/>
      <c r="L77" s="442"/>
      <c r="M77" s="442"/>
      <c r="N77" s="442"/>
      <c r="O77" s="442"/>
      <c r="P77" s="442"/>
      <c r="Q77" s="442"/>
      <c r="R77" s="443"/>
      <c r="S77" s="51"/>
      <c r="T77" s="419"/>
      <c r="U77" s="128"/>
    </row>
    <row r="78" spans="1:22" s="141" customFormat="1">
      <c r="A78" s="423">
        <v>0.30208333333333331</v>
      </c>
      <c r="B78" s="441" t="s">
        <v>315</v>
      </c>
      <c r="C78" s="442"/>
      <c r="D78" s="442"/>
      <c r="E78" s="442"/>
      <c r="F78" s="442"/>
      <c r="G78" s="442"/>
      <c r="H78" s="442"/>
      <c r="I78" s="442"/>
      <c r="J78" s="442"/>
      <c r="K78" s="442"/>
      <c r="L78" s="442"/>
      <c r="M78" s="442"/>
      <c r="N78" s="442"/>
      <c r="O78" s="442"/>
      <c r="P78" s="442"/>
      <c r="Q78" s="442"/>
      <c r="R78" s="443"/>
      <c r="S78" s="51"/>
      <c r="T78" s="419"/>
      <c r="U78" s="128"/>
    </row>
    <row r="79" spans="1:22" s="141" customFormat="1">
      <c r="A79" s="423">
        <v>0.3298611111111111</v>
      </c>
      <c r="B79" s="441" t="s">
        <v>316</v>
      </c>
      <c r="C79" s="442"/>
      <c r="D79" s="442"/>
      <c r="E79" s="442"/>
      <c r="F79" s="442"/>
      <c r="G79" s="442"/>
      <c r="H79" s="442"/>
      <c r="I79" s="442"/>
      <c r="J79" s="442"/>
      <c r="K79" s="442"/>
      <c r="L79" s="442"/>
      <c r="M79" s="442"/>
      <c r="N79" s="442"/>
      <c r="O79" s="442"/>
      <c r="P79" s="442"/>
      <c r="Q79" s="442"/>
      <c r="R79" s="443"/>
      <c r="S79" s="51"/>
      <c r="T79" s="419"/>
      <c r="U79" s="128"/>
    </row>
    <row r="80" spans="1:22" s="141" customFormat="1">
      <c r="A80" s="423">
        <v>0.32430555555555557</v>
      </c>
      <c r="B80" s="447" t="s">
        <v>317</v>
      </c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48"/>
      <c r="R80" s="449"/>
      <c r="S80" s="51"/>
      <c r="T80" s="419"/>
      <c r="U80" s="407"/>
      <c r="V80" s="42"/>
    </row>
    <row r="81" spans="1:22" s="141" customFormat="1">
      <c r="A81" s="423">
        <v>0.34722222222222221</v>
      </c>
      <c r="B81" s="438" t="s">
        <v>318</v>
      </c>
      <c r="C81" s="439"/>
      <c r="D81" s="439"/>
      <c r="E81" s="439"/>
      <c r="F81" s="439"/>
      <c r="G81" s="439"/>
      <c r="H81" s="439"/>
      <c r="I81" s="439"/>
      <c r="J81" s="439"/>
      <c r="K81" s="439"/>
      <c r="L81" s="439"/>
      <c r="M81" s="439"/>
      <c r="N81" s="439"/>
      <c r="O81" s="439"/>
      <c r="P81" s="439"/>
      <c r="Q81" s="439"/>
      <c r="R81" s="440"/>
      <c r="S81" s="51"/>
      <c r="T81" s="419"/>
      <c r="U81" s="408"/>
      <c r="V81" s="42"/>
    </row>
    <row r="82" spans="1:22" s="141" customFormat="1">
      <c r="A82" s="423">
        <v>0.37569444444444444</v>
      </c>
      <c r="B82" s="438" t="s">
        <v>319</v>
      </c>
      <c r="C82" s="439"/>
      <c r="D82" s="439"/>
      <c r="E82" s="439"/>
      <c r="F82" s="439"/>
      <c r="G82" s="439"/>
      <c r="H82" s="439"/>
      <c r="I82" s="439"/>
      <c r="J82" s="439"/>
      <c r="K82" s="439"/>
      <c r="L82" s="439"/>
      <c r="M82" s="439"/>
      <c r="N82" s="439"/>
      <c r="O82" s="439"/>
      <c r="P82" s="439"/>
      <c r="Q82" s="439"/>
      <c r="R82" s="440"/>
      <c r="S82" s="51"/>
      <c r="T82" s="419"/>
      <c r="U82" s="408"/>
      <c r="V82" s="42"/>
    </row>
    <row r="83" spans="1:22" s="141" customFormat="1">
      <c r="A83" s="423">
        <v>0.39583333333333331</v>
      </c>
      <c r="B83" s="444" t="s">
        <v>335</v>
      </c>
      <c r="C83" s="445"/>
      <c r="D83" s="445"/>
      <c r="E83" s="445"/>
      <c r="F83" s="445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445"/>
      <c r="R83" s="446"/>
      <c r="S83" s="51"/>
      <c r="T83" s="419"/>
      <c r="U83" s="408"/>
      <c r="V83" s="42"/>
    </row>
    <row r="84" spans="1:22" s="141" customFormat="1">
      <c r="A84" s="423">
        <v>0.41666666666666669</v>
      </c>
      <c r="B84" s="444" t="s">
        <v>323</v>
      </c>
      <c r="C84" s="445"/>
      <c r="D84" s="445"/>
      <c r="E84" s="445"/>
      <c r="F84" s="445"/>
      <c r="G84" s="445"/>
      <c r="H84" s="445"/>
      <c r="I84" s="445"/>
      <c r="J84" s="445"/>
      <c r="K84" s="445"/>
      <c r="L84" s="445"/>
      <c r="M84" s="445"/>
      <c r="N84" s="445"/>
      <c r="O84" s="445"/>
      <c r="P84" s="445"/>
      <c r="Q84" s="439"/>
      <c r="R84" s="440"/>
      <c r="S84" s="51"/>
      <c r="T84" s="419"/>
      <c r="U84" s="408"/>
      <c r="V84" s="42"/>
    </row>
    <row r="85" spans="1:22" s="141" customFormat="1">
      <c r="A85" s="423">
        <v>0.43680555555555556</v>
      </c>
      <c r="B85" s="438" t="s">
        <v>324</v>
      </c>
      <c r="C85" s="439"/>
      <c r="D85" s="439"/>
      <c r="E85" s="439"/>
      <c r="F85" s="439"/>
      <c r="G85" s="439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40"/>
      <c r="S85" s="51"/>
      <c r="T85" s="419"/>
      <c r="U85" s="408"/>
      <c r="V85" s="42"/>
    </row>
    <row r="86" spans="1:22" s="141" customFormat="1">
      <c r="A86" s="423">
        <v>0.44097222222222221</v>
      </c>
      <c r="B86" s="450" t="s">
        <v>331</v>
      </c>
      <c r="C86" s="451"/>
      <c r="D86" s="451"/>
      <c r="E86" s="451"/>
      <c r="F86" s="451"/>
      <c r="G86" s="451"/>
      <c r="H86" s="451"/>
      <c r="I86" s="451"/>
      <c r="J86" s="451"/>
      <c r="K86" s="451"/>
      <c r="L86" s="451"/>
      <c r="M86" s="451"/>
      <c r="N86" s="451"/>
      <c r="O86" s="451"/>
      <c r="P86" s="451"/>
      <c r="Q86" s="451"/>
      <c r="R86" s="452"/>
      <c r="S86" s="51"/>
      <c r="T86" s="419"/>
      <c r="U86" s="408"/>
      <c r="V86" s="42"/>
    </row>
    <row r="87" spans="1:22" s="141" customFormat="1">
      <c r="A87" s="423">
        <v>0.4597222222222222</v>
      </c>
      <c r="B87" s="438" t="s">
        <v>320</v>
      </c>
      <c r="C87" s="439"/>
      <c r="D87" s="439"/>
      <c r="E87" s="439"/>
      <c r="F87" s="439"/>
      <c r="G87" s="439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40"/>
      <c r="S87" s="51"/>
      <c r="T87" s="419"/>
      <c r="U87" s="408"/>
      <c r="V87" s="42"/>
    </row>
    <row r="88" spans="1:22" s="141" customFormat="1">
      <c r="A88" s="423">
        <v>0.46180555555555558</v>
      </c>
      <c r="B88" s="438" t="s">
        <v>325</v>
      </c>
      <c r="C88" s="439"/>
      <c r="D88" s="439"/>
      <c r="E88" s="439"/>
      <c r="F88" s="439"/>
      <c r="G88" s="439"/>
      <c r="H88" s="439"/>
      <c r="I88" s="439"/>
      <c r="J88" s="439"/>
      <c r="K88" s="439"/>
      <c r="L88" s="439"/>
      <c r="M88" s="439"/>
      <c r="N88" s="439"/>
      <c r="O88" s="439"/>
      <c r="P88" s="439"/>
      <c r="Q88" s="439"/>
      <c r="R88" s="440"/>
      <c r="S88" s="51"/>
      <c r="T88" s="419"/>
      <c r="U88" s="408"/>
      <c r="V88" s="42"/>
    </row>
    <row r="89" spans="1:22" s="141" customFormat="1">
      <c r="A89" s="423">
        <v>0.47916666666666669</v>
      </c>
      <c r="B89" s="438" t="s">
        <v>326</v>
      </c>
      <c r="C89" s="439"/>
      <c r="D89" s="439"/>
      <c r="E89" s="439"/>
      <c r="F89" s="439"/>
      <c r="G89" s="439"/>
      <c r="H89" s="439"/>
      <c r="I89" s="439"/>
      <c r="J89" s="439"/>
      <c r="K89" s="439"/>
      <c r="L89" s="439"/>
      <c r="M89" s="439"/>
      <c r="N89" s="439"/>
      <c r="O89" s="439"/>
      <c r="P89" s="439"/>
      <c r="Q89" s="439"/>
      <c r="R89" s="440"/>
      <c r="S89" s="51"/>
      <c r="T89" s="419"/>
      <c r="U89" s="408"/>
      <c r="V89" s="42"/>
    </row>
    <row r="90" spans="1:22" s="141" customFormat="1">
      <c r="A90" s="423">
        <v>0.52013888888888893</v>
      </c>
      <c r="B90" s="438" t="s">
        <v>321</v>
      </c>
      <c r="C90" s="439"/>
      <c r="D90" s="439"/>
      <c r="E90" s="439"/>
      <c r="F90" s="439"/>
      <c r="G90" s="439"/>
      <c r="H90" s="439"/>
      <c r="I90" s="439"/>
      <c r="J90" s="439"/>
      <c r="K90" s="439"/>
      <c r="L90" s="439"/>
      <c r="M90" s="439"/>
      <c r="N90" s="439"/>
      <c r="O90" s="439"/>
      <c r="P90" s="439"/>
      <c r="Q90" s="439"/>
      <c r="R90" s="440"/>
      <c r="S90" s="51"/>
      <c r="T90" s="419"/>
      <c r="U90" s="408"/>
      <c r="V90" s="42"/>
    </row>
    <row r="91" spans="1:22" s="141" customFormat="1">
      <c r="A91" s="423">
        <v>0.5625</v>
      </c>
      <c r="B91" s="438" t="s">
        <v>327</v>
      </c>
      <c r="C91" s="439"/>
      <c r="D91" s="439"/>
      <c r="E91" s="439"/>
      <c r="F91" s="439"/>
      <c r="G91" s="439"/>
      <c r="H91" s="439"/>
      <c r="I91" s="439"/>
      <c r="J91" s="439"/>
      <c r="K91" s="439"/>
      <c r="L91" s="439"/>
      <c r="M91" s="439"/>
      <c r="N91" s="439"/>
      <c r="O91" s="439"/>
      <c r="P91" s="439"/>
      <c r="Q91" s="439"/>
      <c r="R91" s="440"/>
      <c r="S91" s="51"/>
      <c r="T91" s="419"/>
      <c r="U91" s="408"/>
      <c r="V91" s="42"/>
    </row>
    <row r="92" spans="1:22" s="141" customFormat="1">
      <c r="A92" s="423">
        <v>0.60416666666666663</v>
      </c>
      <c r="B92" s="438" t="s">
        <v>328</v>
      </c>
      <c r="C92" s="439"/>
      <c r="D92" s="439"/>
      <c r="E92" s="439"/>
      <c r="F92" s="439"/>
      <c r="G92" s="439"/>
      <c r="H92" s="439"/>
      <c r="I92" s="439"/>
      <c r="J92" s="439"/>
      <c r="K92" s="439"/>
      <c r="L92" s="439"/>
      <c r="M92" s="439"/>
      <c r="N92" s="439"/>
      <c r="O92" s="439"/>
      <c r="P92" s="439"/>
      <c r="Q92" s="439"/>
      <c r="R92" s="440"/>
      <c r="S92" s="51"/>
      <c r="T92" s="419"/>
      <c r="U92" s="408"/>
      <c r="V92" s="42"/>
    </row>
    <row r="93" spans="1:22" s="141" customFormat="1">
      <c r="A93" s="423">
        <v>0.63402777777777775</v>
      </c>
      <c r="B93" s="438" t="s">
        <v>329</v>
      </c>
      <c r="C93" s="439"/>
      <c r="D93" s="439"/>
      <c r="E93" s="439"/>
      <c r="F93" s="439"/>
      <c r="G93" s="439"/>
      <c r="H93" s="439"/>
      <c r="I93" s="439"/>
      <c r="J93" s="439"/>
      <c r="K93" s="439"/>
      <c r="L93" s="439"/>
      <c r="M93" s="439"/>
      <c r="N93" s="439"/>
      <c r="O93" s="439"/>
      <c r="P93" s="439"/>
      <c r="Q93" s="439"/>
      <c r="R93" s="440"/>
      <c r="S93" s="51"/>
      <c r="T93" s="419"/>
      <c r="U93" s="408"/>
      <c r="V93" s="42"/>
    </row>
    <row r="94" spans="1:22" s="141" customFormat="1">
      <c r="A94" s="423">
        <v>0.64583333333333337</v>
      </c>
      <c r="B94" s="438" t="s">
        <v>330</v>
      </c>
      <c r="C94" s="439"/>
      <c r="D94" s="439"/>
      <c r="E94" s="439"/>
      <c r="F94" s="439"/>
      <c r="G94" s="439"/>
      <c r="H94" s="439"/>
      <c r="I94" s="439"/>
      <c r="J94" s="439"/>
      <c r="K94" s="439"/>
      <c r="L94" s="439"/>
      <c r="M94" s="439"/>
      <c r="N94" s="439"/>
      <c r="O94" s="439"/>
      <c r="P94" s="439"/>
      <c r="Q94" s="439"/>
      <c r="R94" s="440"/>
      <c r="S94" s="51"/>
      <c r="T94" s="419"/>
      <c r="U94" s="408"/>
      <c r="V94" s="42"/>
    </row>
    <row r="95" spans="1:22" s="141" customFormat="1">
      <c r="A95" s="423">
        <v>0.70486111111111116</v>
      </c>
      <c r="B95" s="438" t="s">
        <v>336</v>
      </c>
      <c r="C95" s="439"/>
      <c r="D95" s="439"/>
      <c r="E95" s="439"/>
      <c r="F95" s="439"/>
      <c r="G95" s="439"/>
      <c r="H95" s="439"/>
      <c r="I95" s="439"/>
      <c r="J95" s="439"/>
      <c r="K95" s="439"/>
      <c r="L95" s="439"/>
      <c r="M95" s="439"/>
      <c r="N95" s="439"/>
      <c r="O95" s="439"/>
      <c r="P95" s="439"/>
      <c r="Q95" s="439"/>
      <c r="R95" s="440"/>
      <c r="S95" s="51"/>
      <c r="T95" s="419"/>
      <c r="U95" s="408"/>
      <c r="V95" s="42"/>
    </row>
    <row r="96" spans="1:22" s="141" customFormat="1">
      <c r="A96" s="423">
        <v>0.76875000000000004</v>
      </c>
      <c r="B96" s="438" t="s">
        <v>322</v>
      </c>
      <c r="C96" s="439"/>
      <c r="D96" s="439"/>
      <c r="E96" s="439"/>
      <c r="F96" s="439"/>
      <c r="G96" s="439"/>
      <c r="H96" s="439"/>
      <c r="I96" s="439"/>
      <c r="J96" s="439"/>
      <c r="K96" s="439"/>
      <c r="L96" s="439"/>
      <c r="M96" s="439"/>
      <c r="N96" s="439"/>
      <c r="O96" s="439"/>
      <c r="P96" s="439"/>
      <c r="Q96" s="439"/>
      <c r="R96" s="440"/>
      <c r="S96" s="51"/>
      <c r="T96" s="419"/>
      <c r="U96" s="408"/>
      <c r="V96" s="42"/>
    </row>
    <row r="97" spans="1:22" s="141" customFormat="1">
      <c r="A97" s="423">
        <v>0.90138888888888891</v>
      </c>
      <c r="B97" s="438" t="s">
        <v>337</v>
      </c>
      <c r="C97" s="439"/>
      <c r="D97" s="439"/>
      <c r="E97" s="439"/>
      <c r="F97" s="439"/>
      <c r="G97" s="439"/>
      <c r="H97" s="439"/>
      <c r="I97" s="439"/>
      <c r="J97" s="439"/>
      <c r="K97" s="439"/>
      <c r="L97" s="439"/>
      <c r="M97" s="439"/>
      <c r="N97" s="439"/>
      <c r="O97" s="439"/>
      <c r="P97" s="439"/>
      <c r="Q97" s="439"/>
      <c r="R97" s="440"/>
      <c r="S97" s="51"/>
      <c r="T97" s="419"/>
      <c r="U97" s="408"/>
      <c r="V97" s="42"/>
    </row>
    <row r="98" spans="1:22" s="141" customFormat="1">
      <c r="A98" s="423">
        <v>0.90208333333333335</v>
      </c>
      <c r="B98" s="438" t="s">
        <v>338</v>
      </c>
      <c r="C98" s="439"/>
      <c r="D98" s="439"/>
      <c r="E98" s="439"/>
      <c r="F98" s="439"/>
      <c r="G98" s="439"/>
      <c r="H98" s="439"/>
      <c r="I98" s="439"/>
      <c r="J98" s="439"/>
      <c r="K98" s="439"/>
      <c r="L98" s="439"/>
      <c r="M98" s="439"/>
      <c r="N98" s="439"/>
      <c r="O98" s="439"/>
      <c r="P98" s="439"/>
      <c r="Q98" s="439"/>
      <c r="R98" s="440"/>
      <c r="S98" s="51"/>
      <c r="T98" s="42"/>
      <c r="U98" s="408"/>
      <c r="V98" s="409"/>
    </row>
    <row r="99" spans="1:22" s="141" customFormat="1">
      <c r="A99" s="423">
        <v>0.99652777777777779</v>
      </c>
      <c r="B99" s="438" t="s">
        <v>339</v>
      </c>
      <c r="C99" s="439"/>
      <c r="D99" s="439"/>
      <c r="E99" s="439"/>
      <c r="F99" s="439"/>
      <c r="G99" s="439"/>
      <c r="H99" s="439"/>
      <c r="I99" s="439"/>
      <c r="J99" s="439"/>
      <c r="K99" s="439"/>
      <c r="L99" s="439"/>
      <c r="M99" s="439"/>
      <c r="N99" s="439"/>
      <c r="O99" s="439"/>
      <c r="P99" s="439"/>
      <c r="Q99" s="439"/>
      <c r="R99" s="440"/>
      <c r="S99" s="51"/>
      <c r="T99" s="42"/>
      <c r="U99" s="408"/>
      <c r="V99" s="409"/>
    </row>
    <row r="100" spans="1:22" s="141" customFormat="1" ht="13.5" thickBot="1">
      <c r="A100" s="435"/>
      <c r="B100" s="513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5"/>
      <c r="S100" s="51"/>
      <c r="T100" s="42"/>
      <c r="U100" s="128"/>
    </row>
    <row r="101" spans="1:22" s="141" customFormat="1" ht="15" customHeight="1">
      <c r="A101" s="200"/>
      <c r="B101" s="201"/>
      <c r="C101" s="201"/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51"/>
      <c r="T101" s="42"/>
      <c r="U101" s="128"/>
    </row>
    <row r="102" spans="1:22" s="141" customFormat="1" ht="15" customHeight="1" thickBot="1">
      <c r="A102" s="262" t="s">
        <v>139</v>
      </c>
      <c r="B102" s="262"/>
      <c r="C102" s="262"/>
      <c r="D102" s="262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51"/>
      <c r="T102" s="42"/>
      <c r="U102" s="128"/>
    </row>
    <row r="103" spans="1:22" s="141" customFormat="1" ht="15" customHeight="1">
      <c r="A103" s="330"/>
      <c r="B103" s="510"/>
      <c r="C103" s="511"/>
      <c r="D103" s="511"/>
      <c r="E103" s="511"/>
      <c r="F103" s="511"/>
      <c r="G103" s="511"/>
      <c r="H103" s="511"/>
      <c r="I103" s="511"/>
      <c r="J103" s="511"/>
      <c r="K103" s="511"/>
      <c r="L103" s="511"/>
      <c r="M103" s="511"/>
      <c r="N103" s="511"/>
      <c r="O103" s="511"/>
      <c r="P103" s="511"/>
      <c r="Q103" s="511"/>
      <c r="R103" s="512"/>
      <c r="S103" s="51"/>
      <c r="T103" s="42"/>
      <c r="U103" s="128"/>
    </row>
    <row r="104" spans="1:22" s="141" customFormat="1" ht="15" customHeight="1" thickBot="1">
      <c r="A104" s="331"/>
      <c r="B104" s="507"/>
      <c r="C104" s="508"/>
      <c r="D104" s="508"/>
      <c r="E104" s="508"/>
      <c r="F104" s="508"/>
      <c r="G104" s="508"/>
      <c r="H104" s="508"/>
      <c r="I104" s="508"/>
      <c r="J104" s="508"/>
      <c r="K104" s="508"/>
      <c r="L104" s="508"/>
      <c r="M104" s="508"/>
      <c r="N104" s="508"/>
      <c r="O104" s="508"/>
      <c r="P104" s="508"/>
      <c r="Q104" s="508"/>
      <c r="R104" s="509"/>
      <c r="S104" s="51"/>
      <c r="T104" s="42"/>
      <c r="U104" s="128"/>
    </row>
    <row r="105" spans="1:22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2" s="141" customFormat="1" ht="15" customHeight="1" thickBot="1">
      <c r="A106" s="73" t="s">
        <v>140</v>
      </c>
      <c r="B106" s="73"/>
      <c r="C106" s="193"/>
      <c r="D106" s="193"/>
      <c r="E106" s="73"/>
      <c r="F106" s="73"/>
      <c r="G106" s="73"/>
      <c r="H106" s="73"/>
      <c r="I106" s="105"/>
      <c r="J106" s="672"/>
      <c r="K106" s="672"/>
      <c r="L106" s="73"/>
      <c r="M106" s="73"/>
      <c r="N106" s="73"/>
      <c r="O106" s="73"/>
      <c r="P106" s="73"/>
      <c r="Q106" s="73"/>
      <c r="R106" s="73"/>
      <c r="S106" s="51"/>
      <c r="T106" s="42"/>
      <c r="U106" s="128"/>
    </row>
    <row r="107" spans="1:22" s="141" customFormat="1" ht="15" customHeight="1">
      <c r="A107" s="405" t="s">
        <v>143</v>
      </c>
      <c r="B107" s="147" t="s">
        <v>332</v>
      </c>
      <c r="C107" s="147"/>
      <c r="D107" s="147"/>
      <c r="E107" s="147"/>
      <c r="F107" s="147" t="s">
        <v>333</v>
      </c>
      <c r="G107" s="147"/>
      <c r="H107" s="147"/>
      <c r="I107" s="147"/>
      <c r="J107" s="738" t="s">
        <v>334</v>
      </c>
      <c r="K107" s="738"/>
      <c r="L107" s="738"/>
      <c r="M107" s="738"/>
      <c r="N107" s="147"/>
      <c r="O107" s="147"/>
      <c r="P107" s="147"/>
      <c r="Q107" s="147"/>
      <c r="R107" s="406"/>
      <c r="S107" s="51"/>
      <c r="T107" s="42"/>
      <c r="U107" s="128"/>
    </row>
    <row r="108" spans="1:22" s="141" customFormat="1" ht="15" customHeight="1" thickBot="1">
      <c r="A108" s="421" t="s">
        <v>144</v>
      </c>
      <c r="B108" s="160" t="s">
        <v>276</v>
      </c>
      <c r="C108" s="160"/>
      <c r="D108" s="160"/>
      <c r="E108" s="160"/>
      <c r="F108" s="160" t="s">
        <v>277</v>
      </c>
      <c r="G108" s="160"/>
      <c r="H108" s="160"/>
      <c r="I108" s="160"/>
      <c r="J108" s="737" t="s">
        <v>278</v>
      </c>
      <c r="K108" s="737"/>
      <c r="L108" s="737"/>
      <c r="M108" s="737"/>
      <c r="N108" s="160"/>
      <c r="O108" s="160"/>
      <c r="P108" s="160"/>
      <c r="Q108" s="160"/>
      <c r="R108" s="161"/>
      <c r="S108" s="51"/>
      <c r="T108" s="42"/>
      <c r="U108" s="128"/>
    </row>
    <row r="109" spans="1:22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2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2" s="141" customFormat="1" ht="15.7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2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2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2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2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2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2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2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  <c r="V136" s="20"/>
    </row>
    <row r="137" spans="1:22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20"/>
    </row>
    <row r="138" spans="1:22">
      <c r="U138" s="141"/>
      <c r="V138" s="141"/>
    </row>
    <row r="139" spans="1:22" s="141" customForma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22" s="141" customForma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V140" s="20"/>
    </row>
    <row r="141" spans="1:22" s="141" customForma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U141" s="20"/>
      <c r="V141" s="20"/>
    </row>
  </sheetData>
  <sheetProtection formatCells="0"/>
  <mergeCells count="142">
    <mergeCell ref="A31:F31"/>
    <mergeCell ref="A29:F29"/>
    <mergeCell ref="J108:M108"/>
    <mergeCell ref="J107:M107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C53:G53"/>
    <mergeCell ref="H53:I53"/>
    <mergeCell ref="L29:M29"/>
    <mergeCell ref="A32:F32"/>
    <mergeCell ref="I37:I38"/>
    <mergeCell ref="J106:K106"/>
    <mergeCell ref="A18:F18"/>
    <mergeCell ref="G18:I18"/>
    <mergeCell ref="J18:K18"/>
    <mergeCell ref="L18:M18"/>
    <mergeCell ref="I30:K30"/>
    <mergeCell ref="L30:M30"/>
    <mergeCell ref="J50:K50"/>
    <mergeCell ref="G32:J32"/>
    <mergeCell ref="C44:F44"/>
    <mergeCell ref="A47:H47"/>
    <mergeCell ref="A28:F28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Q19:R19"/>
    <mergeCell ref="A27:F27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O19:P19"/>
    <mergeCell ref="A25:F25"/>
    <mergeCell ref="G20:M20"/>
    <mergeCell ref="A26:F26"/>
    <mergeCell ref="O24:P24"/>
    <mergeCell ref="G25:H25"/>
    <mergeCell ref="A20:F20"/>
    <mergeCell ref="A12:D12"/>
    <mergeCell ref="A14:D14"/>
    <mergeCell ref="G17:M17"/>
    <mergeCell ref="A17:F17"/>
    <mergeCell ref="G19:M19"/>
    <mergeCell ref="G23:M23"/>
    <mergeCell ref="L25:M25"/>
    <mergeCell ref="A19:F19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K32:M32"/>
    <mergeCell ref="G44:H4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L46:R46"/>
    <mergeCell ref="B104:R104"/>
    <mergeCell ref="B103:R103"/>
    <mergeCell ref="B100:R100"/>
    <mergeCell ref="J53:K53"/>
    <mergeCell ref="L53:R53"/>
    <mergeCell ref="A52:B53"/>
    <mergeCell ref="B71:R71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79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O49" sqref="O49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1">
        <v>45812</v>
      </c>
      <c r="C1" s="801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02" t="s">
        <v>5</v>
      </c>
      <c r="B4" s="803"/>
      <c r="C4" s="758" t="s">
        <v>25</v>
      </c>
      <c r="D4" s="784"/>
      <c r="E4" s="758" t="s">
        <v>7</v>
      </c>
      <c r="F4" s="784"/>
      <c r="G4" s="758" t="s">
        <v>8</v>
      </c>
      <c r="H4" s="784"/>
      <c r="I4" s="758" t="s">
        <v>26</v>
      </c>
      <c r="J4" s="784"/>
      <c r="K4" s="758" t="s">
        <v>27</v>
      </c>
      <c r="L4" s="759"/>
      <c r="U4"/>
      <c r="V4" s="10"/>
      <c r="W4" s="10"/>
    </row>
    <row r="5" spans="1:23" ht="13.5" thickBot="1">
      <c r="A5" s="804"/>
      <c r="B5" s="805"/>
      <c r="C5" s="767" t="s">
        <v>28</v>
      </c>
      <c r="D5" s="771"/>
      <c r="E5" s="767" t="s">
        <v>26</v>
      </c>
      <c r="F5" s="771"/>
      <c r="G5" s="767" t="s">
        <v>26</v>
      </c>
      <c r="H5" s="771"/>
      <c r="I5" s="767" t="s">
        <v>29</v>
      </c>
      <c r="J5" s="771"/>
      <c r="K5" s="767" t="s">
        <v>29</v>
      </c>
      <c r="L5" s="768"/>
      <c r="U5"/>
      <c r="V5" s="10"/>
      <c r="W5" s="10"/>
    </row>
    <row r="6" spans="1:23" ht="13.5" thickTop="1">
      <c r="A6" s="791" t="s">
        <v>191</v>
      </c>
      <c r="B6" s="792"/>
      <c r="C6" s="797">
        <v>294900</v>
      </c>
      <c r="D6" s="798"/>
      <c r="E6" s="797">
        <v>294900</v>
      </c>
      <c r="F6" s="798"/>
      <c r="G6" s="797">
        <v>294900</v>
      </c>
      <c r="H6" s="798"/>
      <c r="I6" s="765">
        <f>G6-E6</f>
        <v>0</v>
      </c>
      <c r="J6" s="766"/>
      <c r="K6" s="763">
        <f>G6-C6</f>
        <v>0</v>
      </c>
      <c r="L6" s="764"/>
    </row>
    <row r="7" spans="1:23" ht="13.5" thickBot="1">
      <c r="A7" s="785" t="s">
        <v>192</v>
      </c>
      <c r="B7" s="786"/>
      <c r="C7" s="795">
        <v>301360</v>
      </c>
      <c r="D7" s="796"/>
      <c r="E7" s="795">
        <v>301360</v>
      </c>
      <c r="F7" s="796"/>
      <c r="G7" s="795">
        <v>301360</v>
      </c>
      <c r="H7" s="796"/>
      <c r="I7" s="754">
        <f>G7-E7</f>
        <v>0</v>
      </c>
      <c r="J7" s="760"/>
      <c r="K7" s="754">
        <f>G7-C7</f>
        <v>0</v>
      </c>
      <c r="L7" s="755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279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87" t="s">
        <v>5</v>
      </c>
      <c r="B10" s="788"/>
      <c r="C10" s="772" t="s">
        <v>25</v>
      </c>
      <c r="D10" s="773"/>
      <c r="E10" s="772" t="s">
        <v>7</v>
      </c>
      <c r="F10" s="773"/>
      <c r="G10" s="772" t="s">
        <v>8</v>
      </c>
      <c r="H10" s="773"/>
      <c r="I10" s="761" t="s">
        <v>26</v>
      </c>
      <c r="J10" s="762"/>
      <c r="K10" s="758" t="s">
        <v>27</v>
      </c>
      <c r="L10" s="759"/>
      <c r="N10" s="19"/>
    </row>
    <row r="11" spans="1:23" ht="13.5" thickBot="1">
      <c r="A11" s="789"/>
      <c r="B11" s="790"/>
      <c r="C11" s="779" t="s">
        <v>28</v>
      </c>
      <c r="D11" s="780"/>
      <c r="E11" s="779" t="s">
        <v>26</v>
      </c>
      <c r="F11" s="780"/>
      <c r="G11" s="779" t="s">
        <v>26</v>
      </c>
      <c r="H11" s="780"/>
      <c r="I11" s="769" t="s">
        <v>29</v>
      </c>
      <c r="J11" s="770"/>
      <c r="K11" s="767" t="s">
        <v>29</v>
      </c>
      <c r="L11" s="768"/>
      <c r="N11"/>
      <c r="O11"/>
      <c r="P11"/>
      <c r="Q11"/>
      <c r="R11"/>
    </row>
    <row r="12" spans="1:23" ht="13.5" thickTop="1">
      <c r="A12" s="791" t="s">
        <v>191</v>
      </c>
      <c r="B12" s="792"/>
      <c r="C12" s="763">
        <v>2127850</v>
      </c>
      <c r="D12" s="808"/>
      <c r="E12" s="763">
        <v>2161700</v>
      </c>
      <c r="F12" s="808"/>
      <c r="G12" s="763">
        <v>2168100</v>
      </c>
      <c r="H12" s="808"/>
      <c r="I12" s="765">
        <f>G12-E12</f>
        <v>6400</v>
      </c>
      <c r="J12" s="766"/>
      <c r="K12" s="763">
        <f>G12-C12</f>
        <v>40250</v>
      </c>
      <c r="L12" s="764"/>
      <c r="N12" s="19"/>
      <c r="O12"/>
      <c r="P12"/>
      <c r="Q12"/>
      <c r="R12"/>
      <c r="S12"/>
      <c r="T12"/>
    </row>
    <row r="13" spans="1:23" ht="13.5" thickBot="1">
      <c r="A13" s="785" t="s">
        <v>192</v>
      </c>
      <c r="B13" s="786"/>
      <c r="C13" s="754">
        <v>2126290</v>
      </c>
      <c r="D13" s="760"/>
      <c r="E13" s="754">
        <v>2160100</v>
      </c>
      <c r="F13" s="760"/>
      <c r="G13" s="754">
        <v>2166500</v>
      </c>
      <c r="H13" s="760"/>
      <c r="I13" s="754">
        <f>G13-E13</f>
        <v>6400</v>
      </c>
      <c r="J13" s="760"/>
      <c r="K13" s="754">
        <f>G13-C13</f>
        <v>40210</v>
      </c>
      <c r="L13" s="755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87" t="s">
        <v>5</v>
      </c>
      <c r="B16" s="788"/>
      <c r="C16" s="772" t="s">
        <v>25</v>
      </c>
      <c r="D16" s="773"/>
      <c r="E16" s="772" t="s">
        <v>7</v>
      </c>
      <c r="F16" s="773"/>
      <c r="G16" s="772" t="s">
        <v>8</v>
      </c>
      <c r="H16" s="773"/>
      <c r="I16" s="761" t="s">
        <v>26</v>
      </c>
      <c r="J16" s="762"/>
      <c r="K16" s="758" t="s">
        <v>27</v>
      </c>
      <c r="L16" s="759"/>
      <c r="O16" s="48"/>
      <c r="P16"/>
      <c r="Q16" s="11"/>
      <c r="R16"/>
      <c r="S16"/>
      <c r="T16"/>
    </row>
    <row r="17" spans="1:20" ht="13.5" thickBot="1">
      <c r="A17" s="789"/>
      <c r="B17" s="790"/>
      <c r="C17" s="806" t="s">
        <v>28</v>
      </c>
      <c r="D17" s="807"/>
      <c r="E17" s="806" t="s">
        <v>26</v>
      </c>
      <c r="F17" s="807"/>
      <c r="G17" s="806" t="s">
        <v>26</v>
      </c>
      <c r="H17" s="807"/>
      <c r="I17" s="809" t="s">
        <v>29</v>
      </c>
      <c r="J17" s="810"/>
      <c r="K17" s="767" t="s">
        <v>29</v>
      </c>
      <c r="L17" s="768"/>
      <c r="N17" s="19"/>
      <c r="O17" s="48"/>
      <c r="P17"/>
      <c r="Q17"/>
      <c r="R17"/>
      <c r="S17"/>
      <c r="T17"/>
    </row>
    <row r="18" spans="1:20" ht="13.5" thickTop="1">
      <c r="A18" s="791" t="s">
        <v>191</v>
      </c>
      <c r="B18" s="792"/>
      <c r="C18" s="793">
        <v>93101910</v>
      </c>
      <c r="D18" s="794"/>
      <c r="E18" s="793">
        <v>95365230</v>
      </c>
      <c r="F18" s="794"/>
      <c r="G18" s="793">
        <v>96127210</v>
      </c>
      <c r="H18" s="794"/>
      <c r="I18" s="765">
        <f>G18-E18</f>
        <v>761980</v>
      </c>
      <c r="J18" s="766"/>
      <c r="K18" s="763">
        <f>G18-C18</f>
        <v>3025300</v>
      </c>
      <c r="L18" s="764"/>
      <c r="M18" s="19"/>
      <c r="N18" s="15"/>
      <c r="O18" s="17"/>
      <c r="P18"/>
      <c r="Q18"/>
      <c r="R18"/>
      <c r="S18"/>
      <c r="T18"/>
    </row>
    <row r="19" spans="1:20" ht="13.5" thickBot="1">
      <c r="A19" s="785" t="s">
        <v>192</v>
      </c>
      <c r="B19" s="786"/>
      <c r="C19" s="754">
        <v>93082960</v>
      </c>
      <c r="D19" s="760"/>
      <c r="E19" s="754">
        <v>95345630</v>
      </c>
      <c r="F19" s="760"/>
      <c r="G19" s="754">
        <v>96107410</v>
      </c>
      <c r="H19" s="760"/>
      <c r="I19" s="754">
        <f>G19-E19</f>
        <v>761780</v>
      </c>
      <c r="J19" s="760"/>
      <c r="K19" s="754">
        <f>G19-C19</f>
        <v>3024450</v>
      </c>
      <c r="L19" s="755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280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87" t="s">
        <v>5</v>
      </c>
      <c r="B22" s="788"/>
      <c r="C22" s="772" t="s">
        <v>25</v>
      </c>
      <c r="D22" s="773"/>
      <c r="E22" s="772" t="s">
        <v>7</v>
      </c>
      <c r="F22" s="773"/>
      <c r="G22" s="772" t="s">
        <v>8</v>
      </c>
      <c r="H22" s="773"/>
      <c r="I22" s="761" t="s">
        <v>26</v>
      </c>
      <c r="J22" s="762"/>
      <c r="K22" s="758" t="s">
        <v>27</v>
      </c>
      <c r="L22" s="759"/>
      <c r="O22"/>
      <c r="P22"/>
      <c r="Q22"/>
      <c r="R22"/>
      <c r="S22" s="9"/>
      <c r="T22"/>
    </row>
    <row r="23" spans="1:20" ht="13.5" thickBot="1">
      <c r="A23" s="789"/>
      <c r="B23" s="790"/>
      <c r="C23" s="779" t="s">
        <v>28</v>
      </c>
      <c r="D23" s="780"/>
      <c r="E23" s="779" t="s">
        <v>26</v>
      </c>
      <c r="F23" s="780"/>
      <c r="G23" s="779" t="s">
        <v>26</v>
      </c>
      <c r="H23" s="780"/>
      <c r="I23" s="769" t="s">
        <v>29</v>
      </c>
      <c r="J23" s="770"/>
      <c r="K23" s="767" t="s">
        <v>29</v>
      </c>
      <c r="L23" s="768"/>
      <c r="N23" s="15"/>
      <c r="O23"/>
      <c r="P23"/>
      <c r="Q23"/>
      <c r="R23"/>
      <c r="S23"/>
      <c r="T23"/>
    </row>
    <row r="24" spans="1:20" ht="13.5" thickTop="1">
      <c r="A24" s="791" t="s">
        <v>191</v>
      </c>
      <c r="B24" s="792"/>
      <c r="C24" s="750">
        <v>4142230</v>
      </c>
      <c r="D24" s="751"/>
      <c r="E24" s="750">
        <v>4221240</v>
      </c>
      <c r="F24" s="751"/>
      <c r="G24" s="750">
        <v>4242850</v>
      </c>
      <c r="H24" s="751"/>
      <c r="I24" s="811">
        <f>G24-E24</f>
        <v>21610</v>
      </c>
      <c r="J24" s="812"/>
      <c r="K24" s="763">
        <f>G24-C24</f>
        <v>100620</v>
      </c>
      <c r="L24" s="764"/>
      <c r="M24" s="19"/>
      <c r="N24" s="6"/>
      <c r="O24"/>
      <c r="P24"/>
      <c r="Q24"/>
      <c r="R24"/>
      <c r="S24"/>
      <c r="T24"/>
    </row>
    <row r="25" spans="1:20" ht="13.5" thickBot="1">
      <c r="A25" s="785" t="s">
        <v>192</v>
      </c>
      <c r="B25" s="786"/>
      <c r="C25" s="795">
        <v>4144060</v>
      </c>
      <c r="D25" s="796"/>
      <c r="E25" s="795">
        <v>4223100</v>
      </c>
      <c r="F25" s="796"/>
      <c r="G25" s="795">
        <v>4244720</v>
      </c>
      <c r="H25" s="796"/>
      <c r="I25" s="795">
        <f>G25-E25</f>
        <v>21620</v>
      </c>
      <c r="J25" s="796"/>
      <c r="K25" s="754">
        <f>G25-C25</f>
        <v>100660</v>
      </c>
      <c r="L25" s="755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87" t="s">
        <v>31</v>
      </c>
      <c r="B28" s="788"/>
      <c r="C28" s="772" t="s">
        <v>25</v>
      </c>
      <c r="D28" s="773"/>
      <c r="E28" s="772" t="s">
        <v>7</v>
      </c>
      <c r="F28" s="773"/>
      <c r="G28" s="772" t="s">
        <v>8</v>
      </c>
      <c r="H28" s="773"/>
      <c r="I28" s="758" t="s">
        <v>26</v>
      </c>
      <c r="J28" s="784"/>
      <c r="K28" s="758" t="s">
        <v>27</v>
      </c>
      <c r="L28" s="759"/>
      <c r="O28"/>
      <c r="P28"/>
      <c r="Q28"/>
      <c r="R28"/>
      <c r="S28"/>
      <c r="T28"/>
    </row>
    <row r="29" spans="1:20" ht="13.5" thickBot="1">
      <c r="A29" s="789"/>
      <c r="B29" s="790"/>
      <c r="C29" s="779" t="s">
        <v>28</v>
      </c>
      <c r="D29" s="780"/>
      <c r="E29" s="779" t="s">
        <v>26</v>
      </c>
      <c r="F29" s="780"/>
      <c r="G29" s="779" t="s">
        <v>26</v>
      </c>
      <c r="H29" s="780"/>
      <c r="I29" s="767" t="s">
        <v>29</v>
      </c>
      <c r="J29" s="771"/>
      <c r="K29" s="767" t="s">
        <v>29</v>
      </c>
      <c r="L29" s="768"/>
      <c r="O29"/>
      <c r="P29"/>
      <c r="Q29"/>
      <c r="R29"/>
      <c r="S29"/>
      <c r="T29"/>
    </row>
    <row r="30" spans="1:20" ht="14.25" thickTop="1" thickBot="1">
      <c r="A30" s="785" t="s">
        <v>72</v>
      </c>
      <c r="B30" s="786"/>
      <c r="C30" s="777">
        <v>101323255</v>
      </c>
      <c r="D30" s="778"/>
      <c r="E30" s="777">
        <v>103789325</v>
      </c>
      <c r="F30" s="778"/>
      <c r="G30" s="777">
        <v>104616704</v>
      </c>
      <c r="H30" s="778"/>
      <c r="I30" s="754">
        <f>G30-E30</f>
        <v>827379</v>
      </c>
      <c r="J30" s="760"/>
      <c r="K30" s="754">
        <f>G30-C30</f>
        <v>3293449</v>
      </c>
      <c r="L30" s="755"/>
      <c r="M30" s="19"/>
      <c r="N30" s="329"/>
      <c r="O30" s="18"/>
      <c r="P30"/>
      <c r="Q30"/>
      <c r="R30"/>
      <c r="S30"/>
      <c r="T30"/>
    </row>
    <row r="31" spans="1:20" ht="13.5" thickTop="1">
      <c r="A31" s="781" t="s">
        <v>0</v>
      </c>
      <c r="B31" s="782"/>
      <c r="C31" s="782"/>
      <c r="D31" s="782"/>
      <c r="E31" s="782"/>
      <c r="F31" s="782"/>
      <c r="G31" s="782"/>
      <c r="H31" s="783"/>
      <c r="I31" s="774">
        <f>SUM(I30:I30)</f>
        <v>827379</v>
      </c>
      <c r="J31" s="776"/>
      <c r="K31" s="774">
        <f>SUM(K30:K30)</f>
        <v>3293449</v>
      </c>
      <c r="L31" s="775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87" t="s">
        <v>31</v>
      </c>
      <c r="B34" s="788"/>
      <c r="C34" s="772" t="s">
        <v>25</v>
      </c>
      <c r="D34" s="773"/>
      <c r="E34" s="772" t="s">
        <v>7</v>
      </c>
      <c r="F34" s="773"/>
      <c r="G34" s="772" t="s">
        <v>8</v>
      </c>
      <c r="H34" s="773"/>
      <c r="I34" s="758" t="s">
        <v>26</v>
      </c>
      <c r="J34" s="784"/>
      <c r="K34" s="758" t="s">
        <v>27</v>
      </c>
      <c r="L34" s="759"/>
      <c r="N34" s="13"/>
      <c r="O34"/>
      <c r="P34"/>
      <c r="Q34"/>
      <c r="R34"/>
      <c r="S34"/>
      <c r="T34"/>
    </row>
    <row r="35" spans="1:20" ht="13.5" thickBot="1">
      <c r="A35" s="789"/>
      <c r="B35" s="790"/>
      <c r="C35" s="779" t="s">
        <v>28</v>
      </c>
      <c r="D35" s="780"/>
      <c r="E35" s="779" t="s">
        <v>26</v>
      </c>
      <c r="F35" s="780"/>
      <c r="G35" s="779" t="s">
        <v>26</v>
      </c>
      <c r="H35" s="780"/>
      <c r="I35" s="767" t="s">
        <v>29</v>
      </c>
      <c r="J35" s="771"/>
      <c r="K35" s="767" t="s">
        <v>29</v>
      </c>
      <c r="L35" s="768"/>
      <c r="O35" s="9"/>
      <c r="P35"/>
      <c r="Q35"/>
      <c r="R35"/>
      <c r="S35"/>
      <c r="T35"/>
    </row>
    <row r="36" spans="1:20" ht="14.25" thickTop="1" thickBot="1">
      <c r="A36" s="785" t="s">
        <v>72</v>
      </c>
      <c r="B36" s="786"/>
      <c r="C36" s="777">
        <v>16530255</v>
      </c>
      <c r="D36" s="778"/>
      <c r="E36" s="777">
        <v>16907767</v>
      </c>
      <c r="F36" s="778"/>
      <c r="G36" s="777">
        <v>17035417</v>
      </c>
      <c r="H36" s="778"/>
      <c r="I36" s="754">
        <f>G36-E36</f>
        <v>127650</v>
      </c>
      <c r="J36" s="760"/>
      <c r="K36" s="754">
        <f>G36-C36</f>
        <v>505162</v>
      </c>
      <c r="L36" s="755"/>
      <c r="N36" s="6"/>
      <c r="O36"/>
      <c r="P36"/>
      <c r="Q36"/>
      <c r="R36"/>
      <c r="S36"/>
      <c r="T36"/>
    </row>
    <row r="37" spans="1:20" ht="13.5" thickTop="1">
      <c r="A37" s="781" t="s">
        <v>0</v>
      </c>
      <c r="B37" s="782"/>
      <c r="C37" s="782"/>
      <c r="D37" s="782"/>
      <c r="E37" s="782"/>
      <c r="F37" s="782"/>
      <c r="G37" s="782"/>
      <c r="H37" s="783"/>
      <c r="I37" s="774">
        <f>SUM(I36:I36)</f>
        <v>127650</v>
      </c>
      <c r="J37" s="776"/>
      <c r="K37" s="774">
        <f>SUM(K36:K36)</f>
        <v>505162</v>
      </c>
      <c r="L37" s="775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87" t="s">
        <v>31</v>
      </c>
      <c r="B40" s="788"/>
      <c r="C40" s="823" t="s">
        <v>25</v>
      </c>
      <c r="D40" s="788"/>
      <c r="E40" s="772" t="s">
        <v>7</v>
      </c>
      <c r="F40" s="773"/>
      <c r="G40" s="772" t="s">
        <v>8</v>
      </c>
      <c r="H40" s="773"/>
      <c r="I40" s="758" t="s">
        <v>26</v>
      </c>
      <c r="J40" s="784"/>
      <c r="K40" s="758" t="s">
        <v>27</v>
      </c>
      <c r="L40" s="759"/>
      <c r="N40" s="13"/>
      <c r="O40" s="9"/>
      <c r="P40"/>
      <c r="Q40"/>
      <c r="R40"/>
      <c r="S40"/>
      <c r="T40"/>
    </row>
    <row r="41" spans="1:20" ht="13.5" thickBot="1">
      <c r="A41" s="789"/>
      <c r="B41" s="790"/>
      <c r="C41" s="826" t="s">
        <v>28</v>
      </c>
      <c r="D41" s="790"/>
      <c r="E41" s="779" t="s">
        <v>26</v>
      </c>
      <c r="F41" s="780"/>
      <c r="G41" s="779" t="s">
        <v>26</v>
      </c>
      <c r="H41" s="780"/>
      <c r="I41" s="767" t="s">
        <v>29</v>
      </c>
      <c r="J41" s="771"/>
      <c r="K41" s="767" t="s">
        <v>29</v>
      </c>
      <c r="L41" s="768"/>
      <c r="N41" s="14"/>
      <c r="O41"/>
      <c r="P41"/>
      <c r="Q41"/>
      <c r="R41"/>
      <c r="S41"/>
      <c r="T41"/>
    </row>
    <row r="42" spans="1:20" s="26" customFormat="1" ht="13.5" thickTop="1">
      <c r="A42" s="791" t="s">
        <v>69</v>
      </c>
      <c r="B42" s="792"/>
      <c r="C42" s="748">
        <v>3089318.34</v>
      </c>
      <c r="D42" s="749"/>
      <c r="E42" s="748">
        <v>3143953.63</v>
      </c>
      <c r="F42" s="749"/>
      <c r="G42" s="748">
        <v>3162088.59</v>
      </c>
      <c r="H42" s="749"/>
      <c r="I42" s="813">
        <f>G42-E42</f>
        <v>18134.959999999963</v>
      </c>
      <c r="J42" s="814"/>
      <c r="K42" s="813">
        <f>G42-C42</f>
        <v>72770.25</v>
      </c>
      <c r="L42" s="815"/>
      <c r="M42" s="41"/>
      <c r="N42" s="29"/>
      <c r="O42" s="41"/>
      <c r="Q42" s="28"/>
      <c r="R42" s="28"/>
      <c r="S42" s="28"/>
      <c r="T42" s="28"/>
    </row>
    <row r="43" spans="1:20">
      <c r="A43" s="819" t="s">
        <v>70</v>
      </c>
      <c r="B43" s="820"/>
      <c r="C43" s="750">
        <v>283254.3</v>
      </c>
      <c r="D43" s="751"/>
      <c r="E43" s="750"/>
      <c r="F43" s="751"/>
      <c r="G43" s="750"/>
      <c r="H43" s="751"/>
      <c r="I43" s="797">
        <f t="shared" ref="I43:I47" si="0">G43-E43</f>
        <v>0</v>
      </c>
      <c r="J43" s="798"/>
      <c r="K43" s="756">
        <f t="shared" ref="K43:K47" si="1">G43-C43</f>
        <v>-283254.3</v>
      </c>
      <c r="L43" s="757"/>
      <c r="M43" s="41"/>
      <c r="N43" s="402"/>
      <c r="O43"/>
      <c r="P43" s="12"/>
      <c r="Q43"/>
      <c r="R43"/>
      <c r="S43"/>
      <c r="T43"/>
    </row>
    <row r="44" spans="1:20" ht="12" customHeight="1">
      <c r="A44" s="819" t="s">
        <v>71</v>
      </c>
      <c r="B44" s="820"/>
      <c r="C44" s="750">
        <v>989758.41</v>
      </c>
      <c r="D44" s="751"/>
      <c r="E44" s="750">
        <v>1006406.03</v>
      </c>
      <c r="F44" s="751"/>
      <c r="G44" s="750">
        <v>1012289.23</v>
      </c>
      <c r="H44" s="751"/>
      <c r="I44" s="797">
        <f t="shared" si="0"/>
        <v>5883.1999999999534</v>
      </c>
      <c r="J44" s="798"/>
      <c r="K44" s="821">
        <f t="shared" si="1"/>
        <v>22530.819999999949</v>
      </c>
      <c r="L44" s="822"/>
      <c r="M44" s="41"/>
      <c r="N44" s="6"/>
      <c r="O44" s="18"/>
      <c r="P44" s="14"/>
      <c r="Q44"/>
      <c r="R44"/>
      <c r="S44"/>
      <c r="T44"/>
    </row>
    <row r="45" spans="1:20">
      <c r="A45" s="819" t="s">
        <v>78</v>
      </c>
      <c r="B45" s="820"/>
      <c r="C45" s="752">
        <v>7258.6</v>
      </c>
      <c r="D45" s="753"/>
      <c r="E45" s="752">
        <v>7391.3</v>
      </c>
      <c r="F45" s="753"/>
      <c r="G45" s="752">
        <v>7434</v>
      </c>
      <c r="H45" s="753"/>
      <c r="I45" s="797">
        <f t="shared" si="0"/>
        <v>42.699999999999818</v>
      </c>
      <c r="J45" s="798"/>
      <c r="K45" s="821">
        <f t="shared" si="1"/>
        <v>175.39999999999964</v>
      </c>
      <c r="L45" s="822"/>
      <c r="M45" s="41"/>
      <c r="N45" s="30"/>
      <c r="O45" s="14"/>
      <c r="P45"/>
      <c r="Q45"/>
      <c r="R45"/>
      <c r="S45"/>
      <c r="T45"/>
    </row>
    <row r="46" spans="1:20">
      <c r="A46" s="819" t="s">
        <v>79</v>
      </c>
      <c r="B46" s="820"/>
      <c r="C46" s="752">
        <v>247889</v>
      </c>
      <c r="D46" s="753"/>
      <c r="E46" s="752">
        <v>252382</v>
      </c>
      <c r="F46" s="753"/>
      <c r="G46" s="752">
        <v>253816</v>
      </c>
      <c r="H46" s="753"/>
      <c r="I46" s="797">
        <f t="shared" si="0"/>
        <v>1434</v>
      </c>
      <c r="J46" s="798"/>
      <c r="K46" s="821">
        <f t="shared" si="1"/>
        <v>5927</v>
      </c>
      <c r="L46" s="822"/>
      <c r="M46" s="41"/>
      <c r="N46" s="6"/>
      <c r="O46"/>
      <c r="P46"/>
      <c r="Q46"/>
      <c r="R46"/>
      <c r="S46"/>
      <c r="T46"/>
    </row>
    <row r="47" spans="1:20" ht="13.5" thickBot="1">
      <c r="A47" s="819" t="s">
        <v>80</v>
      </c>
      <c r="B47" s="820"/>
      <c r="C47" s="799">
        <v>299837</v>
      </c>
      <c r="D47" s="800"/>
      <c r="E47" s="799">
        <v>304984</v>
      </c>
      <c r="F47" s="800"/>
      <c r="G47" s="799">
        <v>306329</v>
      </c>
      <c r="H47" s="800"/>
      <c r="I47" s="795">
        <f t="shared" si="0"/>
        <v>1345</v>
      </c>
      <c r="J47" s="796"/>
      <c r="K47" s="756">
        <f t="shared" si="1"/>
        <v>6492</v>
      </c>
      <c r="L47" s="757"/>
      <c r="M47" s="41"/>
      <c r="N47" s="6"/>
      <c r="O47" s="9"/>
      <c r="P47" s="14"/>
      <c r="Q47"/>
      <c r="R47"/>
      <c r="S47"/>
      <c r="T47"/>
    </row>
    <row r="48" spans="1:20" ht="13.5" thickTop="1">
      <c r="A48" s="816" t="s">
        <v>0</v>
      </c>
      <c r="B48" s="817"/>
      <c r="C48" s="817"/>
      <c r="D48" s="817"/>
      <c r="E48" s="817"/>
      <c r="F48" s="817"/>
      <c r="G48" s="817"/>
      <c r="H48" s="818"/>
      <c r="I48" s="774">
        <f>SUM(I42:J47)</f>
        <v>26839.859999999917</v>
      </c>
      <c r="J48" s="776"/>
      <c r="K48" s="774">
        <f>SUM(K42,K44,K45,K46,K47)</f>
        <v>107895.46999999994</v>
      </c>
      <c r="L48" s="775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25"/>
      <c r="B50" s="825"/>
      <c r="C50" s="825"/>
      <c r="D50" s="825"/>
      <c r="F50" s="7"/>
      <c r="H50" s="8"/>
      <c r="J50" s="16"/>
    </row>
    <row r="51" spans="1:20">
      <c r="E51" s="824"/>
      <c r="F51" s="824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AK5" activePane="bottomRight" state="frozen"/>
      <selection pane="topRight" activeCell="B1" sqref="B1"/>
      <selection pane="bottomLeft" activeCell="A5" sqref="A5"/>
      <selection pane="bottomRight" activeCell="AR38" sqref="AR38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29" t="s">
        <v>36</v>
      </c>
      <c r="B1" s="840" t="s">
        <v>88</v>
      </c>
      <c r="C1" s="841"/>
      <c r="D1" s="827" t="s">
        <v>72</v>
      </c>
      <c r="E1" s="828"/>
      <c r="F1" s="838" t="s">
        <v>116</v>
      </c>
      <c r="G1" s="842" t="s">
        <v>96</v>
      </c>
      <c r="H1" s="827" t="s">
        <v>195</v>
      </c>
      <c r="I1" s="828"/>
      <c r="J1" s="827" t="s">
        <v>196</v>
      </c>
      <c r="K1" s="828"/>
      <c r="L1" s="832" t="s">
        <v>89</v>
      </c>
      <c r="M1" s="833"/>
      <c r="N1" s="833"/>
      <c r="O1" s="834"/>
      <c r="P1" s="833" t="s">
        <v>90</v>
      </c>
      <c r="Q1" s="833"/>
      <c r="R1" s="833"/>
      <c r="S1" s="833"/>
      <c r="T1" s="832" t="s">
        <v>91</v>
      </c>
      <c r="U1" s="833"/>
      <c r="V1" s="833"/>
      <c r="W1" s="834"/>
      <c r="X1" s="833" t="s">
        <v>92</v>
      </c>
      <c r="Y1" s="833"/>
      <c r="Z1" s="833"/>
      <c r="AA1" s="833"/>
      <c r="AB1" s="835" t="s">
        <v>112</v>
      </c>
      <c r="AC1" s="836"/>
      <c r="AD1" s="836"/>
      <c r="AE1" s="832" t="s">
        <v>93</v>
      </c>
      <c r="AF1" s="833"/>
      <c r="AG1" s="833"/>
      <c r="AH1" s="834"/>
      <c r="AI1" s="832" t="s">
        <v>94</v>
      </c>
      <c r="AJ1" s="833"/>
      <c r="AK1" s="833"/>
      <c r="AL1" s="834"/>
      <c r="AM1" s="832" t="s">
        <v>111</v>
      </c>
      <c r="AN1" s="833"/>
      <c r="AO1" s="833"/>
      <c r="AP1" s="835" t="s">
        <v>95</v>
      </c>
      <c r="AQ1" s="836"/>
      <c r="AR1" s="837"/>
      <c r="AS1" s="844" t="s">
        <v>97</v>
      </c>
      <c r="AT1" s="845"/>
      <c r="AU1" s="845"/>
      <c r="AV1" s="845"/>
      <c r="AW1" s="838"/>
      <c r="AX1" s="827" t="s">
        <v>196</v>
      </c>
      <c r="AY1" s="849"/>
      <c r="AZ1" s="849" t="s">
        <v>229</v>
      </c>
      <c r="BA1" s="849"/>
      <c r="BB1" s="849" t="s">
        <v>230</v>
      </c>
      <c r="BC1" s="828"/>
      <c r="BD1" s="415" t="s">
        <v>263</v>
      </c>
      <c r="BE1" s="846" t="s">
        <v>265</v>
      </c>
      <c r="BF1" s="847"/>
      <c r="BG1" s="848" t="s">
        <v>268</v>
      </c>
      <c r="BH1" s="847"/>
      <c r="BI1" s="848" t="s">
        <v>270</v>
      </c>
      <c r="BJ1" s="847"/>
    </row>
    <row r="2" spans="1:62" s="146" customFormat="1" ht="56.25">
      <c r="A2" s="830"/>
      <c r="B2" s="202" t="s">
        <v>107</v>
      </c>
      <c r="C2" s="326" t="s">
        <v>108</v>
      </c>
      <c r="D2" s="325" t="s">
        <v>251</v>
      </c>
      <c r="E2" s="324" t="s">
        <v>252</v>
      </c>
      <c r="F2" s="839"/>
      <c r="G2" s="843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6" t="s">
        <v>264</v>
      </c>
      <c r="BE2" s="212" t="s">
        <v>273</v>
      </c>
      <c r="BF2" s="204" t="s">
        <v>272</v>
      </c>
      <c r="BG2" s="203" t="s">
        <v>273</v>
      </c>
      <c r="BH2" s="413" t="s">
        <v>272</v>
      </c>
      <c r="BI2" s="212" t="s">
        <v>271</v>
      </c>
      <c r="BJ2" s="204" t="s">
        <v>274</v>
      </c>
    </row>
    <row r="3" spans="1:62" ht="13.5" thickBot="1">
      <c r="A3" s="830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7" t="s">
        <v>147</v>
      </c>
      <c r="BE3" s="411" t="s">
        <v>105</v>
      </c>
      <c r="BF3" s="213" t="s">
        <v>105</v>
      </c>
      <c r="BG3" s="410" t="s">
        <v>105</v>
      </c>
      <c r="BH3" s="213" t="s">
        <v>105</v>
      </c>
      <c r="BI3" s="411" t="s">
        <v>105</v>
      </c>
      <c r="BJ3" s="414" t="s">
        <v>105</v>
      </c>
    </row>
    <row r="4" spans="1:62" ht="13.5" thickBot="1">
      <c r="A4" s="831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8" t="s">
        <v>262</v>
      </c>
      <c r="BE4" s="412" t="s">
        <v>266</v>
      </c>
      <c r="BF4" s="287" t="s">
        <v>267</v>
      </c>
      <c r="BG4" s="288" t="s">
        <v>269</v>
      </c>
      <c r="BH4" s="287" t="s">
        <v>269</v>
      </c>
      <c r="BI4" s="412" t="s">
        <v>275</v>
      </c>
      <c r="BJ4" s="287" t="s">
        <v>275</v>
      </c>
    </row>
    <row r="5" spans="1:62" s="356" customFormat="1">
      <c r="A5" s="363">
        <v>45812.041666666599</v>
      </c>
      <c r="B5" s="364">
        <v>34.3557992</v>
      </c>
      <c r="C5" s="365">
        <v>4.2827868000000002</v>
      </c>
      <c r="D5" s="366">
        <v>0.81772480000000003</v>
      </c>
      <c r="E5" s="367">
        <v>0.81742749999999997</v>
      </c>
      <c r="F5" s="368">
        <v>17.236038700000002</v>
      </c>
      <c r="G5" s="369">
        <v>2.0804734904753559</v>
      </c>
      <c r="H5" s="370">
        <v>12.705564900000001</v>
      </c>
      <c r="I5" s="371">
        <v>193.0124448</v>
      </c>
      <c r="J5" s="372">
        <v>17.933729199999998</v>
      </c>
      <c r="K5" s="371">
        <v>192.90328840000001</v>
      </c>
      <c r="L5" s="373">
        <v>25.6899087</v>
      </c>
      <c r="M5" s="374">
        <v>35.601596299999997</v>
      </c>
      <c r="N5" s="374">
        <v>14.4567877</v>
      </c>
      <c r="O5" s="375">
        <v>199.6784509</v>
      </c>
      <c r="P5" s="376">
        <v>22.533845800000002</v>
      </c>
      <c r="Q5" s="374">
        <v>35.5205129</v>
      </c>
      <c r="R5" s="374">
        <v>14.101013699999999</v>
      </c>
      <c r="S5" s="377">
        <v>197.010795</v>
      </c>
      <c r="T5" s="373">
        <v>21.4595579</v>
      </c>
      <c r="U5" s="374">
        <v>35.017769199999996</v>
      </c>
      <c r="V5" s="374">
        <v>14.2951576</v>
      </c>
      <c r="W5" s="375">
        <v>197.45001970000001</v>
      </c>
      <c r="X5" s="376">
        <v>22.121768800000002</v>
      </c>
      <c r="Y5" s="374">
        <v>35.065200099999998</v>
      </c>
      <c r="Z5" s="374">
        <v>14.183196799999999</v>
      </c>
      <c r="AA5" s="377">
        <v>197.2579054</v>
      </c>
      <c r="AB5" s="373">
        <v>195.14855</v>
      </c>
      <c r="AC5" s="374">
        <v>13.2868785</v>
      </c>
      <c r="AD5" s="375">
        <v>52.399598511000001</v>
      </c>
      <c r="AE5" s="376">
        <v>0.69967769999999996</v>
      </c>
      <c r="AF5" s="374">
        <v>9.9700264999999995</v>
      </c>
      <c r="AG5" s="374">
        <v>0</v>
      </c>
      <c r="AH5" s="377">
        <v>80.748781100000002</v>
      </c>
      <c r="AI5" s="373">
        <v>22.507292499999998</v>
      </c>
      <c r="AJ5" s="374">
        <v>42.242833400000002</v>
      </c>
      <c r="AK5" s="374">
        <v>13.4015424</v>
      </c>
      <c r="AL5" s="375">
        <v>191.1727372</v>
      </c>
      <c r="AM5" s="376">
        <v>194.56328619999999</v>
      </c>
      <c r="AN5" s="374">
        <v>13.070572500000001</v>
      </c>
      <c r="AO5" s="377">
        <v>3.1657196997222221</v>
      </c>
      <c r="AP5" s="373">
        <v>61.051382384666667</v>
      </c>
      <c r="AQ5" s="374">
        <v>10.424947095027779</v>
      </c>
      <c r="AR5" s="375">
        <v>71.476329479694442</v>
      </c>
      <c r="AS5" s="370">
        <v>15.910942500000001</v>
      </c>
      <c r="AT5" s="378">
        <v>134.71022785908335</v>
      </c>
      <c r="AU5" s="378">
        <v>125.07932169999999</v>
      </c>
      <c r="AV5" s="378">
        <v>99.960953399999994</v>
      </c>
      <c r="AW5" s="379">
        <v>15.8810088</v>
      </c>
      <c r="AX5" s="380">
        <v>17.933729199999998</v>
      </c>
      <c r="AY5" s="381">
        <v>192.90328840000001</v>
      </c>
      <c r="AZ5" s="381">
        <v>122.0243933</v>
      </c>
      <c r="BA5" s="381">
        <v>14.9336635</v>
      </c>
      <c r="BB5" s="381">
        <v>34.057361499999999</v>
      </c>
      <c r="BC5" s="424">
        <v>0.36432609999999999</v>
      </c>
      <c r="BD5" s="369">
        <v>75.566607000000005</v>
      </c>
      <c r="BE5" s="369">
        <v>7.7348996999999997</v>
      </c>
      <c r="BF5" s="369">
        <v>0.16037580000000001</v>
      </c>
      <c r="BG5" s="369">
        <v>14.3373881</v>
      </c>
      <c r="BH5" s="369">
        <v>8.4133299999999994E-2</v>
      </c>
      <c r="BI5" s="369">
        <v>0.69494270000000002</v>
      </c>
      <c r="BJ5" s="369">
        <v>0.60423879999999996</v>
      </c>
    </row>
    <row r="6" spans="1:62" s="356" customFormat="1">
      <c r="A6" s="382">
        <v>45812.083333333299</v>
      </c>
      <c r="B6" s="383">
        <v>34.219220300000003</v>
      </c>
      <c r="C6" s="384">
        <v>3.7115977</v>
      </c>
      <c r="D6" s="366">
        <v>0.75680230000000004</v>
      </c>
      <c r="E6" s="367">
        <v>0.76890159999999996</v>
      </c>
      <c r="F6" s="385">
        <v>16.090223200000001</v>
      </c>
      <c r="G6" s="386">
        <v>2.0999260835656735</v>
      </c>
      <c r="H6" s="387">
        <v>12.647293899999999</v>
      </c>
      <c r="I6" s="388">
        <v>192.8091585</v>
      </c>
      <c r="J6" s="389">
        <v>17.849804500000001</v>
      </c>
      <c r="K6" s="388">
        <v>193.04492490000001</v>
      </c>
      <c r="L6" s="390">
        <v>25.7764773</v>
      </c>
      <c r="M6" s="391">
        <v>34.902707999999997</v>
      </c>
      <c r="N6" s="391">
        <v>14.3274271</v>
      </c>
      <c r="O6" s="392">
        <v>199.2826005</v>
      </c>
      <c r="P6" s="393">
        <v>22.786514199999999</v>
      </c>
      <c r="Q6" s="391">
        <v>34.8267284</v>
      </c>
      <c r="R6" s="391">
        <v>13.977081699999999</v>
      </c>
      <c r="S6" s="394">
        <v>196.6719683</v>
      </c>
      <c r="T6" s="390">
        <v>20.895851499999999</v>
      </c>
      <c r="U6" s="391">
        <v>34.298032599999999</v>
      </c>
      <c r="V6" s="391">
        <v>14.147589399999999</v>
      </c>
      <c r="W6" s="392">
        <v>197.0660531</v>
      </c>
      <c r="X6" s="393">
        <v>22.038882699999998</v>
      </c>
      <c r="Y6" s="391">
        <v>34.326056700000002</v>
      </c>
      <c r="Z6" s="391">
        <v>14.0484916</v>
      </c>
      <c r="AA6" s="394">
        <v>196.841567</v>
      </c>
      <c r="AB6" s="390">
        <v>194.88377220000001</v>
      </c>
      <c r="AC6" s="391">
        <v>13.206530000000001</v>
      </c>
      <c r="AD6" s="392">
        <v>51.189790694361115</v>
      </c>
      <c r="AE6" s="393">
        <v>0.70256320000000005</v>
      </c>
      <c r="AF6" s="391">
        <v>9.9709606999999991</v>
      </c>
      <c r="AG6" s="391">
        <v>0</v>
      </c>
      <c r="AH6" s="394">
        <v>80.623203000000004</v>
      </c>
      <c r="AI6" s="390">
        <v>22.567514800000001</v>
      </c>
      <c r="AJ6" s="391">
        <v>43.302854600000003</v>
      </c>
      <c r="AK6" s="391">
        <v>13.3398059</v>
      </c>
      <c r="AL6" s="392">
        <v>191.0415557</v>
      </c>
      <c r="AM6" s="393">
        <v>194.3419198</v>
      </c>
      <c r="AN6" s="391">
        <v>13.008345500000001</v>
      </c>
      <c r="AO6" s="394">
        <v>3.0854926084722223</v>
      </c>
      <c r="AP6" s="390">
        <v>60.014964495111109</v>
      </c>
      <c r="AQ6" s="391">
        <v>11.842868772138889</v>
      </c>
      <c r="AR6" s="392">
        <v>71.857833267250001</v>
      </c>
      <c r="AS6" s="387">
        <v>15.839595900000001</v>
      </c>
      <c r="AT6" s="395">
        <v>134.62033562122221</v>
      </c>
      <c r="AU6" s="395">
        <v>124.8279656</v>
      </c>
      <c r="AV6" s="395">
        <v>99.959613000000004</v>
      </c>
      <c r="AW6" s="396">
        <v>15.809753300000001</v>
      </c>
      <c r="AX6" s="397">
        <v>17.849804500000001</v>
      </c>
      <c r="AY6" s="398">
        <v>193.04492490000001</v>
      </c>
      <c r="AZ6" s="398">
        <v>121.5120823</v>
      </c>
      <c r="BA6" s="398">
        <v>14.8498506</v>
      </c>
      <c r="BB6" s="398">
        <v>33.969679300000003</v>
      </c>
      <c r="BC6" s="425">
        <v>0.36388189999999998</v>
      </c>
      <c r="BD6" s="386">
        <v>74.892623499999999</v>
      </c>
      <c r="BE6" s="386">
        <v>5.0957049999999997</v>
      </c>
      <c r="BF6" s="386">
        <v>0.16309999999999999</v>
      </c>
      <c r="BG6" s="386">
        <v>13.2521164</v>
      </c>
      <c r="BH6" s="386">
        <v>8.3863300000000002E-2</v>
      </c>
      <c r="BI6" s="386">
        <v>0.69497690000000001</v>
      </c>
      <c r="BJ6" s="386">
        <v>0.1995528</v>
      </c>
    </row>
    <row r="7" spans="1:62" s="356" customFormat="1">
      <c r="A7" s="382">
        <v>45812.125</v>
      </c>
      <c r="B7" s="383">
        <v>34.257138300000001</v>
      </c>
      <c r="C7" s="384">
        <v>2.9777187000000001</v>
      </c>
      <c r="D7" s="366">
        <v>0.73224990000000001</v>
      </c>
      <c r="E7" s="367">
        <v>0.74295359999999999</v>
      </c>
      <c r="F7" s="385">
        <v>14.925099400000001</v>
      </c>
      <c r="G7" s="386">
        <v>2.0936150522994308</v>
      </c>
      <c r="H7" s="387">
        <v>12.643053</v>
      </c>
      <c r="I7" s="388">
        <v>192.78452279999999</v>
      </c>
      <c r="J7" s="389">
        <v>17.839599100000001</v>
      </c>
      <c r="K7" s="388">
        <v>192.86237059999999</v>
      </c>
      <c r="L7" s="390">
        <v>26.046122799999999</v>
      </c>
      <c r="M7" s="391">
        <v>34.273926299999999</v>
      </c>
      <c r="N7" s="391">
        <v>14.326918300000001</v>
      </c>
      <c r="O7" s="392">
        <v>199.29614960000001</v>
      </c>
      <c r="P7" s="393">
        <v>22.8740104</v>
      </c>
      <c r="Q7" s="391">
        <v>34.1947744</v>
      </c>
      <c r="R7" s="391">
        <v>13.9705674</v>
      </c>
      <c r="S7" s="394">
        <v>196.61621779999999</v>
      </c>
      <c r="T7" s="390">
        <v>20.6128426</v>
      </c>
      <c r="U7" s="391">
        <v>34.348719000000003</v>
      </c>
      <c r="V7" s="391">
        <v>14.137889899999999</v>
      </c>
      <c r="W7" s="392">
        <v>196.88670769999999</v>
      </c>
      <c r="X7" s="393">
        <v>22.146309299999999</v>
      </c>
      <c r="Y7" s="391">
        <v>34.385783099999998</v>
      </c>
      <c r="Z7" s="391">
        <v>14.055828</v>
      </c>
      <c r="AA7" s="394">
        <v>196.83967179999999</v>
      </c>
      <c r="AB7" s="390">
        <v>194.8328266</v>
      </c>
      <c r="AC7" s="391">
        <v>13.194346100000001</v>
      </c>
      <c r="AD7" s="392">
        <v>50.881017553277779</v>
      </c>
      <c r="AE7" s="393">
        <v>0.72148820000000002</v>
      </c>
      <c r="AF7" s="391">
        <v>9.9700743000000003</v>
      </c>
      <c r="AG7" s="391">
        <v>0</v>
      </c>
      <c r="AH7" s="394">
        <v>80.489463099999995</v>
      </c>
      <c r="AI7" s="390">
        <v>22.5496537</v>
      </c>
      <c r="AJ7" s="391">
        <v>45.087229399999998</v>
      </c>
      <c r="AK7" s="391">
        <v>13.3415914</v>
      </c>
      <c r="AL7" s="392">
        <v>191.0388878</v>
      </c>
      <c r="AM7" s="393">
        <v>194.3342399</v>
      </c>
      <c r="AN7" s="391">
        <v>13.006611100000001</v>
      </c>
      <c r="AO7" s="394">
        <v>3.1715757785555554</v>
      </c>
      <c r="AP7" s="390">
        <v>59.522017198527777</v>
      </c>
      <c r="AQ7" s="391">
        <v>12.199243195055555</v>
      </c>
      <c r="AR7" s="392">
        <v>71.721260393583336</v>
      </c>
      <c r="AS7" s="387">
        <v>15.8173829</v>
      </c>
      <c r="AT7" s="395">
        <v>134.79653394572222</v>
      </c>
      <c r="AU7" s="395">
        <v>124.3474894</v>
      </c>
      <c r="AV7" s="395">
        <v>99.958710600000003</v>
      </c>
      <c r="AW7" s="396">
        <v>15.7870747</v>
      </c>
      <c r="AX7" s="397">
        <v>17.839599100000001</v>
      </c>
      <c r="AY7" s="398">
        <v>192.86237059999999</v>
      </c>
      <c r="AZ7" s="398">
        <v>121.30060279999999</v>
      </c>
      <c r="BA7" s="398">
        <v>14.8396857</v>
      </c>
      <c r="BB7" s="398">
        <v>34.243308599999999</v>
      </c>
      <c r="BC7" s="425">
        <v>0.36125210000000002</v>
      </c>
      <c r="BD7" s="386">
        <v>74.450333799999996</v>
      </c>
      <c r="BE7" s="386">
        <v>7.0929412000000003</v>
      </c>
      <c r="BF7" s="386">
        <v>0.17578579999999999</v>
      </c>
      <c r="BG7" s="386">
        <v>12.8616609</v>
      </c>
      <c r="BH7" s="386">
        <v>8.3447099999999996E-2</v>
      </c>
      <c r="BI7" s="386">
        <v>0.70255440000000002</v>
      </c>
      <c r="BJ7" s="386">
        <v>0.17854239999999999</v>
      </c>
    </row>
    <row r="8" spans="1:62" s="356" customFormat="1">
      <c r="A8" s="382">
        <v>45812.166666666599</v>
      </c>
      <c r="B8" s="383">
        <v>34.062583099999998</v>
      </c>
      <c r="C8" s="384">
        <v>4.3923565</v>
      </c>
      <c r="D8" s="366">
        <v>0.72783640000000005</v>
      </c>
      <c r="E8" s="367">
        <v>0.73456710000000003</v>
      </c>
      <c r="F8" s="385">
        <v>14.7898408</v>
      </c>
      <c r="G8" s="399">
        <v>2.0958764567404624</v>
      </c>
      <c r="H8" s="387">
        <v>12.614813099999999</v>
      </c>
      <c r="I8" s="388">
        <v>192.69150429999999</v>
      </c>
      <c r="J8" s="389">
        <v>17.801068900000001</v>
      </c>
      <c r="K8" s="388">
        <v>192.86759939999999</v>
      </c>
      <c r="L8" s="390">
        <v>26.130427399999999</v>
      </c>
      <c r="M8" s="391">
        <v>33.695379799999998</v>
      </c>
      <c r="N8" s="391">
        <v>14.277284999999999</v>
      </c>
      <c r="O8" s="392">
        <v>199.1524866</v>
      </c>
      <c r="P8" s="393">
        <v>22.991380599999999</v>
      </c>
      <c r="Q8" s="391">
        <v>33.378079999999997</v>
      </c>
      <c r="R8" s="391">
        <v>13.938133499999999</v>
      </c>
      <c r="S8" s="394">
        <v>196.54361359999999</v>
      </c>
      <c r="T8" s="390">
        <v>21.240176099999999</v>
      </c>
      <c r="U8" s="391">
        <v>34.517781300000003</v>
      </c>
      <c r="V8" s="391">
        <v>14.120701199999999</v>
      </c>
      <c r="W8" s="392">
        <v>196.73857570000001</v>
      </c>
      <c r="X8" s="393">
        <v>22.316624999999998</v>
      </c>
      <c r="Y8" s="391">
        <v>34.543356699999997</v>
      </c>
      <c r="Z8" s="391">
        <v>14.0328123</v>
      </c>
      <c r="AA8" s="394">
        <v>196.7590381</v>
      </c>
      <c r="AB8" s="390">
        <v>194.70777330000001</v>
      </c>
      <c r="AC8" s="391">
        <v>13.1557472</v>
      </c>
      <c r="AD8" s="392">
        <v>50.661000009111106</v>
      </c>
      <c r="AE8" s="393">
        <v>0.70852029999999999</v>
      </c>
      <c r="AF8" s="391">
        <v>9.9660670000000007</v>
      </c>
      <c r="AG8" s="391">
        <v>0</v>
      </c>
      <c r="AH8" s="394">
        <v>80.357632100000004</v>
      </c>
      <c r="AI8" s="390">
        <v>22.513778800000001</v>
      </c>
      <c r="AJ8" s="391">
        <v>45.092464900000003</v>
      </c>
      <c r="AK8" s="391">
        <v>13.310252</v>
      </c>
      <c r="AL8" s="392">
        <v>190.9395227</v>
      </c>
      <c r="AM8" s="393">
        <v>194.23002600000001</v>
      </c>
      <c r="AN8" s="391">
        <v>12.976807300000001</v>
      </c>
      <c r="AO8" s="394">
        <v>3.0399348603055554</v>
      </c>
      <c r="AP8" s="390">
        <v>58.968791313361109</v>
      </c>
      <c r="AQ8" s="391">
        <v>12.422174661694443</v>
      </c>
      <c r="AR8" s="392">
        <v>71.390965975055551</v>
      </c>
      <c r="AS8" s="387">
        <v>15.7791339</v>
      </c>
      <c r="AT8" s="395">
        <v>134.7184875758611</v>
      </c>
      <c r="AU8" s="395">
        <v>124.19171660000001</v>
      </c>
      <c r="AV8" s="395">
        <v>99.958054700000005</v>
      </c>
      <c r="AW8" s="396">
        <v>15.748795100000001</v>
      </c>
      <c r="AX8" s="397">
        <v>17.801068900000001</v>
      </c>
      <c r="AY8" s="398">
        <v>192.86759939999999</v>
      </c>
      <c r="AZ8" s="398">
        <v>121.3223351</v>
      </c>
      <c r="BA8" s="398">
        <v>14.8009796</v>
      </c>
      <c r="BB8" s="398">
        <v>34.237295600000003</v>
      </c>
      <c r="BC8" s="425">
        <v>0.36441499999999999</v>
      </c>
      <c r="BD8" s="386">
        <v>74.384046100000006</v>
      </c>
      <c r="BE8" s="386">
        <v>9.0919109999999996</v>
      </c>
      <c r="BF8" s="386">
        <v>0.18242849999999999</v>
      </c>
      <c r="BG8" s="386">
        <v>12.3870044</v>
      </c>
      <c r="BH8" s="386">
        <v>8.3213999999999996E-2</v>
      </c>
      <c r="BI8" s="386">
        <v>0.71167919999999996</v>
      </c>
      <c r="BJ8" s="386">
        <v>0.178511</v>
      </c>
    </row>
    <row r="9" spans="1:62" s="356" customFormat="1">
      <c r="A9" s="382">
        <v>45812.208333333299</v>
      </c>
      <c r="B9" s="383">
        <v>34.191467400000001</v>
      </c>
      <c r="C9" s="384">
        <v>4.9227276</v>
      </c>
      <c r="D9" s="366">
        <v>0.74007670000000003</v>
      </c>
      <c r="E9" s="367">
        <v>0.74587749999999997</v>
      </c>
      <c r="F9" s="385">
        <v>15.203374500000001</v>
      </c>
      <c r="G9" s="386">
        <v>2.0971913884467819</v>
      </c>
      <c r="H9" s="387">
        <v>12.648790099999999</v>
      </c>
      <c r="I9" s="388">
        <v>192.8110978</v>
      </c>
      <c r="J9" s="389">
        <v>17.845644799999999</v>
      </c>
      <c r="K9" s="388">
        <v>192.9154173</v>
      </c>
      <c r="L9" s="390">
        <v>26.101196000000002</v>
      </c>
      <c r="M9" s="391">
        <v>33.5715006</v>
      </c>
      <c r="N9" s="391">
        <v>14.305172300000001</v>
      </c>
      <c r="O9" s="392">
        <v>199.2420315</v>
      </c>
      <c r="P9" s="393">
        <v>23.093477499999999</v>
      </c>
      <c r="Q9" s="391">
        <v>33.330033999999998</v>
      </c>
      <c r="R9" s="391">
        <v>13.9783951</v>
      </c>
      <c r="S9" s="394">
        <v>196.7396262</v>
      </c>
      <c r="T9" s="390">
        <v>21.672757499999999</v>
      </c>
      <c r="U9" s="391">
        <v>35.0157332</v>
      </c>
      <c r="V9" s="391">
        <v>14.1671323</v>
      </c>
      <c r="W9" s="392">
        <v>196.87436450000001</v>
      </c>
      <c r="X9" s="393">
        <v>22.353112100000001</v>
      </c>
      <c r="Y9" s="391">
        <v>35.020113799999997</v>
      </c>
      <c r="Z9" s="391">
        <v>14.0774656</v>
      </c>
      <c r="AA9" s="394">
        <v>196.9071434</v>
      </c>
      <c r="AB9" s="390">
        <v>194.85978600000001</v>
      </c>
      <c r="AC9" s="391">
        <v>13.2001537</v>
      </c>
      <c r="AD9" s="392">
        <v>50.921552631694446</v>
      </c>
      <c r="AE9" s="393">
        <v>0.69014900000000001</v>
      </c>
      <c r="AF9" s="391">
        <v>9.9677618999999993</v>
      </c>
      <c r="AG9" s="391">
        <v>0</v>
      </c>
      <c r="AH9" s="394">
        <v>80.2465914</v>
      </c>
      <c r="AI9" s="390">
        <v>22.507747500000001</v>
      </c>
      <c r="AJ9" s="391">
        <v>45.098489600000001</v>
      </c>
      <c r="AK9" s="391">
        <v>13.3415518</v>
      </c>
      <c r="AL9" s="392">
        <v>191.0428679</v>
      </c>
      <c r="AM9" s="393">
        <v>194.35604309999999</v>
      </c>
      <c r="AN9" s="391">
        <v>13.0114237</v>
      </c>
      <c r="AO9" s="394">
        <v>3.0981365193055557</v>
      </c>
      <c r="AP9" s="390">
        <v>59.805983576777777</v>
      </c>
      <c r="AQ9" s="391">
        <v>11.900067412861111</v>
      </c>
      <c r="AR9" s="392">
        <v>71.706050989638882</v>
      </c>
      <c r="AS9" s="387">
        <v>15.8130109</v>
      </c>
      <c r="AT9" s="395">
        <v>135.03859381352777</v>
      </c>
      <c r="AU9" s="395">
        <v>124.2557461</v>
      </c>
      <c r="AV9" s="395">
        <v>99.958392700000005</v>
      </c>
      <c r="AW9" s="396">
        <v>15.782375200000001</v>
      </c>
      <c r="AX9" s="397">
        <v>17.845644799999999</v>
      </c>
      <c r="AY9" s="398">
        <v>192.9154173</v>
      </c>
      <c r="AZ9" s="398">
        <v>121.35682060000001</v>
      </c>
      <c r="BA9" s="398">
        <v>14.8454415</v>
      </c>
      <c r="BB9" s="398">
        <v>34.380732700000003</v>
      </c>
      <c r="BC9" s="425">
        <v>0.36774899999999999</v>
      </c>
      <c r="BD9" s="386">
        <v>74.134836899999996</v>
      </c>
      <c r="BE9" s="386">
        <v>8.0557151000000005</v>
      </c>
      <c r="BF9" s="386">
        <v>0.17812829999999999</v>
      </c>
      <c r="BG9" s="386">
        <v>12.7916232</v>
      </c>
      <c r="BH9" s="386">
        <v>8.3333699999999997E-2</v>
      </c>
      <c r="BI9" s="386">
        <v>0.71441860000000001</v>
      </c>
      <c r="BJ9" s="386">
        <v>0.34087879999999998</v>
      </c>
    </row>
    <row r="10" spans="1:62" s="356" customFormat="1">
      <c r="A10" s="382">
        <v>45812.25</v>
      </c>
      <c r="B10" s="383">
        <v>34.375965700000002</v>
      </c>
      <c r="C10" s="384">
        <v>4.1436194000000004</v>
      </c>
      <c r="D10" s="366">
        <v>0.76670609999999995</v>
      </c>
      <c r="E10" s="367">
        <v>0.77309969999999995</v>
      </c>
      <c r="F10" s="385">
        <v>16.5233512</v>
      </c>
      <c r="G10" s="386">
        <v>2.0764396285446671</v>
      </c>
      <c r="H10" s="387">
        <v>12.6605705</v>
      </c>
      <c r="I10" s="388">
        <v>192.85447350000001</v>
      </c>
      <c r="J10" s="389">
        <v>17.8793753</v>
      </c>
      <c r="K10" s="388">
        <v>192.88587219999999</v>
      </c>
      <c r="L10" s="390">
        <v>26.177496000000001</v>
      </c>
      <c r="M10" s="391">
        <v>34.569906000000003</v>
      </c>
      <c r="N10" s="391">
        <v>14.350090399999999</v>
      </c>
      <c r="O10" s="392">
        <v>199.40081900000001</v>
      </c>
      <c r="P10" s="393">
        <v>23.090212600000001</v>
      </c>
      <c r="Q10" s="391">
        <v>34.5542491</v>
      </c>
      <c r="R10" s="391">
        <v>14.009847300000001</v>
      </c>
      <c r="S10" s="394">
        <v>196.8699015</v>
      </c>
      <c r="T10" s="390">
        <v>21.318379199999999</v>
      </c>
      <c r="U10" s="391">
        <v>35.091661899999998</v>
      </c>
      <c r="V10" s="391">
        <v>14.168328499999999</v>
      </c>
      <c r="W10" s="392">
        <v>196.92521780000001</v>
      </c>
      <c r="X10" s="393">
        <v>22.340924900000001</v>
      </c>
      <c r="Y10" s="391">
        <v>35.102280499999999</v>
      </c>
      <c r="Z10" s="391">
        <v>14.1118469</v>
      </c>
      <c r="AA10" s="394">
        <v>197.10808069999999</v>
      </c>
      <c r="AB10" s="390">
        <v>194.9596147</v>
      </c>
      <c r="AC10" s="391">
        <v>13.2278506</v>
      </c>
      <c r="AD10" s="392">
        <v>51.515889954555554</v>
      </c>
      <c r="AE10" s="393">
        <v>0.72804290000000005</v>
      </c>
      <c r="AF10" s="391">
        <v>9.9720441999999991</v>
      </c>
      <c r="AG10" s="391">
        <v>0</v>
      </c>
      <c r="AH10" s="394">
        <v>80.215764800000002</v>
      </c>
      <c r="AI10" s="390">
        <v>22.515200400000001</v>
      </c>
      <c r="AJ10" s="391">
        <v>45.096950999999997</v>
      </c>
      <c r="AK10" s="391">
        <v>13.360269600000001</v>
      </c>
      <c r="AL10" s="392">
        <v>191.16845660000001</v>
      </c>
      <c r="AM10" s="393">
        <v>194.40342029999999</v>
      </c>
      <c r="AN10" s="391">
        <v>13.0268573</v>
      </c>
      <c r="AO10" s="394">
        <v>3.09590184825</v>
      </c>
      <c r="AP10" s="390">
        <v>60.574736817444446</v>
      </c>
      <c r="AQ10" s="391">
        <v>10.804880631527778</v>
      </c>
      <c r="AR10" s="392">
        <v>71.379617448972226</v>
      </c>
      <c r="AS10" s="387">
        <v>15.842056899999999</v>
      </c>
      <c r="AT10" s="395">
        <v>135.25170223186112</v>
      </c>
      <c r="AU10" s="395">
        <v>124.3107061</v>
      </c>
      <c r="AV10" s="395">
        <v>99.961049799999998</v>
      </c>
      <c r="AW10" s="396">
        <v>15.810720999999999</v>
      </c>
      <c r="AX10" s="397">
        <v>17.8793753</v>
      </c>
      <c r="AY10" s="398">
        <v>192.88587219999999</v>
      </c>
      <c r="AZ10" s="398">
        <v>121.42932070000001</v>
      </c>
      <c r="BA10" s="398">
        <v>14.8792796</v>
      </c>
      <c r="BB10" s="398">
        <v>34.432970699999998</v>
      </c>
      <c r="BC10" s="425">
        <v>0.37547799999999998</v>
      </c>
      <c r="BD10" s="386">
        <v>74.125298599999994</v>
      </c>
      <c r="BE10" s="386">
        <v>6.2210577999999996</v>
      </c>
      <c r="BF10" s="386">
        <v>0.16393640000000001</v>
      </c>
      <c r="BG10" s="386">
        <v>13.871514299999999</v>
      </c>
      <c r="BH10" s="386">
        <v>8.51523E-2</v>
      </c>
      <c r="BI10" s="386">
        <v>0.7040457</v>
      </c>
      <c r="BJ10" s="386">
        <v>0.45700819999999998</v>
      </c>
    </row>
    <row r="11" spans="1:62" s="356" customFormat="1">
      <c r="A11" s="382">
        <v>45812.291666666599</v>
      </c>
      <c r="B11" s="383">
        <v>34.355007700000002</v>
      </c>
      <c r="C11" s="384">
        <v>4.3983615</v>
      </c>
      <c r="D11" s="366">
        <v>0.80068459999999997</v>
      </c>
      <c r="E11" s="367">
        <v>0.81372750000000005</v>
      </c>
      <c r="F11" s="385">
        <v>18.250420800000001</v>
      </c>
      <c r="G11" s="386">
        <v>2.0752449426034554</v>
      </c>
      <c r="H11" s="387">
        <v>12.6464965</v>
      </c>
      <c r="I11" s="388">
        <v>192.77833680000001</v>
      </c>
      <c r="J11" s="389">
        <v>17.874100500000001</v>
      </c>
      <c r="K11" s="388">
        <v>192.79917409999999</v>
      </c>
      <c r="L11" s="390">
        <v>26.0740987</v>
      </c>
      <c r="M11" s="391">
        <v>36.170724900000003</v>
      </c>
      <c r="N11" s="391">
        <v>14.410071800000001</v>
      </c>
      <c r="O11" s="392">
        <v>199.54381050000001</v>
      </c>
      <c r="P11" s="393">
        <v>22.909987399999999</v>
      </c>
      <c r="Q11" s="391">
        <v>36.074013200000003</v>
      </c>
      <c r="R11" s="391">
        <v>14.045257400000001</v>
      </c>
      <c r="S11" s="394">
        <v>196.9073525</v>
      </c>
      <c r="T11" s="390">
        <v>20.863127800000001</v>
      </c>
      <c r="U11" s="391">
        <v>35.900341699999998</v>
      </c>
      <c r="V11" s="391">
        <v>14.1641782</v>
      </c>
      <c r="W11" s="392">
        <v>196.9919381</v>
      </c>
      <c r="X11" s="393">
        <v>22.2917554</v>
      </c>
      <c r="Y11" s="391">
        <v>35.956618400000004</v>
      </c>
      <c r="Z11" s="391">
        <v>14.1668795</v>
      </c>
      <c r="AA11" s="394">
        <v>197.412556</v>
      </c>
      <c r="AB11" s="390">
        <v>194.91223959999999</v>
      </c>
      <c r="AC11" s="391">
        <v>13.222839</v>
      </c>
      <c r="AD11" s="392">
        <v>52.028351451944445</v>
      </c>
      <c r="AE11" s="393">
        <v>0.76769370000000003</v>
      </c>
      <c r="AF11" s="391">
        <v>9.9793119000000008</v>
      </c>
      <c r="AG11" s="391">
        <v>0</v>
      </c>
      <c r="AH11" s="394">
        <v>80.418736100000004</v>
      </c>
      <c r="AI11" s="390">
        <v>22.5545866</v>
      </c>
      <c r="AJ11" s="391">
        <v>45.071655900000003</v>
      </c>
      <c r="AK11" s="391">
        <v>13.367418600000001</v>
      </c>
      <c r="AL11" s="392">
        <v>191.2463759</v>
      </c>
      <c r="AM11" s="393">
        <v>194.30850580000001</v>
      </c>
      <c r="AN11" s="391">
        <v>13.0147154</v>
      </c>
      <c r="AO11" s="394">
        <v>3.0035592778333333</v>
      </c>
      <c r="AP11" s="390">
        <v>61.260959343027778</v>
      </c>
      <c r="AQ11" s="391">
        <v>10.0340966395</v>
      </c>
      <c r="AR11" s="392">
        <v>71.295055982527771</v>
      </c>
      <c r="AS11" s="387">
        <v>15.8419718</v>
      </c>
      <c r="AT11" s="395">
        <v>135.44075355522224</v>
      </c>
      <c r="AU11" s="395">
        <v>124.3011611</v>
      </c>
      <c r="AV11" s="395">
        <v>99.970965300000003</v>
      </c>
      <c r="AW11" s="396">
        <v>15.8129709</v>
      </c>
      <c r="AX11" s="397">
        <v>17.874100500000001</v>
      </c>
      <c r="AY11" s="398">
        <v>192.79917409999999</v>
      </c>
      <c r="AZ11" s="398">
        <v>121.68725999999999</v>
      </c>
      <c r="BA11" s="398">
        <v>14.874003800000001</v>
      </c>
      <c r="BB11" s="398">
        <v>34.349282600000002</v>
      </c>
      <c r="BC11" s="425">
        <v>0.38089630000000002</v>
      </c>
      <c r="BD11" s="386">
        <v>74.677167299999994</v>
      </c>
      <c r="BE11" s="386">
        <v>9.1826466999999994</v>
      </c>
      <c r="BF11" s="386">
        <v>0.1339148</v>
      </c>
      <c r="BG11" s="386">
        <v>14.411557</v>
      </c>
      <c r="BH11" s="386">
        <v>8.9595599999999997E-2</v>
      </c>
      <c r="BI11" s="386">
        <v>0.6734658</v>
      </c>
      <c r="BJ11" s="386">
        <v>0.5730615</v>
      </c>
    </row>
    <row r="12" spans="1:62" s="356" customFormat="1">
      <c r="A12" s="382">
        <v>45812.333333333299</v>
      </c>
      <c r="B12" s="383">
        <v>34.642938800000003</v>
      </c>
      <c r="C12" s="384">
        <v>5.3825162000000004</v>
      </c>
      <c r="D12" s="366">
        <v>0.83621529999999999</v>
      </c>
      <c r="E12" s="367">
        <v>0.85282650000000004</v>
      </c>
      <c r="F12" s="385">
        <v>19.202281899999999</v>
      </c>
      <c r="G12" s="386">
        <v>2.0617694569389258</v>
      </c>
      <c r="H12" s="387">
        <v>12.7549723</v>
      </c>
      <c r="I12" s="388">
        <v>193.17456229999999</v>
      </c>
      <c r="J12" s="389">
        <v>18.000655500000001</v>
      </c>
      <c r="K12" s="388">
        <v>192.77993670000001</v>
      </c>
      <c r="L12" s="390">
        <v>25.765725799999998</v>
      </c>
      <c r="M12" s="391">
        <v>36.872594100000001</v>
      </c>
      <c r="N12" s="391">
        <v>14.621396900000001</v>
      </c>
      <c r="O12" s="392">
        <v>200.07145170000001</v>
      </c>
      <c r="P12" s="393">
        <v>22.824629699999999</v>
      </c>
      <c r="Q12" s="391">
        <v>36.799528799999997</v>
      </c>
      <c r="R12" s="391">
        <v>14.235722300000001</v>
      </c>
      <c r="S12" s="394">
        <v>197.4532524</v>
      </c>
      <c r="T12" s="390">
        <v>21.526805499999998</v>
      </c>
      <c r="U12" s="391">
        <v>36.317720000000001</v>
      </c>
      <c r="V12" s="391">
        <v>14.3567289</v>
      </c>
      <c r="W12" s="392">
        <v>197.6907961</v>
      </c>
      <c r="X12" s="393">
        <v>22.342783900000001</v>
      </c>
      <c r="Y12" s="391">
        <v>36.398075499999997</v>
      </c>
      <c r="Z12" s="391">
        <v>14.363148300000001</v>
      </c>
      <c r="AA12" s="394">
        <v>198.26492859999999</v>
      </c>
      <c r="AB12" s="390">
        <v>195.39520949999999</v>
      </c>
      <c r="AC12" s="391">
        <v>13.3674496</v>
      </c>
      <c r="AD12" s="392">
        <v>52.920745527333331</v>
      </c>
      <c r="AE12" s="393">
        <v>0.78891429999999996</v>
      </c>
      <c r="AF12" s="391">
        <v>9.9780681999999992</v>
      </c>
      <c r="AG12" s="391">
        <v>0</v>
      </c>
      <c r="AH12" s="394">
        <v>80.782798200000002</v>
      </c>
      <c r="AI12" s="390">
        <v>22.6423165</v>
      </c>
      <c r="AJ12" s="391">
        <v>41.0025446</v>
      </c>
      <c r="AK12" s="391">
        <v>13.4778237</v>
      </c>
      <c r="AL12" s="392">
        <v>191.64711560000001</v>
      </c>
      <c r="AM12" s="393">
        <v>194.70935030000001</v>
      </c>
      <c r="AN12" s="391">
        <v>13.118786500000001</v>
      </c>
      <c r="AO12" s="394">
        <v>3.2051401460555553</v>
      </c>
      <c r="AP12" s="390">
        <v>62.505704018111111</v>
      </c>
      <c r="AQ12" s="391">
        <v>8.9200490983333331</v>
      </c>
      <c r="AR12" s="392">
        <v>71.42575311644444</v>
      </c>
      <c r="AS12" s="387">
        <v>15.963816100000001</v>
      </c>
      <c r="AT12" s="395">
        <v>136.29131160405555</v>
      </c>
      <c r="AU12" s="395">
        <v>124.6838302</v>
      </c>
      <c r="AV12" s="395">
        <v>99.983243999999999</v>
      </c>
      <c r="AW12" s="396">
        <v>15.938395699999999</v>
      </c>
      <c r="AX12" s="397">
        <v>18.000655500000001</v>
      </c>
      <c r="AY12" s="398">
        <v>192.77993670000001</v>
      </c>
      <c r="AZ12" s="398">
        <v>122.16487549999999</v>
      </c>
      <c r="BA12" s="398">
        <v>15.000753899999999</v>
      </c>
      <c r="BB12" s="398">
        <v>34.670954399999999</v>
      </c>
      <c r="BC12" s="425">
        <v>0.36631350000000001</v>
      </c>
      <c r="BD12" s="386">
        <v>74.795362600000004</v>
      </c>
      <c r="BE12" s="386">
        <v>10.0895726</v>
      </c>
      <c r="BF12" s="386">
        <v>0.11588320000000001</v>
      </c>
      <c r="BG12" s="386">
        <v>15.6341172</v>
      </c>
      <c r="BH12" s="386">
        <v>9.3111299999999994E-2</v>
      </c>
      <c r="BI12" s="386">
        <v>0.64640450000000005</v>
      </c>
      <c r="BJ12" s="386">
        <v>0.8673225</v>
      </c>
    </row>
    <row r="13" spans="1:62" s="356" customFormat="1">
      <c r="A13" s="382">
        <v>45812.375</v>
      </c>
      <c r="B13" s="383">
        <v>34.4910487</v>
      </c>
      <c r="C13" s="384">
        <v>5.8013183000000001</v>
      </c>
      <c r="D13" s="366">
        <v>0.85746270000000002</v>
      </c>
      <c r="E13" s="367">
        <v>0.87534190000000001</v>
      </c>
      <c r="F13" s="385">
        <v>19.722426899999999</v>
      </c>
      <c r="G13" s="386">
        <v>2.0155370342323375</v>
      </c>
      <c r="H13" s="387">
        <v>12.849558500000001</v>
      </c>
      <c r="I13" s="388">
        <v>193.51633229999999</v>
      </c>
      <c r="J13" s="389">
        <v>18.080473900000001</v>
      </c>
      <c r="K13" s="388">
        <v>193.0317446</v>
      </c>
      <c r="L13" s="390">
        <v>25.709679300000001</v>
      </c>
      <c r="M13" s="391">
        <v>37.077549500000003</v>
      </c>
      <c r="N13" s="391">
        <v>14.720740299999999</v>
      </c>
      <c r="O13" s="392">
        <v>200.32447550000001</v>
      </c>
      <c r="P13" s="393">
        <v>22.934824800000001</v>
      </c>
      <c r="Q13" s="391">
        <v>37.008003199999997</v>
      </c>
      <c r="R13" s="391">
        <v>14.322732200000001</v>
      </c>
      <c r="S13" s="394">
        <v>197.71884309999999</v>
      </c>
      <c r="T13" s="390">
        <v>21.5503617</v>
      </c>
      <c r="U13" s="391">
        <v>35.062689399999996</v>
      </c>
      <c r="V13" s="391">
        <v>14.430214899999999</v>
      </c>
      <c r="W13" s="392">
        <v>198.02626179999999</v>
      </c>
      <c r="X13" s="393">
        <v>22.2450735</v>
      </c>
      <c r="Y13" s="391">
        <v>35.119404299999999</v>
      </c>
      <c r="Z13" s="391">
        <v>14.4182133</v>
      </c>
      <c r="AA13" s="394">
        <v>198.62449770000001</v>
      </c>
      <c r="AB13" s="390">
        <v>195.7576703</v>
      </c>
      <c r="AC13" s="391">
        <v>13.4738104</v>
      </c>
      <c r="AD13" s="392">
        <v>53.112203310888887</v>
      </c>
      <c r="AE13" s="393">
        <v>0.79775960000000001</v>
      </c>
      <c r="AF13" s="391">
        <v>9.9735420000000001</v>
      </c>
      <c r="AG13" s="391">
        <v>0</v>
      </c>
      <c r="AH13" s="394">
        <v>81.124523600000003</v>
      </c>
      <c r="AI13" s="390">
        <v>22.846081399999999</v>
      </c>
      <c r="AJ13" s="391">
        <v>35.035514200000001</v>
      </c>
      <c r="AK13" s="391">
        <v>13.5489899</v>
      </c>
      <c r="AL13" s="392">
        <v>191.9240757</v>
      </c>
      <c r="AM13" s="393">
        <v>195.0096978</v>
      </c>
      <c r="AN13" s="391">
        <v>13.201741</v>
      </c>
      <c r="AO13" s="394">
        <v>3.0936888570833334</v>
      </c>
      <c r="AP13" s="390">
        <v>61.218683392805559</v>
      </c>
      <c r="AQ13" s="391">
        <v>8.2993026115555555</v>
      </c>
      <c r="AR13" s="392">
        <v>69.51798600436112</v>
      </c>
      <c r="AS13" s="387">
        <v>16.049240699999999</v>
      </c>
      <c r="AT13" s="395">
        <v>136.34163140177779</v>
      </c>
      <c r="AU13" s="395">
        <v>125.079336</v>
      </c>
      <c r="AV13" s="395">
        <v>99.988468100000006</v>
      </c>
      <c r="AW13" s="396">
        <v>16.025367500000002</v>
      </c>
      <c r="AX13" s="397">
        <v>18.080473900000001</v>
      </c>
      <c r="AY13" s="398">
        <v>193.0317446</v>
      </c>
      <c r="AZ13" s="398">
        <v>123.0534844</v>
      </c>
      <c r="BA13" s="398">
        <v>15.0805395</v>
      </c>
      <c r="BB13" s="398">
        <v>34.820217700000001</v>
      </c>
      <c r="BC13" s="425">
        <v>0.34166819999999998</v>
      </c>
      <c r="BD13" s="386">
        <v>75.558572299999994</v>
      </c>
      <c r="BE13" s="386">
        <v>5.9982471000000004</v>
      </c>
      <c r="BF13" s="386">
        <v>0.118751</v>
      </c>
      <c r="BG13" s="386">
        <v>15.413551099999999</v>
      </c>
      <c r="BH13" s="386">
        <v>9.4204800000000005E-2</v>
      </c>
      <c r="BI13" s="386">
        <v>0.61916210000000005</v>
      </c>
      <c r="BJ13" s="386">
        <v>0.69053830000000005</v>
      </c>
    </row>
    <row r="14" spans="1:62" s="356" customFormat="1">
      <c r="A14" s="382">
        <v>45812.416666666599</v>
      </c>
      <c r="B14" s="383">
        <v>33.972296399999998</v>
      </c>
      <c r="C14" s="384">
        <v>5.5455772000000003</v>
      </c>
      <c r="D14" s="366">
        <v>0.86070199999999997</v>
      </c>
      <c r="E14" s="367">
        <v>0.88061639999999997</v>
      </c>
      <c r="F14" s="385">
        <v>20.370353000000001</v>
      </c>
      <c r="G14" s="386">
        <v>2.0137749359946122</v>
      </c>
      <c r="H14" s="387">
        <v>12.7927137</v>
      </c>
      <c r="I14" s="388">
        <v>193.29008719999999</v>
      </c>
      <c r="J14" s="389">
        <v>18.008274499999999</v>
      </c>
      <c r="K14" s="388">
        <v>193.27733309999999</v>
      </c>
      <c r="L14" s="390">
        <v>25.877701800000001</v>
      </c>
      <c r="M14" s="391">
        <v>37.091434</v>
      </c>
      <c r="N14" s="391">
        <v>14.659770099999999</v>
      </c>
      <c r="O14" s="392">
        <v>200.05010730000001</v>
      </c>
      <c r="P14" s="393">
        <v>22.966611199999999</v>
      </c>
      <c r="Q14" s="391">
        <v>37.008018499999999</v>
      </c>
      <c r="R14" s="391">
        <v>14.243908299999999</v>
      </c>
      <c r="S14" s="394">
        <v>197.42549880000001</v>
      </c>
      <c r="T14" s="390">
        <v>20.613300299999999</v>
      </c>
      <c r="U14" s="391">
        <v>35.218423399999999</v>
      </c>
      <c r="V14" s="391">
        <v>14.343349399999999</v>
      </c>
      <c r="W14" s="392">
        <v>197.6398456</v>
      </c>
      <c r="X14" s="393">
        <v>22.011568799999999</v>
      </c>
      <c r="Y14" s="391">
        <v>35.289319599999999</v>
      </c>
      <c r="Z14" s="391">
        <v>14.3177165</v>
      </c>
      <c r="AA14" s="394">
        <v>198.2847946</v>
      </c>
      <c r="AB14" s="390">
        <v>195.46424590000001</v>
      </c>
      <c r="AC14" s="391">
        <v>13.395943900000001</v>
      </c>
      <c r="AD14" s="392">
        <v>52.436759969305562</v>
      </c>
      <c r="AE14" s="393">
        <v>0.77121930000000005</v>
      </c>
      <c r="AF14" s="391">
        <v>9.9798112999999997</v>
      </c>
      <c r="AG14" s="391">
        <v>0</v>
      </c>
      <c r="AH14" s="394">
        <v>81.412888499999994</v>
      </c>
      <c r="AI14" s="390">
        <v>23.045863799999999</v>
      </c>
      <c r="AJ14" s="391">
        <v>36.041604399999997</v>
      </c>
      <c r="AK14" s="391">
        <v>13.5120057</v>
      </c>
      <c r="AL14" s="392">
        <v>191.80264159999999</v>
      </c>
      <c r="AM14" s="393">
        <v>194.76016709999999</v>
      </c>
      <c r="AN14" s="391">
        <v>13.1430729</v>
      </c>
      <c r="AO14" s="394">
        <v>2.916552106777778</v>
      </c>
      <c r="AP14" s="390">
        <v>59.656909465916662</v>
      </c>
      <c r="AQ14" s="391">
        <v>8.7556495425833329</v>
      </c>
      <c r="AR14" s="392">
        <v>68.412559008499997</v>
      </c>
      <c r="AS14" s="387">
        <v>16.017916100000001</v>
      </c>
      <c r="AT14" s="395">
        <v>135.43799922494443</v>
      </c>
      <c r="AU14" s="395">
        <v>126.02292009999999</v>
      </c>
      <c r="AV14" s="395">
        <v>99.987937400000007</v>
      </c>
      <c r="AW14" s="396">
        <v>15.994183700000001</v>
      </c>
      <c r="AX14" s="397">
        <v>18.008274499999999</v>
      </c>
      <c r="AY14" s="398">
        <v>193.27733309999999</v>
      </c>
      <c r="AZ14" s="398">
        <v>123.70764509999999</v>
      </c>
      <c r="BA14" s="398">
        <v>15.0081857</v>
      </c>
      <c r="BB14" s="398">
        <v>34.280154099999997</v>
      </c>
      <c r="BC14" s="425">
        <v>0.3078381</v>
      </c>
      <c r="BD14" s="386">
        <v>77.443268700000004</v>
      </c>
      <c r="BE14" s="386">
        <v>7.149572</v>
      </c>
      <c r="BF14" s="386">
        <v>0.11901150000000001</v>
      </c>
      <c r="BG14" s="386">
        <v>15.0097042</v>
      </c>
      <c r="BH14" s="386">
        <v>9.4347700000000007E-2</v>
      </c>
      <c r="BI14" s="386">
        <v>0.58060990000000001</v>
      </c>
      <c r="BJ14" s="386">
        <v>0.37954670000000001</v>
      </c>
    </row>
    <row r="15" spans="1:62" s="356" customFormat="1">
      <c r="A15" s="382">
        <v>45812.458333333299</v>
      </c>
      <c r="B15" s="383">
        <v>34.344452699999998</v>
      </c>
      <c r="C15" s="384">
        <v>4.8085427000000003</v>
      </c>
      <c r="D15" s="366">
        <v>0.87558290000000005</v>
      </c>
      <c r="E15" s="367">
        <v>0.89421550000000005</v>
      </c>
      <c r="F15" s="385">
        <v>20.5992885</v>
      </c>
      <c r="G15" s="386">
        <v>2.0078201692290891</v>
      </c>
      <c r="H15" s="387">
        <v>12.7362307</v>
      </c>
      <c r="I15" s="388">
        <v>193.0897678</v>
      </c>
      <c r="J15" s="389">
        <v>17.991997099999999</v>
      </c>
      <c r="K15" s="388">
        <v>192.98990699999999</v>
      </c>
      <c r="L15" s="390">
        <v>25.788368500000001</v>
      </c>
      <c r="M15" s="391">
        <v>37.092159899999999</v>
      </c>
      <c r="N15" s="391">
        <v>14.657114699999999</v>
      </c>
      <c r="O15" s="392">
        <v>200.0145497</v>
      </c>
      <c r="P15" s="393">
        <v>23.095511299999998</v>
      </c>
      <c r="Q15" s="391">
        <v>37.005165900000001</v>
      </c>
      <c r="R15" s="391">
        <v>14.2499067</v>
      </c>
      <c r="S15" s="394">
        <v>197.40561220000001</v>
      </c>
      <c r="T15" s="390">
        <v>21.1337394</v>
      </c>
      <c r="U15" s="391">
        <v>36.441065600000002</v>
      </c>
      <c r="V15" s="391">
        <v>14.383722499999999</v>
      </c>
      <c r="W15" s="392">
        <v>197.64744909999999</v>
      </c>
      <c r="X15" s="393">
        <v>22.1833296</v>
      </c>
      <c r="Y15" s="391">
        <v>36.519641700000001</v>
      </c>
      <c r="Z15" s="391">
        <v>14.336464299999999</v>
      </c>
      <c r="AA15" s="394">
        <v>198.28435920000001</v>
      </c>
      <c r="AB15" s="390">
        <v>195.29707540000001</v>
      </c>
      <c r="AC15" s="391">
        <v>13.348365599999999</v>
      </c>
      <c r="AD15" s="392">
        <v>53.025449112444441</v>
      </c>
      <c r="AE15" s="393">
        <v>0.77834440000000005</v>
      </c>
      <c r="AF15" s="391">
        <v>9.9815579999999997</v>
      </c>
      <c r="AG15" s="391">
        <v>0</v>
      </c>
      <c r="AH15" s="394">
        <v>81.575626200000002</v>
      </c>
      <c r="AI15" s="390">
        <v>23.001780799999999</v>
      </c>
      <c r="AJ15" s="391">
        <v>40.725774199999996</v>
      </c>
      <c r="AK15" s="391">
        <v>13.492749399999999</v>
      </c>
      <c r="AL15" s="392">
        <v>191.68951340000001</v>
      </c>
      <c r="AM15" s="393">
        <v>194.6237185</v>
      </c>
      <c r="AN15" s="391">
        <v>13.1020013</v>
      </c>
      <c r="AO15" s="394">
        <v>3.0960503903055558</v>
      </c>
      <c r="AP15" s="390">
        <v>61.222466022222221</v>
      </c>
      <c r="AQ15" s="391">
        <v>7.7350188099722228</v>
      </c>
      <c r="AR15" s="392">
        <v>68.957484832194439</v>
      </c>
      <c r="AS15" s="387">
        <v>16.0121395</v>
      </c>
      <c r="AT15" s="395">
        <v>135.08199507449999</v>
      </c>
      <c r="AU15" s="395">
        <v>126.1882463</v>
      </c>
      <c r="AV15" s="395">
        <v>99.9862909</v>
      </c>
      <c r="AW15" s="396">
        <v>15.988360800000001</v>
      </c>
      <c r="AX15" s="397">
        <v>17.991997099999999</v>
      </c>
      <c r="AY15" s="398">
        <v>192.98990699999999</v>
      </c>
      <c r="AZ15" s="398">
        <v>122.9057196</v>
      </c>
      <c r="BA15" s="398">
        <v>14.991814400000001</v>
      </c>
      <c r="BB15" s="398">
        <v>33.972667399999999</v>
      </c>
      <c r="BC15" s="425">
        <v>0.30877919999999998</v>
      </c>
      <c r="BD15" s="386">
        <v>77.120888699999995</v>
      </c>
      <c r="BE15" s="386">
        <v>11.348225899999999</v>
      </c>
      <c r="BF15" s="386">
        <v>0.11599279999999999</v>
      </c>
      <c r="BG15" s="386">
        <v>16.3876241</v>
      </c>
      <c r="BH15" s="386">
        <v>9.2825900000000003E-2</v>
      </c>
      <c r="BI15" s="386">
        <v>0.58141370000000003</v>
      </c>
      <c r="BJ15" s="386">
        <v>0.44665120000000003</v>
      </c>
    </row>
    <row r="16" spans="1:62" s="356" customFormat="1">
      <c r="A16" s="382">
        <v>45812.5</v>
      </c>
      <c r="B16" s="383">
        <v>34.800567899999997</v>
      </c>
      <c r="C16" s="384">
        <v>4.4073146999999997</v>
      </c>
      <c r="D16" s="366">
        <v>0.88994709999999999</v>
      </c>
      <c r="E16" s="367">
        <v>0.90926130000000005</v>
      </c>
      <c r="F16" s="385">
        <v>20.661532999999999</v>
      </c>
      <c r="G16" s="386">
        <v>1.973841703495911</v>
      </c>
      <c r="H16" s="387">
        <v>12.763511899999999</v>
      </c>
      <c r="I16" s="388">
        <v>193.17292269999999</v>
      </c>
      <c r="J16" s="389">
        <v>18.036281299999999</v>
      </c>
      <c r="K16" s="388">
        <v>192.80023030000001</v>
      </c>
      <c r="L16" s="390">
        <v>25.6911852</v>
      </c>
      <c r="M16" s="391">
        <v>37.089848500000002</v>
      </c>
      <c r="N16" s="391">
        <v>14.6883616</v>
      </c>
      <c r="O16" s="392">
        <v>200.14180809999999</v>
      </c>
      <c r="P16" s="393">
        <v>23.218484700000001</v>
      </c>
      <c r="Q16" s="391">
        <v>37.004751800000001</v>
      </c>
      <c r="R16" s="391">
        <v>14.289965799999999</v>
      </c>
      <c r="S16" s="394">
        <v>197.54784179999999</v>
      </c>
      <c r="T16" s="390">
        <v>21.644704900000001</v>
      </c>
      <c r="U16" s="391">
        <v>36.010131000000001</v>
      </c>
      <c r="V16" s="391">
        <v>14.4202485</v>
      </c>
      <c r="W16" s="392">
        <v>197.87348159999999</v>
      </c>
      <c r="X16" s="393">
        <v>22.239121900000001</v>
      </c>
      <c r="Y16" s="391">
        <v>36.073755200000001</v>
      </c>
      <c r="Z16" s="391">
        <v>14.3664152</v>
      </c>
      <c r="AA16" s="394">
        <v>198.39758069999999</v>
      </c>
      <c r="AB16" s="390">
        <v>195.44152389999999</v>
      </c>
      <c r="AC16" s="391">
        <v>13.393683299999999</v>
      </c>
      <c r="AD16" s="392">
        <v>53.877825836611116</v>
      </c>
      <c r="AE16" s="393">
        <v>0.7959292</v>
      </c>
      <c r="AF16" s="391">
        <v>9.9830059000000002</v>
      </c>
      <c r="AG16" s="391">
        <v>0</v>
      </c>
      <c r="AH16" s="394">
        <v>81.695285900000002</v>
      </c>
      <c r="AI16" s="390">
        <v>22.9027113</v>
      </c>
      <c r="AJ16" s="391">
        <v>39.638142000000002</v>
      </c>
      <c r="AK16" s="391">
        <v>13.507221400000001</v>
      </c>
      <c r="AL16" s="392">
        <v>191.67033040000001</v>
      </c>
      <c r="AM16" s="393">
        <v>194.70331160000001</v>
      </c>
      <c r="AN16" s="391">
        <v>13.1301185</v>
      </c>
      <c r="AO16" s="394">
        <v>3.0757177875555555</v>
      </c>
      <c r="AP16" s="390">
        <v>61.812261356166672</v>
      </c>
      <c r="AQ16" s="391">
        <v>6.8785508701944442</v>
      </c>
      <c r="AR16" s="392">
        <v>68.690812226361118</v>
      </c>
      <c r="AS16" s="387">
        <v>16.024015500000001</v>
      </c>
      <c r="AT16" s="395">
        <v>135.52805813116666</v>
      </c>
      <c r="AU16" s="395">
        <v>125.23472169999999</v>
      </c>
      <c r="AV16" s="395">
        <v>99.985044900000005</v>
      </c>
      <c r="AW16" s="396">
        <v>16.000252799999998</v>
      </c>
      <c r="AX16" s="397">
        <v>18.036281299999999</v>
      </c>
      <c r="AY16" s="398">
        <v>192.80023030000001</v>
      </c>
      <c r="AZ16" s="398">
        <v>122.4472019</v>
      </c>
      <c r="BA16" s="398">
        <v>15.036102</v>
      </c>
      <c r="BB16" s="398">
        <v>34.4706531</v>
      </c>
      <c r="BC16" s="425">
        <v>0.32465300000000002</v>
      </c>
      <c r="BD16" s="386">
        <v>75.832917199999997</v>
      </c>
      <c r="BE16" s="386">
        <v>7.9468395000000003</v>
      </c>
      <c r="BF16" s="386">
        <v>0.11444509999999999</v>
      </c>
      <c r="BG16" s="386">
        <v>17.098356899999999</v>
      </c>
      <c r="BH16" s="386">
        <v>9.2098299999999994E-2</v>
      </c>
      <c r="BI16" s="386">
        <v>0.58620559999999999</v>
      </c>
      <c r="BJ16" s="386">
        <v>0.446266</v>
      </c>
    </row>
    <row r="17" spans="1:62" s="356" customFormat="1">
      <c r="A17" s="382">
        <v>45812.541666666599</v>
      </c>
      <c r="B17" s="383">
        <v>34.6305561</v>
      </c>
      <c r="C17" s="384">
        <v>5.8010697999999996</v>
      </c>
      <c r="D17" s="366">
        <v>0.88189600000000001</v>
      </c>
      <c r="E17" s="367">
        <v>0.90275850000000002</v>
      </c>
      <c r="F17" s="385">
        <v>20.597517</v>
      </c>
      <c r="G17" s="386">
        <v>1.9578045854536217</v>
      </c>
      <c r="H17" s="387">
        <v>12.7065854</v>
      </c>
      <c r="I17" s="388">
        <v>192.98451259999999</v>
      </c>
      <c r="J17" s="389">
        <v>17.973522200000001</v>
      </c>
      <c r="K17" s="388">
        <v>192.86148829999999</v>
      </c>
      <c r="L17" s="390">
        <v>25.798539900000002</v>
      </c>
      <c r="M17" s="391">
        <v>37.089275800000003</v>
      </c>
      <c r="N17" s="391">
        <v>14.620259600000001</v>
      </c>
      <c r="O17" s="392">
        <v>199.94126309999999</v>
      </c>
      <c r="P17" s="393">
        <v>23.133382999999998</v>
      </c>
      <c r="Q17" s="391">
        <v>37.0041169</v>
      </c>
      <c r="R17" s="391">
        <v>14.210692399999999</v>
      </c>
      <c r="S17" s="394">
        <v>197.32643200000001</v>
      </c>
      <c r="T17" s="390">
        <v>20.796679999999999</v>
      </c>
      <c r="U17" s="391">
        <v>36.230980799999998</v>
      </c>
      <c r="V17" s="391">
        <v>14.320613099999999</v>
      </c>
      <c r="W17" s="392">
        <v>197.50788170000001</v>
      </c>
      <c r="X17" s="393">
        <v>22.0341652</v>
      </c>
      <c r="Y17" s="391">
        <v>36.290049199999999</v>
      </c>
      <c r="Z17" s="391">
        <v>14.283137399999999</v>
      </c>
      <c r="AA17" s="394">
        <v>198.21403530000001</v>
      </c>
      <c r="AB17" s="390">
        <v>195.2301429</v>
      </c>
      <c r="AC17" s="391">
        <v>13.3277667</v>
      </c>
      <c r="AD17" s="392">
        <v>53.594752439861111</v>
      </c>
      <c r="AE17" s="393">
        <v>0.79116790000000004</v>
      </c>
      <c r="AF17" s="391">
        <v>9.9848122000000004</v>
      </c>
      <c r="AG17" s="391">
        <v>0</v>
      </c>
      <c r="AH17" s="394">
        <v>81.8011652</v>
      </c>
      <c r="AI17" s="390">
        <v>22.904642299999999</v>
      </c>
      <c r="AJ17" s="391">
        <v>40.896772599999998</v>
      </c>
      <c r="AK17" s="391">
        <v>13.455693</v>
      </c>
      <c r="AL17" s="392">
        <v>191.53331829999999</v>
      </c>
      <c r="AM17" s="393">
        <v>194.52249399999999</v>
      </c>
      <c r="AN17" s="391">
        <v>13.0742121</v>
      </c>
      <c r="AO17" s="394">
        <v>2.9992563275277782</v>
      </c>
      <c r="AP17" s="390">
        <v>60.453595129861107</v>
      </c>
      <c r="AQ17" s="391">
        <v>7.3462663995277779</v>
      </c>
      <c r="AR17" s="392">
        <v>67.799861529388892</v>
      </c>
      <c r="AS17" s="387">
        <v>15.972111699999999</v>
      </c>
      <c r="AT17" s="395">
        <v>135.27721125411111</v>
      </c>
      <c r="AU17" s="395">
        <v>125.2686933</v>
      </c>
      <c r="AV17" s="395">
        <v>99.984705599999998</v>
      </c>
      <c r="AW17" s="396">
        <v>15.9480773</v>
      </c>
      <c r="AX17" s="397">
        <v>17.973522200000001</v>
      </c>
      <c r="AY17" s="398">
        <v>192.86148829999999</v>
      </c>
      <c r="AZ17" s="398">
        <v>122.59988989999999</v>
      </c>
      <c r="BA17" s="398">
        <v>14.9735145</v>
      </c>
      <c r="BB17" s="398">
        <v>34.378881200000002</v>
      </c>
      <c r="BC17" s="425">
        <v>0.32399430000000001</v>
      </c>
      <c r="BD17" s="386">
        <v>75.996929699999995</v>
      </c>
      <c r="BE17" s="386">
        <v>7.4127253</v>
      </c>
      <c r="BF17" s="386">
        <v>0.1135603</v>
      </c>
      <c r="BG17" s="386">
        <v>16.9035428</v>
      </c>
      <c r="BH17" s="386">
        <v>9.1857900000000006E-2</v>
      </c>
      <c r="BI17" s="386">
        <v>0.59337010000000001</v>
      </c>
      <c r="BJ17" s="386">
        <v>0.37411299999999997</v>
      </c>
    </row>
    <row r="18" spans="1:62" s="356" customFormat="1">
      <c r="A18" s="382">
        <v>45812.583333333299</v>
      </c>
      <c r="B18" s="383">
        <v>34.700720699999998</v>
      </c>
      <c r="C18" s="384">
        <v>6.8202660000000002</v>
      </c>
      <c r="D18" s="366">
        <v>0.86478960000000005</v>
      </c>
      <c r="E18" s="367">
        <v>0.88190579999999996</v>
      </c>
      <c r="F18" s="385">
        <v>20.302989199999999</v>
      </c>
      <c r="G18" s="386">
        <v>1.9573099077865677</v>
      </c>
      <c r="H18" s="387">
        <v>12.7449066</v>
      </c>
      <c r="I18" s="388">
        <v>193.09081860000001</v>
      </c>
      <c r="J18" s="389">
        <v>18.005525599999999</v>
      </c>
      <c r="K18" s="388">
        <v>192.8360395</v>
      </c>
      <c r="L18" s="390">
        <v>25.777001500000001</v>
      </c>
      <c r="M18" s="391">
        <v>37.0889205</v>
      </c>
      <c r="N18" s="391">
        <v>14.6617117</v>
      </c>
      <c r="O18" s="392">
        <v>200.05098749999999</v>
      </c>
      <c r="P18" s="393">
        <v>23.3947121</v>
      </c>
      <c r="Q18" s="391">
        <v>37.001225900000001</v>
      </c>
      <c r="R18" s="391">
        <v>14.2625809</v>
      </c>
      <c r="S18" s="394">
        <v>197.42758280000001</v>
      </c>
      <c r="T18" s="390">
        <v>20.878314199999998</v>
      </c>
      <c r="U18" s="391">
        <v>36.786680099999998</v>
      </c>
      <c r="V18" s="391">
        <v>14.384339300000001</v>
      </c>
      <c r="W18" s="392">
        <v>197.53044270000001</v>
      </c>
      <c r="X18" s="393">
        <v>22.109934899999999</v>
      </c>
      <c r="Y18" s="391">
        <v>36.848244999999999</v>
      </c>
      <c r="Z18" s="391">
        <v>14.348203699999999</v>
      </c>
      <c r="AA18" s="394">
        <v>198.4659063</v>
      </c>
      <c r="AB18" s="390">
        <v>195.3114334</v>
      </c>
      <c r="AC18" s="391">
        <v>13.359120300000001</v>
      </c>
      <c r="AD18" s="392">
        <v>53.399168042916671</v>
      </c>
      <c r="AE18" s="393">
        <v>0.77675550000000004</v>
      </c>
      <c r="AF18" s="391">
        <v>9.9796128</v>
      </c>
      <c r="AG18" s="391">
        <v>0</v>
      </c>
      <c r="AH18" s="394">
        <v>81.857310100000007</v>
      </c>
      <c r="AI18" s="390">
        <v>22.8367571</v>
      </c>
      <c r="AJ18" s="391">
        <v>42.840584999999997</v>
      </c>
      <c r="AK18" s="391">
        <v>13.4970423</v>
      </c>
      <c r="AL18" s="392">
        <v>191.60866200000001</v>
      </c>
      <c r="AM18" s="393">
        <v>194.64599129999999</v>
      </c>
      <c r="AN18" s="391">
        <v>13.115812200000001</v>
      </c>
      <c r="AO18" s="394">
        <v>3.1421606785555554</v>
      </c>
      <c r="AP18" s="390">
        <v>60.099809557083333</v>
      </c>
      <c r="AQ18" s="391">
        <v>7.8202548763611111</v>
      </c>
      <c r="AR18" s="392">
        <v>67.920064433444438</v>
      </c>
      <c r="AS18" s="387">
        <v>15.9943469</v>
      </c>
      <c r="AT18" s="395">
        <v>135.46634717686112</v>
      </c>
      <c r="AU18" s="395">
        <v>125.2944688</v>
      </c>
      <c r="AV18" s="395">
        <v>99.984032400000004</v>
      </c>
      <c r="AW18" s="396">
        <v>15.9701431</v>
      </c>
      <c r="AX18" s="397">
        <v>18.005525599999999</v>
      </c>
      <c r="AY18" s="398">
        <v>192.8360395</v>
      </c>
      <c r="AZ18" s="398">
        <v>122.46413990000001</v>
      </c>
      <c r="BA18" s="398">
        <v>15.0052997</v>
      </c>
      <c r="BB18" s="398">
        <v>34.462972100000002</v>
      </c>
      <c r="BC18" s="425">
        <v>0.32560640000000002</v>
      </c>
      <c r="BD18" s="386">
        <v>75.8805646</v>
      </c>
      <c r="BE18" s="386">
        <v>10.304828000000001</v>
      </c>
      <c r="BF18" s="386">
        <v>0.1114889</v>
      </c>
      <c r="BG18" s="386">
        <v>16.258554799999999</v>
      </c>
      <c r="BH18" s="386">
        <v>9.0737499999999999E-2</v>
      </c>
      <c r="BI18" s="386">
        <v>0.61864160000000001</v>
      </c>
      <c r="BJ18" s="386">
        <v>0.62000929999999999</v>
      </c>
    </row>
    <row r="19" spans="1:62" s="356" customFormat="1">
      <c r="A19" s="382">
        <v>45812.625</v>
      </c>
      <c r="B19" s="383">
        <v>34.8640361</v>
      </c>
      <c r="C19" s="384">
        <v>6.0159742999999999</v>
      </c>
      <c r="D19" s="366">
        <v>0.83671799999999996</v>
      </c>
      <c r="E19" s="367">
        <v>0.85071669999999999</v>
      </c>
      <c r="F19" s="385">
        <v>19.632902999999999</v>
      </c>
      <c r="G19" s="386">
        <v>1.9517702726780837</v>
      </c>
      <c r="H19" s="387">
        <v>12.8294386</v>
      </c>
      <c r="I19" s="388">
        <v>193.40403979999999</v>
      </c>
      <c r="J19" s="389">
        <v>18.076080300000001</v>
      </c>
      <c r="K19" s="388">
        <v>193.07763550000001</v>
      </c>
      <c r="L19" s="390">
        <v>25.677918399999999</v>
      </c>
      <c r="M19" s="391">
        <v>37.089483399999999</v>
      </c>
      <c r="N19" s="391">
        <v>14.7095372</v>
      </c>
      <c r="O19" s="392">
        <v>200.22399300000001</v>
      </c>
      <c r="P19" s="393">
        <v>23.369699399999998</v>
      </c>
      <c r="Q19" s="391">
        <v>36.998526499999997</v>
      </c>
      <c r="R19" s="391">
        <v>14.310007300000001</v>
      </c>
      <c r="S19" s="394">
        <v>197.604286</v>
      </c>
      <c r="T19" s="390">
        <v>21.4083383</v>
      </c>
      <c r="U19" s="391">
        <v>35.485979499999999</v>
      </c>
      <c r="V19" s="391">
        <v>14.4411393</v>
      </c>
      <c r="W19" s="392">
        <v>197.7992691</v>
      </c>
      <c r="X19" s="393">
        <v>22.090311199999999</v>
      </c>
      <c r="Y19" s="391">
        <v>35.540636900000003</v>
      </c>
      <c r="Z19" s="391">
        <v>14.3796043</v>
      </c>
      <c r="AA19" s="394">
        <v>198.56931750000001</v>
      </c>
      <c r="AB19" s="390">
        <v>195.627307</v>
      </c>
      <c r="AC19" s="391">
        <v>13.4452582</v>
      </c>
      <c r="AD19" s="392">
        <v>53.399605347250002</v>
      </c>
      <c r="AE19" s="390">
        <v>0.80929689999999999</v>
      </c>
      <c r="AF19" s="391">
        <v>9.9756482000000002</v>
      </c>
      <c r="AG19" s="391">
        <v>0</v>
      </c>
      <c r="AH19" s="392">
        <v>81.873874099999995</v>
      </c>
      <c r="AI19" s="390">
        <v>22.823957199999999</v>
      </c>
      <c r="AJ19" s="391">
        <v>37.505771099999997</v>
      </c>
      <c r="AK19" s="391">
        <v>13.5374724</v>
      </c>
      <c r="AL19" s="392">
        <v>191.75344749999999</v>
      </c>
      <c r="AM19" s="390">
        <v>194.9088199</v>
      </c>
      <c r="AN19" s="391">
        <v>13.189113499999999</v>
      </c>
      <c r="AO19" s="394">
        <v>3.0366130576666666</v>
      </c>
      <c r="AP19" s="390">
        <v>59.761265096499997</v>
      </c>
      <c r="AQ19" s="391">
        <v>8.2853241490555547</v>
      </c>
      <c r="AR19" s="392">
        <v>68.046589245555552</v>
      </c>
      <c r="AS19" s="387">
        <v>16.047638200000002</v>
      </c>
      <c r="AT19" s="395">
        <v>135.81299491238889</v>
      </c>
      <c r="AU19" s="395">
        <v>125.28127050000001</v>
      </c>
      <c r="AV19" s="395">
        <v>99.980041099999994</v>
      </c>
      <c r="AW19" s="396">
        <v>16.022635099999999</v>
      </c>
      <c r="AX19" s="397">
        <v>18.076080300000001</v>
      </c>
      <c r="AY19" s="398">
        <v>193.07763550000001</v>
      </c>
      <c r="AZ19" s="398">
        <v>122.536793</v>
      </c>
      <c r="BA19" s="398">
        <v>15.0761339</v>
      </c>
      <c r="BB19" s="398">
        <v>34.788800299999998</v>
      </c>
      <c r="BC19" s="425">
        <v>0.32892700000000002</v>
      </c>
      <c r="BD19" s="386">
        <v>75.363827599999993</v>
      </c>
      <c r="BE19" s="386">
        <v>6.3949718000000004</v>
      </c>
      <c r="BF19" s="386">
        <v>0.1115463</v>
      </c>
      <c r="BG19" s="386">
        <v>15.822970700000001</v>
      </c>
      <c r="BH19" s="386">
        <v>8.9220400000000005E-2</v>
      </c>
      <c r="BI19" s="386">
        <v>0.64071210000000001</v>
      </c>
      <c r="BJ19" s="386">
        <v>0.63334950000000001</v>
      </c>
    </row>
    <row r="20" spans="1:62" s="356" customFormat="1">
      <c r="A20" s="382">
        <v>45812.666666666599</v>
      </c>
      <c r="B20" s="383">
        <v>34.697231799999997</v>
      </c>
      <c r="C20" s="384">
        <v>5.4996685000000003</v>
      </c>
      <c r="D20" s="366">
        <v>0.8410919</v>
      </c>
      <c r="E20" s="367">
        <v>0.85101990000000005</v>
      </c>
      <c r="F20" s="385">
        <v>19.068892999999999</v>
      </c>
      <c r="G20" s="386">
        <v>1.963994048262631</v>
      </c>
      <c r="H20" s="387">
        <v>12.7187921</v>
      </c>
      <c r="I20" s="388">
        <v>193.0540991</v>
      </c>
      <c r="J20" s="389">
        <v>17.975357800000001</v>
      </c>
      <c r="K20" s="388">
        <v>193.07688419999999</v>
      </c>
      <c r="L20" s="390">
        <v>25.717521000000001</v>
      </c>
      <c r="M20" s="391">
        <v>37.0926884</v>
      </c>
      <c r="N20" s="391">
        <v>14.579723400000001</v>
      </c>
      <c r="O20" s="392">
        <v>199.9300404</v>
      </c>
      <c r="P20" s="393">
        <v>22.985027200000001</v>
      </c>
      <c r="Q20" s="391">
        <v>36.996965199999998</v>
      </c>
      <c r="R20" s="391">
        <v>14.1781966</v>
      </c>
      <c r="S20" s="394">
        <v>197.26100460000001</v>
      </c>
      <c r="T20" s="390">
        <v>20.9122409</v>
      </c>
      <c r="U20" s="391">
        <v>35.6992549</v>
      </c>
      <c r="V20" s="391">
        <v>14.316739200000001</v>
      </c>
      <c r="W20" s="392">
        <v>197.50324409999999</v>
      </c>
      <c r="X20" s="390">
        <v>21.9529967</v>
      </c>
      <c r="Y20" s="391">
        <v>35.745279600000003</v>
      </c>
      <c r="Z20" s="391">
        <v>14.265138</v>
      </c>
      <c r="AA20" s="392">
        <v>198.21477049999999</v>
      </c>
      <c r="AB20" s="390">
        <v>195.2755889</v>
      </c>
      <c r="AC20" s="391">
        <v>13.3286037</v>
      </c>
      <c r="AD20" s="392">
        <v>53.333174904694445</v>
      </c>
      <c r="AE20" s="390">
        <v>0.85700580000000004</v>
      </c>
      <c r="AF20" s="391">
        <v>9.9730603999999996</v>
      </c>
      <c r="AG20" s="391">
        <v>0</v>
      </c>
      <c r="AH20" s="392">
        <v>81.827138899999994</v>
      </c>
      <c r="AI20" s="390">
        <v>22.871262300000001</v>
      </c>
      <c r="AJ20" s="391">
        <v>39.636870700000003</v>
      </c>
      <c r="AK20" s="391">
        <v>13.43197</v>
      </c>
      <c r="AL20" s="392">
        <v>191.4877578</v>
      </c>
      <c r="AM20" s="390">
        <v>194.59007080000001</v>
      </c>
      <c r="AN20" s="391">
        <v>13.0863082</v>
      </c>
      <c r="AO20" s="394">
        <v>2.8627087785555552</v>
      </c>
      <c r="AP20" s="390">
        <v>60.09894011977778</v>
      </c>
      <c r="AQ20" s="391">
        <v>8.0462166266111108</v>
      </c>
      <c r="AR20" s="392">
        <v>68.145156746388892</v>
      </c>
      <c r="AS20" s="387">
        <v>15.9624161</v>
      </c>
      <c r="AT20" s="395">
        <v>135.19665563972222</v>
      </c>
      <c r="AU20" s="395">
        <v>125.13272139999999</v>
      </c>
      <c r="AV20" s="395">
        <v>99.976393900000005</v>
      </c>
      <c r="AW20" s="396">
        <v>15.936465800000001</v>
      </c>
      <c r="AX20" s="397">
        <v>17.975357800000001</v>
      </c>
      <c r="AY20" s="398">
        <v>193.07688419999999</v>
      </c>
      <c r="AZ20" s="398">
        <v>122.00089749999999</v>
      </c>
      <c r="BA20" s="398">
        <v>14.9755935</v>
      </c>
      <c r="BB20" s="398">
        <v>34.395334599999998</v>
      </c>
      <c r="BC20" s="425">
        <v>0.34526380000000001</v>
      </c>
      <c r="BD20" s="386">
        <v>74.847002200000006</v>
      </c>
      <c r="BE20" s="386">
        <v>7.4446440000000003</v>
      </c>
      <c r="BF20" s="386">
        <v>0.11425250000000001</v>
      </c>
      <c r="BG20" s="386">
        <v>15.8835853</v>
      </c>
      <c r="BH20" s="386">
        <v>8.7457199999999999E-2</v>
      </c>
      <c r="BI20" s="386">
        <v>0.66874319999999998</v>
      </c>
      <c r="BJ20" s="386">
        <v>0.39580070000000001</v>
      </c>
    </row>
    <row r="21" spans="1:62" s="356" customFormat="1">
      <c r="A21" s="382">
        <v>45812.708333333299</v>
      </c>
      <c r="B21" s="383">
        <v>34.696683100000001</v>
      </c>
      <c r="C21" s="384">
        <v>6.6263829000000003</v>
      </c>
      <c r="D21" s="366">
        <v>0.8953392</v>
      </c>
      <c r="E21" s="367">
        <v>0.91268819999999995</v>
      </c>
      <c r="F21" s="385">
        <v>19.245319299999998</v>
      </c>
      <c r="G21" s="386">
        <v>1.9663140638186503</v>
      </c>
      <c r="H21" s="387">
        <v>12.665631299999999</v>
      </c>
      <c r="I21" s="388">
        <v>192.82837499999999</v>
      </c>
      <c r="J21" s="389">
        <v>17.956748300000001</v>
      </c>
      <c r="K21" s="388">
        <v>192.55407220000001</v>
      </c>
      <c r="L21" s="390">
        <v>25.725210199999999</v>
      </c>
      <c r="M21" s="391">
        <v>37.093885499999999</v>
      </c>
      <c r="N21" s="391">
        <v>14.564946000000001</v>
      </c>
      <c r="O21" s="392">
        <v>199.89893040000001</v>
      </c>
      <c r="P21" s="393">
        <v>22.961852199999999</v>
      </c>
      <c r="Q21" s="391">
        <v>36.996828200000003</v>
      </c>
      <c r="R21" s="391">
        <v>14.178147299999999</v>
      </c>
      <c r="S21" s="394">
        <v>197.2126078</v>
      </c>
      <c r="T21" s="390">
        <v>21.205568199999998</v>
      </c>
      <c r="U21" s="391">
        <v>36.993324100000002</v>
      </c>
      <c r="V21" s="391">
        <v>14.3410218</v>
      </c>
      <c r="W21" s="392">
        <v>197.3974728</v>
      </c>
      <c r="X21" s="390">
        <v>22.071755700000001</v>
      </c>
      <c r="Y21" s="391">
        <v>37.042028700000003</v>
      </c>
      <c r="Z21" s="391">
        <v>14.300239299999999</v>
      </c>
      <c r="AA21" s="392">
        <v>198.41873530000001</v>
      </c>
      <c r="AB21" s="390">
        <v>195.0918983</v>
      </c>
      <c r="AC21" s="391">
        <v>13.285982199999999</v>
      </c>
      <c r="AD21" s="392">
        <v>54.561568073222226</v>
      </c>
      <c r="AE21" s="390">
        <v>0.84112290000000001</v>
      </c>
      <c r="AF21" s="391">
        <v>9.9728098999999997</v>
      </c>
      <c r="AG21" s="391">
        <v>0</v>
      </c>
      <c r="AH21" s="392">
        <v>81.731553000000005</v>
      </c>
      <c r="AI21" s="390">
        <v>22.767124299999999</v>
      </c>
      <c r="AJ21" s="391">
        <v>44.981182099999998</v>
      </c>
      <c r="AK21" s="391">
        <v>13.399509399999999</v>
      </c>
      <c r="AL21" s="392">
        <v>191.2701021</v>
      </c>
      <c r="AM21" s="390">
        <v>194.42094750000001</v>
      </c>
      <c r="AN21" s="391">
        <v>13.0474181</v>
      </c>
      <c r="AO21" s="394">
        <v>3.017060893833333</v>
      </c>
      <c r="AP21" s="390">
        <v>61.230349912499996</v>
      </c>
      <c r="AQ21" s="391">
        <v>6.9942260348888885</v>
      </c>
      <c r="AR21" s="392">
        <v>68.224575947388885</v>
      </c>
      <c r="AS21" s="387">
        <v>15.924987</v>
      </c>
      <c r="AT21" s="395">
        <v>134.96674229294445</v>
      </c>
      <c r="AU21" s="395">
        <v>124.6099681</v>
      </c>
      <c r="AV21" s="395">
        <v>99.973471099999998</v>
      </c>
      <c r="AW21" s="396">
        <v>15.8978921</v>
      </c>
      <c r="AX21" s="397">
        <v>17.956748300000001</v>
      </c>
      <c r="AY21" s="398">
        <v>192.55407220000001</v>
      </c>
      <c r="AZ21" s="398">
        <v>122.13080979999999</v>
      </c>
      <c r="BA21" s="398">
        <v>14.9566128</v>
      </c>
      <c r="BB21" s="398">
        <v>34.490504799999997</v>
      </c>
      <c r="BC21" s="425">
        <v>0.35548819999999998</v>
      </c>
      <c r="BD21" s="386">
        <v>75.196264799999994</v>
      </c>
      <c r="BE21" s="386">
        <v>11.019910100000001</v>
      </c>
      <c r="BF21" s="386">
        <v>0.1215741</v>
      </c>
      <c r="BG21" s="386">
        <v>16.949594699999999</v>
      </c>
      <c r="BH21" s="386">
        <v>8.6360800000000001E-2</v>
      </c>
      <c r="BI21" s="386">
        <v>0.68284659999999997</v>
      </c>
      <c r="BJ21" s="386">
        <v>0.39334930000000001</v>
      </c>
    </row>
    <row r="22" spans="1:62" s="356" customFormat="1">
      <c r="A22" s="382">
        <v>45812.75</v>
      </c>
      <c r="B22" s="383">
        <v>34.598529999999997</v>
      </c>
      <c r="C22" s="384">
        <v>6.7942283999999997</v>
      </c>
      <c r="D22" s="366">
        <v>0.91629609999999995</v>
      </c>
      <c r="E22" s="367">
        <v>0.95142470000000001</v>
      </c>
      <c r="F22" s="385">
        <v>19.371047399999998</v>
      </c>
      <c r="G22" s="386">
        <v>1.9680084396625139</v>
      </c>
      <c r="H22" s="387">
        <v>12.6759641</v>
      </c>
      <c r="I22" s="388">
        <v>192.89333350000001</v>
      </c>
      <c r="J22" s="389">
        <v>17.971456799999999</v>
      </c>
      <c r="K22" s="388">
        <v>192.32785519999999</v>
      </c>
      <c r="L22" s="390">
        <v>25.574035599999998</v>
      </c>
      <c r="M22" s="391">
        <v>37.094148300000001</v>
      </c>
      <c r="N22" s="391">
        <v>14.547277299999999</v>
      </c>
      <c r="O22" s="392">
        <v>199.88748810000001</v>
      </c>
      <c r="P22" s="390">
        <v>22.977799699999998</v>
      </c>
      <c r="Q22" s="391">
        <v>36.994877600000002</v>
      </c>
      <c r="R22" s="391">
        <v>14.165298699999999</v>
      </c>
      <c r="S22" s="392">
        <v>197.2108082</v>
      </c>
      <c r="T22" s="390">
        <v>21.383026000000001</v>
      </c>
      <c r="U22" s="391">
        <v>36.507849899999997</v>
      </c>
      <c r="V22" s="391">
        <v>14.334833700000001</v>
      </c>
      <c r="W22" s="392">
        <v>197.4842414</v>
      </c>
      <c r="X22" s="390">
        <v>22.049185000000001</v>
      </c>
      <c r="Y22" s="391">
        <v>36.539007300000002</v>
      </c>
      <c r="Z22" s="391">
        <v>14.276661600000001</v>
      </c>
      <c r="AA22" s="392">
        <v>198.304937</v>
      </c>
      <c r="AB22" s="390">
        <v>195.17549650000001</v>
      </c>
      <c r="AC22" s="391">
        <v>13.3006805</v>
      </c>
      <c r="AD22" s="392">
        <v>55.528953891527777</v>
      </c>
      <c r="AE22" s="390">
        <v>0.81341600000000003</v>
      </c>
      <c r="AF22" s="391">
        <v>9.9752331999999999</v>
      </c>
      <c r="AG22" s="391">
        <v>0</v>
      </c>
      <c r="AH22" s="392">
        <v>81.570870499999998</v>
      </c>
      <c r="AI22" s="390">
        <v>22.668974899999998</v>
      </c>
      <c r="AJ22" s="391">
        <v>43.074299199999999</v>
      </c>
      <c r="AK22" s="391">
        <v>13.3911725</v>
      </c>
      <c r="AL22" s="392">
        <v>191.2381359</v>
      </c>
      <c r="AM22" s="390">
        <v>194.47241840000001</v>
      </c>
      <c r="AN22" s="391">
        <v>13.0543467</v>
      </c>
      <c r="AO22" s="394">
        <v>3.0810673203333332</v>
      </c>
      <c r="AP22" s="390">
        <v>61.298765852305557</v>
      </c>
      <c r="AQ22" s="391">
        <v>6.7914331876111111</v>
      </c>
      <c r="AR22" s="392">
        <v>68.090199039916669</v>
      </c>
      <c r="AS22" s="387">
        <v>15.9438152</v>
      </c>
      <c r="AT22" s="395">
        <v>134.37796200863889</v>
      </c>
      <c r="AU22" s="395">
        <v>125.11497490000001</v>
      </c>
      <c r="AV22" s="395">
        <v>99.967759299999997</v>
      </c>
      <c r="AW22" s="396">
        <v>15.9159396</v>
      </c>
      <c r="AX22" s="397">
        <v>17.971456799999999</v>
      </c>
      <c r="AY22" s="398">
        <v>192.32785519999999</v>
      </c>
      <c r="AZ22" s="398">
        <v>122.57537139999999</v>
      </c>
      <c r="BA22" s="398">
        <v>14.971524</v>
      </c>
      <c r="BB22" s="398">
        <v>34.401373300000003</v>
      </c>
      <c r="BC22" s="425">
        <v>0.35573009999999999</v>
      </c>
      <c r="BD22" s="386">
        <v>75.816855899999993</v>
      </c>
      <c r="BE22" s="386">
        <v>7.7499114999999996</v>
      </c>
      <c r="BF22" s="386">
        <v>0.13272010000000001</v>
      </c>
      <c r="BG22" s="386">
        <v>16.991711899999999</v>
      </c>
      <c r="BH22" s="386">
        <v>8.5427199999999995E-2</v>
      </c>
      <c r="BI22" s="386">
        <v>0.68905830000000001</v>
      </c>
      <c r="BJ22" s="386">
        <v>0.39392880000000002</v>
      </c>
    </row>
    <row r="23" spans="1:62" s="356" customFormat="1">
      <c r="A23" s="382">
        <v>45812.791666666599</v>
      </c>
      <c r="B23" s="383">
        <v>34.312107099999999</v>
      </c>
      <c r="C23" s="384">
        <v>6.3342245000000004</v>
      </c>
      <c r="D23" s="366">
        <v>0.898451</v>
      </c>
      <c r="E23" s="367">
        <v>0.93810749999999998</v>
      </c>
      <c r="F23" s="385">
        <v>19.091196799999999</v>
      </c>
      <c r="G23" s="386">
        <v>1.9641224731179185</v>
      </c>
      <c r="H23" s="387">
        <v>12.6234365</v>
      </c>
      <c r="I23" s="388">
        <v>192.74151470000001</v>
      </c>
      <c r="J23" s="389">
        <v>17.902089199999999</v>
      </c>
      <c r="K23" s="388">
        <v>192.3963445</v>
      </c>
      <c r="L23" s="390">
        <v>25.598951199999998</v>
      </c>
      <c r="M23" s="391">
        <v>37.0942024</v>
      </c>
      <c r="N23" s="391">
        <v>14.462659499999999</v>
      </c>
      <c r="O23" s="392">
        <v>199.67174109999999</v>
      </c>
      <c r="P23" s="390">
        <v>22.909043700000002</v>
      </c>
      <c r="Q23" s="391">
        <v>36.990804500000003</v>
      </c>
      <c r="R23" s="391">
        <v>14.0687696</v>
      </c>
      <c r="S23" s="392">
        <v>196.93141399999999</v>
      </c>
      <c r="T23" s="390">
        <v>20.578645600000002</v>
      </c>
      <c r="U23" s="391">
        <v>36.5132349</v>
      </c>
      <c r="V23" s="391">
        <v>14.2311338</v>
      </c>
      <c r="W23" s="392">
        <v>197.17542900000001</v>
      </c>
      <c r="X23" s="390">
        <v>21.9292525</v>
      </c>
      <c r="Y23" s="391">
        <v>36.527117400000002</v>
      </c>
      <c r="Z23" s="391">
        <v>14.1749533</v>
      </c>
      <c r="AA23" s="392">
        <v>197.852936</v>
      </c>
      <c r="AB23" s="390">
        <v>194.9803143</v>
      </c>
      <c r="AC23" s="391">
        <v>13.2319719</v>
      </c>
      <c r="AD23" s="392">
        <v>55.318965388027777</v>
      </c>
      <c r="AE23" s="390">
        <v>0.81683130000000004</v>
      </c>
      <c r="AF23" s="391">
        <v>9.9717760000000002</v>
      </c>
      <c r="AG23" s="391">
        <v>0</v>
      </c>
      <c r="AH23" s="392">
        <v>81.4173531</v>
      </c>
      <c r="AI23" s="390">
        <v>22.6526797</v>
      </c>
      <c r="AJ23" s="391">
        <v>43.102931699999999</v>
      </c>
      <c r="AK23" s="391">
        <v>13.340485599999999</v>
      </c>
      <c r="AL23" s="392">
        <v>191.07981950000001</v>
      </c>
      <c r="AM23" s="390">
        <v>194.32202179999999</v>
      </c>
      <c r="AN23" s="391">
        <v>12.999217</v>
      </c>
      <c r="AO23" s="394">
        <v>2.9889904456944447</v>
      </c>
      <c r="AP23" s="390">
        <v>59.938878054694442</v>
      </c>
      <c r="AQ23" s="391">
        <v>7.4543026004444446</v>
      </c>
      <c r="AR23" s="392">
        <v>67.393180655138892</v>
      </c>
      <c r="AS23" s="387">
        <v>15.898505</v>
      </c>
      <c r="AT23" s="395">
        <v>133.74876390908335</v>
      </c>
      <c r="AU23" s="395">
        <v>125.3263362</v>
      </c>
      <c r="AV23" s="395">
        <v>99.963649899999993</v>
      </c>
      <c r="AW23" s="396">
        <v>15.870358</v>
      </c>
      <c r="AX23" s="397">
        <v>17.902089199999999</v>
      </c>
      <c r="AY23" s="398">
        <v>192.3963445</v>
      </c>
      <c r="AZ23" s="398">
        <v>122.4267272</v>
      </c>
      <c r="BA23" s="398">
        <v>14.9022676</v>
      </c>
      <c r="BB23" s="398">
        <v>34.0416697</v>
      </c>
      <c r="BC23" s="425">
        <v>0.351387</v>
      </c>
      <c r="BD23" s="386">
        <v>76.039747899999995</v>
      </c>
      <c r="BE23" s="386">
        <v>6.9812313000000001</v>
      </c>
      <c r="BF23" s="386">
        <v>0.14103060000000001</v>
      </c>
      <c r="BG23" s="386">
        <v>16.337148299999999</v>
      </c>
      <c r="BH23" s="386">
        <v>8.5039500000000004E-2</v>
      </c>
      <c r="BI23" s="386">
        <v>0.68956830000000002</v>
      </c>
      <c r="BJ23" s="386">
        <v>0.39371319999999999</v>
      </c>
    </row>
    <row r="24" spans="1:62" s="356" customFormat="1">
      <c r="A24" s="382">
        <v>45812.833333333299</v>
      </c>
      <c r="B24" s="383">
        <v>34.361838300000002</v>
      </c>
      <c r="C24" s="384">
        <v>6.3338238999999996</v>
      </c>
      <c r="D24" s="366">
        <v>0.88949310000000004</v>
      </c>
      <c r="E24" s="367">
        <v>0.92633580000000004</v>
      </c>
      <c r="F24" s="385">
        <v>18.7031077</v>
      </c>
      <c r="G24" s="386">
        <v>1.9637957109804698</v>
      </c>
      <c r="H24" s="387">
        <v>12.6297868</v>
      </c>
      <c r="I24" s="388">
        <v>192.7252594</v>
      </c>
      <c r="J24" s="389">
        <v>17.907678600000001</v>
      </c>
      <c r="K24" s="388">
        <v>192.37942580000001</v>
      </c>
      <c r="L24" s="390">
        <v>25.6717987</v>
      </c>
      <c r="M24" s="391">
        <v>37.094223399999997</v>
      </c>
      <c r="N24" s="391">
        <v>14.4777919</v>
      </c>
      <c r="O24" s="392">
        <v>199.70553860000001</v>
      </c>
      <c r="P24" s="390">
        <v>22.832384099999999</v>
      </c>
      <c r="Q24" s="391">
        <v>36.967883299999997</v>
      </c>
      <c r="R24" s="391">
        <v>14.0871681</v>
      </c>
      <c r="S24" s="392">
        <v>196.9217032</v>
      </c>
      <c r="T24" s="390">
        <v>20.8722578</v>
      </c>
      <c r="U24" s="391">
        <v>37.009479300000002</v>
      </c>
      <c r="V24" s="391">
        <v>14.257668300000001</v>
      </c>
      <c r="W24" s="392">
        <v>197.06537109999999</v>
      </c>
      <c r="X24" s="390">
        <v>21.997724000000002</v>
      </c>
      <c r="Y24" s="391">
        <v>37.024737399999999</v>
      </c>
      <c r="Z24" s="391">
        <v>14.2099747</v>
      </c>
      <c r="AA24" s="392">
        <v>197.56001259999999</v>
      </c>
      <c r="AB24" s="390">
        <v>194.9462446</v>
      </c>
      <c r="AC24" s="391">
        <v>13.233263000000001</v>
      </c>
      <c r="AD24" s="392">
        <v>55.419605766250001</v>
      </c>
      <c r="AE24" s="390">
        <v>0.84474850000000001</v>
      </c>
      <c r="AF24" s="391">
        <v>9.9682749000000008</v>
      </c>
      <c r="AG24" s="391">
        <v>0</v>
      </c>
      <c r="AH24" s="392">
        <v>81.238842300000002</v>
      </c>
      <c r="AI24" s="390">
        <v>22.5999947</v>
      </c>
      <c r="AJ24" s="391">
        <v>45.464465799999999</v>
      </c>
      <c r="AK24" s="391">
        <v>13.359247699999999</v>
      </c>
      <c r="AL24" s="392">
        <v>191.01288790000001</v>
      </c>
      <c r="AM24" s="390">
        <v>194.32043039999999</v>
      </c>
      <c r="AN24" s="391">
        <v>13.009051100000001</v>
      </c>
      <c r="AO24" s="394">
        <v>2.9944737386666667</v>
      </c>
      <c r="AP24" s="390">
        <v>59.782594437444445</v>
      </c>
      <c r="AQ24" s="391">
        <v>7.6970362374999999</v>
      </c>
      <c r="AR24" s="392">
        <v>67.479630674944445</v>
      </c>
      <c r="AS24" s="387">
        <v>15.8928517</v>
      </c>
      <c r="AT24" s="395">
        <v>133.99515046994443</v>
      </c>
      <c r="AU24" s="395">
        <v>125.0265855</v>
      </c>
      <c r="AV24" s="395">
        <v>99.962495000000004</v>
      </c>
      <c r="AW24" s="396">
        <v>15.8643676</v>
      </c>
      <c r="AX24" s="397">
        <v>17.907678600000001</v>
      </c>
      <c r="AY24" s="398">
        <v>192.37942580000001</v>
      </c>
      <c r="AZ24" s="398">
        <v>122.20711900000001</v>
      </c>
      <c r="BA24" s="398">
        <v>14.907482999999999</v>
      </c>
      <c r="BB24" s="398">
        <v>34.187449899999997</v>
      </c>
      <c r="BC24" s="425">
        <v>0.35043269999999999</v>
      </c>
      <c r="BD24" s="386">
        <v>75.925393999999997</v>
      </c>
      <c r="BE24" s="386">
        <v>9.4989583</v>
      </c>
      <c r="BF24" s="386">
        <v>0.14688100000000001</v>
      </c>
      <c r="BG24" s="386">
        <v>16.420303400000002</v>
      </c>
      <c r="BH24" s="386">
        <v>8.4871100000000005E-2</v>
      </c>
      <c r="BI24" s="386">
        <v>0.69078899999999999</v>
      </c>
      <c r="BJ24" s="386">
        <v>0.3932621</v>
      </c>
    </row>
    <row r="25" spans="1:62" s="356" customFormat="1">
      <c r="A25" s="382">
        <v>45812.875</v>
      </c>
      <c r="B25" s="383">
        <v>34.602760099999998</v>
      </c>
      <c r="C25" s="384">
        <v>5.9503731000000002</v>
      </c>
      <c r="D25" s="366">
        <v>0.88868469999999999</v>
      </c>
      <c r="E25" s="367">
        <v>0.9245582</v>
      </c>
      <c r="F25" s="385">
        <v>18.412500000000001</v>
      </c>
      <c r="G25" s="386">
        <v>1.918551936457777</v>
      </c>
      <c r="H25" s="387">
        <v>12.695576900000001</v>
      </c>
      <c r="I25" s="388">
        <v>192.9686197</v>
      </c>
      <c r="J25" s="389">
        <v>17.9737884</v>
      </c>
      <c r="K25" s="388">
        <v>192.4416324</v>
      </c>
      <c r="L25" s="390">
        <v>25.520529100000001</v>
      </c>
      <c r="M25" s="391">
        <v>37.174866100000003</v>
      </c>
      <c r="N25" s="391">
        <v>14.5354405</v>
      </c>
      <c r="O25" s="392">
        <v>199.89397940000001</v>
      </c>
      <c r="P25" s="390">
        <v>22.731593499999999</v>
      </c>
      <c r="Q25" s="391">
        <v>36.9323896</v>
      </c>
      <c r="R25" s="391">
        <v>14.147119200000001</v>
      </c>
      <c r="S25" s="392">
        <v>197.14632420000001</v>
      </c>
      <c r="T25" s="390">
        <v>21.368766099999998</v>
      </c>
      <c r="U25" s="391">
        <v>36.299883299999998</v>
      </c>
      <c r="V25" s="391">
        <v>14.313272100000001</v>
      </c>
      <c r="W25" s="392">
        <v>197.1981754</v>
      </c>
      <c r="X25" s="390">
        <v>21.984332899999998</v>
      </c>
      <c r="Y25" s="391">
        <v>36.705838999999997</v>
      </c>
      <c r="Z25" s="391">
        <v>14.264877200000001</v>
      </c>
      <c r="AA25" s="392">
        <v>197.48046780000001</v>
      </c>
      <c r="AB25" s="390">
        <v>195.20333239999999</v>
      </c>
      <c r="AC25" s="391">
        <v>13.305180999999999</v>
      </c>
      <c r="AD25" s="392">
        <v>54.783871454083332</v>
      </c>
      <c r="AE25" s="390">
        <v>0.83373620000000004</v>
      </c>
      <c r="AF25" s="391">
        <v>9.9693944999999999</v>
      </c>
      <c r="AG25" s="391">
        <v>0</v>
      </c>
      <c r="AH25" s="392">
        <v>80.987780799999996</v>
      </c>
      <c r="AI25" s="390">
        <v>22.524268299999999</v>
      </c>
      <c r="AJ25" s="391">
        <v>44.904827300000001</v>
      </c>
      <c r="AK25" s="391">
        <v>13.4318878</v>
      </c>
      <c r="AL25" s="392">
        <v>191.24488360000001</v>
      </c>
      <c r="AM25" s="390">
        <v>194.56657279999999</v>
      </c>
      <c r="AN25" s="391">
        <v>13.078218</v>
      </c>
      <c r="AO25" s="394">
        <v>3.1727154206111114</v>
      </c>
      <c r="AP25" s="390">
        <v>58.919663393</v>
      </c>
      <c r="AQ25" s="391">
        <v>7.4675290036388891</v>
      </c>
      <c r="AR25" s="392">
        <v>66.387192396638895</v>
      </c>
      <c r="AS25" s="387">
        <v>15.9465851</v>
      </c>
      <c r="AT25" s="395">
        <v>134.34755944963888</v>
      </c>
      <c r="AU25" s="395">
        <v>125.1089776</v>
      </c>
      <c r="AV25" s="395">
        <v>99.961641499999999</v>
      </c>
      <c r="AW25" s="396">
        <v>15.917731</v>
      </c>
      <c r="AX25" s="397">
        <v>17.9737884</v>
      </c>
      <c r="AY25" s="398">
        <v>192.4416324</v>
      </c>
      <c r="AZ25" s="398">
        <v>122.13437639999999</v>
      </c>
      <c r="BA25" s="398">
        <v>14.9737776</v>
      </c>
      <c r="BB25" s="398">
        <v>34.453529099999997</v>
      </c>
      <c r="BC25" s="425">
        <v>0.3508502</v>
      </c>
      <c r="BD25" s="386">
        <v>75.369402199999996</v>
      </c>
      <c r="BE25" s="386">
        <v>8.0505826999999996</v>
      </c>
      <c r="BF25" s="386">
        <v>0.15148880000000001</v>
      </c>
      <c r="BG25" s="386">
        <v>16.135876700000001</v>
      </c>
      <c r="BH25" s="386">
        <v>8.4718799999999997E-2</v>
      </c>
      <c r="BI25" s="386">
        <v>0.69212119999999999</v>
      </c>
      <c r="BJ25" s="386">
        <v>0.39319660000000001</v>
      </c>
    </row>
    <row r="26" spans="1:62" s="356" customFormat="1">
      <c r="A26" s="382">
        <v>45812.916666666599</v>
      </c>
      <c r="B26" s="383">
        <v>34.545532700000003</v>
      </c>
      <c r="C26" s="384">
        <v>6.2738052</v>
      </c>
      <c r="D26" s="366">
        <v>0.88542290000000001</v>
      </c>
      <c r="E26" s="367">
        <v>0.92144970000000004</v>
      </c>
      <c r="F26" s="385">
        <v>18.1376566</v>
      </c>
      <c r="G26" s="386">
        <v>1.9132349490855198</v>
      </c>
      <c r="H26" s="387">
        <v>12.671490500000001</v>
      </c>
      <c r="I26" s="395">
        <v>192.90001269999999</v>
      </c>
      <c r="J26" s="387">
        <v>17.9477163</v>
      </c>
      <c r="K26" s="388">
        <v>192.52953590000001</v>
      </c>
      <c r="L26" s="390">
        <v>25.393872699999999</v>
      </c>
      <c r="M26" s="391">
        <v>37.678980299999999</v>
      </c>
      <c r="N26" s="391">
        <v>14.511115</v>
      </c>
      <c r="O26" s="392">
        <v>199.83465169999999</v>
      </c>
      <c r="P26" s="390">
        <v>22.697431600000002</v>
      </c>
      <c r="Q26" s="391">
        <v>37.385305700000004</v>
      </c>
      <c r="R26" s="391">
        <v>14.109645799999999</v>
      </c>
      <c r="S26" s="392">
        <v>197.0253774</v>
      </c>
      <c r="T26" s="390">
        <v>20.754432999999999</v>
      </c>
      <c r="U26" s="391">
        <v>35.285698799999999</v>
      </c>
      <c r="V26" s="391">
        <v>14.243907699999999</v>
      </c>
      <c r="W26" s="392">
        <v>196.82175989999999</v>
      </c>
      <c r="X26" s="390">
        <v>21.914805900000001</v>
      </c>
      <c r="Y26" s="391">
        <v>36.728573500000003</v>
      </c>
      <c r="Z26" s="391">
        <v>14.2170614</v>
      </c>
      <c r="AA26" s="392">
        <v>197.44623050000001</v>
      </c>
      <c r="AB26" s="390">
        <v>195.12549530000001</v>
      </c>
      <c r="AC26" s="391">
        <v>13.2778165</v>
      </c>
      <c r="AD26" s="392">
        <v>53.68466317869445</v>
      </c>
      <c r="AE26" s="390">
        <v>0.73927229999999999</v>
      </c>
      <c r="AF26" s="391">
        <v>9.9711814000000007</v>
      </c>
      <c r="AG26" s="391">
        <v>0</v>
      </c>
      <c r="AH26" s="392">
        <v>80.735726700000001</v>
      </c>
      <c r="AI26" s="390">
        <v>22.4273138</v>
      </c>
      <c r="AJ26" s="391">
        <v>46.058940800000002</v>
      </c>
      <c r="AK26" s="391">
        <v>13.4153348</v>
      </c>
      <c r="AL26" s="392">
        <v>191.21580159999999</v>
      </c>
      <c r="AM26" s="390">
        <v>194.5103881</v>
      </c>
      <c r="AN26" s="391">
        <v>13.0568352</v>
      </c>
      <c r="AO26" s="394">
        <v>3.1664088940555555</v>
      </c>
      <c r="AP26" s="390">
        <v>58.875774066083331</v>
      </c>
      <c r="AQ26" s="391">
        <v>7.2179464303333338</v>
      </c>
      <c r="AR26" s="392">
        <v>66.093720496416665</v>
      </c>
      <c r="AS26" s="389">
        <v>15.924873</v>
      </c>
      <c r="AT26" s="395">
        <v>134.13380125758334</v>
      </c>
      <c r="AU26" s="395">
        <v>125.0950563</v>
      </c>
      <c r="AV26" s="395">
        <v>99.960806199999993</v>
      </c>
      <c r="AW26" s="396">
        <v>15.8961383</v>
      </c>
      <c r="AX26" s="397">
        <v>17.9477163</v>
      </c>
      <c r="AY26" s="398">
        <v>192.52953590000001</v>
      </c>
      <c r="AZ26" s="398">
        <v>122.09113170000001</v>
      </c>
      <c r="BA26" s="398">
        <v>14.947751500000001</v>
      </c>
      <c r="BB26" s="398">
        <v>34.372358400000003</v>
      </c>
      <c r="BC26" s="425">
        <v>0.34934949999999998</v>
      </c>
      <c r="BD26" s="386">
        <v>75.128983000000005</v>
      </c>
      <c r="BE26" s="386">
        <v>6.8322702</v>
      </c>
      <c r="BF26" s="386">
        <v>0.15405340000000001</v>
      </c>
      <c r="BG26" s="386">
        <v>15.8699137</v>
      </c>
      <c r="BH26" s="386">
        <v>8.4649299999999997E-2</v>
      </c>
      <c r="BI26" s="386">
        <v>0.69456039999999997</v>
      </c>
      <c r="BJ26" s="386">
        <v>0.39361570000000001</v>
      </c>
    </row>
    <row r="27" spans="1:62" s="356" customFormat="1">
      <c r="A27" s="382">
        <v>45812.958333333299</v>
      </c>
      <c r="B27" s="383">
        <v>34.456114700000001</v>
      </c>
      <c r="C27" s="384">
        <v>5.4895766000000004</v>
      </c>
      <c r="D27" s="366">
        <v>0.88409740000000003</v>
      </c>
      <c r="E27" s="367">
        <v>0.91957169999999999</v>
      </c>
      <c r="F27" s="385">
        <v>17.8937457</v>
      </c>
      <c r="G27" s="386">
        <v>1.9157596630680345</v>
      </c>
      <c r="H27" s="389">
        <v>12.6585278</v>
      </c>
      <c r="I27" s="388">
        <v>192.83424640000001</v>
      </c>
      <c r="J27" s="389">
        <v>17.9373802</v>
      </c>
      <c r="K27" s="388">
        <v>192.40360200000001</v>
      </c>
      <c r="L27" s="390">
        <v>25.449530200000002</v>
      </c>
      <c r="M27" s="391">
        <v>37.554316999999998</v>
      </c>
      <c r="N27" s="391">
        <v>14.5181042</v>
      </c>
      <c r="O27" s="392">
        <v>199.85129810000001</v>
      </c>
      <c r="P27" s="390">
        <v>22.579459499999999</v>
      </c>
      <c r="Q27" s="391">
        <v>37.861424499999998</v>
      </c>
      <c r="R27" s="391">
        <v>14.1166281</v>
      </c>
      <c r="S27" s="392">
        <v>196.98434750000001</v>
      </c>
      <c r="T27" s="390">
        <v>20.371091100000001</v>
      </c>
      <c r="U27" s="391">
        <v>35.601915599999998</v>
      </c>
      <c r="V27" s="391">
        <v>14.248146</v>
      </c>
      <c r="W27" s="392">
        <v>196.78360219999999</v>
      </c>
      <c r="X27" s="390">
        <v>21.894507399999998</v>
      </c>
      <c r="Y27" s="391">
        <v>37.725860400000002</v>
      </c>
      <c r="Z27" s="391">
        <v>14.235455200000001</v>
      </c>
      <c r="AA27" s="392">
        <v>197.54951940000001</v>
      </c>
      <c r="AB27" s="390">
        <v>195.0444152</v>
      </c>
      <c r="AC27" s="391">
        <v>13.2604732</v>
      </c>
      <c r="AD27" s="392">
        <v>53.412775665194445</v>
      </c>
      <c r="AE27" s="390">
        <v>0.63574529999999996</v>
      </c>
      <c r="AF27" s="391">
        <v>9.9729408999999993</v>
      </c>
      <c r="AG27" s="391">
        <v>0</v>
      </c>
      <c r="AH27" s="392">
        <v>80.479154500000007</v>
      </c>
      <c r="AI27" s="390">
        <v>22.309186</v>
      </c>
      <c r="AJ27" s="391">
        <v>48.602082500000002</v>
      </c>
      <c r="AK27" s="391">
        <v>13.415522299999999</v>
      </c>
      <c r="AL27" s="392">
        <v>191.15540139999999</v>
      </c>
      <c r="AM27" s="390">
        <v>194.46506579999999</v>
      </c>
      <c r="AN27" s="391">
        <v>13.0479425</v>
      </c>
      <c r="AO27" s="394">
        <v>3.0797878384444441</v>
      </c>
      <c r="AP27" s="390">
        <v>59.299540958972216</v>
      </c>
      <c r="AQ27" s="391">
        <v>6.7100937293333329</v>
      </c>
      <c r="AR27" s="392">
        <v>66.009634688305553</v>
      </c>
      <c r="AS27" s="389">
        <v>15.9100988</v>
      </c>
      <c r="AT27" s="395">
        <v>134.16096302950001</v>
      </c>
      <c r="AU27" s="395">
        <v>124.93882050000001</v>
      </c>
      <c r="AV27" s="395">
        <v>99.960219600000002</v>
      </c>
      <c r="AW27" s="396">
        <v>15.8813219</v>
      </c>
      <c r="AX27" s="397">
        <v>17.9373802</v>
      </c>
      <c r="AY27" s="398">
        <v>192.40360200000001</v>
      </c>
      <c r="AZ27" s="398">
        <v>122.1149841</v>
      </c>
      <c r="BA27" s="398">
        <v>14.937201999999999</v>
      </c>
      <c r="BB27" s="398">
        <v>34.3904833</v>
      </c>
      <c r="BC27" s="425">
        <v>0.35025790000000001</v>
      </c>
      <c r="BD27" s="386">
        <v>75.279843600000007</v>
      </c>
      <c r="BE27" s="386">
        <v>10.047315299999999</v>
      </c>
      <c r="BF27" s="386">
        <v>0.15380730000000001</v>
      </c>
      <c r="BG27" s="386">
        <v>15.8991507</v>
      </c>
      <c r="BH27" s="386">
        <v>8.4565600000000005E-2</v>
      </c>
      <c r="BI27" s="386">
        <v>0.6980189</v>
      </c>
      <c r="BJ27" s="386">
        <v>0.39341989999999999</v>
      </c>
    </row>
    <row r="28" spans="1:62" s="356" customFormat="1">
      <c r="A28" s="382">
        <v>45813</v>
      </c>
      <c r="B28" s="383">
        <v>35.123608699999998</v>
      </c>
      <c r="C28" s="384">
        <v>3.4059458</v>
      </c>
      <c r="D28" s="366">
        <v>0.91501149999999998</v>
      </c>
      <c r="E28" s="367">
        <v>0.93409010000000003</v>
      </c>
      <c r="F28" s="385">
        <v>17.879382499999998</v>
      </c>
      <c r="G28" s="386">
        <v>1.9295949629260494</v>
      </c>
      <c r="H28" s="389">
        <v>12.893874</v>
      </c>
      <c r="I28" s="388">
        <v>193.45442449999999</v>
      </c>
      <c r="J28" s="389">
        <v>18.211026700000001</v>
      </c>
      <c r="K28" s="388">
        <v>192.12934580000001</v>
      </c>
      <c r="L28" s="390">
        <v>25.8295256</v>
      </c>
      <c r="M28" s="391">
        <v>35.195502500000003</v>
      </c>
      <c r="N28" s="391">
        <v>14.7621296</v>
      </c>
      <c r="O28" s="392">
        <v>200.41861019999999</v>
      </c>
      <c r="P28" s="390">
        <v>23.792776199999999</v>
      </c>
      <c r="Q28" s="391">
        <v>36.522372400000002</v>
      </c>
      <c r="R28" s="391">
        <v>14.399713500000001</v>
      </c>
      <c r="S28" s="392">
        <v>197.63541699999999</v>
      </c>
      <c r="T28" s="390">
        <v>21.0819467</v>
      </c>
      <c r="U28" s="391">
        <v>36.945946900000003</v>
      </c>
      <c r="V28" s="391">
        <v>14.557823900000001</v>
      </c>
      <c r="W28" s="392">
        <v>197.4502426</v>
      </c>
      <c r="X28" s="390">
        <v>22.242095500000001</v>
      </c>
      <c r="Y28" s="391">
        <v>37.684707699999997</v>
      </c>
      <c r="Z28" s="391">
        <v>14.5195138</v>
      </c>
      <c r="AA28" s="392">
        <v>198.42824830000001</v>
      </c>
      <c r="AB28" s="390">
        <v>195.69475879999999</v>
      </c>
      <c r="AC28" s="391">
        <v>13.5208633</v>
      </c>
      <c r="AD28" s="392">
        <v>54.253774920444442</v>
      </c>
      <c r="AE28" s="390">
        <v>0.59450040000000004</v>
      </c>
      <c r="AF28" s="391">
        <v>9.9770904999999992</v>
      </c>
      <c r="AG28" s="391">
        <v>0</v>
      </c>
      <c r="AH28" s="392">
        <v>80.223619400000004</v>
      </c>
      <c r="AI28" s="390">
        <v>22.269805900000001</v>
      </c>
      <c r="AJ28" s="391">
        <v>48.286530300000003</v>
      </c>
      <c r="AK28" s="391">
        <v>13.660500799999999</v>
      </c>
      <c r="AL28" s="392">
        <v>191.5995791</v>
      </c>
      <c r="AM28" s="390">
        <v>195.1135865</v>
      </c>
      <c r="AN28" s="391">
        <v>13.292476499999999</v>
      </c>
      <c r="AO28" s="394">
        <v>3.0361903198333331</v>
      </c>
      <c r="AP28" s="390">
        <v>64.171463385666669</v>
      </c>
      <c r="AQ28" s="391">
        <v>3.6028750416388888</v>
      </c>
      <c r="AR28" s="392">
        <v>67.774338427305565</v>
      </c>
      <c r="AS28" s="389">
        <v>16.101016900000001</v>
      </c>
      <c r="AT28" s="395">
        <v>135.10044575286111</v>
      </c>
      <c r="AU28" s="395">
        <v>125.3086407</v>
      </c>
      <c r="AV28" s="395">
        <v>99.960271599999999</v>
      </c>
      <c r="AW28" s="396">
        <v>16.071577399999999</v>
      </c>
      <c r="AX28" s="397">
        <v>18.211026700000001</v>
      </c>
      <c r="AY28" s="398">
        <v>192.12934580000001</v>
      </c>
      <c r="AZ28" s="398">
        <v>123.0608613</v>
      </c>
      <c r="BA28" s="398">
        <v>15.209391500000001</v>
      </c>
      <c r="BB28" s="398">
        <v>35.213970600000003</v>
      </c>
      <c r="BC28" s="425">
        <v>0.34924529999999998</v>
      </c>
      <c r="BD28" s="386">
        <v>75.318335599999997</v>
      </c>
      <c r="BE28" s="386">
        <v>12.6922382</v>
      </c>
      <c r="BF28" s="386">
        <v>0.15621370000000001</v>
      </c>
      <c r="BG28" s="386">
        <v>19.067288600000001</v>
      </c>
      <c r="BH28" s="386">
        <v>8.3873699999999995E-2</v>
      </c>
      <c r="BI28" s="386">
        <v>0.69786130000000002</v>
      </c>
      <c r="BJ28" s="386">
        <v>0.39332460000000002</v>
      </c>
    </row>
    <row r="29" spans="1:62" s="321" customFormat="1">
      <c r="A29" s="400" t="s">
        <v>261</v>
      </c>
      <c r="B29" s="314">
        <f>B30*24</f>
        <v>827.65820559999997</v>
      </c>
      <c r="C29" s="315">
        <f>C30*24</f>
        <v>126.11977629999998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4592379.8290848993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265049.65293839999</v>
      </c>
      <c r="AP29" s="267">
        <f>SUM(AP5:AP28)*3600</f>
        <v>5225563.7976529002</v>
      </c>
      <c r="AQ29" s="317">
        <f t="shared" ref="AQ29:AR29" si="0">SUM(AQ5:AQ28)*3600</f>
        <v>740341.27316659992</v>
      </c>
      <c r="AR29" s="266">
        <f t="shared" si="0"/>
        <v>5965905.0708194999</v>
      </c>
      <c r="AS29" s="275"/>
      <c r="AT29" s="318">
        <f>AT30*24*3600</f>
        <v>11663432.017891999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6"/>
      <c r="BE29" s="320"/>
      <c r="BF29" s="274"/>
      <c r="BG29" s="320"/>
      <c r="BH29" s="274"/>
      <c r="BI29" s="320"/>
      <c r="BJ29" s="274"/>
    </row>
    <row r="30" spans="1:62">
      <c r="A30" s="427" t="s">
        <v>37</v>
      </c>
      <c r="B30" s="336">
        <f t="shared" ref="B30:BJ30" si="1">AVERAGE(B5:B28)</f>
        <v>34.485758566666668</v>
      </c>
      <c r="C30" s="337">
        <f t="shared" si="1"/>
        <v>5.2549906791666663</v>
      </c>
      <c r="D30" s="336">
        <f t="shared" si="1"/>
        <v>0.84413675833333335</v>
      </c>
      <c r="E30" s="337">
        <f t="shared" si="1"/>
        <v>0.8634767874999999</v>
      </c>
      <c r="F30" s="335">
        <f t="shared" si="1"/>
        <v>18.412937087500001</v>
      </c>
      <c r="G30" s="335">
        <f t="shared" si="1"/>
        <v>2.0025738064943557</v>
      </c>
      <c r="H30" s="336">
        <f t="shared" si="1"/>
        <v>12.707399154166666</v>
      </c>
      <c r="I30" s="337">
        <f t="shared" si="1"/>
        <v>192.99435278333337</v>
      </c>
      <c r="J30" s="336">
        <f t="shared" si="1"/>
        <v>17.957473958333331</v>
      </c>
      <c r="K30" s="337">
        <f t="shared" si="1"/>
        <v>192.75715249583334</v>
      </c>
      <c r="L30" s="336">
        <f t="shared" si="1"/>
        <v>25.773450899999997</v>
      </c>
      <c r="M30" s="338">
        <f t="shared" si="1"/>
        <v>36.347909229166667</v>
      </c>
      <c r="N30" s="338">
        <f t="shared" si="1"/>
        <v>14.531326337499998</v>
      </c>
      <c r="O30" s="337">
        <f t="shared" si="1"/>
        <v>199.81280260416671</v>
      </c>
      <c r="P30" s="336">
        <f t="shared" si="1"/>
        <v>22.986860516666667</v>
      </c>
      <c r="Q30" s="338">
        <f t="shared" si="1"/>
        <v>36.306524187499996</v>
      </c>
      <c r="R30" s="338">
        <f t="shared" si="1"/>
        <v>14.149854120833337</v>
      </c>
      <c r="S30" s="337">
        <f t="shared" si="1"/>
        <v>197.14990949583338</v>
      </c>
      <c r="T30" s="336">
        <f t="shared" si="1"/>
        <v>21.089288012500003</v>
      </c>
      <c r="U30" s="338">
        <f t="shared" si="1"/>
        <v>35.775012350000004</v>
      </c>
      <c r="V30" s="338">
        <f t="shared" si="1"/>
        <v>14.296911645833335</v>
      </c>
      <c r="W30" s="337">
        <f t="shared" si="1"/>
        <v>197.31366011666663</v>
      </c>
      <c r="X30" s="336">
        <f t="shared" si="1"/>
        <v>22.120930116666667</v>
      </c>
      <c r="Y30" s="338">
        <f t="shared" si="1"/>
        <v>36.008403654166671</v>
      </c>
      <c r="Z30" s="338">
        <f t="shared" si="1"/>
        <v>14.248054091666667</v>
      </c>
      <c r="AA30" s="337">
        <f t="shared" si="1"/>
        <v>197.8119683208333</v>
      </c>
      <c r="AB30" s="336">
        <f t="shared" si="1"/>
        <v>195.18194645833339</v>
      </c>
      <c r="AC30" s="338">
        <f t="shared" si="1"/>
        <v>13.306274100000001</v>
      </c>
      <c r="AD30" s="337">
        <f t="shared" si="1"/>
        <v>53.152544318112263</v>
      </c>
      <c r="AE30" s="336">
        <f t="shared" si="1"/>
        <v>0.76266253333333334</v>
      </c>
      <c r="AF30" s="338">
        <f t="shared" si="1"/>
        <v>9.9743361166666649</v>
      </c>
      <c r="AG30" s="338">
        <f t="shared" si="1"/>
        <v>0</v>
      </c>
      <c r="AH30" s="337">
        <f t="shared" si="1"/>
        <v>81.059820108333312</v>
      </c>
      <c r="AI30" s="336">
        <f t="shared" si="1"/>
        <v>22.658770608333338</v>
      </c>
      <c r="AJ30" s="338">
        <f t="shared" si="1"/>
        <v>42.8663048875</v>
      </c>
      <c r="AK30" s="338">
        <f t="shared" si="1"/>
        <v>13.430710850000004</v>
      </c>
      <c r="AL30" s="334">
        <f t="shared" si="1"/>
        <v>191.35766154999999</v>
      </c>
      <c r="AM30" s="336">
        <f t="shared" si="1"/>
        <v>194.5501039041666</v>
      </c>
      <c r="AN30" s="338">
        <f t="shared" si="1"/>
        <v>13.077583504166666</v>
      </c>
      <c r="AO30" s="337">
        <f t="shared" si="1"/>
        <v>3.0677043164166666</v>
      </c>
      <c r="AP30" s="336">
        <f t="shared" si="1"/>
        <v>60.481062472834488</v>
      </c>
      <c r="AQ30" s="338">
        <f t="shared" si="1"/>
        <v>8.5687647357245371</v>
      </c>
      <c r="AR30" s="337">
        <f t="shared" si="1"/>
        <v>69.049827208559023</v>
      </c>
      <c r="AS30" s="336">
        <f t="shared" si="1"/>
        <v>15.934602845833334</v>
      </c>
      <c r="AT30" s="338">
        <f t="shared" si="1"/>
        <v>134.99342613300925</v>
      </c>
      <c r="AU30" s="338">
        <f t="shared" si="1"/>
        <v>125.0012364458333</v>
      </c>
      <c r="AV30" s="338">
        <f t="shared" si="1"/>
        <v>99.970592166666677</v>
      </c>
      <c r="AW30" s="339">
        <f t="shared" si="1"/>
        <v>15.907162779166669</v>
      </c>
      <c r="AX30" s="340">
        <f t="shared" si="1"/>
        <v>17.957473958333331</v>
      </c>
      <c r="AY30" s="339">
        <f t="shared" si="1"/>
        <v>192.75715249583334</v>
      </c>
      <c r="AZ30" s="339">
        <f t="shared" si="1"/>
        <v>122.21895177083337</v>
      </c>
      <c r="BA30" s="339">
        <f t="shared" si="1"/>
        <v>14.957368808333333</v>
      </c>
      <c r="BB30" s="339">
        <f t="shared" si="1"/>
        <v>34.39427520833334</v>
      </c>
      <c r="BC30" s="339">
        <f t="shared" si="1"/>
        <v>0.34849094999999991</v>
      </c>
      <c r="BD30" s="335">
        <f t="shared" si="1"/>
        <v>75.38104474166667</v>
      </c>
      <c r="BE30" s="340">
        <f t="shared" si="1"/>
        <v>8.3098716791666671</v>
      </c>
      <c r="BF30" s="337">
        <f t="shared" si="1"/>
        <v>0.13959875833333338</v>
      </c>
      <c r="BG30" s="340">
        <f t="shared" si="1"/>
        <v>15.499827475000002</v>
      </c>
      <c r="BH30" s="337">
        <f t="shared" si="1"/>
        <v>8.7421095833333337E-2</v>
      </c>
      <c r="BI30" s="340">
        <f t="shared" si="1"/>
        <v>0.6652570874999999</v>
      </c>
      <c r="BJ30" s="337">
        <f t="shared" si="1"/>
        <v>0.43888337083333323</v>
      </c>
    </row>
    <row r="31" spans="1:62">
      <c r="A31" s="427" t="s">
        <v>4</v>
      </c>
      <c r="B31" s="343">
        <f t="shared" ref="B31:BJ31" si="2">MIN(B5:B28)</f>
        <v>33.972296399999998</v>
      </c>
      <c r="C31" s="344">
        <f t="shared" si="2"/>
        <v>2.9777187000000001</v>
      </c>
      <c r="D31" s="343">
        <f t="shared" si="2"/>
        <v>0.72783640000000005</v>
      </c>
      <c r="E31" s="344">
        <f t="shared" si="2"/>
        <v>0.73456710000000003</v>
      </c>
      <c r="F31" s="342">
        <f t="shared" si="2"/>
        <v>14.7898408</v>
      </c>
      <c r="G31" s="342">
        <f t="shared" si="2"/>
        <v>1.9132349490855198</v>
      </c>
      <c r="H31" s="343">
        <f t="shared" si="2"/>
        <v>12.614813099999999</v>
      </c>
      <c r="I31" s="344">
        <f t="shared" si="2"/>
        <v>192.69150429999999</v>
      </c>
      <c r="J31" s="343">
        <f t="shared" si="2"/>
        <v>17.801068900000001</v>
      </c>
      <c r="K31" s="344">
        <f t="shared" si="2"/>
        <v>192.12934580000001</v>
      </c>
      <c r="L31" s="343">
        <f t="shared" si="2"/>
        <v>25.393872699999999</v>
      </c>
      <c r="M31" s="345">
        <f t="shared" si="2"/>
        <v>33.5715006</v>
      </c>
      <c r="N31" s="345">
        <f t="shared" si="2"/>
        <v>14.277284999999999</v>
      </c>
      <c r="O31" s="344">
        <f t="shared" si="2"/>
        <v>199.1524866</v>
      </c>
      <c r="P31" s="343">
        <f t="shared" si="2"/>
        <v>22.533845800000002</v>
      </c>
      <c r="Q31" s="345">
        <f t="shared" si="2"/>
        <v>33.330033999999998</v>
      </c>
      <c r="R31" s="345">
        <f t="shared" si="2"/>
        <v>13.938133499999999</v>
      </c>
      <c r="S31" s="344">
        <f t="shared" si="2"/>
        <v>196.54361359999999</v>
      </c>
      <c r="T31" s="343">
        <f t="shared" si="2"/>
        <v>20.371091100000001</v>
      </c>
      <c r="U31" s="345">
        <f t="shared" si="2"/>
        <v>34.298032599999999</v>
      </c>
      <c r="V31" s="345">
        <f t="shared" si="2"/>
        <v>14.120701199999999</v>
      </c>
      <c r="W31" s="344">
        <f t="shared" si="2"/>
        <v>196.73857570000001</v>
      </c>
      <c r="X31" s="343">
        <f t="shared" si="2"/>
        <v>21.894507399999998</v>
      </c>
      <c r="Y31" s="345">
        <f t="shared" si="2"/>
        <v>34.326056700000002</v>
      </c>
      <c r="Z31" s="345">
        <f t="shared" si="2"/>
        <v>14.0328123</v>
      </c>
      <c r="AA31" s="344">
        <f t="shared" si="2"/>
        <v>196.7590381</v>
      </c>
      <c r="AB31" s="343">
        <f t="shared" si="2"/>
        <v>194.70777330000001</v>
      </c>
      <c r="AC31" s="345">
        <f t="shared" si="2"/>
        <v>13.1557472</v>
      </c>
      <c r="AD31" s="344">
        <f t="shared" si="2"/>
        <v>50.661000009111106</v>
      </c>
      <c r="AE31" s="343">
        <f t="shared" si="2"/>
        <v>0.59450040000000004</v>
      </c>
      <c r="AF31" s="345">
        <f t="shared" si="2"/>
        <v>9.9660670000000007</v>
      </c>
      <c r="AG31" s="345">
        <f t="shared" si="2"/>
        <v>0</v>
      </c>
      <c r="AH31" s="344">
        <f t="shared" si="2"/>
        <v>80.215764800000002</v>
      </c>
      <c r="AI31" s="343">
        <f t="shared" si="2"/>
        <v>22.269805900000001</v>
      </c>
      <c r="AJ31" s="345">
        <f t="shared" si="2"/>
        <v>35.035514200000001</v>
      </c>
      <c r="AK31" s="345">
        <f t="shared" si="2"/>
        <v>13.310252</v>
      </c>
      <c r="AL31" s="341">
        <f t="shared" si="2"/>
        <v>190.9395227</v>
      </c>
      <c r="AM31" s="343">
        <f t="shared" si="2"/>
        <v>194.23002600000001</v>
      </c>
      <c r="AN31" s="345">
        <f t="shared" si="2"/>
        <v>12.976807300000001</v>
      </c>
      <c r="AO31" s="344">
        <f t="shared" si="2"/>
        <v>2.8627087785555552</v>
      </c>
      <c r="AP31" s="343">
        <f t="shared" si="2"/>
        <v>58.875774066083331</v>
      </c>
      <c r="AQ31" s="345">
        <f t="shared" si="2"/>
        <v>3.6028750416388888</v>
      </c>
      <c r="AR31" s="344">
        <f t="shared" si="2"/>
        <v>66.009634688305553</v>
      </c>
      <c r="AS31" s="343">
        <f t="shared" si="2"/>
        <v>15.7791339</v>
      </c>
      <c r="AT31" s="345">
        <f t="shared" si="2"/>
        <v>133.74876390908335</v>
      </c>
      <c r="AU31" s="345">
        <f t="shared" si="2"/>
        <v>124.19171660000001</v>
      </c>
      <c r="AV31" s="345">
        <f t="shared" si="2"/>
        <v>99.958054700000005</v>
      </c>
      <c r="AW31" s="346">
        <f t="shared" si="2"/>
        <v>15.748795100000001</v>
      </c>
      <c r="AX31" s="347">
        <f t="shared" si="2"/>
        <v>17.801068900000001</v>
      </c>
      <c r="AY31" s="346">
        <f t="shared" si="2"/>
        <v>192.12934580000001</v>
      </c>
      <c r="AZ31" s="346">
        <f t="shared" si="2"/>
        <v>121.30060279999999</v>
      </c>
      <c r="BA31" s="346">
        <f t="shared" si="2"/>
        <v>14.8009796</v>
      </c>
      <c r="BB31" s="346">
        <f t="shared" si="2"/>
        <v>33.969679300000003</v>
      </c>
      <c r="BC31" s="346">
        <f t="shared" si="2"/>
        <v>0.3078381</v>
      </c>
      <c r="BD31" s="342">
        <f t="shared" si="2"/>
        <v>74.125298599999994</v>
      </c>
      <c r="BE31" s="347">
        <f t="shared" si="2"/>
        <v>5.0957049999999997</v>
      </c>
      <c r="BF31" s="344">
        <f t="shared" si="2"/>
        <v>0.1114889</v>
      </c>
      <c r="BG31" s="347">
        <f t="shared" si="2"/>
        <v>12.3870044</v>
      </c>
      <c r="BH31" s="344">
        <f t="shared" si="2"/>
        <v>8.3213999999999996E-2</v>
      </c>
      <c r="BI31" s="347">
        <f t="shared" si="2"/>
        <v>0.58060990000000001</v>
      </c>
      <c r="BJ31" s="344">
        <f t="shared" si="2"/>
        <v>0.178511</v>
      </c>
    </row>
    <row r="32" spans="1:62" ht="13.5" thickBot="1">
      <c r="A32" s="428" t="s">
        <v>3</v>
      </c>
      <c r="B32" s="350">
        <f t="shared" ref="B32:BJ32" si="3">MAX(B5:B28)</f>
        <v>35.123608699999998</v>
      </c>
      <c r="C32" s="351">
        <f t="shared" si="3"/>
        <v>6.8202660000000002</v>
      </c>
      <c r="D32" s="350">
        <f t="shared" si="3"/>
        <v>0.91629609999999995</v>
      </c>
      <c r="E32" s="351">
        <f t="shared" si="3"/>
        <v>0.95142470000000001</v>
      </c>
      <c r="F32" s="349">
        <f t="shared" si="3"/>
        <v>20.661532999999999</v>
      </c>
      <c r="G32" s="349">
        <f t="shared" si="3"/>
        <v>2.0999260835656735</v>
      </c>
      <c r="H32" s="350">
        <f t="shared" si="3"/>
        <v>12.893874</v>
      </c>
      <c r="I32" s="351">
        <f t="shared" si="3"/>
        <v>193.51633229999999</v>
      </c>
      <c r="J32" s="350">
        <f t="shared" si="3"/>
        <v>18.211026700000001</v>
      </c>
      <c r="K32" s="351">
        <f t="shared" si="3"/>
        <v>193.27733309999999</v>
      </c>
      <c r="L32" s="350">
        <f t="shared" si="3"/>
        <v>26.177496000000001</v>
      </c>
      <c r="M32" s="352">
        <f t="shared" si="3"/>
        <v>37.678980299999999</v>
      </c>
      <c r="N32" s="352">
        <f t="shared" si="3"/>
        <v>14.7621296</v>
      </c>
      <c r="O32" s="351">
        <f t="shared" si="3"/>
        <v>200.41861019999999</v>
      </c>
      <c r="P32" s="350">
        <f t="shared" si="3"/>
        <v>23.792776199999999</v>
      </c>
      <c r="Q32" s="352">
        <f t="shared" si="3"/>
        <v>37.861424499999998</v>
      </c>
      <c r="R32" s="352">
        <f t="shared" si="3"/>
        <v>14.399713500000001</v>
      </c>
      <c r="S32" s="351">
        <f t="shared" si="3"/>
        <v>197.71884309999999</v>
      </c>
      <c r="T32" s="350">
        <f t="shared" si="3"/>
        <v>21.672757499999999</v>
      </c>
      <c r="U32" s="352">
        <f t="shared" si="3"/>
        <v>37.009479300000002</v>
      </c>
      <c r="V32" s="352">
        <f t="shared" si="3"/>
        <v>14.557823900000001</v>
      </c>
      <c r="W32" s="351">
        <f t="shared" si="3"/>
        <v>198.02626179999999</v>
      </c>
      <c r="X32" s="350">
        <f t="shared" si="3"/>
        <v>22.353112100000001</v>
      </c>
      <c r="Y32" s="352">
        <f t="shared" si="3"/>
        <v>37.725860400000002</v>
      </c>
      <c r="Z32" s="352">
        <f t="shared" si="3"/>
        <v>14.5195138</v>
      </c>
      <c r="AA32" s="351">
        <f t="shared" si="3"/>
        <v>198.62449770000001</v>
      </c>
      <c r="AB32" s="350">
        <f t="shared" si="3"/>
        <v>195.7576703</v>
      </c>
      <c r="AC32" s="352">
        <f t="shared" si="3"/>
        <v>13.5208633</v>
      </c>
      <c r="AD32" s="351">
        <f t="shared" si="3"/>
        <v>55.528953891527777</v>
      </c>
      <c r="AE32" s="350">
        <f t="shared" si="3"/>
        <v>0.85700580000000004</v>
      </c>
      <c r="AF32" s="352">
        <f t="shared" si="3"/>
        <v>9.9848122000000004</v>
      </c>
      <c r="AG32" s="352">
        <f t="shared" si="3"/>
        <v>0</v>
      </c>
      <c r="AH32" s="351">
        <f t="shared" si="3"/>
        <v>81.873874099999995</v>
      </c>
      <c r="AI32" s="350">
        <f t="shared" si="3"/>
        <v>23.045863799999999</v>
      </c>
      <c r="AJ32" s="352">
        <f t="shared" si="3"/>
        <v>48.602082500000002</v>
      </c>
      <c r="AK32" s="352">
        <f t="shared" si="3"/>
        <v>13.660500799999999</v>
      </c>
      <c r="AL32" s="348">
        <f t="shared" si="3"/>
        <v>191.9240757</v>
      </c>
      <c r="AM32" s="350">
        <f t="shared" si="3"/>
        <v>195.1135865</v>
      </c>
      <c r="AN32" s="352">
        <f t="shared" si="3"/>
        <v>13.292476499999999</v>
      </c>
      <c r="AO32" s="351">
        <f t="shared" si="3"/>
        <v>3.2051401460555553</v>
      </c>
      <c r="AP32" s="350">
        <f t="shared" si="3"/>
        <v>64.171463385666669</v>
      </c>
      <c r="AQ32" s="352">
        <f t="shared" si="3"/>
        <v>12.422174661694443</v>
      </c>
      <c r="AR32" s="351">
        <f t="shared" si="3"/>
        <v>71.857833267250001</v>
      </c>
      <c r="AS32" s="350">
        <f t="shared" si="3"/>
        <v>16.101016900000001</v>
      </c>
      <c r="AT32" s="352">
        <f t="shared" si="3"/>
        <v>136.34163140177779</v>
      </c>
      <c r="AU32" s="352">
        <f t="shared" si="3"/>
        <v>126.1882463</v>
      </c>
      <c r="AV32" s="352">
        <f t="shared" si="3"/>
        <v>99.988468100000006</v>
      </c>
      <c r="AW32" s="353">
        <f t="shared" si="3"/>
        <v>16.071577399999999</v>
      </c>
      <c r="AX32" s="354">
        <f t="shared" si="3"/>
        <v>18.211026700000001</v>
      </c>
      <c r="AY32" s="353">
        <f t="shared" si="3"/>
        <v>193.27733309999999</v>
      </c>
      <c r="AZ32" s="353">
        <f t="shared" si="3"/>
        <v>123.70764509999999</v>
      </c>
      <c r="BA32" s="353">
        <f t="shared" si="3"/>
        <v>15.209391500000001</v>
      </c>
      <c r="BB32" s="353">
        <f t="shared" si="3"/>
        <v>35.213970600000003</v>
      </c>
      <c r="BC32" s="353">
        <f t="shared" si="3"/>
        <v>0.38089630000000002</v>
      </c>
      <c r="BD32" s="349">
        <f t="shared" si="3"/>
        <v>77.443268700000004</v>
      </c>
      <c r="BE32" s="354">
        <f t="shared" si="3"/>
        <v>12.6922382</v>
      </c>
      <c r="BF32" s="351">
        <f t="shared" si="3"/>
        <v>0.18242849999999999</v>
      </c>
      <c r="BG32" s="354">
        <f t="shared" si="3"/>
        <v>19.067288600000001</v>
      </c>
      <c r="BH32" s="351">
        <f t="shared" si="3"/>
        <v>9.4347700000000007E-2</v>
      </c>
      <c r="BI32" s="354">
        <f t="shared" si="3"/>
        <v>0.71441860000000001</v>
      </c>
      <c r="BJ32" s="351">
        <f t="shared" si="3"/>
        <v>0.8673225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AS1:AW1"/>
    <mergeCell ref="BE1:BF1"/>
    <mergeCell ref="BG1:BH1"/>
    <mergeCell ref="BI1:BJ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11"/>
  <sheetViews>
    <sheetView showGridLines="0" workbookViewId="0">
      <selection activeCell="J29" sqref="J29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91" t="s">
        <v>340</v>
      </c>
      <c r="B2" s="892" t="s">
        <v>341</v>
      </c>
      <c r="C2" s="893"/>
      <c r="D2" s="893"/>
      <c r="E2" s="893"/>
      <c r="F2" s="894"/>
    </row>
    <row r="3" spans="1:6" ht="15.75" thickBot="1">
      <c r="A3" s="895"/>
      <c r="B3" s="896" t="s">
        <v>342</v>
      </c>
      <c r="C3" s="897" t="s">
        <v>343</v>
      </c>
      <c r="D3" s="897" t="s">
        <v>344</v>
      </c>
      <c r="E3" s="897" t="s">
        <v>347</v>
      </c>
      <c r="F3" s="898" t="s">
        <v>348</v>
      </c>
    </row>
    <row r="4" spans="1:6">
      <c r="A4" s="899">
        <v>1</v>
      </c>
      <c r="B4" s="901">
        <v>45809</v>
      </c>
      <c r="C4" s="902" t="s">
        <v>345</v>
      </c>
      <c r="D4" s="903">
        <v>0.60416666666666663</v>
      </c>
      <c r="E4" s="904">
        <v>5.0599999999999996</v>
      </c>
      <c r="F4" s="905">
        <v>33.6</v>
      </c>
    </row>
    <row r="5" spans="1:6">
      <c r="A5" s="900">
        <v>2</v>
      </c>
      <c r="B5" s="906"/>
      <c r="C5" s="907" t="s">
        <v>346</v>
      </c>
      <c r="D5" s="908">
        <v>0.29166666666666669</v>
      </c>
      <c r="E5" s="909">
        <v>5.16</v>
      </c>
      <c r="F5" s="910">
        <v>27.7</v>
      </c>
    </row>
    <row r="6" spans="1:6">
      <c r="A6" s="900">
        <v>3</v>
      </c>
      <c r="B6" s="911">
        <v>45810</v>
      </c>
      <c r="C6" s="907" t="s">
        <v>345</v>
      </c>
      <c r="D6" s="908">
        <v>0.67986111111111114</v>
      </c>
      <c r="E6" s="909">
        <v>5.16</v>
      </c>
      <c r="F6" s="910">
        <v>33.9</v>
      </c>
    </row>
    <row r="7" spans="1:6">
      <c r="A7" s="900">
        <v>4</v>
      </c>
      <c r="B7" s="906"/>
      <c r="C7" s="907" t="s">
        <v>346</v>
      </c>
      <c r="D7" s="908">
        <v>0.27083333333333331</v>
      </c>
      <c r="E7" s="910">
        <v>4.8</v>
      </c>
      <c r="F7" s="910">
        <v>30.8</v>
      </c>
    </row>
    <row r="8" spans="1:6">
      <c r="A8" s="899">
        <v>5</v>
      </c>
      <c r="B8" s="901">
        <v>45811</v>
      </c>
      <c r="C8" s="902" t="s">
        <v>345</v>
      </c>
      <c r="D8" s="903">
        <v>0.73263888888888884</v>
      </c>
      <c r="E8" s="904">
        <v>5.03</v>
      </c>
      <c r="F8" s="905">
        <v>30.6</v>
      </c>
    </row>
    <row r="9" spans="1:6">
      <c r="A9" s="900">
        <v>6</v>
      </c>
      <c r="B9" s="906"/>
      <c r="C9" s="907" t="s">
        <v>346</v>
      </c>
      <c r="D9" s="908">
        <v>0.29166666666666669</v>
      </c>
      <c r="E9" s="909">
        <v>4.8899999999999997</v>
      </c>
      <c r="F9" s="910">
        <v>30.8</v>
      </c>
    </row>
    <row r="10" spans="1:6">
      <c r="A10" s="900">
        <v>7</v>
      </c>
      <c r="B10" s="911">
        <v>45812</v>
      </c>
      <c r="C10" s="907" t="s">
        <v>345</v>
      </c>
      <c r="D10" s="908">
        <v>0.69374999999999998</v>
      </c>
      <c r="E10" s="909">
        <v>5.59</v>
      </c>
      <c r="F10" s="910">
        <v>26.4</v>
      </c>
    </row>
    <row r="11" spans="1:6">
      <c r="A11" s="900">
        <v>8</v>
      </c>
      <c r="B11" s="906"/>
      <c r="C11" s="907" t="s">
        <v>346</v>
      </c>
      <c r="D11" s="908">
        <v>7.0833333333333331E-2</v>
      </c>
      <c r="E11" s="909">
        <v>5.27</v>
      </c>
      <c r="F11" s="910">
        <v>29.6</v>
      </c>
    </row>
  </sheetData>
  <mergeCells count="6">
    <mergeCell ref="A2:A3"/>
    <mergeCell ref="B2:F2"/>
    <mergeCell ref="B4:B5"/>
    <mergeCell ref="B6:B7"/>
    <mergeCell ref="B8:B9"/>
    <mergeCell ref="B10:B1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N21" sqref="N21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1">
        <f>Meter!B1</f>
        <v>45812</v>
      </c>
      <c r="C1" s="801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7"/>
      <c r="C2" s="437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289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76" t="s">
        <v>301</v>
      </c>
      <c r="B4" s="877"/>
      <c r="C4" s="870" t="s">
        <v>25</v>
      </c>
      <c r="D4" s="870"/>
      <c r="E4" s="870" t="s">
        <v>7</v>
      </c>
      <c r="F4" s="870"/>
      <c r="G4" s="870" t="s">
        <v>8</v>
      </c>
      <c r="H4" s="870"/>
      <c r="I4" s="870" t="s">
        <v>26</v>
      </c>
      <c r="J4" s="870"/>
      <c r="K4" s="870" t="s">
        <v>27</v>
      </c>
      <c r="L4" s="871"/>
      <c r="U4"/>
      <c r="V4" s="10"/>
      <c r="W4" s="10"/>
    </row>
    <row r="5" spans="1:23" ht="13.5" thickBot="1">
      <c r="A5" s="878"/>
      <c r="B5" s="879"/>
      <c r="C5" s="860" t="s">
        <v>28</v>
      </c>
      <c r="D5" s="860"/>
      <c r="E5" s="860" t="s">
        <v>26</v>
      </c>
      <c r="F5" s="860"/>
      <c r="G5" s="860" t="s">
        <v>26</v>
      </c>
      <c r="H5" s="860"/>
      <c r="I5" s="860" t="s">
        <v>29</v>
      </c>
      <c r="J5" s="860"/>
      <c r="K5" s="860" t="s">
        <v>29</v>
      </c>
      <c r="L5" s="861"/>
      <c r="U5"/>
      <c r="V5" s="10"/>
      <c r="W5" s="10"/>
    </row>
    <row r="6" spans="1:23" ht="15" customHeight="1">
      <c r="A6" s="886" t="s">
        <v>282</v>
      </c>
      <c r="B6" s="887" t="s">
        <v>282</v>
      </c>
      <c r="C6" s="852"/>
      <c r="D6" s="863"/>
      <c r="E6" s="852"/>
      <c r="F6" s="863"/>
      <c r="G6" s="852"/>
      <c r="H6" s="863"/>
      <c r="I6" s="852">
        <f>G6-E6</f>
        <v>0</v>
      </c>
      <c r="J6" s="863"/>
      <c r="K6" s="852">
        <f>G6-C6</f>
        <v>0</v>
      </c>
      <c r="L6" s="853"/>
      <c r="U6"/>
      <c r="V6" s="10"/>
      <c r="W6" s="10"/>
    </row>
    <row r="7" spans="1:23" ht="15" customHeight="1">
      <c r="A7" s="882" t="s">
        <v>283</v>
      </c>
      <c r="B7" s="883" t="s">
        <v>283</v>
      </c>
      <c r="C7" s="864"/>
      <c r="D7" s="865"/>
      <c r="E7" s="864"/>
      <c r="F7" s="865"/>
      <c r="G7" s="864"/>
      <c r="H7" s="865"/>
      <c r="I7" s="852">
        <f t="shared" ref="I7:I9" si="0">G7-E7</f>
        <v>0</v>
      </c>
      <c r="J7" s="863"/>
      <c r="K7" s="852">
        <f t="shared" ref="K7:K9" si="1">G7-C7</f>
        <v>0</v>
      </c>
      <c r="L7" s="853"/>
      <c r="U7"/>
      <c r="V7" s="10"/>
      <c r="W7" s="10"/>
    </row>
    <row r="8" spans="1:23" ht="15" customHeight="1">
      <c r="A8" s="882" t="s">
        <v>296</v>
      </c>
      <c r="B8" s="883"/>
      <c r="C8" s="864"/>
      <c r="D8" s="865"/>
      <c r="E8" s="864"/>
      <c r="F8" s="865"/>
      <c r="G8" s="864"/>
      <c r="H8" s="865"/>
      <c r="I8" s="852">
        <f t="shared" si="0"/>
        <v>0</v>
      </c>
      <c r="J8" s="863"/>
      <c r="K8" s="852">
        <f t="shared" si="1"/>
        <v>0</v>
      </c>
      <c r="L8" s="853"/>
      <c r="U8"/>
      <c r="V8" s="10"/>
      <c r="W8" s="10"/>
    </row>
    <row r="9" spans="1:23" ht="15" customHeight="1" thickBot="1">
      <c r="A9" s="880" t="s">
        <v>297</v>
      </c>
      <c r="B9" s="881"/>
      <c r="C9" s="866"/>
      <c r="D9" s="867"/>
      <c r="E9" s="866"/>
      <c r="F9" s="867"/>
      <c r="G9" s="866"/>
      <c r="H9" s="867"/>
      <c r="I9" s="857">
        <f t="shared" si="0"/>
        <v>0</v>
      </c>
      <c r="J9" s="868"/>
      <c r="K9" s="857">
        <f t="shared" si="1"/>
        <v>0</v>
      </c>
      <c r="L9" s="858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290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76" t="s">
        <v>301</v>
      </c>
      <c r="B12" s="877"/>
      <c r="C12" s="862" t="s">
        <v>25</v>
      </c>
      <c r="D12" s="862"/>
      <c r="E12" s="862" t="s">
        <v>7</v>
      </c>
      <c r="F12" s="862"/>
      <c r="G12" s="862" t="s">
        <v>8</v>
      </c>
      <c r="H12" s="862"/>
      <c r="I12" s="869" t="s">
        <v>26</v>
      </c>
      <c r="J12" s="869"/>
      <c r="K12" s="870" t="s">
        <v>27</v>
      </c>
      <c r="L12" s="871"/>
      <c r="N12" s="19"/>
    </row>
    <row r="13" spans="1:23" ht="13.5" thickBot="1">
      <c r="A13" s="878"/>
      <c r="B13" s="879"/>
      <c r="C13" s="888" t="s">
        <v>28</v>
      </c>
      <c r="D13" s="888"/>
      <c r="E13" s="888" t="s">
        <v>26</v>
      </c>
      <c r="F13" s="888"/>
      <c r="G13" s="888" t="s">
        <v>26</v>
      </c>
      <c r="H13" s="888"/>
      <c r="I13" s="889" t="s">
        <v>29</v>
      </c>
      <c r="J13" s="889"/>
      <c r="K13" s="860" t="s">
        <v>29</v>
      </c>
      <c r="L13" s="861"/>
      <c r="N13"/>
      <c r="O13"/>
      <c r="P13"/>
      <c r="Q13"/>
      <c r="R13"/>
    </row>
    <row r="14" spans="1:23" ht="15" customHeight="1">
      <c r="A14" s="874" t="s">
        <v>282</v>
      </c>
      <c r="B14" s="875" t="s">
        <v>282</v>
      </c>
      <c r="C14" s="890"/>
      <c r="D14" s="890"/>
      <c r="E14" s="890"/>
      <c r="F14" s="890"/>
      <c r="G14" s="890"/>
      <c r="H14" s="890"/>
      <c r="I14" s="851">
        <f>G14-E14</f>
        <v>0</v>
      </c>
      <c r="J14" s="851"/>
      <c r="K14" s="852">
        <f>G14-C14</f>
        <v>0</v>
      </c>
      <c r="L14" s="853"/>
      <c r="N14" s="19"/>
      <c r="O14"/>
      <c r="P14"/>
      <c r="Q14"/>
      <c r="R14"/>
      <c r="S14"/>
      <c r="T14"/>
    </row>
    <row r="15" spans="1:23" ht="15" customHeight="1">
      <c r="A15" s="884" t="s">
        <v>283</v>
      </c>
      <c r="B15" s="885" t="s">
        <v>283</v>
      </c>
      <c r="C15" s="854"/>
      <c r="D15" s="854"/>
      <c r="E15" s="854"/>
      <c r="F15" s="854"/>
      <c r="G15" s="854"/>
      <c r="H15" s="854"/>
      <c r="I15" s="851">
        <f t="shared" ref="I15:I16" si="2">G15-E15</f>
        <v>0</v>
      </c>
      <c r="J15" s="851"/>
      <c r="K15" s="852">
        <f t="shared" ref="K15:K16" si="3">G15-C15</f>
        <v>0</v>
      </c>
      <c r="L15" s="853"/>
      <c r="N15" s="19"/>
      <c r="O15"/>
      <c r="P15"/>
      <c r="Q15"/>
      <c r="R15"/>
      <c r="S15"/>
      <c r="T15"/>
    </row>
    <row r="16" spans="1:23" ht="15" customHeight="1" thickBot="1">
      <c r="A16" s="872" t="s">
        <v>298</v>
      </c>
      <c r="B16" s="873"/>
      <c r="C16" s="855"/>
      <c r="D16" s="855"/>
      <c r="E16" s="855"/>
      <c r="F16" s="855"/>
      <c r="G16" s="855"/>
      <c r="H16" s="855"/>
      <c r="I16" s="856">
        <f t="shared" si="2"/>
        <v>0</v>
      </c>
      <c r="J16" s="856"/>
      <c r="K16" s="857">
        <f t="shared" si="3"/>
        <v>0</v>
      </c>
      <c r="L16" s="858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291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76" t="s">
        <v>301</v>
      </c>
      <c r="B19" s="877"/>
      <c r="C19" s="862" t="s">
        <v>25</v>
      </c>
      <c r="D19" s="862"/>
      <c r="E19" s="862" t="s">
        <v>7</v>
      </c>
      <c r="F19" s="862"/>
      <c r="G19" s="862" t="s">
        <v>8</v>
      </c>
      <c r="H19" s="862"/>
      <c r="I19" s="869" t="s">
        <v>26</v>
      </c>
      <c r="J19" s="869"/>
      <c r="K19" s="870" t="s">
        <v>27</v>
      </c>
      <c r="L19" s="871"/>
      <c r="O19" s="48"/>
      <c r="P19"/>
      <c r="Q19" s="11"/>
      <c r="R19"/>
      <c r="S19"/>
      <c r="T19"/>
    </row>
    <row r="20" spans="1:20" ht="13.5" thickBot="1">
      <c r="A20" s="878"/>
      <c r="B20" s="879"/>
      <c r="C20" s="888" t="s">
        <v>28</v>
      </c>
      <c r="D20" s="888"/>
      <c r="E20" s="888" t="s">
        <v>26</v>
      </c>
      <c r="F20" s="888"/>
      <c r="G20" s="888" t="s">
        <v>26</v>
      </c>
      <c r="H20" s="888"/>
      <c r="I20" s="889" t="s">
        <v>29</v>
      </c>
      <c r="J20" s="889"/>
      <c r="K20" s="860" t="s">
        <v>29</v>
      </c>
      <c r="L20" s="861"/>
      <c r="N20" s="19"/>
      <c r="O20" s="48"/>
      <c r="P20"/>
      <c r="Q20"/>
      <c r="R20"/>
      <c r="S20"/>
      <c r="T20"/>
    </row>
    <row r="21" spans="1:20" ht="15" customHeight="1">
      <c r="A21" s="874" t="s">
        <v>292</v>
      </c>
      <c r="B21" s="875"/>
      <c r="C21" s="859"/>
      <c r="D21" s="859"/>
      <c r="E21" s="859"/>
      <c r="F21" s="859"/>
      <c r="G21" s="859"/>
      <c r="H21" s="859"/>
      <c r="I21" s="851">
        <f>G21-E21</f>
        <v>0</v>
      </c>
      <c r="J21" s="851"/>
      <c r="K21" s="852">
        <f>G21-C21</f>
        <v>0</v>
      </c>
      <c r="L21" s="853"/>
      <c r="N21" s="19"/>
      <c r="O21" s="48"/>
      <c r="P21"/>
      <c r="Q21"/>
      <c r="R21"/>
      <c r="S21"/>
      <c r="T21"/>
    </row>
    <row r="22" spans="1:20" ht="15" customHeight="1">
      <c r="A22" s="884" t="s">
        <v>293</v>
      </c>
      <c r="B22" s="885"/>
      <c r="C22" s="850"/>
      <c r="D22" s="850"/>
      <c r="E22" s="850"/>
      <c r="F22" s="850"/>
      <c r="G22" s="850"/>
      <c r="H22" s="850"/>
      <c r="I22" s="851">
        <f t="shared" ref="I22:I31" si="4">G22-E22</f>
        <v>0</v>
      </c>
      <c r="J22" s="851"/>
      <c r="K22" s="852">
        <f t="shared" ref="K22:K31" si="5">G22-C22</f>
        <v>0</v>
      </c>
      <c r="L22" s="853"/>
      <c r="N22" s="19"/>
      <c r="O22" s="48"/>
      <c r="P22"/>
      <c r="Q22"/>
      <c r="R22"/>
      <c r="S22"/>
      <c r="T22"/>
    </row>
    <row r="23" spans="1:20" ht="15" customHeight="1">
      <c r="A23" s="884" t="s">
        <v>287</v>
      </c>
      <c r="B23" s="885"/>
      <c r="C23" s="850"/>
      <c r="D23" s="850"/>
      <c r="E23" s="850"/>
      <c r="F23" s="850"/>
      <c r="G23" s="850"/>
      <c r="H23" s="850"/>
      <c r="I23" s="851">
        <f t="shared" si="4"/>
        <v>0</v>
      </c>
      <c r="J23" s="851"/>
      <c r="K23" s="852">
        <f t="shared" si="5"/>
        <v>0</v>
      </c>
      <c r="L23" s="853"/>
      <c r="N23" s="19"/>
      <c r="O23" s="48"/>
      <c r="P23"/>
      <c r="Q23"/>
      <c r="R23"/>
      <c r="S23"/>
      <c r="T23"/>
    </row>
    <row r="24" spans="1:20" ht="15" customHeight="1">
      <c r="A24" s="884" t="s">
        <v>288</v>
      </c>
      <c r="B24" s="885"/>
      <c r="C24" s="850"/>
      <c r="D24" s="850"/>
      <c r="E24" s="850"/>
      <c r="F24" s="850"/>
      <c r="G24" s="850"/>
      <c r="H24" s="850"/>
      <c r="I24" s="851">
        <f t="shared" si="4"/>
        <v>0</v>
      </c>
      <c r="J24" s="851"/>
      <c r="K24" s="852">
        <f t="shared" si="5"/>
        <v>0</v>
      </c>
      <c r="L24" s="853"/>
      <c r="M24" s="19"/>
      <c r="N24" s="15"/>
      <c r="O24" s="17"/>
      <c r="P24"/>
      <c r="Q24"/>
      <c r="R24"/>
      <c r="S24"/>
      <c r="T24"/>
    </row>
    <row r="25" spans="1:20" ht="15" customHeight="1">
      <c r="A25" s="884" t="s">
        <v>284</v>
      </c>
      <c r="B25" s="885"/>
      <c r="C25" s="850"/>
      <c r="D25" s="850"/>
      <c r="E25" s="850"/>
      <c r="F25" s="850"/>
      <c r="G25" s="850"/>
      <c r="H25" s="850"/>
      <c r="I25" s="851">
        <f t="shared" si="4"/>
        <v>0</v>
      </c>
      <c r="J25" s="851"/>
      <c r="K25" s="852">
        <f t="shared" si="5"/>
        <v>0</v>
      </c>
      <c r="L25" s="853"/>
      <c r="M25" s="19"/>
      <c r="N25" s="15"/>
      <c r="O25" s="17"/>
      <c r="P25"/>
      <c r="Q25"/>
      <c r="R25"/>
      <c r="S25"/>
      <c r="T25"/>
    </row>
    <row r="26" spans="1:20" ht="15" customHeight="1">
      <c r="A26" s="884" t="s">
        <v>285</v>
      </c>
      <c r="B26" s="885"/>
      <c r="C26" s="850"/>
      <c r="D26" s="850"/>
      <c r="E26" s="850"/>
      <c r="F26" s="850"/>
      <c r="G26" s="850"/>
      <c r="H26" s="850"/>
      <c r="I26" s="851">
        <f t="shared" si="4"/>
        <v>0</v>
      </c>
      <c r="J26" s="851"/>
      <c r="K26" s="852">
        <f t="shared" si="5"/>
        <v>0</v>
      </c>
      <c r="L26" s="853"/>
      <c r="M26" s="19"/>
      <c r="N26" s="15"/>
      <c r="O26" s="17"/>
      <c r="P26"/>
      <c r="Q26"/>
      <c r="R26"/>
      <c r="S26"/>
      <c r="T26"/>
    </row>
    <row r="27" spans="1:20" ht="15" customHeight="1">
      <c r="A27" s="884" t="s">
        <v>286</v>
      </c>
      <c r="B27" s="885"/>
      <c r="C27" s="854"/>
      <c r="D27" s="854"/>
      <c r="E27" s="854"/>
      <c r="F27" s="854"/>
      <c r="G27" s="854"/>
      <c r="H27" s="854"/>
      <c r="I27" s="851">
        <f t="shared" si="4"/>
        <v>0</v>
      </c>
      <c r="J27" s="851"/>
      <c r="K27" s="852">
        <f t="shared" si="5"/>
        <v>0</v>
      </c>
      <c r="L27" s="853"/>
      <c r="M27" s="19"/>
      <c r="N27" s="13"/>
      <c r="O27"/>
      <c r="P27"/>
      <c r="Q27"/>
      <c r="R27"/>
      <c r="S27"/>
      <c r="T27"/>
    </row>
    <row r="28" spans="1:20" ht="15" customHeight="1">
      <c r="A28" s="884" t="s">
        <v>294</v>
      </c>
      <c r="B28" s="885"/>
      <c r="C28" s="854"/>
      <c r="D28" s="854"/>
      <c r="E28" s="854"/>
      <c r="F28" s="854"/>
      <c r="G28" s="854"/>
      <c r="H28" s="854"/>
      <c r="I28" s="851">
        <f t="shared" si="4"/>
        <v>0</v>
      </c>
      <c r="J28" s="851"/>
      <c r="K28" s="852">
        <f t="shared" si="5"/>
        <v>0</v>
      </c>
      <c r="L28" s="853"/>
      <c r="M28" s="19"/>
      <c r="N28" s="15"/>
      <c r="O28" s="17"/>
      <c r="P28"/>
      <c r="Q28"/>
      <c r="R28"/>
      <c r="S28"/>
      <c r="T28"/>
    </row>
    <row r="29" spans="1:20" ht="15" customHeight="1">
      <c r="A29" s="884" t="s">
        <v>295</v>
      </c>
      <c r="B29" s="885"/>
      <c r="C29" s="854"/>
      <c r="D29" s="854"/>
      <c r="E29" s="854"/>
      <c r="F29" s="854"/>
      <c r="G29" s="854"/>
      <c r="H29" s="854"/>
      <c r="I29" s="851">
        <f t="shared" si="4"/>
        <v>0</v>
      </c>
      <c r="J29" s="851"/>
      <c r="K29" s="852">
        <f t="shared" si="5"/>
        <v>0</v>
      </c>
      <c r="L29" s="853"/>
      <c r="M29" s="19"/>
      <c r="N29" s="15"/>
      <c r="O29" s="17"/>
      <c r="P29"/>
      <c r="Q29"/>
      <c r="R29"/>
      <c r="S29"/>
      <c r="T29"/>
    </row>
    <row r="30" spans="1:20" ht="15" customHeight="1">
      <c r="A30" s="884" t="s">
        <v>299</v>
      </c>
      <c r="B30" s="885"/>
      <c r="C30" s="854"/>
      <c r="D30" s="854"/>
      <c r="E30" s="854"/>
      <c r="F30" s="854"/>
      <c r="G30" s="854"/>
      <c r="H30" s="854"/>
      <c r="I30" s="851">
        <f t="shared" si="4"/>
        <v>0</v>
      </c>
      <c r="J30" s="851"/>
      <c r="K30" s="852">
        <f t="shared" si="5"/>
        <v>0</v>
      </c>
      <c r="L30" s="853"/>
      <c r="M30" s="19"/>
      <c r="N30" s="15"/>
      <c r="O30" s="17"/>
      <c r="P30"/>
      <c r="Q30"/>
      <c r="R30"/>
      <c r="S30"/>
      <c r="T30"/>
    </row>
    <row r="31" spans="1:20" ht="15" customHeight="1" thickBot="1">
      <c r="A31" s="872" t="s">
        <v>300</v>
      </c>
      <c r="B31" s="873"/>
      <c r="C31" s="855"/>
      <c r="D31" s="855"/>
      <c r="E31" s="855"/>
      <c r="F31" s="855"/>
      <c r="G31" s="855"/>
      <c r="H31" s="855"/>
      <c r="I31" s="856">
        <f t="shared" si="4"/>
        <v>0</v>
      </c>
      <c r="J31" s="856"/>
      <c r="K31" s="857">
        <f t="shared" si="5"/>
        <v>0</v>
      </c>
      <c r="L31" s="858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25"/>
      <c r="B33" s="825"/>
      <c r="C33" s="825"/>
      <c r="D33" s="825"/>
      <c r="F33" s="7"/>
      <c r="H33" s="8"/>
      <c r="J33" s="16"/>
    </row>
    <row r="34" spans="1:15">
      <c r="E34" s="824"/>
      <c r="F34" s="824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2025-06-04T19:04:43Z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