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6180" documentId="8_{B7B4CAF8-1478-430A-BE5C-A7736AA87AF0}" xr6:coauthVersionLast="47" xr6:coauthVersionMax="47" xr10:uidLastSave="{F64D2FC3-9E29-4D55-AAB1-D17F812CEACB}"/>
  <bookViews>
    <workbookView xWindow="-120" yWindow="-120" windowWidth="29040" windowHeight="15720" tabRatio="652" activeTab="1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1DD0EC22-4D3E-45D7-AB2D-A9045870193F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211B33ED-1DA0-4156-97E7-3C3D4060C295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<sst xmlns="http://schemas.openxmlformats.org/spreadsheetml/2006/main" count="631" uniqueCount="343">
  <si>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</si>
  <si>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</si>
  <si>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</si>
  <si>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</si>
  <si>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</si>
  <si>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</si>
  <si>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</si>
  <si>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</si>
  <si>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</si>
  <si>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</si>
  <si>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</si>
  <si>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</si>
  <si>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</si>
  <si>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</si>
  <si>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</si>
  <si>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</si>
  <si>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</si>
  <si>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</si>
  <si>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</si>
  <si>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</si>
  <si>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</si>
  <si>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</si>
  <si>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</si>
  <si>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</si>
  <si>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</si>
  <si>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</si>
  <si>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</si>
  <si>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</si>
  <si>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</si>
  <si>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</si>
  <si>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</si>
  <si>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</si>
  <si>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</si>
  <si>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</si>
  <si>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</si>
  <si>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</si>
  <si>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</si>
  <si>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</si>
  <si>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</si>
  <si>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</si>
  <si>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</si>
  <si>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</si>
  <si>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</si>
  <si>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</si>
  <si>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</si>
  <si>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</si>
  <si>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</si>
  <si>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</si>
  <si>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</si>
  <si>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</si>
  <si>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</si>
  <si>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</si>
  <si>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</si>
  <si>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</si>
  <si>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</si>
  <si>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</si>
  <si>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</si>
  <si>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</si>
  <si>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</si>
  <si>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</si>
  <si>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</si>
  <si>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</si>
  <si>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</si>
  <si>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</si>
  <si>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</si>
  <si>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</si>
  <si>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</si>
  <si>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</si>
  <si>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</si>
  <si>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</si>
  <si>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</si>
  <si>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</si>
  <si>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</si>
  <si>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</si>
  <si>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</si>
  <si>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</si>
  <si>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</si>
  <si>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</si>
  <si>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</si>
  <si>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</si>
  <si>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</si>
  <si>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</si>
  <si>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</si>
  <si>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</si>
  <si>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</si>
  <si>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</si>
  <si>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</si>
  <si>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</si>
  <si>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</si>
  <si>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</si>
  <si>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</si>
  <si>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</si>
  <si>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</si>
  <si>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</si>
  <si>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</si>
  <si>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</si>
  <si>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</si>
  <si>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</si>
  <si>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</si>
  <si>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</si>
  <si>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</si>
  <si>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</si>
  <si>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</si>
  <si>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</si>
  <si>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</si>
  <si>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</si>
  <si>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</si>
  <si>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</si>
  <si>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</si>
  <si>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</si>
  <si>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</si>
  <si>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</si>
  <si>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</si>
  <si>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</si>
  <si>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</si>
  <si>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</si>
  <si>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</si>
  <si>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</si>
  <si>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</si>
  <si>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</si>
  <si>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</si>
  <si>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</si>
  <si>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</si>
  <si>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</si>
  <si>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</si>
  <si>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</si>
  <si>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</si>
  <si>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</si>
  <si>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</si>
  <si>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</si>
  <si>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</si>
  <si>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</si>
  <si>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</si>
  <si>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</si>
  <si>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</si>
  <si>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</si>
  <si>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</si>
  <si>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</si>
  <si>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</si>
  <si>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</si>
  <si>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</si>
  <si>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</si>
  <si>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</si>
  <si>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</si>
  <si>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</si>
  <si>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</si>
  <si>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</si>
  <si>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</si>
  <si>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</si>
  <si>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</si>
  <si>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</si>
  <si>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</si>
  <si>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</si>
  <si>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</si>
  <si>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</si>
  <si>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</si>
  <si>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</si>
  <si>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</si>
  <si>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</si>
  <si>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</si>
  <si>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</si>
  <si>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</si>
  <si>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</si>
  <si>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</si>
  <si>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</si>
  <si>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</si>
  <si>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</si>
  <si>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</si>
  <si>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</si>
  <si>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</si>
  <si>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</si>
  <si>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</si>
  <si>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</si>
  <si>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</si>
  <si>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</si>
  <si>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</si>
  <si>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</si>
  <si>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</si>
  <si>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</si>
  <si>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</si>
  <si>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</si>
  <si>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</si>
  <si>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</si>
  <si>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</si>
  <si>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</si>
  <si>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</si>
  <si>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</si>
  <si>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</si>
  <si>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</si>
  <si>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</si>
  <si>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</si>
  <si>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</si>
  <si>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</si>
  <si>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</si>
  <si>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</si>
  <si>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</si>
  <si>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</si>
  <si>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</si>
  <si>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</si>
  <si>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</si>
  <si>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</si>
  <si>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</si>
  <si>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</si>
  <si>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</si>
  <si>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</si>
  <si>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</si>
  <si>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</si>
  <si>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</si>
  <si>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</si>
  <si>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</si>
  <si>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</si>
  <si>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</si>
  <si>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</si>
  <si>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</si>
  <si>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</si>
  <si>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</si>
  <si>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</si>
  <si>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</si>
  <si>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</si>
  <si>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</si>
  <si>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</si>
  <si>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</si>
  <si>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</si>
  <si>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</si>
  <si>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</si>
  <si>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</si>
  <si>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</si>
  <si>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</si>
  <si>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</si>
  <si>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</si>
  <si>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</si>
  <si>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</si>
  <si>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</si>
  <si>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</si>
  <si>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</si>
  <si>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</si>
  <si>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</si>
  <si>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</si>
  <si>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</si>
  <si>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</si>
  <si>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</si>
  <si>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</si>
  <si>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</si>
  <si>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</si>
  <si>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</si>
  <si>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</si>
  <si>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</si>
  <si>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</si>
  <si>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</si>
  <si>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</si>
  <si>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</si>
  <si>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</si>
  <si>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</si>
  <si>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</si>
  <si>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</si>
  <si>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</si>
  <si>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</si>
  <si>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</si>
  <si>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</si>
  <si>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</si>
  <si>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</si>
  <si>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</si>
  <si>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</si>
  <si>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</si>
  <si>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</si>
  <si>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</si>
  <si>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</si>
  <si>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</si>
  <si>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</si>
  <si>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</si>
  <si>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</si>
  <si>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</si>
  <si>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</si>
  <si>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</si>
  <si>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</si>
  <si>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</si>
  <si>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Shift Leader : Zakariya</t>
  </si>
  <si>
    <t>CCR Operator : Ois</t>
  </si>
  <si>
    <t>Steamfield : Dadan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</si>
  <si>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</si>
  <si>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</si>
  <si>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</si>
  <si>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</si>
  <si>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</si>
  <si>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</si>
  <si>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</si>
  <si>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</si>
  <si>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</si>
  <si>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</si>
  <si>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</si>
  <si>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</si>
  <si>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</si>
  <si>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</si>
  <si>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</si>
  <si>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</si>
  <si>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</si>
  <si>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</si>
  <si>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</si>
  <si>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</si>
  <si>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</si>
  <si>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</si>
  <si>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</si>
  <si>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</si>
  <si>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</si>
  <si>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</si>
  <si>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8. Brine Booster Pump IJN-8B (P-2301B) have indication mechseal leaking. Status: CB open and manual valve suction &amp; discharge close.</t>
  </si>
  <si>
    <t>9. Brine Booster Pump IJN-6A (P-2201A) have indication mechseal leaking</t>
  </si>
  <si>
    <t>10. DHP tools pull out at Well IJN 9-1 and Well IJN8-1 was done by Toptek. Master valve and crown valve closed</t>
  </si>
  <si>
    <t>11. Brine Dump Control valve Ijen-6  PV-2227A indication passing</t>
  </si>
  <si>
    <t>Shift Leader : Mahatir</t>
  </si>
  <si>
    <t>CCR Operator : Tio</t>
  </si>
  <si>
    <t>Steamfield : Dede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</si>
  <si>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</si>
  <si>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</si>
  <si>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</si>
  <si>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</si>
  <si>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</si>
  <si>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</si>
  <si>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</si>
  <si>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</si>
  <si>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</si>
  <si>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Start electrical pit pump IJN 6 (Level pond : 38.1%)</t>
  </si>
  <si>
    <t>Setting disharge pressure pit pump IJN 6 17.5 barg</t>
  </si>
  <si>
    <t>Stop electrical pit pump IJN 6 (Level pond : 29.8%)</t>
  </si>
  <si>
    <t>Start pit pump IJN 8 (Level pond : 30.7%)</t>
  </si>
  <si>
    <t>Stop pit pump IJN 8 (Level pond : 26.8%)</t>
  </si>
  <si>
    <t>Start electrical pit pump IJN 6 (Level pond : 30.9%)</t>
  </si>
  <si>
    <t>PLN RCC advised load dispatch  at minimum (25MW) due to Grid system requirement (Long holiday) - PLN RCC (Mr. Rendy Nur Hidayatullah)</t>
  </si>
  <si>
    <t>Load was achieved at 25MW as PLN RCC dispatch - Confirmed to PLN</t>
  </si>
  <si>
    <t>PLN RCC advised load dispatch  at 31.72 MW - PLN RCC (Mr. Gendhon hendro)</t>
  </si>
  <si>
    <t>Stop electrical pit pump IJN 6 (Level pond : 25.5%)</t>
  </si>
  <si>
    <t>Toolbox meeting</t>
  </si>
  <si>
    <t>Start pit pump IJN 8 (Level pond : 30.6%)</t>
  </si>
  <si>
    <t>Stop pit pump IJN 8 (Level pond : 25.3%)</t>
  </si>
  <si>
    <t>Start electrical pit pump IJN 6 (Level pond : 29.0%)</t>
  </si>
  <si>
    <t>Stroke test Control Valve steam Rockmuffler PV-2430A [standard activities schedule]</t>
  </si>
  <si>
    <t>Change priority Control Valve steam Rockmuffler from PV-2430B to PV-2430A [standard activities schedule]</t>
  </si>
  <si>
    <t>Stroke test Control Valve bypass reinjection pump PV-2605 [standard activities schedule]</t>
  </si>
  <si>
    <t>Inspection of Auxiliary Transformers (AT01, AT02, &amp; AT03) [standard activities schedule]</t>
  </si>
  <si>
    <t>Top up oil bearing in oil bottle glass Reinjection pump B from 5% to 95%</t>
  </si>
  <si>
    <t>Stop electrical pit pump IJN 6 (Level pond : 14.7%)</t>
  </si>
  <si>
    <t>Start pit pump IJN 8 (Level pond : 30.1%)</t>
  </si>
  <si>
    <t>Stop pit pump IJN 8 (Level pond : 26.1%)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</si>
</sst>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9.550000000000000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2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0" fontId="85" fillId="4" borderId="72" xfId="1443" applyFont="1" applyFill="1" applyBorder="1" applyAlignment="1">
      <alignment horizontal="left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20" fontId="77" fillId="4" borderId="85" xfId="21" applyNumberFormat="1" applyFont="1" applyFill="1" applyBorder="1" applyAlignment="1" applyProtection="1">
      <alignment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20" fontId="130" fillId="4" borderId="115" xfId="21" applyNumberFormat="1" applyFont="1" applyFill="1" applyBorder="1" applyAlignment="1" applyProtection="1">
      <alignment horizontal="center" vertical="center"/>
      <protection locked="0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2" fontId="112" fillId="4" borderId="71" xfId="21" applyNumberFormat="1" applyFont="1" applyFill="1" applyBorder="1" applyAlignment="1">
      <alignment horizontal="center"/>
    </xf>
    <xf numFmtId="2" fontId="112" fillId="4" borderId="0" xfId="21" applyNumberFormat="1" applyFont="1" applyFill="1" applyBorder="1" applyAlignment="1">
      <alignment horizontal="center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 wrapText="1"/>
      <protection locked="0"/>
    </xf>
    <xf numFmtId="20" fontId="77" fillId="4" borderId="54" xfId="21" applyNumberFormat="1" applyFont="1" applyFill="1" applyBorder="1" applyAlignment="1" applyProtection="1">
      <alignment vertical="center"/>
      <protection locked="0"/>
    </xf>
    <xf numFmtId="20" fontId="77" fillId="4" borderId="81" xfId="21" applyNumberFormat="1" applyFont="1" applyFill="1" applyBorder="1" applyAlignment="1" applyProtection="1">
      <alignment vertical="center"/>
      <protection locked="0"/>
    </xf>
    <xf numFmtId="20" fontId="77" fillId="4" borderId="55" xfId="21" applyNumberFormat="1" applyFont="1" applyFill="1" applyBorder="1" applyAlignment="1" applyProtection="1">
      <alignment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top" wrapText="1"/>
      <protection locked="0"/>
    </xf>
    <xf numFmtId="20" fontId="77" fillId="0" borderId="5" xfId="21" applyNumberFormat="1" applyFont="1" applyFill="1" applyBorder="1" applyAlignment="1" applyProtection="1">
      <alignment horizontal="left" vertical="top" wrapText="1"/>
      <protection locked="0"/>
    </xf>
    <xf numFmtId="20" fontId="77" fillId="0" borderId="76" xfId="21" applyNumberFormat="1" applyFont="1" applyFill="1" applyBorder="1" applyAlignment="1" applyProtection="1">
      <alignment horizontal="left" vertical="top" wrapText="1"/>
      <protection locked="0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168" fontId="117" fillId="0" borderId="19" xfId="16" applyNumberFormat="1" applyFont="1" applyBorder="1" applyAlignment="1">
      <alignment horizontal="right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0" xfId="16" applyFont="1" applyFill="1" applyBorder="1" applyAlignment="1">
      <alignment horizontal="center" vertical="center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0" fontId="112" fillId="0" borderId="29" xfId="16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62" xfId="0" applyFont="1" applyBorder="1" applyAlignment="1">
      <alignment horizontal="center" vertical="center"/>
    </xf>
    <xf numFmtId="0" fontId="79" fillId="0" borderId="43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4" fillId="4" borderId="95" xfId="16" applyFont="1" applyFill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4" borderId="1" xfId="16" quotePrefix="1" applyNumberFormat="1" applyFont="1" applyFill="1" applyBorder="1" applyAlignment="1">
      <alignment horizontal="right" vertic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0" fontId="112" fillId="0" borderId="73" xfId="16" applyFont="1" applyBorder="1" applyAlignment="1">
      <alignment horizontal="center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168" fontId="112" fillId="4" borderId="105" xfId="16" quotePrefix="1" applyNumberFormat="1" applyFont="1" applyFill="1" applyBorder="1" applyAlignment="1">
      <alignment horizontal="right" vertical="center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/>
      <sheetData sheetId="1">
        <row r="21">
          <cell r="G21">
            <v>120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topLeftCell="A16" zoomScaleNormal="100" workbookViewId="0">
      <selection activeCell="N35" sqref="N35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57">
        <f>Meter!B1</f>
        <v>45814</v>
      </c>
      <c r="I1" s="457"/>
      <c r="J1" s="458"/>
      <c r="K1" s="145"/>
      <c r="L1" s="144"/>
      <c r="M1" s="144"/>
    </row>
    <row r="2" spans="1:20" ht="14.25" thickTop="1" thickBot="1"/>
    <row r="3" spans="1:20" s="152" customFormat="1" ht="42" customHeight="1">
      <c r="B3" s="462" t="s">
        <v>2</v>
      </c>
      <c r="C3" s="463"/>
      <c r="D3" s="463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21.3649690875</v>
      </c>
      <c r="G4" s="233">
        <f>Steamfield!O30</f>
        <v>198.84370939999999</v>
      </c>
      <c r="H4" s="233">
        <f>Steamfield!M30</f>
        <v>36.130106024999996</v>
      </c>
      <c r="I4" s="234"/>
      <c r="J4" s="235"/>
      <c r="R4" s="21"/>
      <c r="S4" s="21"/>
      <c r="T4" s="21"/>
    </row>
    <row r="5" spans="1:20">
      <c r="A5" s="141"/>
      <c r="B5" s="464"/>
      <c r="C5" s="465"/>
      <c r="D5" s="153" t="s">
        <v>122</v>
      </c>
      <c r="E5" s="232" t="s">
        <v>207</v>
      </c>
      <c r="F5" s="233">
        <f>Steamfield!P30</f>
        <v>22.941181612500003</v>
      </c>
      <c r="G5" s="233">
        <f>Steamfield!S30</f>
        <v>196.48264107500003</v>
      </c>
      <c r="H5" s="233">
        <f>Steamfield!Q30</f>
        <v>36.975719795833349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20.810751462499997</v>
      </c>
      <c r="G6" s="233">
        <f>Steamfield!W30</f>
        <v>196.41492395833339</v>
      </c>
      <c r="H6" s="233">
        <f>Steamfield!U30</f>
        <v>37.357974904166667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21.288032741666665</v>
      </c>
      <c r="G7" s="233">
        <f>Steamfield!AA30</f>
        <v>197.43410340833336</v>
      </c>
      <c r="H7" s="233">
        <f>Steamfield!Y30</f>
        <v>38.481073758333345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1.4036397041666664</v>
      </c>
      <c r="G8" s="233">
        <f>Steamfield!AH30</f>
        <v>77.882204662500001</v>
      </c>
      <c r="H8" s="233">
        <f>Steamfield!AF30</f>
        <v>9.9748583291666666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21.848134599999998</v>
      </c>
      <c r="G9" s="233">
        <f>Steamfield!AL30</f>
        <v>190.89520515000001</v>
      </c>
      <c r="H9" s="233">
        <f>Steamfield!AJ30</f>
        <v>48.641571712499996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53.645376170278929</v>
      </c>
      <c r="J11" s="244">
        <f t="shared" ref="J11:J13" si="0">I11*24*3600</f>
        <v>4634960.5011120997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3.1519750974317131</v>
      </c>
      <c r="J12" s="244">
        <f t="shared" si="0"/>
        <v>272330.64841810003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7.9349813764247683</v>
      </c>
      <c r="J13" s="244">
        <f t="shared" si="0"/>
        <v>685582.39092309994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64.732332644135411</v>
      </c>
      <c r="J14" s="244">
        <f>I14*24*3600</f>
        <v>5592873.5404532999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13.167071858333337</v>
      </c>
      <c r="G15" s="233">
        <f>Steamfield!AB30</f>
        <v>194.71698634583333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12.934215533333337</v>
      </c>
      <c r="G16" s="233">
        <f>Steamfield!AM30</f>
        <v>194.07756455833331</v>
      </c>
      <c r="H16" s="248"/>
      <c r="I16" s="254"/>
      <c r="J16" s="255"/>
      <c r="R16" s="21"/>
      <c r="S16" s="21"/>
      <c r="T16" s="21"/>
    </row>
    <row r="17" spans="1:20">
      <c r="A17" s="141"/>
      <c r="B17" s="475" t="s">
        <v>128</v>
      </c>
      <c r="C17" s="476"/>
      <c r="D17" s="153" t="s">
        <v>129</v>
      </c>
      <c r="E17" s="232" t="s">
        <v>209</v>
      </c>
      <c r="F17" s="233">
        <f>Steamfield!AW30</f>
        <v>15.003417508333328</v>
      </c>
      <c r="G17" s="233">
        <f>Steamfield!AU30</f>
        <v>124.1741124958333</v>
      </c>
      <c r="H17" s="233">
        <f>Steamfield!AV30</f>
        <v>94.298195779166647</v>
      </c>
      <c r="I17" s="256">
        <f>Steamfield!AT30</f>
        <v>131.57071242452545</v>
      </c>
      <c r="J17" s="261">
        <f>Steamfield!AT29</f>
        <v>11367709.553478999</v>
      </c>
      <c r="K17" s="50"/>
      <c r="L17" s="50"/>
      <c r="R17" s="21"/>
      <c r="S17" s="21"/>
      <c r="T17" s="21"/>
    </row>
    <row r="18" spans="1:20" ht="13.5" thickBot="1">
      <c r="A18" s="141"/>
      <c r="B18" s="490"/>
      <c r="C18" s="491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81" t="s">
        <v>9</v>
      </c>
      <c r="C20" s="482"/>
      <c r="D20" s="483"/>
      <c r="E20" s="466" t="s">
        <v>193</v>
      </c>
      <c r="F20" s="467"/>
      <c r="G20" s="484"/>
      <c r="H20" s="466" t="s">
        <v>136</v>
      </c>
      <c r="I20" s="467"/>
      <c r="J20" s="468"/>
      <c r="R20" s="21"/>
      <c r="S20" s="21"/>
      <c r="T20" s="21"/>
    </row>
    <row r="21" spans="1:20">
      <c r="A21" s="141"/>
      <c r="B21" s="475" t="s">
        <v>130</v>
      </c>
      <c r="C21" s="476"/>
      <c r="D21" s="154" t="s">
        <v>135</v>
      </c>
      <c r="E21" s="469">
        <f>Steamfield!B30</f>
        <v>34.34382828750001</v>
      </c>
      <c r="F21" s="485"/>
      <c r="G21" s="486"/>
      <c r="H21" s="469">
        <f>Steamfield!B30*24</f>
        <v>824.25187890000029</v>
      </c>
      <c r="I21" s="470"/>
      <c r="J21" s="471"/>
      <c r="R21" s="21"/>
      <c r="S21" s="21"/>
      <c r="T21" s="21"/>
    </row>
    <row r="22" spans="1:20">
      <c r="A22" s="141"/>
      <c r="B22" s="477"/>
      <c r="C22" s="478"/>
      <c r="D22" s="176" t="s">
        <v>131</v>
      </c>
      <c r="E22" s="469">
        <f>H22/24</f>
        <v>31.649309204250002</v>
      </c>
      <c r="F22" s="485"/>
      <c r="G22" s="486"/>
      <c r="H22" s="472">
        <f>'Report '!E7/1000</f>
        <v>759.58342090200006</v>
      </c>
      <c r="I22" s="473"/>
      <c r="J22" s="474"/>
      <c r="R22" s="21"/>
      <c r="S22" s="21"/>
      <c r="T22" s="21"/>
    </row>
    <row r="23" spans="1:20" ht="13.5" thickBot="1">
      <c r="A23" s="141"/>
      <c r="B23" s="479" t="s">
        <v>138</v>
      </c>
      <c r="C23" s="480"/>
      <c r="D23" s="155"/>
      <c r="E23" s="487">
        <f>H23/24</f>
        <v>2.6945190832500097</v>
      </c>
      <c r="F23" s="488"/>
      <c r="G23" s="489"/>
      <c r="H23" s="459">
        <f>H21-H22</f>
        <v>64.668457998000235</v>
      </c>
      <c r="I23" s="460"/>
      <c r="J23" s="461"/>
      <c r="R23" s="21"/>
      <c r="S23" s="21"/>
      <c r="T23" s="21"/>
    </row>
    <row r="24" spans="1:20" ht="17.25" customHeight="1">
      <c r="A24" s="141"/>
      <c r="B24" s="498" t="s">
        <v>219</v>
      </c>
      <c r="C24" s="499"/>
      <c r="D24" s="224"/>
      <c r="E24" s="510" t="s">
        <v>218</v>
      </c>
      <c r="F24" s="510"/>
      <c r="G24" s="510"/>
      <c r="H24" s="492" t="s">
        <v>220</v>
      </c>
      <c r="I24" s="493"/>
      <c r="J24" s="494"/>
      <c r="R24" s="21"/>
      <c r="S24" s="21"/>
      <c r="T24" s="21"/>
    </row>
    <row r="25" spans="1:20">
      <c r="A25" s="141"/>
      <c r="B25" s="500"/>
      <c r="C25" s="501"/>
      <c r="D25" s="222" t="s">
        <v>135</v>
      </c>
      <c r="E25" s="504">
        <f>IFERROR(I14/E21,0)</f>
        <v>1.8848315948427854</v>
      </c>
      <c r="F25" s="505"/>
      <c r="G25" s="506"/>
      <c r="H25" s="507">
        <f>E25*3600</f>
        <v>6785.3937414340271</v>
      </c>
      <c r="I25" s="508"/>
      <c r="J25" s="509"/>
      <c r="K25" s="43"/>
      <c r="R25" s="21"/>
      <c r="S25" s="21"/>
      <c r="T25" s="21"/>
    </row>
    <row r="26" spans="1:20" ht="13.5" thickBot="1">
      <c r="A26" s="141"/>
      <c r="B26" s="502"/>
      <c r="C26" s="503"/>
      <c r="D26" s="223" t="s">
        <v>131</v>
      </c>
      <c r="E26" s="487">
        <f>IFERROR(I14/E22,0)</f>
        <v>2.0453000167044051</v>
      </c>
      <c r="F26" s="488"/>
      <c r="G26" s="489"/>
      <c r="H26" s="495">
        <f>E26*3600</f>
        <v>7363.0800601358587</v>
      </c>
      <c r="I26" s="496"/>
      <c r="J26" s="497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305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306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307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308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E26:G26"/>
    <mergeCell ref="H24:J24"/>
    <mergeCell ref="H26:J26"/>
    <mergeCell ref="B24:C26"/>
    <mergeCell ref="E25:G25"/>
    <mergeCell ref="H25:J25"/>
    <mergeCell ref="E24:G24"/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34"/>
  <sheetViews>
    <sheetView showGridLines="0" tabSelected="1" zoomScale="89" zoomScaleNormal="89" workbookViewId="0">
      <selection activeCell="R94" sqref="R94"/>
    </sheetView>
  </sheetViews>
  <sheetFormatPr defaultColWidth="9.140625" defaultRowHeight="12.75"/>
  <cols>
    <col min="1" max="1" width="16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573" t="s">
        <v>141</v>
      </c>
      <c r="B1" s="574"/>
      <c r="C1" s="574"/>
      <c r="D1" s="574"/>
      <c r="E1" s="574"/>
      <c r="F1" s="574"/>
      <c r="G1" s="574"/>
      <c r="H1" s="574"/>
      <c r="I1" s="574"/>
      <c r="J1" s="574"/>
      <c r="K1" s="574"/>
      <c r="L1" s="171"/>
      <c r="M1" s="597">
        <f>Meter!B1</f>
        <v>45814</v>
      </c>
      <c r="N1" s="597"/>
      <c r="O1" s="598"/>
      <c r="P1" s="145"/>
      <c r="Q1" s="144"/>
      <c r="R1" s="144"/>
    </row>
    <row r="2" spans="1:21" ht="14.25" thickTop="1" thickBot="1">
      <c r="A2" s="593" t="s">
        <v>81</v>
      </c>
      <c r="B2" s="593"/>
      <c r="C2" s="593"/>
      <c r="D2" s="593"/>
      <c r="E2" s="593"/>
      <c r="F2" s="593"/>
      <c r="G2" s="593"/>
      <c r="H2" s="593"/>
      <c r="I2" s="593"/>
      <c r="J2" s="593"/>
      <c r="K2" s="593"/>
      <c r="L2" s="593"/>
      <c r="M2" s="593"/>
      <c r="N2" s="593"/>
      <c r="O2" s="593"/>
      <c r="P2" s="593"/>
      <c r="Q2" s="593"/>
      <c r="R2" s="594"/>
      <c r="S2" s="32"/>
    </row>
    <row r="3" spans="1:21" ht="13.5" thickBot="1">
      <c r="A3" s="601" t="s">
        <v>5</v>
      </c>
      <c r="B3" s="602"/>
      <c r="C3" s="602"/>
      <c r="D3" s="603"/>
      <c r="E3" s="615" t="s">
        <v>6</v>
      </c>
      <c r="F3" s="616"/>
      <c r="G3" s="616"/>
      <c r="H3" s="616"/>
      <c r="I3" s="616"/>
      <c r="J3" s="617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04"/>
      <c r="B4" s="605"/>
      <c r="C4" s="605"/>
      <c r="D4" s="606"/>
      <c r="E4" s="618" t="s">
        <v>74</v>
      </c>
      <c r="F4" s="619"/>
      <c r="G4" s="639" t="s">
        <v>73</v>
      </c>
      <c r="H4" s="619"/>
      <c r="I4" s="635" t="s">
        <v>75</v>
      </c>
      <c r="J4" s="636"/>
      <c r="K4" s="54"/>
      <c r="L4" s="54"/>
      <c r="M4" s="54"/>
      <c r="N4" s="54"/>
      <c r="O4" s="54"/>
      <c r="P4" s="54"/>
      <c r="Q4" s="631"/>
      <c r="R4" s="631"/>
      <c r="S4" s="21"/>
      <c r="T4" s="21"/>
    </row>
    <row r="5" spans="1:21" ht="13.5" thickBot="1">
      <c r="A5" s="607"/>
      <c r="B5" s="608"/>
      <c r="C5" s="608"/>
      <c r="D5" s="609"/>
      <c r="E5" s="620"/>
      <c r="F5" s="621"/>
      <c r="G5" s="640"/>
      <c r="H5" s="621"/>
      <c r="I5" s="637"/>
      <c r="J5" s="638"/>
      <c r="K5" s="634"/>
      <c r="L5" s="633"/>
      <c r="M5" s="633"/>
      <c r="N5" s="633"/>
      <c r="O5" s="600"/>
      <c r="P5" s="600"/>
      <c r="Q5" s="600"/>
      <c r="R5" s="600"/>
      <c r="S5" s="21"/>
      <c r="T5" s="21"/>
    </row>
    <row r="6" spans="1:21" ht="13.5" thickBot="1">
      <c r="A6" s="585" t="s">
        <v>190</v>
      </c>
      <c r="B6" s="586"/>
      <c r="C6" s="586"/>
      <c r="D6" s="587"/>
      <c r="E6" s="613">
        <v>759583.42090200004</v>
      </c>
      <c r="F6" s="614"/>
      <c r="G6" s="614"/>
      <c r="H6" s="614"/>
      <c r="I6" s="588">
        <f>E6-G6</f>
        <v>759583.42090200004</v>
      </c>
      <c r="J6" s="589"/>
      <c r="K6" s="595"/>
      <c r="L6" s="596"/>
      <c r="M6" s="596"/>
      <c r="N6" s="596"/>
      <c r="O6" s="599"/>
      <c r="P6" s="599"/>
      <c r="Q6" s="599"/>
      <c r="R6" s="599"/>
      <c r="S6" s="21"/>
      <c r="T6" s="21"/>
    </row>
    <row r="7" spans="1:21" ht="13.5" thickBot="1">
      <c r="A7" s="622"/>
      <c r="B7" s="623"/>
      <c r="C7" s="623"/>
      <c r="D7" s="624"/>
      <c r="E7" s="575">
        <f>E6</f>
        <v>759583.42090200004</v>
      </c>
      <c r="F7" s="576"/>
      <c r="G7" s="576">
        <f>G6</f>
        <v>0</v>
      </c>
      <c r="H7" s="576"/>
      <c r="I7" s="583">
        <f>I6</f>
        <v>759583.42090200004</v>
      </c>
      <c r="J7" s="584"/>
      <c r="K7" s="595"/>
      <c r="L7" s="596"/>
      <c r="M7" s="596"/>
      <c r="N7" s="596"/>
      <c r="O7" s="599"/>
      <c r="P7" s="599"/>
      <c r="Q7" s="599"/>
      <c r="R7" s="599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99"/>
      <c r="P8" s="599"/>
      <c r="Q8" s="599"/>
      <c r="R8" s="599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590" t="s">
        <v>9</v>
      </c>
      <c r="B10" s="591"/>
      <c r="C10" s="591"/>
      <c r="D10" s="592"/>
      <c r="E10" s="625" t="s">
        <v>72</v>
      </c>
      <c r="F10" s="626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585" t="s">
        <v>34</v>
      </c>
      <c r="B11" s="586"/>
      <c r="C11" s="586"/>
      <c r="D11" s="587"/>
      <c r="E11" s="627">
        <f>Meter!I18</f>
        <v>761200</v>
      </c>
      <c r="F11" s="628"/>
      <c r="G11" s="179"/>
      <c r="H11" s="179"/>
      <c r="I11" s="179"/>
      <c r="J11" s="179"/>
      <c r="K11" s="179"/>
      <c r="L11" s="180"/>
      <c r="M11" s="66">
        <f>SUM(E11:K11)</f>
        <v>761200</v>
      </c>
      <c r="N11" s="67"/>
      <c r="O11" s="67"/>
      <c r="P11" s="68"/>
      <c r="Q11" s="60"/>
      <c r="R11" s="67"/>
      <c r="S11" s="21"/>
      <c r="T11" s="21"/>
    </row>
    <row r="12" spans="1:21">
      <c r="A12" s="610" t="s">
        <v>10</v>
      </c>
      <c r="B12" s="611"/>
      <c r="C12" s="611"/>
      <c r="D12" s="612"/>
      <c r="E12" s="629">
        <f>Meter!K30</f>
        <v>4952306</v>
      </c>
      <c r="F12" s="630"/>
      <c r="G12" s="181"/>
      <c r="H12" s="181"/>
      <c r="I12" s="181"/>
      <c r="J12" s="181"/>
      <c r="K12" s="181"/>
      <c r="L12" s="182"/>
      <c r="M12" s="69">
        <f>SUM(E12:K12)</f>
        <v>4952306</v>
      </c>
      <c r="N12" s="67"/>
      <c r="O12" s="67"/>
      <c r="P12" s="67"/>
      <c r="Q12" s="60"/>
      <c r="R12" s="67"/>
      <c r="S12" s="43"/>
      <c r="T12" s="21"/>
    </row>
    <row r="13" spans="1:21">
      <c r="A13" s="610" t="s">
        <v>11</v>
      </c>
      <c r="B13" s="611"/>
      <c r="C13" s="611"/>
      <c r="D13" s="612"/>
      <c r="E13" s="186"/>
      <c r="F13" s="188"/>
      <c r="G13" s="142">
        <f>Meter!I42</f>
        <v>18560.620000000112</v>
      </c>
      <c r="H13" s="142">
        <f>Meter!I43</f>
        <v>0</v>
      </c>
      <c r="I13" s="142">
        <f>Meter!I44</f>
        <v>6558.609999999986</v>
      </c>
      <c r="J13" s="142">
        <f>Meter!I45</f>
        <v>42.800000000000182</v>
      </c>
      <c r="K13" s="142">
        <f>Meter!I46</f>
        <v>1323</v>
      </c>
      <c r="L13" s="142">
        <f>Meter!I47</f>
        <v>1562</v>
      </c>
      <c r="M13" s="69">
        <f>SUM(G13,I13,J13,K13,L13)</f>
        <v>28047.030000000097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50" t="s">
        <v>12</v>
      </c>
      <c r="B14" s="651"/>
      <c r="C14" s="651"/>
      <c r="D14" s="652"/>
      <c r="E14" s="187"/>
      <c r="F14" s="189"/>
      <c r="G14" s="143">
        <f>Meter!K42</f>
        <v>110125.33000000007</v>
      </c>
      <c r="H14" s="143">
        <f>Meter!K43</f>
        <v>-283254.3</v>
      </c>
      <c r="I14" s="143">
        <f>Meter!K44</f>
        <v>35447.359999999986</v>
      </c>
      <c r="J14" s="143">
        <f>Meter!K45</f>
        <v>261.19999999999982</v>
      </c>
      <c r="K14" s="143">
        <f>Meter!K46</f>
        <v>8736</v>
      </c>
      <c r="L14" s="143">
        <f>Meter!K47</f>
        <v>9722</v>
      </c>
      <c r="M14" s="70">
        <f>SUM(E14,I14,J14,K14,L14)</f>
        <v>54166.559999999983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56" t="s">
        <v>9</v>
      </c>
      <c r="B17" s="657"/>
      <c r="C17" s="657"/>
      <c r="D17" s="657"/>
      <c r="E17" s="657"/>
      <c r="F17" s="658"/>
      <c r="G17" s="653" t="s">
        <v>77</v>
      </c>
      <c r="H17" s="654"/>
      <c r="I17" s="654"/>
      <c r="J17" s="654"/>
      <c r="K17" s="654"/>
      <c r="L17" s="654"/>
      <c r="M17" s="655"/>
      <c r="N17" s="75"/>
      <c r="O17" s="632"/>
      <c r="P17" s="632"/>
      <c r="Q17" s="632"/>
      <c r="R17" s="632"/>
      <c r="S17" s="50"/>
      <c r="T17" s="50"/>
      <c r="U17" s="27"/>
    </row>
    <row r="18" spans="1:26" s="141" customFormat="1">
      <c r="A18" s="665" t="s">
        <v>115</v>
      </c>
      <c r="B18" s="666"/>
      <c r="C18" s="666"/>
      <c r="D18" s="666"/>
      <c r="E18" s="666"/>
      <c r="F18" s="667"/>
      <c r="G18" s="668">
        <f>Steamfield!B30</f>
        <v>34.34382828750001</v>
      </c>
      <c r="H18" s="669"/>
      <c r="I18" s="670"/>
      <c r="J18" s="671">
        <f>Steamfield!C30</f>
        <v>5.8524194333333339</v>
      </c>
      <c r="K18" s="670"/>
      <c r="L18" s="671">
        <f>Steamfield!F30</f>
        <v>19.208139337499997</v>
      </c>
      <c r="M18" s="672"/>
      <c r="N18" s="75"/>
      <c r="O18" s="140"/>
      <c r="P18" s="140"/>
      <c r="Q18" s="140"/>
      <c r="R18" s="140"/>
      <c r="S18" s="50"/>
      <c r="T18" s="50"/>
      <c r="U18" s="27"/>
    </row>
    <row r="19" spans="1:26">
      <c r="A19" s="525" t="s">
        <v>63</v>
      </c>
      <c r="B19" s="526"/>
      <c r="C19" s="526"/>
      <c r="D19" s="526"/>
      <c r="E19" s="526"/>
      <c r="F19" s="527"/>
      <c r="G19" s="659">
        <v>34.496049999999997</v>
      </c>
      <c r="H19" s="660"/>
      <c r="I19" s="660"/>
      <c r="J19" s="660"/>
      <c r="K19" s="660"/>
      <c r="L19" s="660"/>
      <c r="M19" s="661"/>
      <c r="N19" s="77"/>
      <c r="O19" s="524"/>
      <c r="P19" s="524"/>
      <c r="Q19" s="520"/>
      <c r="R19" s="520"/>
      <c r="S19" s="50"/>
      <c r="T19" s="50"/>
      <c r="U19" s="45"/>
    </row>
    <row r="20" spans="1:26">
      <c r="A20" s="647" t="s">
        <v>19</v>
      </c>
      <c r="B20" s="648"/>
      <c r="C20" s="648"/>
      <c r="D20" s="648"/>
      <c r="E20" s="648"/>
      <c r="F20" s="649"/>
      <c r="G20" s="641">
        <f>24-F39</f>
        <v>24</v>
      </c>
      <c r="H20" s="642"/>
      <c r="I20" s="642"/>
      <c r="J20" s="642"/>
      <c r="K20" s="642"/>
      <c r="L20" s="642"/>
      <c r="M20" s="643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25" t="s">
        <v>20</v>
      </c>
      <c r="B21" s="526"/>
      <c r="C21" s="526"/>
      <c r="D21" s="526"/>
      <c r="E21" s="526"/>
      <c r="F21" s="527"/>
      <c r="G21" s="678">
        <f>G20+'[1]Report '!$G$21</f>
        <v>144</v>
      </c>
      <c r="H21" s="679"/>
      <c r="I21" s="679"/>
      <c r="J21" s="679"/>
      <c r="K21" s="679"/>
      <c r="L21" s="679"/>
      <c r="M21" s="680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675" t="s">
        <v>39</v>
      </c>
      <c r="B22" s="676"/>
      <c r="C22" s="676"/>
      <c r="D22" s="676"/>
      <c r="E22" s="676"/>
      <c r="F22" s="677"/>
      <c r="G22" s="681">
        <f>G20/24</f>
        <v>1</v>
      </c>
      <c r="H22" s="682"/>
      <c r="I22" s="682"/>
      <c r="J22" s="682"/>
      <c r="K22" s="682"/>
      <c r="L22" s="682"/>
      <c r="M22" s="683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577" t="s">
        <v>118</v>
      </c>
      <c r="B23" s="578"/>
      <c r="C23" s="578"/>
      <c r="D23" s="578"/>
      <c r="E23" s="578"/>
      <c r="F23" s="579"/>
      <c r="G23" s="662">
        <f>(E7)/(24000*G19)</f>
        <v>0.91747632567351922</v>
      </c>
      <c r="H23" s="663"/>
      <c r="I23" s="663"/>
      <c r="J23" s="663"/>
      <c r="K23" s="663"/>
      <c r="L23" s="663"/>
      <c r="M23" s="664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580" t="s">
        <v>62</v>
      </c>
      <c r="B24" s="581"/>
      <c r="C24" s="581"/>
      <c r="D24" s="581"/>
      <c r="E24" s="581"/>
      <c r="F24" s="582"/>
      <c r="G24" s="685" t="s">
        <v>194</v>
      </c>
      <c r="H24" s="686"/>
      <c r="I24" s="686"/>
      <c r="J24" s="686"/>
      <c r="K24" s="686"/>
      <c r="L24" s="686"/>
      <c r="M24" s="687"/>
      <c r="N24" s="87"/>
      <c r="O24" s="644"/>
      <c r="P24" s="644"/>
      <c r="Q24" s="129"/>
      <c r="R24" s="129"/>
    </row>
    <row r="25" spans="1:26">
      <c r="A25" s="525" t="s">
        <v>247</v>
      </c>
      <c r="B25" s="526"/>
      <c r="C25" s="526"/>
      <c r="D25" s="526"/>
      <c r="E25" s="526"/>
      <c r="F25" s="527"/>
      <c r="G25" s="645">
        <f>Steamfield!AD29/1000</f>
        <v>4634.9605011120993</v>
      </c>
      <c r="H25" s="646"/>
      <c r="I25" s="512">
        <f>Steamfield!AO29/1000</f>
        <v>272.33064841810005</v>
      </c>
      <c r="J25" s="513"/>
      <c r="K25" s="552"/>
      <c r="L25" s="545">
        <f>Steamfield!AP29/1000</f>
        <v>5328.2466630010995</v>
      </c>
      <c r="M25" s="546"/>
      <c r="N25" s="190"/>
      <c r="O25" s="78"/>
      <c r="P25" s="78"/>
      <c r="Q25" s="78"/>
      <c r="R25" s="78"/>
      <c r="T25" s="24"/>
      <c r="U25" s="24"/>
    </row>
    <row r="26" spans="1:26">
      <c r="A26" s="525" t="s">
        <v>246</v>
      </c>
      <c r="B26" s="526"/>
      <c r="C26" s="526"/>
      <c r="D26" s="526"/>
      <c r="E26" s="526"/>
      <c r="F26" s="527"/>
      <c r="G26" s="551">
        <f>Steamfield!AD30/1000</f>
        <v>5.3645376170278931E-2</v>
      </c>
      <c r="H26" s="552"/>
      <c r="I26" s="512">
        <f>Steamfield!AO30/1000</f>
        <v>3.1519750974317133E-3</v>
      </c>
      <c r="J26" s="513"/>
      <c r="K26" s="552"/>
      <c r="L26" s="512">
        <f>Steamfield!AP30/1000</f>
        <v>6.1669521562512729E-2</v>
      </c>
      <c r="M26" s="514"/>
      <c r="N26" s="190"/>
      <c r="O26" s="78"/>
      <c r="P26" s="78"/>
      <c r="Q26" s="78"/>
      <c r="R26" s="78"/>
      <c r="T26" s="24"/>
      <c r="U26" s="24"/>
    </row>
    <row r="27" spans="1:26" s="141" customFormat="1">
      <c r="A27" s="521" t="s">
        <v>245</v>
      </c>
      <c r="B27" s="522"/>
      <c r="C27" s="522"/>
      <c r="D27" s="522"/>
      <c r="E27" s="522"/>
      <c r="F27" s="523"/>
      <c r="G27" s="673"/>
      <c r="H27" s="674"/>
      <c r="I27" s="674"/>
      <c r="J27" s="674"/>
      <c r="K27" s="684"/>
      <c r="L27" s="545">
        <f>Steamfield!AQ29/1000</f>
        <v>685.58239092309998</v>
      </c>
      <c r="M27" s="546"/>
      <c r="N27" s="190"/>
      <c r="O27" s="78"/>
      <c r="P27" s="78"/>
      <c r="Q27" s="78"/>
      <c r="R27" s="78"/>
      <c r="T27" s="24"/>
      <c r="U27" s="24"/>
    </row>
    <row r="28" spans="1:26" s="141" customFormat="1">
      <c r="A28" s="525" t="s">
        <v>248</v>
      </c>
      <c r="B28" s="526"/>
      <c r="C28" s="526"/>
      <c r="D28" s="526"/>
      <c r="E28" s="526"/>
      <c r="F28" s="527"/>
      <c r="G28" s="530"/>
      <c r="H28" s="531"/>
      <c r="I28" s="531"/>
      <c r="J28" s="531"/>
      <c r="K28" s="565"/>
      <c r="L28" s="512">
        <f>Steamfield!AQ30/1000</f>
        <v>7.9349813764247688E-3</v>
      </c>
      <c r="M28" s="514"/>
      <c r="N28" s="190"/>
      <c r="O28" s="78"/>
      <c r="P28" s="78"/>
      <c r="Q28" s="78"/>
      <c r="R28" s="78"/>
      <c r="T28" s="24"/>
      <c r="U28" s="24"/>
    </row>
    <row r="29" spans="1:26" s="141" customFormat="1">
      <c r="A29" s="525" t="s">
        <v>249</v>
      </c>
      <c r="B29" s="526"/>
      <c r="C29" s="526"/>
      <c r="D29" s="526"/>
      <c r="E29" s="526"/>
      <c r="F29" s="527"/>
      <c r="G29" s="183"/>
      <c r="H29" s="184"/>
      <c r="I29" s="184"/>
      <c r="J29" s="184"/>
      <c r="K29" s="185"/>
      <c r="L29" s="545">
        <f>Steamfield!AR29/1000</f>
        <v>6013.8290539241998</v>
      </c>
      <c r="M29" s="546"/>
      <c r="N29" s="177"/>
      <c r="O29" s="178"/>
      <c r="P29" s="178"/>
      <c r="Q29" s="178"/>
      <c r="R29" s="178"/>
      <c r="T29" s="24"/>
      <c r="U29" s="24"/>
    </row>
    <row r="30" spans="1:26" s="141" customFormat="1">
      <c r="A30" s="525" t="s">
        <v>250</v>
      </c>
      <c r="B30" s="526"/>
      <c r="C30" s="526"/>
      <c r="D30" s="526"/>
      <c r="E30" s="526"/>
      <c r="F30" s="527"/>
      <c r="G30" s="559"/>
      <c r="H30" s="549"/>
      <c r="I30" s="549"/>
      <c r="J30" s="549"/>
      <c r="K30" s="550"/>
      <c r="L30" s="512">
        <f>Steamfield!AR30/1000</f>
        <v>6.9604502938937496E-2</v>
      </c>
      <c r="M30" s="514"/>
      <c r="N30" s="190"/>
      <c r="O30" s="78"/>
      <c r="P30" s="78"/>
      <c r="Q30" s="78"/>
      <c r="R30" s="78"/>
      <c r="T30" s="24"/>
      <c r="U30" s="24"/>
    </row>
    <row r="31" spans="1:26">
      <c r="A31" s="525" t="s">
        <v>113</v>
      </c>
      <c r="B31" s="526"/>
      <c r="C31" s="526"/>
      <c r="D31" s="526"/>
      <c r="E31" s="526"/>
      <c r="F31" s="527"/>
      <c r="G31" s="551">
        <f>Steamfield!I30</f>
        <v>192.441889575</v>
      </c>
      <c r="H31" s="513"/>
      <c r="I31" s="513"/>
      <c r="J31" s="552"/>
      <c r="K31" s="512">
        <f>Steamfield!K30</f>
        <v>192.05798476250001</v>
      </c>
      <c r="L31" s="513"/>
      <c r="M31" s="514"/>
      <c r="N31" s="88"/>
      <c r="O31" s="88"/>
      <c r="P31" s="88"/>
      <c r="Q31" s="88"/>
      <c r="R31" s="88"/>
      <c r="T31" s="24"/>
      <c r="U31" s="24"/>
    </row>
    <row r="32" spans="1:26">
      <c r="A32" s="525" t="s">
        <v>114</v>
      </c>
      <c r="B32" s="526"/>
      <c r="C32" s="526"/>
      <c r="D32" s="526"/>
      <c r="E32" s="526"/>
      <c r="F32" s="527"/>
      <c r="G32" s="551">
        <f>Steamfield!H30</f>
        <v>12.547792116666669</v>
      </c>
      <c r="H32" s="513"/>
      <c r="I32" s="513"/>
      <c r="J32" s="552"/>
      <c r="K32" s="512">
        <f>Steamfield!J30</f>
        <v>17.808226958333336</v>
      </c>
      <c r="L32" s="513"/>
      <c r="M32" s="514"/>
      <c r="N32" s="75"/>
      <c r="O32" s="75"/>
      <c r="P32" s="75"/>
      <c r="Q32" s="75"/>
      <c r="R32" s="75"/>
      <c r="T32" s="24"/>
      <c r="U32" s="24"/>
    </row>
    <row r="33" spans="1:24" ht="13.5" thickBot="1">
      <c r="A33" s="675" t="s">
        <v>38</v>
      </c>
      <c r="B33" s="676"/>
      <c r="C33" s="676"/>
      <c r="D33" s="676"/>
      <c r="E33" s="676"/>
      <c r="F33" s="677"/>
      <c r="G33" s="725">
        <f>Steamfield!F31</f>
        <v>16.692642200000002</v>
      </c>
      <c r="H33" s="724"/>
      <c r="I33" s="722">
        <f>Steamfield!F32</f>
        <v>22.7142044</v>
      </c>
      <c r="J33" s="723"/>
      <c r="K33" s="724"/>
      <c r="L33" s="722">
        <f>Steamfield!F30</f>
        <v>19.208139337499997</v>
      </c>
      <c r="M33" s="726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737" t="s">
        <v>2</v>
      </c>
      <c r="J34" s="737"/>
      <c r="K34" s="737"/>
      <c r="L34" s="737"/>
      <c r="M34" s="737"/>
      <c r="N34" s="737"/>
      <c r="O34" s="737"/>
      <c r="P34" s="737"/>
      <c r="Q34" s="737"/>
      <c r="R34" s="737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735" t="s">
        <v>33</v>
      </c>
      <c r="B37" s="736"/>
      <c r="C37" s="731" t="s">
        <v>53</v>
      </c>
      <c r="D37" s="732"/>
      <c r="E37" s="563" t="s">
        <v>61</v>
      </c>
      <c r="F37" s="715" t="s">
        <v>54</v>
      </c>
      <c r="G37" s="733" t="s">
        <v>213</v>
      </c>
      <c r="H37" s="734"/>
      <c r="I37" s="547" t="s">
        <v>55</v>
      </c>
      <c r="J37" s="729" t="s">
        <v>35</v>
      </c>
      <c r="K37" s="709" t="s">
        <v>15</v>
      </c>
      <c r="L37" s="710"/>
      <c r="M37" s="710"/>
      <c r="N37" s="710"/>
      <c r="O37" s="710"/>
      <c r="P37" s="710"/>
      <c r="Q37" s="710"/>
      <c r="R37" s="711"/>
    </row>
    <row r="38" spans="1:24" ht="12.75" customHeight="1" thickBot="1">
      <c r="A38" s="735"/>
      <c r="B38" s="736"/>
      <c r="C38" s="119" t="s">
        <v>56</v>
      </c>
      <c r="D38" s="120" t="s">
        <v>57</v>
      </c>
      <c r="E38" s="564"/>
      <c r="F38" s="716"/>
      <c r="G38" s="717" t="s">
        <v>1</v>
      </c>
      <c r="H38" s="718"/>
      <c r="I38" s="548"/>
      <c r="J38" s="730"/>
      <c r="K38" s="712"/>
      <c r="L38" s="713"/>
      <c r="M38" s="713"/>
      <c r="N38" s="713"/>
      <c r="O38" s="713"/>
      <c r="P38" s="713"/>
      <c r="Q38" s="713"/>
      <c r="R38" s="714"/>
      <c r="V38" s="130"/>
      <c r="W38" s="130"/>
    </row>
    <row r="39" spans="1:24" s="141" customFormat="1" ht="15" customHeight="1" thickBot="1">
      <c r="A39" s="727"/>
      <c r="B39" s="728"/>
      <c r="C39" s="231"/>
      <c r="D39" s="231"/>
      <c r="E39" s="435"/>
      <c r="F39" s="229"/>
      <c r="G39" s="695"/>
      <c r="H39" s="696"/>
      <c r="I39" s="355"/>
      <c r="J39" s="230"/>
      <c r="K39" s="560"/>
      <c r="L39" s="561"/>
      <c r="M39" s="561"/>
      <c r="N39" s="561"/>
      <c r="O39" s="561"/>
      <c r="P39" s="561"/>
      <c r="Q39" s="561"/>
      <c r="R39" s="562"/>
    </row>
    <row r="40" spans="1:24" s="23" customFormat="1" ht="13.5" thickBot="1">
      <c r="A40" s="692"/>
      <c r="B40" s="693"/>
      <c r="C40" s="693"/>
      <c r="D40" s="693"/>
      <c r="E40" s="693"/>
      <c r="F40" s="693"/>
      <c r="G40" s="693"/>
      <c r="H40" s="694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705" t="s">
        <v>60</v>
      </c>
      <c r="B44" s="706"/>
      <c r="C44" s="553" t="s">
        <v>44</v>
      </c>
      <c r="D44" s="554"/>
      <c r="E44" s="554"/>
      <c r="F44" s="555"/>
      <c r="G44" s="515" t="s">
        <v>45</v>
      </c>
      <c r="H44" s="516"/>
      <c r="I44" s="701" t="s">
        <v>64</v>
      </c>
      <c r="J44" s="702"/>
      <c r="K44" s="566" t="s">
        <v>35</v>
      </c>
      <c r="L44" s="568" t="s">
        <v>15</v>
      </c>
      <c r="M44" s="569"/>
      <c r="N44" s="569"/>
      <c r="O44" s="569"/>
      <c r="P44" s="569"/>
      <c r="Q44" s="569"/>
      <c r="R44" s="570"/>
      <c r="S44" s="130"/>
      <c r="T44" s="31"/>
    </row>
    <row r="45" spans="1:24" s="23" customFormat="1" ht="26.25" thickBot="1">
      <c r="A45" s="707"/>
      <c r="B45" s="708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703"/>
      <c r="J45" s="704"/>
      <c r="K45" s="567"/>
      <c r="L45" s="571"/>
      <c r="M45" s="511"/>
      <c r="N45" s="511"/>
      <c r="O45" s="511"/>
      <c r="P45" s="511"/>
      <c r="Q45" s="511"/>
      <c r="R45" s="572"/>
      <c r="T45" s="34"/>
      <c r="V45" s="34"/>
      <c r="X45" s="20"/>
    </row>
    <row r="46" spans="1:24" s="23" customFormat="1" ht="12" customHeight="1" thickBot="1">
      <c r="A46" s="688"/>
      <c r="B46" s="689"/>
      <c r="C46" s="126"/>
      <c r="D46" s="127"/>
      <c r="E46" s="131"/>
      <c r="F46" s="125"/>
      <c r="G46" s="124"/>
      <c r="H46" s="124"/>
      <c r="I46" s="699"/>
      <c r="J46" s="700"/>
      <c r="K46" s="137"/>
      <c r="L46" s="719"/>
      <c r="M46" s="720"/>
      <c r="N46" s="720"/>
      <c r="O46" s="720"/>
      <c r="P46" s="720"/>
      <c r="Q46" s="720"/>
      <c r="R46" s="721"/>
      <c r="S46" s="49"/>
      <c r="T46" s="132"/>
      <c r="U46" s="34"/>
      <c r="X46" s="20"/>
    </row>
    <row r="47" spans="1:24" s="23" customFormat="1" ht="12" customHeight="1" thickBot="1">
      <c r="A47" s="556"/>
      <c r="B47" s="557"/>
      <c r="C47" s="557"/>
      <c r="D47" s="557"/>
      <c r="E47" s="557"/>
      <c r="F47" s="557"/>
      <c r="G47" s="557"/>
      <c r="H47" s="558"/>
      <c r="I47" s="697"/>
      <c r="J47" s="698"/>
      <c r="K47" s="690"/>
      <c r="L47" s="539"/>
      <c r="M47" s="539"/>
      <c r="N47" s="539"/>
      <c r="O47" s="539"/>
      <c r="P47" s="539"/>
      <c r="Q47" s="539"/>
      <c r="R47" s="691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511"/>
      <c r="K50" s="511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532" t="s">
        <v>14</v>
      </c>
      <c r="B51" s="533"/>
      <c r="C51" s="534" t="s">
        <v>52</v>
      </c>
      <c r="D51" s="535"/>
      <c r="E51" s="535"/>
      <c r="F51" s="535"/>
      <c r="G51" s="533"/>
      <c r="H51" s="534" t="s">
        <v>59</v>
      </c>
      <c r="I51" s="533"/>
      <c r="J51" s="536" t="s">
        <v>21</v>
      </c>
      <c r="K51" s="537"/>
      <c r="L51" s="534" t="s">
        <v>15</v>
      </c>
      <c r="M51" s="535"/>
      <c r="N51" s="535"/>
      <c r="O51" s="535"/>
      <c r="P51" s="535"/>
      <c r="Q51" s="535"/>
      <c r="R51" s="538"/>
    </row>
    <row r="52" spans="1:21" s="141" customFormat="1" ht="13.5" thickBot="1">
      <c r="A52" s="747" t="s">
        <v>72</v>
      </c>
      <c r="B52" s="540"/>
      <c r="C52" s="539" t="s">
        <v>244</v>
      </c>
      <c r="D52" s="539"/>
      <c r="E52" s="539"/>
      <c r="F52" s="539"/>
      <c r="G52" s="540"/>
      <c r="H52" s="541" t="s">
        <v>258</v>
      </c>
      <c r="I52" s="542"/>
      <c r="J52" s="543" t="s">
        <v>281</v>
      </c>
      <c r="K52" s="544"/>
      <c r="L52" s="534"/>
      <c r="M52" s="535"/>
      <c r="N52" s="535"/>
      <c r="O52" s="535"/>
      <c r="P52" s="535"/>
      <c r="Q52" s="535"/>
      <c r="R52" s="538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260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04" t="s">
        <v>259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57" t="s">
        <v>302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304" t="s">
        <v>303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 thickBot="1">
      <c r="A63" s="433" t="s">
        <v>304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05"/>
      <c r="N63" s="305"/>
      <c r="O63" s="306"/>
      <c r="P63" s="307"/>
      <c r="Q63" s="308"/>
      <c r="R63" s="309"/>
      <c r="U63" s="141" t="s">
        <v>2</v>
      </c>
    </row>
    <row r="64" spans="1:21" s="141" customFormat="1" ht="15" customHeight="1">
      <c r="A64" s="293"/>
      <c r="B64" s="293"/>
      <c r="C64" s="293"/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51"/>
      <c r="T68" s="418"/>
      <c r="U68" s="419"/>
    </row>
    <row r="69" spans="1:21" ht="12.75" customHeight="1" thickBot="1">
      <c r="A69" s="310" t="s">
        <v>117</v>
      </c>
      <c r="B69" s="311"/>
      <c r="C69" s="311"/>
      <c r="D69" s="311"/>
      <c r="E69" s="311"/>
      <c r="F69" s="311"/>
      <c r="G69" s="311"/>
      <c r="H69" s="311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51"/>
      <c r="T69" s="418"/>
      <c r="U69" s="419"/>
    </row>
    <row r="70" spans="1:21" s="432" customFormat="1" ht="12.75" customHeight="1" thickBot="1">
      <c r="A70" s="429" t="s">
        <v>22</v>
      </c>
      <c r="B70" s="748" t="s">
        <v>67</v>
      </c>
      <c r="C70" s="749"/>
      <c r="D70" s="749"/>
      <c r="E70" s="749"/>
      <c r="F70" s="749"/>
      <c r="G70" s="749"/>
      <c r="H70" s="749"/>
      <c r="I70" s="749"/>
      <c r="J70" s="749"/>
      <c r="K70" s="749"/>
      <c r="L70" s="749"/>
      <c r="M70" s="749"/>
      <c r="N70" s="749"/>
      <c r="O70" s="749"/>
      <c r="P70" s="749"/>
      <c r="Q70" s="749"/>
      <c r="R70" s="750"/>
      <c r="S70" s="430"/>
      <c r="T70" s="431"/>
      <c r="U70" s="419"/>
    </row>
    <row r="71" spans="1:21" s="432" customFormat="1" ht="12.75" customHeight="1">
      <c r="A71" s="456">
        <v>6.2500000000000003E-3</v>
      </c>
      <c r="B71" s="752" t="s">
        <v>321</v>
      </c>
      <c r="C71" s="753"/>
      <c r="D71" s="753"/>
      <c r="E71" s="753"/>
      <c r="F71" s="753"/>
      <c r="G71" s="753"/>
      <c r="H71" s="753"/>
      <c r="I71" s="753"/>
      <c r="J71" s="753"/>
      <c r="K71" s="753"/>
      <c r="L71" s="753"/>
      <c r="M71" s="753"/>
      <c r="N71" s="753"/>
      <c r="O71" s="753"/>
      <c r="P71" s="753"/>
      <c r="Q71" s="753"/>
      <c r="R71" s="754"/>
      <c r="S71" s="430"/>
      <c r="T71" s="431"/>
      <c r="U71" s="419"/>
    </row>
    <row r="72" spans="1:21" s="141" customFormat="1" ht="12.75" customHeight="1">
      <c r="A72" s="428">
        <v>1.0416666666666666E-2</v>
      </c>
      <c r="B72" s="909" t="s">
        <v>322</v>
      </c>
      <c r="C72" s="910"/>
      <c r="D72" s="910"/>
      <c r="E72" s="910"/>
      <c r="F72" s="910"/>
      <c r="G72" s="910"/>
      <c r="H72" s="910"/>
      <c r="I72" s="910"/>
      <c r="J72" s="910"/>
      <c r="K72" s="910"/>
      <c r="L72" s="910"/>
      <c r="M72" s="910"/>
      <c r="N72" s="910"/>
      <c r="O72" s="910"/>
      <c r="P72" s="910"/>
      <c r="Q72" s="910"/>
      <c r="R72" s="911"/>
      <c r="S72" s="51"/>
      <c r="T72" s="418"/>
      <c r="U72" s="419"/>
    </row>
    <row r="73" spans="1:21" s="141" customFormat="1" ht="12.75" customHeight="1">
      <c r="A73" s="428">
        <v>0.13194444444444445</v>
      </c>
      <c r="B73" s="440" t="s">
        <v>323</v>
      </c>
      <c r="C73" s="438"/>
      <c r="D73" s="438"/>
      <c r="E73" s="438"/>
      <c r="F73" s="438"/>
      <c r="G73" s="438"/>
      <c r="H73" s="438"/>
      <c r="I73" s="438"/>
      <c r="J73" s="438"/>
      <c r="K73" s="438"/>
      <c r="L73" s="438"/>
      <c r="M73" s="438"/>
      <c r="N73" s="438"/>
      <c r="O73" s="438"/>
      <c r="P73" s="438"/>
      <c r="Q73" s="438"/>
      <c r="R73" s="439"/>
      <c r="S73" s="51"/>
      <c r="T73" s="418"/>
      <c r="U73" s="419"/>
    </row>
    <row r="74" spans="1:21" s="141" customFormat="1">
      <c r="A74" s="421">
        <v>0.13541666666666666</v>
      </c>
      <c r="B74" s="437" t="s">
        <v>324</v>
      </c>
      <c r="C74" s="438"/>
      <c r="D74" s="438"/>
      <c r="E74" s="438"/>
      <c r="F74" s="438"/>
      <c r="G74" s="438"/>
      <c r="H74" s="438"/>
      <c r="I74" s="438"/>
      <c r="J74" s="438"/>
      <c r="K74" s="438"/>
      <c r="L74" s="438"/>
      <c r="M74" s="438"/>
      <c r="N74" s="438"/>
      <c r="O74" s="438"/>
      <c r="P74" s="438"/>
      <c r="Q74" s="438"/>
      <c r="R74" s="439"/>
      <c r="S74" s="51"/>
      <c r="T74" s="418"/>
      <c r="U74" s="419"/>
    </row>
    <row r="75" spans="1:21" s="141" customFormat="1">
      <c r="A75" s="421">
        <v>0.25</v>
      </c>
      <c r="B75" s="437" t="s">
        <v>325</v>
      </c>
      <c r="C75" s="438"/>
      <c r="D75" s="438"/>
      <c r="E75" s="438"/>
      <c r="F75" s="438"/>
      <c r="G75" s="438"/>
      <c r="H75" s="438"/>
      <c r="I75" s="438"/>
      <c r="J75" s="438"/>
      <c r="K75" s="438"/>
      <c r="L75" s="438"/>
      <c r="M75" s="438"/>
      <c r="N75" s="438"/>
      <c r="O75" s="438"/>
      <c r="P75" s="438"/>
      <c r="Q75" s="438"/>
      <c r="R75" s="439"/>
      <c r="S75" s="51"/>
      <c r="T75" s="418"/>
      <c r="U75" s="419"/>
    </row>
    <row r="76" spans="1:21" s="141" customFormat="1">
      <c r="A76" s="421">
        <v>0.25138888888888888</v>
      </c>
      <c r="B76" s="517" t="s">
        <v>326</v>
      </c>
      <c r="C76" s="518"/>
      <c r="D76" s="518"/>
      <c r="E76" s="518"/>
      <c r="F76" s="518"/>
      <c r="G76" s="518"/>
      <c r="H76" s="518"/>
      <c r="I76" s="518"/>
      <c r="J76" s="518"/>
      <c r="K76" s="518"/>
      <c r="L76" s="518"/>
      <c r="M76" s="518"/>
      <c r="N76" s="518"/>
      <c r="O76" s="518"/>
      <c r="P76" s="518"/>
      <c r="Q76" s="518"/>
      <c r="R76" s="519"/>
      <c r="S76" s="51"/>
      <c r="T76" s="418"/>
      <c r="U76" s="419"/>
    </row>
    <row r="77" spans="1:21" s="141" customFormat="1">
      <c r="A77" s="421">
        <v>0.27152777777777776</v>
      </c>
      <c r="B77" s="517" t="s">
        <v>327</v>
      </c>
      <c r="C77" s="518"/>
      <c r="D77" s="518"/>
      <c r="E77" s="518"/>
      <c r="F77" s="518"/>
      <c r="G77" s="518"/>
      <c r="H77" s="518"/>
      <c r="I77" s="518"/>
      <c r="J77" s="518"/>
      <c r="K77" s="518"/>
      <c r="L77" s="518"/>
      <c r="M77" s="518"/>
      <c r="N77" s="518"/>
      <c r="O77" s="518"/>
      <c r="P77" s="518"/>
      <c r="Q77" s="518"/>
      <c r="R77" s="519"/>
      <c r="S77" s="51"/>
      <c r="T77" s="418"/>
      <c r="U77" s="128"/>
    </row>
    <row r="78" spans="1:21" s="141" customFormat="1">
      <c r="A78" s="421">
        <v>0.28333333333333333</v>
      </c>
      <c r="B78" s="517" t="s">
        <v>328</v>
      </c>
      <c r="C78" s="518"/>
      <c r="D78" s="518"/>
      <c r="E78" s="518"/>
      <c r="F78" s="518"/>
      <c r="G78" s="518"/>
      <c r="H78" s="518"/>
      <c r="I78" s="518"/>
      <c r="J78" s="518"/>
      <c r="K78" s="518"/>
      <c r="L78" s="518"/>
      <c r="M78" s="518"/>
      <c r="N78" s="518"/>
      <c r="O78" s="518"/>
      <c r="P78" s="518"/>
      <c r="Q78" s="518"/>
      <c r="R78" s="519"/>
      <c r="S78" s="51"/>
      <c r="T78" s="418"/>
      <c r="U78" s="128"/>
    </row>
    <row r="79" spans="1:21" s="141" customFormat="1">
      <c r="A79" s="422">
        <v>0.29583333333333334</v>
      </c>
      <c r="B79" s="517" t="s">
        <v>330</v>
      </c>
      <c r="C79" s="518"/>
      <c r="D79" s="518"/>
      <c r="E79" s="518"/>
      <c r="F79" s="518"/>
      <c r="G79" s="518"/>
      <c r="H79" s="518"/>
      <c r="I79" s="518"/>
      <c r="J79" s="518"/>
      <c r="K79" s="518"/>
      <c r="L79" s="518"/>
      <c r="M79" s="518"/>
      <c r="N79" s="518"/>
      <c r="O79" s="518"/>
      <c r="P79" s="518"/>
      <c r="Q79" s="518"/>
      <c r="R79" s="519"/>
      <c r="S79" s="51"/>
      <c r="T79" s="418"/>
      <c r="U79" s="128"/>
    </row>
    <row r="80" spans="1:21" s="141" customFormat="1">
      <c r="A80" s="422">
        <v>0.30138888888888887</v>
      </c>
      <c r="B80" s="517" t="s">
        <v>329</v>
      </c>
      <c r="C80" s="518"/>
      <c r="D80" s="518"/>
      <c r="E80" s="518"/>
      <c r="F80" s="518"/>
      <c r="G80" s="518"/>
      <c r="H80" s="518"/>
      <c r="I80" s="518"/>
      <c r="J80" s="518"/>
      <c r="K80" s="518"/>
      <c r="L80" s="518"/>
      <c r="M80" s="518"/>
      <c r="N80" s="518"/>
      <c r="O80" s="518"/>
      <c r="P80" s="518"/>
      <c r="Q80" s="518"/>
      <c r="R80" s="519"/>
      <c r="S80" s="51"/>
      <c r="T80" s="418"/>
      <c r="U80" s="128"/>
    </row>
    <row r="81" spans="1:22" s="141" customFormat="1">
      <c r="A81" s="422">
        <v>0.375</v>
      </c>
      <c r="B81" s="517" t="s">
        <v>331</v>
      </c>
      <c r="C81" s="518"/>
      <c r="D81" s="518"/>
      <c r="E81" s="518"/>
      <c r="F81" s="518"/>
      <c r="G81" s="518"/>
      <c r="H81" s="518"/>
      <c r="I81" s="518"/>
      <c r="J81" s="518"/>
      <c r="K81" s="518"/>
      <c r="L81" s="518"/>
      <c r="M81" s="518"/>
      <c r="N81" s="518"/>
      <c r="O81" s="518"/>
      <c r="P81" s="518"/>
      <c r="Q81" s="518"/>
      <c r="R81" s="519"/>
      <c r="S81" s="51"/>
      <c r="T81" s="418"/>
      <c r="U81" s="407"/>
      <c r="V81" s="42"/>
    </row>
    <row r="82" spans="1:22" s="141" customFormat="1">
      <c r="A82" s="422">
        <v>0.38750000000000001</v>
      </c>
      <c r="B82" s="517" t="s">
        <v>332</v>
      </c>
      <c r="C82" s="518"/>
      <c r="D82" s="518"/>
      <c r="E82" s="518"/>
      <c r="F82" s="518"/>
      <c r="G82" s="518"/>
      <c r="H82" s="518"/>
      <c r="I82" s="518"/>
      <c r="J82" s="518"/>
      <c r="K82" s="518"/>
      <c r="L82" s="518"/>
      <c r="M82" s="518"/>
      <c r="N82" s="518"/>
      <c r="O82" s="518"/>
      <c r="P82" s="518"/>
      <c r="Q82" s="518"/>
      <c r="R82" s="519"/>
      <c r="S82" s="51"/>
      <c r="T82" s="418"/>
      <c r="U82" s="408"/>
      <c r="V82" s="42"/>
    </row>
    <row r="83" spans="1:22" s="141" customFormat="1">
      <c r="A83" s="422">
        <v>0.56458333333333333</v>
      </c>
      <c r="B83" s="517" t="s">
        <v>333</v>
      </c>
      <c r="C83" s="518"/>
      <c r="D83" s="518"/>
      <c r="E83" s="518"/>
      <c r="F83" s="518"/>
      <c r="G83" s="518"/>
      <c r="H83" s="518"/>
      <c r="I83" s="518"/>
      <c r="J83" s="518"/>
      <c r="K83" s="518"/>
      <c r="L83" s="518"/>
      <c r="M83" s="518"/>
      <c r="N83" s="518"/>
      <c r="O83" s="518"/>
      <c r="P83" s="518"/>
      <c r="Q83" s="518"/>
      <c r="R83" s="519"/>
      <c r="S83" s="51"/>
      <c r="T83" s="418"/>
      <c r="U83" s="408"/>
      <c r="V83" s="42"/>
    </row>
    <row r="84" spans="1:22" s="141" customFormat="1">
      <c r="A84" s="422">
        <v>0.56527777777777777</v>
      </c>
      <c r="B84" s="517" t="s">
        <v>334</v>
      </c>
      <c r="C84" s="518"/>
      <c r="D84" s="518"/>
      <c r="E84" s="518"/>
      <c r="F84" s="518"/>
      <c r="G84" s="518"/>
      <c r="H84" s="518"/>
      <c r="I84" s="518"/>
      <c r="J84" s="518"/>
      <c r="K84" s="518"/>
      <c r="L84" s="518"/>
      <c r="M84" s="518"/>
      <c r="N84" s="518"/>
      <c r="O84" s="518"/>
      <c r="P84" s="518"/>
      <c r="Q84" s="518"/>
      <c r="R84" s="519"/>
      <c r="S84" s="51"/>
      <c r="T84" s="418"/>
      <c r="U84" s="408"/>
      <c r="V84" s="42"/>
    </row>
    <row r="85" spans="1:22" s="141" customFormat="1">
      <c r="A85" s="422">
        <v>0.56666666666666665</v>
      </c>
      <c r="B85" s="517" t="s">
        <v>339</v>
      </c>
      <c r="C85" s="518"/>
      <c r="D85" s="518"/>
      <c r="E85" s="518"/>
      <c r="F85" s="518"/>
      <c r="G85" s="518"/>
      <c r="H85" s="518"/>
      <c r="I85" s="518"/>
      <c r="J85" s="518"/>
      <c r="K85" s="518"/>
      <c r="L85" s="518"/>
      <c r="M85" s="518"/>
      <c r="N85" s="518"/>
      <c r="O85" s="518"/>
      <c r="P85" s="518"/>
      <c r="Q85" s="518"/>
      <c r="R85" s="519"/>
      <c r="S85" s="51"/>
      <c r="T85" s="418"/>
      <c r="U85" s="408"/>
      <c r="V85" s="42"/>
    </row>
    <row r="86" spans="1:22" s="141" customFormat="1">
      <c r="A86" s="422">
        <v>0.56944444444444442</v>
      </c>
      <c r="B86" s="517" t="s">
        <v>335</v>
      </c>
      <c r="C86" s="518"/>
      <c r="D86" s="518"/>
      <c r="E86" s="518"/>
      <c r="F86" s="518"/>
      <c r="G86" s="518"/>
      <c r="H86" s="518"/>
      <c r="I86" s="518"/>
      <c r="J86" s="518"/>
      <c r="K86" s="518"/>
      <c r="L86" s="518"/>
      <c r="M86" s="518"/>
      <c r="N86" s="518"/>
      <c r="O86" s="518"/>
      <c r="P86" s="518"/>
      <c r="Q86" s="518"/>
      <c r="R86" s="519"/>
      <c r="S86" s="51"/>
      <c r="T86" s="418"/>
      <c r="U86" s="408"/>
      <c r="V86" s="42"/>
    </row>
    <row r="87" spans="1:22" s="141" customFormat="1">
      <c r="A87" s="422">
        <v>0.5805555555555556</v>
      </c>
      <c r="B87" s="517" t="s">
        <v>336</v>
      </c>
      <c r="C87" s="518"/>
      <c r="D87" s="518"/>
      <c r="E87" s="518"/>
      <c r="F87" s="518"/>
      <c r="G87" s="518"/>
      <c r="H87" s="518"/>
      <c r="I87" s="518"/>
      <c r="J87" s="518"/>
      <c r="K87" s="518"/>
      <c r="L87" s="518"/>
      <c r="M87" s="518"/>
      <c r="N87" s="518"/>
      <c r="O87" s="518"/>
      <c r="P87" s="518"/>
      <c r="Q87" s="518"/>
      <c r="R87" s="519"/>
      <c r="S87" s="51"/>
      <c r="T87" s="418"/>
      <c r="U87" s="408"/>
      <c r="V87" s="42"/>
    </row>
    <row r="88" spans="1:22" s="141" customFormat="1" ht="12.75" customHeight="1">
      <c r="A88" s="422">
        <v>0.59375</v>
      </c>
      <c r="B88" s="751" t="s">
        <v>337</v>
      </c>
      <c r="C88" s="518"/>
      <c r="D88" s="518"/>
      <c r="E88" s="518"/>
      <c r="F88" s="518"/>
      <c r="G88" s="518"/>
      <c r="H88" s="518"/>
      <c r="I88" s="518"/>
      <c r="J88" s="518"/>
      <c r="K88" s="518"/>
      <c r="L88" s="518"/>
      <c r="M88" s="518"/>
      <c r="N88" s="518"/>
      <c r="O88" s="518"/>
      <c r="P88" s="518"/>
      <c r="Q88" s="518"/>
      <c r="R88" s="519"/>
      <c r="S88" s="51"/>
      <c r="T88" s="418"/>
      <c r="U88" s="408"/>
      <c r="V88" s="42"/>
    </row>
    <row r="89" spans="1:22" s="141" customFormat="1">
      <c r="A89" s="422">
        <v>0.60416666666666663</v>
      </c>
      <c r="B89" s="755" t="s">
        <v>338</v>
      </c>
      <c r="C89" s="756"/>
      <c r="D89" s="756"/>
      <c r="E89" s="756"/>
      <c r="F89" s="756"/>
      <c r="G89" s="756"/>
      <c r="H89" s="756"/>
      <c r="I89" s="756"/>
      <c r="J89" s="756"/>
      <c r="K89" s="756"/>
      <c r="L89" s="756"/>
      <c r="M89" s="756"/>
      <c r="N89" s="756"/>
      <c r="O89" s="756"/>
      <c r="P89" s="756"/>
      <c r="Q89" s="756"/>
      <c r="R89" s="757"/>
      <c r="S89" s="51"/>
      <c r="T89" s="418"/>
      <c r="U89" s="408"/>
      <c r="V89" s="42"/>
    </row>
    <row r="90" spans="1:22" s="141" customFormat="1">
      <c r="A90" s="422">
        <v>0.69791666666666663</v>
      </c>
      <c r="B90" s="517" t="s">
        <v>340</v>
      </c>
      <c r="C90" s="518"/>
      <c r="D90" s="518"/>
      <c r="E90" s="518"/>
      <c r="F90" s="518"/>
      <c r="G90" s="518"/>
      <c r="H90" s="518"/>
      <c r="I90" s="518"/>
      <c r="J90" s="518"/>
      <c r="K90" s="518"/>
      <c r="L90" s="518"/>
      <c r="M90" s="518"/>
      <c r="N90" s="518"/>
      <c r="O90" s="518"/>
      <c r="P90" s="518"/>
      <c r="Q90" s="518"/>
      <c r="R90" s="519"/>
      <c r="S90" s="51"/>
      <c r="T90" s="418"/>
      <c r="U90" s="408"/>
      <c r="V90" s="42"/>
    </row>
    <row r="91" spans="1:22" s="141" customFormat="1">
      <c r="A91" s="422">
        <v>0.7055555555555556</v>
      </c>
      <c r="B91" s="517" t="s">
        <v>341</v>
      </c>
      <c r="C91" s="518"/>
      <c r="D91" s="518"/>
      <c r="E91" s="518"/>
      <c r="F91" s="518"/>
      <c r="G91" s="518"/>
      <c r="H91" s="518"/>
      <c r="I91" s="518"/>
      <c r="J91" s="518"/>
      <c r="K91" s="518"/>
      <c r="L91" s="518"/>
      <c r="M91" s="518"/>
      <c r="N91" s="518"/>
      <c r="O91" s="518"/>
      <c r="P91" s="518"/>
      <c r="Q91" s="518"/>
      <c r="R91" s="519"/>
      <c r="S91" s="51"/>
      <c r="T91" s="418"/>
      <c r="U91" s="408"/>
      <c r="V91" s="42"/>
    </row>
    <row r="92" spans="1:22" s="141" customFormat="1">
      <c r="A92" s="422">
        <v>0.82499999999999996</v>
      </c>
      <c r="B92" s="517" t="s">
        <v>342</v>
      </c>
      <c r="C92" s="518"/>
      <c r="D92" s="518"/>
      <c r="E92" s="518"/>
      <c r="F92" s="518"/>
      <c r="G92" s="518"/>
      <c r="H92" s="518"/>
      <c r="I92" s="518"/>
      <c r="J92" s="518"/>
      <c r="K92" s="518"/>
      <c r="L92" s="518"/>
      <c r="M92" s="518"/>
      <c r="N92" s="518"/>
      <c r="O92" s="518"/>
      <c r="P92" s="518"/>
      <c r="Q92" s="518"/>
      <c r="R92" s="519"/>
      <c r="S92" s="51"/>
      <c r="T92" s="418"/>
      <c r="U92" s="408"/>
      <c r="V92" s="42"/>
    </row>
    <row r="93" spans="1:22" s="141" customFormat="1" ht="13.5" thickBot="1">
      <c r="A93" s="434"/>
      <c r="B93" s="744"/>
      <c r="C93" s="745"/>
      <c r="D93" s="745"/>
      <c r="E93" s="745"/>
      <c r="F93" s="745"/>
      <c r="G93" s="745"/>
      <c r="H93" s="745"/>
      <c r="I93" s="745"/>
      <c r="J93" s="745"/>
      <c r="K93" s="745"/>
      <c r="L93" s="745"/>
      <c r="M93" s="745"/>
      <c r="N93" s="745"/>
      <c r="O93" s="745"/>
      <c r="P93" s="745"/>
      <c r="Q93" s="745"/>
      <c r="R93" s="746"/>
      <c r="S93" s="51"/>
      <c r="T93" s="42"/>
      <c r="U93" s="128"/>
    </row>
    <row r="94" spans="1:22" s="141" customFormat="1" ht="15" customHeight="1">
      <c r="A94" s="200"/>
      <c r="B94" s="201"/>
      <c r="C94" s="201"/>
      <c r="D94" s="201"/>
      <c r="E94" s="201"/>
      <c r="F94" s="201"/>
      <c r="G94" s="201"/>
      <c r="H94" s="201"/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51"/>
      <c r="T94" s="42"/>
      <c r="U94" s="128"/>
    </row>
    <row r="95" spans="1:22" s="141" customFormat="1" ht="15" customHeight="1" thickBot="1">
      <c r="A95" s="262" t="s">
        <v>139</v>
      </c>
      <c r="B95" s="262"/>
      <c r="C95" s="262"/>
      <c r="D95" s="262"/>
      <c r="E95" s="262"/>
      <c r="F95" s="262"/>
      <c r="G95" s="262"/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51"/>
      <c r="T95" s="42"/>
      <c r="U95" s="128"/>
    </row>
    <row r="96" spans="1:22" s="141" customFormat="1" ht="15" customHeight="1">
      <c r="A96" s="330"/>
      <c r="B96" s="741"/>
      <c r="C96" s="742"/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3"/>
      <c r="S96" s="51"/>
      <c r="T96" s="42"/>
      <c r="U96" s="128"/>
    </row>
    <row r="97" spans="1:21" s="141" customFormat="1" ht="15" customHeight="1" thickBot="1">
      <c r="A97" s="331"/>
      <c r="B97" s="738"/>
      <c r="C97" s="739"/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40"/>
      <c r="S97" s="51"/>
      <c r="T97" s="42"/>
      <c r="U97" s="128"/>
    </row>
    <row r="98" spans="1:21" s="141" customFormat="1" ht="15" customHeight="1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51"/>
      <c r="T98" s="42"/>
      <c r="U98" s="128"/>
    </row>
    <row r="99" spans="1:21" s="141" customFormat="1" ht="15" customHeight="1" thickBot="1">
      <c r="A99" s="73" t="s">
        <v>140</v>
      </c>
      <c r="B99" s="73"/>
      <c r="C99" s="193"/>
      <c r="D99" s="193"/>
      <c r="E99" s="73"/>
      <c r="F99" s="73"/>
      <c r="G99" s="73"/>
      <c r="H99" s="73"/>
      <c r="I99" s="105"/>
      <c r="J99" s="511"/>
      <c r="K99" s="511"/>
      <c r="L99" s="73"/>
      <c r="M99" s="73"/>
      <c r="N99" s="73"/>
      <c r="O99" s="73"/>
      <c r="P99" s="73"/>
      <c r="Q99" s="73"/>
      <c r="R99" s="73"/>
      <c r="S99" s="51"/>
      <c r="T99" s="42"/>
      <c r="U99" s="128"/>
    </row>
    <row r="100" spans="1:21" s="141" customFormat="1" ht="15" customHeight="1">
      <c r="A100" s="405" t="s">
        <v>143</v>
      </c>
      <c r="B100" s="147" t="s">
        <v>309</v>
      </c>
      <c r="C100" s="147"/>
      <c r="D100" s="147"/>
      <c r="E100" s="147"/>
      <c r="F100" s="147" t="s">
        <v>310</v>
      </c>
      <c r="G100" s="147"/>
      <c r="H100" s="147"/>
      <c r="I100" s="147"/>
      <c r="J100" s="529" t="s">
        <v>311</v>
      </c>
      <c r="K100" s="529"/>
      <c r="L100" s="529"/>
      <c r="M100" s="529"/>
      <c r="N100" s="147"/>
      <c r="O100" s="147"/>
      <c r="P100" s="147"/>
      <c r="Q100" s="147"/>
      <c r="R100" s="406"/>
      <c r="S100" s="51"/>
      <c r="T100" s="42"/>
      <c r="U100" s="128"/>
    </row>
    <row r="101" spans="1:21" s="141" customFormat="1" ht="15" customHeight="1" thickBot="1">
      <c r="A101" s="420" t="s">
        <v>144</v>
      </c>
      <c r="B101" s="160" t="s">
        <v>276</v>
      </c>
      <c r="C101" s="160"/>
      <c r="D101" s="160"/>
      <c r="E101" s="160"/>
      <c r="F101" s="160" t="s">
        <v>277</v>
      </c>
      <c r="G101" s="160"/>
      <c r="H101" s="160"/>
      <c r="I101" s="160"/>
      <c r="J101" s="528" t="s">
        <v>278</v>
      </c>
      <c r="K101" s="528"/>
      <c r="L101" s="528"/>
      <c r="M101" s="528"/>
      <c r="N101" s="160"/>
      <c r="O101" s="160"/>
      <c r="P101" s="160"/>
      <c r="Q101" s="160"/>
      <c r="R101" s="161"/>
      <c r="S101" s="51"/>
      <c r="T101" s="42"/>
      <c r="U101" s="128"/>
    </row>
    <row r="102" spans="1:21" s="141" customFormat="1" ht="15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51"/>
      <c r="T102" s="42"/>
      <c r="U102" s="128"/>
    </row>
    <row r="103" spans="1:21" s="141" customFormat="1" ht="15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51"/>
      <c r="T103" s="42"/>
      <c r="U103" s="128"/>
    </row>
    <row r="104" spans="1:21" s="141" customFormat="1" ht="15.7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1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1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1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1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1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1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1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1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1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1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  <c r="V129" s="20"/>
    </row>
    <row r="130" spans="1:22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20"/>
    </row>
    <row r="131" spans="1:22">
      <c r="U131" s="141"/>
      <c r="V131" s="141"/>
    </row>
    <row r="132" spans="1:22" s="141" customForma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spans="1:22" s="141" customForma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V133" s="20"/>
    </row>
    <row r="134" spans="1:22" s="141" customForma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U134" s="20"/>
      <c r="V134" s="20"/>
    </row>
  </sheetData>
  <sheetProtection formatCells="0"/>
  <mergeCells count="157">
    <mergeCell ref="B92:R92"/>
    <mergeCell ref="B71:R71"/>
    <mergeCell ref="B78:R78"/>
    <mergeCell ref="B89:R89"/>
    <mergeCell ref="B72:R72"/>
    <mergeCell ref="B97:R97"/>
    <mergeCell ref="B96:R96"/>
    <mergeCell ref="B93:R93"/>
    <mergeCell ref="A52:B52"/>
    <mergeCell ref="B70:R70"/>
    <mergeCell ref="B76:R76"/>
    <mergeCell ref="B77:R77"/>
    <mergeCell ref="B79:R79"/>
    <mergeCell ref="B80:R80"/>
    <mergeCell ref="B81:R81"/>
    <mergeCell ref="B82:R82"/>
    <mergeCell ref="B83:R83"/>
    <mergeCell ref="B84:R84"/>
    <mergeCell ref="B85:R85"/>
    <mergeCell ref="B86:R86"/>
    <mergeCell ref="B87:R87"/>
    <mergeCell ref="B88:R88"/>
    <mergeCell ref="B90:R90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L46:R46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12:D12"/>
    <mergeCell ref="A14:D14"/>
    <mergeCell ref="G17:M17"/>
    <mergeCell ref="A17:F17"/>
    <mergeCell ref="G19:M19"/>
    <mergeCell ref="G23:M23"/>
    <mergeCell ref="L25:M25"/>
    <mergeCell ref="A19:F19"/>
    <mergeCell ref="A18:F18"/>
    <mergeCell ref="G18:I18"/>
    <mergeCell ref="J18:K18"/>
    <mergeCell ref="L18:M18"/>
    <mergeCell ref="E10:F10"/>
    <mergeCell ref="E11:F11"/>
    <mergeCell ref="E12:F12"/>
    <mergeCell ref="Q4:R4"/>
    <mergeCell ref="Q5:R5"/>
    <mergeCell ref="Q6:R6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E6:F6"/>
    <mergeCell ref="E3:J3"/>
    <mergeCell ref="E4:F5"/>
    <mergeCell ref="A7:D7"/>
    <mergeCell ref="J101:M101"/>
    <mergeCell ref="J100:M100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G32:J32"/>
    <mergeCell ref="C44:F44"/>
    <mergeCell ref="A47:H47"/>
    <mergeCell ref="A28:F28"/>
    <mergeCell ref="J99:K99"/>
    <mergeCell ref="K32:M32"/>
    <mergeCell ref="G44:H44"/>
    <mergeCell ref="B91:R91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G20:M20"/>
    <mergeCell ref="A26:F26"/>
    <mergeCell ref="O24:P24"/>
    <mergeCell ref="G25:H25"/>
    <mergeCell ref="A20:F20"/>
  </mergeCells>
  <phoneticPr fontId="79" type="noConversion"/>
  <printOptions horizontalCentered="1"/>
  <pageMargins left="0.25" right="0.25" top="0.75" bottom="0.75" header="0.3" footer="0.3"/>
  <pageSetup paperSize="9" scale="37" fitToWidth="0" orientation="portrait" r:id="rId1"/>
  <headerFooter alignWithMargins="0"/>
  <rowBreaks count="1" manualBreakCount="1">
    <brk id="8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topLeftCell="A22" zoomScale="86" zoomScaleNormal="86" workbookViewId="0">
      <selection activeCell="O41" sqref="O41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2">
        <v>45814</v>
      </c>
      <c r="C1" s="832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33" t="s">
        <v>5</v>
      </c>
      <c r="B4" s="834"/>
      <c r="C4" s="791" t="s">
        <v>25</v>
      </c>
      <c r="D4" s="815"/>
      <c r="E4" s="791" t="s">
        <v>7</v>
      </c>
      <c r="F4" s="815"/>
      <c r="G4" s="791" t="s">
        <v>8</v>
      </c>
      <c r="H4" s="815"/>
      <c r="I4" s="791" t="s">
        <v>26</v>
      </c>
      <c r="J4" s="815"/>
      <c r="K4" s="791" t="s">
        <v>27</v>
      </c>
      <c r="L4" s="792"/>
      <c r="U4"/>
      <c r="V4" s="10"/>
      <c r="W4" s="10"/>
    </row>
    <row r="5" spans="1:23" ht="13.5" thickBot="1">
      <c r="A5" s="835"/>
      <c r="B5" s="836"/>
      <c r="C5" s="809" t="s">
        <v>28</v>
      </c>
      <c r="D5" s="816"/>
      <c r="E5" s="809" t="s">
        <v>26</v>
      </c>
      <c r="F5" s="816"/>
      <c r="G5" s="809" t="s">
        <v>26</v>
      </c>
      <c r="H5" s="816"/>
      <c r="I5" s="809" t="s">
        <v>29</v>
      </c>
      <c r="J5" s="816"/>
      <c r="K5" s="809" t="s">
        <v>29</v>
      </c>
      <c r="L5" s="810"/>
      <c r="U5"/>
      <c r="V5" s="10"/>
      <c r="W5" s="10"/>
    </row>
    <row r="6" spans="1:23" ht="13.5" thickTop="1">
      <c r="A6" s="774" t="s">
        <v>191</v>
      </c>
      <c r="B6" s="775"/>
      <c r="C6" s="825">
        <v>294900</v>
      </c>
      <c r="D6" s="826"/>
      <c r="E6" s="825">
        <v>294900</v>
      </c>
      <c r="F6" s="826"/>
      <c r="G6" s="825">
        <v>294900</v>
      </c>
      <c r="H6" s="826"/>
      <c r="I6" s="817">
        <f>G6-E6</f>
        <v>0</v>
      </c>
      <c r="J6" s="818"/>
      <c r="K6" s="811">
        <f>G6-C6</f>
        <v>0</v>
      </c>
      <c r="L6" s="812"/>
    </row>
    <row r="7" spans="1:23" ht="13.5" thickBot="1">
      <c r="A7" s="760" t="s">
        <v>192</v>
      </c>
      <c r="B7" s="761"/>
      <c r="C7" s="762">
        <v>301360</v>
      </c>
      <c r="D7" s="763"/>
      <c r="E7" s="762">
        <v>301360</v>
      </c>
      <c r="F7" s="763"/>
      <c r="G7" s="762">
        <v>301360</v>
      </c>
      <c r="H7" s="763"/>
      <c r="I7" s="789">
        <f>G7-E7</f>
        <v>0</v>
      </c>
      <c r="J7" s="795"/>
      <c r="K7" s="789">
        <f>G7-C7</f>
        <v>0</v>
      </c>
      <c r="L7" s="790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279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805" t="s">
        <v>5</v>
      </c>
      <c r="B10" s="806"/>
      <c r="C10" s="766" t="s">
        <v>25</v>
      </c>
      <c r="D10" s="767"/>
      <c r="E10" s="766" t="s">
        <v>7</v>
      </c>
      <c r="F10" s="767"/>
      <c r="G10" s="766" t="s">
        <v>8</v>
      </c>
      <c r="H10" s="767"/>
      <c r="I10" s="819" t="s">
        <v>26</v>
      </c>
      <c r="J10" s="820"/>
      <c r="K10" s="791" t="s">
        <v>27</v>
      </c>
      <c r="L10" s="792"/>
      <c r="N10" s="19"/>
    </row>
    <row r="11" spans="1:23" ht="13.5" thickBot="1">
      <c r="A11" s="807"/>
      <c r="B11" s="773"/>
      <c r="C11" s="764" t="s">
        <v>28</v>
      </c>
      <c r="D11" s="765"/>
      <c r="E11" s="764" t="s">
        <v>26</v>
      </c>
      <c r="F11" s="765"/>
      <c r="G11" s="764" t="s">
        <v>26</v>
      </c>
      <c r="H11" s="765"/>
      <c r="I11" s="821" t="s">
        <v>29</v>
      </c>
      <c r="J11" s="822"/>
      <c r="K11" s="809" t="s">
        <v>29</v>
      </c>
      <c r="L11" s="810"/>
      <c r="N11"/>
      <c r="O11"/>
      <c r="P11"/>
      <c r="Q11"/>
      <c r="R11"/>
    </row>
    <row r="12" spans="1:23" ht="13.5" thickTop="1">
      <c r="A12" s="774" t="s">
        <v>191</v>
      </c>
      <c r="B12" s="775"/>
      <c r="C12" s="811">
        <v>2127850</v>
      </c>
      <c r="D12" s="829"/>
      <c r="E12" s="811">
        <v>2171390</v>
      </c>
      <c r="F12" s="829"/>
      <c r="G12" s="811">
        <v>2179400</v>
      </c>
      <c r="H12" s="829"/>
      <c r="I12" s="817">
        <f>G12-E12</f>
        <v>8010</v>
      </c>
      <c r="J12" s="818"/>
      <c r="K12" s="811">
        <f>G12-C12</f>
        <v>51550</v>
      </c>
      <c r="L12" s="812"/>
      <c r="N12" s="19"/>
      <c r="O12"/>
      <c r="P12"/>
      <c r="Q12"/>
      <c r="R12"/>
      <c r="S12"/>
      <c r="T12"/>
    </row>
    <row r="13" spans="1:23" ht="13.5" thickBot="1">
      <c r="A13" s="760" t="s">
        <v>192</v>
      </c>
      <c r="B13" s="761"/>
      <c r="C13" s="789">
        <v>2126290</v>
      </c>
      <c r="D13" s="795"/>
      <c r="E13" s="789">
        <v>2169780</v>
      </c>
      <c r="F13" s="795"/>
      <c r="G13" s="789">
        <v>2177780</v>
      </c>
      <c r="H13" s="795"/>
      <c r="I13" s="789">
        <f>G13-E13</f>
        <v>8000</v>
      </c>
      <c r="J13" s="795"/>
      <c r="K13" s="789">
        <f>G13-C13</f>
        <v>51490</v>
      </c>
      <c r="L13" s="790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805" t="s">
        <v>5</v>
      </c>
      <c r="B16" s="806"/>
      <c r="C16" s="766" t="s">
        <v>25</v>
      </c>
      <c r="D16" s="767"/>
      <c r="E16" s="766" t="s">
        <v>7</v>
      </c>
      <c r="F16" s="767"/>
      <c r="G16" s="766" t="s">
        <v>8</v>
      </c>
      <c r="H16" s="767"/>
      <c r="I16" s="819" t="s">
        <v>26</v>
      </c>
      <c r="J16" s="820"/>
      <c r="K16" s="791" t="s">
        <v>27</v>
      </c>
      <c r="L16" s="792"/>
      <c r="O16" s="48"/>
      <c r="P16"/>
      <c r="Q16" s="11"/>
      <c r="R16"/>
      <c r="S16"/>
      <c r="T16"/>
    </row>
    <row r="17" spans="1:20" ht="13.5" thickBot="1">
      <c r="A17" s="807"/>
      <c r="B17" s="773"/>
      <c r="C17" s="827" t="s">
        <v>28</v>
      </c>
      <c r="D17" s="828"/>
      <c r="E17" s="827" t="s">
        <v>26</v>
      </c>
      <c r="F17" s="828"/>
      <c r="G17" s="827" t="s">
        <v>26</v>
      </c>
      <c r="H17" s="828"/>
      <c r="I17" s="823" t="s">
        <v>29</v>
      </c>
      <c r="J17" s="824"/>
      <c r="K17" s="809" t="s">
        <v>29</v>
      </c>
      <c r="L17" s="810"/>
      <c r="N17" s="19"/>
      <c r="O17" s="48"/>
      <c r="P17"/>
      <c r="Q17"/>
      <c r="R17"/>
      <c r="S17"/>
      <c r="T17"/>
    </row>
    <row r="18" spans="1:20" ht="13.5" thickTop="1">
      <c r="A18" s="774" t="s">
        <v>191</v>
      </c>
      <c r="B18" s="775"/>
      <c r="C18" s="830">
        <v>93101910</v>
      </c>
      <c r="D18" s="831"/>
      <c r="E18" s="830">
        <v>96889550</v>
      </c>
      <c r="F18" s="831"/>
      <c r="G18" s="830">
        <v>97650750</v>
      </c>
      <c r="H18" s="831"/>
      <c r="I18" s="817">
        <f>G18-E18</f>
        <v>761200</v>
      </c>
      <c r="J18" s="818"/>
      <c r="K18" s="811">
        <f>G18-C18</f>
        <v>4548840</v>
      </c>
      <c r="L18" s="812"/>
      <c r="M18" s="19"/>
      <c r="N18" s="15"/>
      <c r="O18" s="17"/>
      <c r="P18"/>
      <c r="Q18"/>
      <c r="R18"/>
      <c r="S18"/>
      <c r="T18"/>
    </row>
    <row r="19" spans="1:20" ht="13.5" thickBot="1">
      <c r="A19" s="760" t="s">
        <v>192</v>
      </c>
      <c r="B19" s="761"/>
      <c r="C19" s="789">
        <v>93082960</v>
      </c>
      <c r="D19" s="795"/>
      <c r="E19" s="789">
        <v>96869530</v>
      </c>
      <c r="F19" s="795"/>
      <c r="G19" s="789">
        <v>97630520</v>
      </c>
      <c r="H19" s="795"/>
      <c r="I19" s="789">
        <f>G19-E19</f>
        <v>760990</v>
      </c>
      <c r="J19" s="795"/>
      <c r="K19" s="789">
        <f>G19-C19</f>
        <v>4547560</v>
      </c>
      <c r="L19" s="790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280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805" t="s">
        <v>5</v>
      </c>
      <c r="B22" s="806"/>
      <c r="C22" s="766" t="s">
        <v>25</v>
      </c>
      <c r="D22" s="767"/>
      <c r="E22" s="766" t="s">
        <v>7</v>
      </c>
      <c r="F22" s="767"/>
      <c r="G22" s="766" t="s">
        <v>8</v>
      </c>
      <c r="H22" s="767"/>
      <c r="I22" s="819" t="s">
        <v>26</v>
      </c>
      <c r="J22" s="820"/>
      <c r="K22" s="791" t="s">
        <v>27</v>
      </c>
      <c r="L22" s="792"/>
      <c r="O22"/>
      <c r="P22"/>
      <c r="Q22"/>
      <c r="R22"/>
      <c r="S22" s="9"/>
      <c r="T22"/>
    </row>
    <row r="23" spans="1:20" ht="13.5" thickBot="1">
      <c r="A23" s="807"/>
      <c r="B23" s="773"/>
      <c r="C23" s="764" t="s">
        <v>28</v>
      </c>
      <c r="D23" s="765"/>
      <c r="E23" s="764" t="s">
        <v>26</v>
      </c>
      <c r="F23" s="765"/>
      <c r="G23" s="764" t="s">
        <v>26</v>
      </c>
      <c r="H23" s="765"/>
      <c r="I23" s="821" t="s">
        <v>29</v>
      </c>
      <c r="J23" s="822"/>
      <c r="K23" s="809" t="s">
        <v>29</v>
      </c>
      <c r="L23" s="810"/>
      <c r="N23" s="15"/>
      <c r="O23"/>
      <c r="P23"/>
      <c r="Q23"/>
      <c r="R23"/>
      <c r="S23"/>
      <c r="T23"/>
    </row>
    <row r="24" spans="1:20" ht="13.5" thickTop="1">
      <c r="A24" s="774" t="s">
        <v>191</v>
      </c>
      <c r="B24" s="775"/>
      <c r="C24" s="770">
        <v>4142230</v>
      </c>
      <c r="D24" s="771"/>
      <c r="E24" s="770">
        <v>4272810</v>
      </c>
      <c r="F24" s="771"/>
      <c r="G24" s="770">
        <v>4308990</v>
      </c>
      <c r="H24" s="771"/>
      <c r="I24" s="813">
        <f>G24-E24</f>
        <v>36180</v>
      </c>
      <c r="J24" s="814"/>
      <c r="K24" s="811">
        <f>G24-C24</f>
        <v>166760</v>
      </c>
      <c r="L24" s="812"/>
      <c r="M24" s="19"/>
      <c r="N24" s="6"/>
      <c r="O24"/>
      <c r="P24"/>
      <c r="Q24"/>
      <c r="R24"/>
      <c r="S24"/>
      <c r="T24"/>
    </row>
    <row r="25" spans="1:20" ht="13.5" thickBot="1">
      <c r="A25" s="760" t="s">
        <v>192</v>
      </c>
      <c r="B25" s="761"/>
      <c r="C25" s="762">
        <v>4144060</v>
      </c>
      <c r="D25" s="763"/>
      <c r="E25" s="762">
        <v>4274690</v>
      </c>
      <c r="F25" s="763"/>
      <c r="G25" s="762">
        <v>4310870</v>
      </c>
      <c r="H25" s="763"/>
      <c r="I25" s="762">
        <f>G25-E25</f>
        <v>36180</v>
      </c>
      <c r="J25" s="763"/>
      <c r="K25" s="789">
        <f>G25-C25</f>
        <v>166810</v>
      </c>
      <c r="L25" s="790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805" t="s">
        <v>31</v>
      </c>
      <c r="B28" s="806"/>
      <c r="C28" s="766" t="s">
        <v>25</v>
      </c>
      <c r="D28" s="767"/>
      <c r="E28" s="766" t="s">
        <v>7</v>
      </c>
      <c r="F28" s="767"/>
      <c r="G28" s="766" t="s">
        <v>8</v>
      </c>
      <c r="H28" s="767"/>
      <c r="I28" s="791" t="s">
        <v>26</v>
      </c>
      <c r="J28" s="815"/>
      <c r="K28" s="791" t="s">
        <v>27</v>
      </c>
      <c r="L28" s="792"/>
      <c r="O28"/>
      <c r="P28"/>
      <c r="Q28"/>
      <c r="R28"/>
      <c r="S28"/>
      <c r="T28"/>
    </row>
    <row r="29" spans="1:20" ht="13.5" thickBot="1">
      <c r="A29" s="807"/>
      <c r="B29" s="773"/>
      <c r="C29" s="764" t="s">
        <v>28</v>
      </c>
      <c r="D29" s="765"/>
      <c r="E29" s="764" t="s">
        <v>26</v>
      </c>
      <c r="F29" s="765"/>
      <c r="G29" s="764" t="s">
        <v>26</v>
      </c>
      <c r="H29" s="765"/>
      <c r="I29" s="809" t="s">
        <v>29</v>
      </c>
      <c r="J29" s="816"/>
      <c r="K29" s="809" t="s">
        <v>29</v>
      </c>
      <c r="L29" s="810"/>
      <c r="O29"/>
      <c r="P29"/>
      <c r="Q29"/>
      <c r="R29"/>
      <c r="S29"/>
      <c r="T29"/>
    </row>
    <row r="30" spans="1:20" ht="14.25" thickTop="1" thickBot="1">
      <c r="A30" s="760" t="s">
        <v>72</v>
      </c>
      <c r="B30" s="761"/>
      <c r="C30" s="778">
        <v>101323255</v>
      </c>
      <c r="D30" s="779"/>
      <c r="E30" s="778">
        <v>105447397</v>
      </c>
      <c r="F30" s="779"/>
      <c r="G30" s="778">
        <v>106275561</v>
      </c>
      <c r="H30" s="779"/>
      <c r="I30" s="789">
        <f>G30-E30</f>
        <v>828164</v>
      </c>
      <c r="J30" s="795"/>
      <c r="K30" s="789">
        <f>G30-C30</f>
        <v>4952306</v>
      </c>
      <c r="L30" s="790"/>
      <c r="M30" s="19"/>
      <c r="N30" s="329"/>
      <c r="O30" s="18"/>
      <c r="P30"/>
      <c r="Q30"/>
      <c r="R30"/>
      <c r="S30"/>
      <c r="T30"/>
    </row>
    <row r="31" spans="1:20" ht="13.5" thickTop="1">
      <c r="A31" s="796" t="s">
        <v>0</v>
      </c>
      <c r="B31" s="797"/>
      <c r="C31" s="797"/>
      <c r="D31" s="797"/>
      <c r="E31" s="797"/>
      <c r="F31" s="797"/>
      <c r="G31" s="797"/>
      <c r="H31" s="798"/>
      <c r="I31" s="780">
        <f>SUM(I30:I30)</f>
        <v>828164</v>
      </c>
      <c r="J31" s="785"/>
      <c r="K31" s="780">
        <f>SUM(K30:K30)</f>
        <v>4952306</v>
      </c>
      <c r="L31" s="781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805" t="s">
        <v>31</v>
      </c>
      <c r="B34" s="806"/>
      <c r="C34" s="766" t="s">
        <v>25</v>
      </c>
      <c r="D34" s="767"/>
      <c r="E34" s="766" t="s">
        <v>7</v>
      </c>
      <c r="F34" s="767"/>
      <c r="G34" s="766" t="s">
        <v>8</v>
      </c>
      <c r="H34" s="767"/>
      <c r="I34" s="791" t="s">
        <v>26</v>
      </c>
      <c r="J34" s="815"/>
      <c r="K34" s="791" t="s">
        <v>27</v>
      </c>
      <c r="L34" s="792"/>
      <c r="N34" s="13"/>
      <c r="O34"/>
      <c r="P34"/>
      <c r="Q34"/>
      <c r="R34"/>
      <c r="S34"/>
      <c r="T34"/>
    </row>
    <row r="35" spans="1:20" ht="13.5" thickBot="1">
      <c r="A35" s="807"/>
      <c r="B35" s="773"/>
      <c r="C35" s="764" t="s">
        <v>28</v>
      </c>
      <c r="D35" s="765"/>
      <c r="E35" s="764" t="s">
        <v>26</v>
      </c>
      <c r="F35" s="765"/>
      <c r="G35" s="764" t="s">
        <v>26</v>
      </c>
      <c r="H35" s="765"/>
      <c r="I35" s="809" t="s">
        <v>29</v>
      </c>
      <c r="J35" s="816"/>
      <c r="K35" s="809" t="s">
        <v>29</v>
      </c>
      <c r="L35" s="810"/>
      <c r="O35" s="9"/>
      <c r="P35"/>
      <c r="Q35"/>
      <c r="R35"/>
      <c r="S35"/>
      <c r="T35"/>
    </row>
    <row r="36" spans="1:20" ht="14.25" thickTop="1" thickBot="1">
      <c r="A36" s="760" t="s">
        <v>72</v>
      </c>
      <c r="B36" s="761"/>
      <c r="C36" s="778">
        <v>16530255</v>
      </c>
      <c r="D36" s="779"/>
      <c r="E36" s="778">
        <v>17175775</v>
      </c>
      <c r="F36" s="779"/>
      <c r="G36" s="778">
        <v>17316276</v>
      </c>
      <c r="H36" s="779"/>
      <c r="I36" s="789">
        <f>G36-E36</f>
        <v>140501</v>
      </c>
      <c r="J36" s="795"/>
      <c r="K36" s="789">
        <f>G36-C36</f>
        <v>786021</v>
      </c>
      <c r="L36" s="790"/>
      <c r="N36" s="6"/>
      <c r="O36"/>
      <c r="P36"/>
      <c r="Q36"/>
      <c r="R36"/>
      <c r="S36"/>
      <c r="T36"/>
    </row>
    <row r="37" spans="1:20" ht="13.5" thickTop="1">
      <c r="A37" s="796" t="s">
        <v>0</v>
      </c>
      <c r="B37" s="797"/>
      <c r="C37" s="797"/>
      <c r="D37" s="797"/>
      <c r="E37" s="797"/>
      <c r="F37" s="797"/>
      <c r="G37" s="797"/>
      <c r="H37" s="798"/>
      <c r="I37" s="780">
        <f>SUM(I36:I36)</f>
        <v>140501</v>
      </c>
      <c r="J37" s="785"/>
      <c r="K37" s="780">
        <f>SUM(K36:K36)</f>
        <v>786021</v>
      </c>
      <c r="L37" s="781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805" t="s">
        <v>31</v>
      </c>
      <c r="B40" s="806"/>
      <c r="C40" s="808" t="s">
        <v>25</v>
      </c>
      <c r="D40" s="806"/>
      <c r="E40" s="766" t="s">
        <v>7</v>
      </c>
      <c r="F40" s="767"/>
      <c r="G40" s="766" t="s">
        <v>8</v>
      </c>
      <c r="H40" s="767"/>
      <c r="I40" s="791" t="s">
        <v>26</v>
      </c>
      <c r="J40" s="815"/>
      <c r="K40" s="791" t="s">
        <v>27</v>
      </c>
      <c r="L40" s="792"/>
      <c r="N40" s="13"/>
      <c r="O40" s="9"/>
      <c r="P40"/>
      <c r="Q40"/>
      <c r="R40"/>
      <c r="S40"/>
      <c r="T40"/>
    </row>
    <row r="41" spans="1:20" ht="13.5" thickBot="1">
      <c r="A41" s="807"/>
      <c r="B41" s="773"/>
      <c r="C41" s="772" t="s">
        <v>28</v>
      </c>
      <c r="D41" s="773"/>
      <c r="E41" s="764" t="s">
        <v>26</v>
      </c>
      <c r="F41" s="765"/>
      <c r="G41" s="764" t="s">
        <v>26</v>
      </c>
      <c r="H41" s="765"/>
      <c r="I41" s="809" t="s">
        <v>29</v>
      </c>
      <c r="J41" s="816"/>
      <c r="K41" s="809" t="s">
        <v>29</v>
      </c>
      <c r="L41" s="810"/>
      <c r="N41" s="14"/>
      <c r="O41"/>
      <c r="P41"/>
      <c r="Q41"/>
      <c r="R41"/>
      <c r="S41"/>
      <c r="T41"/>
    </row>
    <row r="42" spans="1:20" s="26" customFormat="1" ht="13.5" thickTop="1">
      <c r="A42" s="774" t="s">
        <v>69</v>
      </c>
      <c r="B42" s="775"/>
      <c r="C42" s="776">
        <v>3089318.34</v>
      </c>
      <c r="D42" s="777"/>
      <c r="E42" s="776">
        <v>3180883.05</v>
      </c>
      <c r="F42" s="777"/>
      <c r="G42" s="776">
        <v>3199443.67</v>
      </c>
      <c r="H42" s="777"/>
      <c r="I42" s="782">
        <f>G42-E42</f>
        <v>18560.620000000112</v>
      </c>
      <c r="J42" s="783"/>
      <c r="K42" s="782">
        <f>G42-C42</f>
        <v>110125.33000000007</v>
      </c>
      <c r="L42" s="784"/>
      <c r="M42" s="41"/>
      <c r="N42" s="29"/>
      <c r="O42" s="41"/>
      <c r="Q42" s="28"/>
      <c r="R42" s="28"/>
      <c r="S42" s="28"/>
      <c r="T42" s="28"/>
    </row>
    <row r="43" spans="1:20">
      <c r="A43" s="768" t="s">
        <v>70</v>
      </c>
      <c r="B43" s="769"/>
      <c r="C43" s="770">
        <v>283254.3</v>
      </c>
      <c r="D43" s="771"/>
      <c r="E43" s="770"/>
      <c r="F43" s="771"/>
      <c r="G43" s="770"/>
      <c r="H43" s="771"/>
      <c r="I43" s="825">
        <f t="shared" ref="I43:I47" si="0">G43-E43</f>
        <v>0</v>
      </c>
      <c r="J43" s="826"/>
      <c r="K43" s="803">
        <f t="shared" ref="K43:K47" si="1">G43-C43</f>
        <v>-283254.3</v>
      </c>
      <c r="L43" s="804"/>
      <c r="M43" s="41"/>
      <c r="N43" s="402"/>
      <c r="O43"/>
      <c r="P43" s="12"/>
      <c r="Q43"/>
      <c r="R43"/>
      <c r="S43"/>
      <c r="T43"/>
    </row>
    <row r="44" spans="1:20" ht="12" customHeight="1">
      <c r="A44" s="768" t="s">
        <v>71</v>
      </c>
      <c r="B44" s="769"/>
      <c r="C44" s="770">
        <v>989758.41</v>
      </c>
      <c r="D44" s="771"/>
      <c r="E44" s="770">
        <v>1018647.16</v>
      </c>
      <c r="F44" s="771"/>
      <c r="G44" s="770">
        <v>1025205.77</v>
      </c>
      <c r="H44" s="771"/>
      <c r="I44" s="825">
        <f t="shared" si="0"/>
        <v>6558.609999999986</v>
      </c>
      <c r="J44" s="826"/>
      <c r="K44" s="801">
        <f t="shared" si="1"/>
        <v>35447.359999999986</v>
      </c>
      <c r="L44" s="802"/>
      <c r="M44" s="41"/>
      <c r="N44" s="6"/>
      <c r="O44" s="18"/>
      <c r="P44" s="14"/>
      <c r="Q44"/>
      <c r="R44"/>
      <c r="S44"/>
      <c r="T44"/>
    </row>
    <row r="45" spans="1:20">
      <c r="A45" s="768" t="s">
        <v>78</v>
      </c>
      <c r="B45" s="769"/>
      <c r="C45" s="793">
        <v>7258.6</v>
      </c>
      <c r="D45" s="794"/>
      <c r="E45" s="793">
        <v>7477</v>
      </c>
      <c r="F45" s="794"/>
      <c r="G45" s="793">
        <v>7519.8</v>
      </c>
      <c r="H45" s="794"/>
      <c r="I45" s="825">
        <f t="shared" si="0"/>
        <v>42.800000000000182</v>
      </c>
      <c r="J45" s="826"/>
      <c r="K45" s="801">
        <f t="shared" si="1"/>
        <v>261.19999999999982</v>
      </c>
      <c r="L45" s="802"/>
      <c r="M45" s="41"/>
      <c r="N45" s="30"/>
      <c r="O45" s="14"/>
      <c r="P45"/>
      <c r="Q45"/>
      <c r="R45"/>
      <c r="S45"/>
      <c r="T45"/>
    </row>
    <row r="46" spans="1:20">
      <c r="A46" s="768" t="s">
        <v>79</v>
      </c>
      <c r="B46" s="769"/>
      <c r="C46" s="793">
        <v>247889</v>
      </c>
      <c r="D46" s="794"/>
      <c r="E46" s="793">
        <v>255302</v>
      </c>
      <c r="F46" s="794"/>
      <c r="G46" s="793">
        <v>256625</v>
      </c>
      <c r="H46" s="794"/>
      <c r="I46" s="825">
        <f t="shared" si="0"/>
        <v>1323</v>
      </c>
      <c r="J46" s="826"/>
      <c r="K46" s="801">
        <f t="shared" si="1"/>
        <v>8736</v>
      </c>
      <c r="L46" s="802"/>
      <c r="M46" s="41"/>
      <c r="N46" s="6"/>
      <c r="O46"/>
      <c r="P46"/>
      <c r="Q46"/>
      <c r="R46"/>
      <c r="S46"/>
      <c r="T46"/>
    </row>
    <row r="47" spans="1:20" ht="13.5" thickBot="1">
      <c r="A47" s="768" t="s">
        <v>80</v>
      </c>
      <c r="B47" s="769"/>
      <c r="C47" s="799">
        <v>299837</v>
      </c>
      <c r="D47" s="800"/>
      <c r="E47" s="799">
        <v>307997</v>
      </c>
      <c r="F47" s="800"/>
      <c r="G47" s="799">
        <v>309559</v>
      </c>
      <c r="H47" s="800"/>
      <c r="I47" s="762">
        <f t="shared" si="0"/>
        <v>1562</v>
      </c>
      <c r="J47" s="763"/>
      <c r="K47" s="803">
        <f t="shared" si="1"/>
        <v>9722</v>
      </c>
      <c r="L47" s="804"/>
      <c r="M47" s="41"/>
      <c r="N47" s="6"/>
      <c r="O47" s="9"/>
      <c r="P47" s="14"/>
      <c r="Q47"/>
      <c r="R47"/>
      <c r="S47"/>
      <c r="T47"/>
    </row>
    <row r="48" spans="1:20" ht="13.5" thickTop="1">
      <c r="A48" s="786" t="s">
        <v>0</v>
      </c>
      <c r="B48" s="787"/>
      <c r="C48" s="787"/>
      <c r="D48" s="787"/>
      <c r="E48" s="787"/>
      <c r="F48" s="787"/>
      <c r="G48" s="787"/>
      <c r="H48" s="788"/>
      <c r="I48" s="780">
        <f>SUM(I42:J47)</f>
        <v>28047.030000000097</v>
      </c>
      <c r="J48" s="785"/>
      <c r="K48" s="780">
        <f>SUM(K42,K44,K45,K46,K47)</f>
        <v>164291.89000000007</v>
      </c>
      <c r="L48" s="781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759"/>
      <c r="B50" s="759"/>
      <c r="C50" s="759"/>
      <c r="D50" s="759"/>
      <c r="F50" s="7"/>
      <c r="H50" s="8"/>
      <c r="J50" s="16"/>
    </row>
    <row r="51" spans="1:20">
      <c r="E51" s="758"/>
      <c r="F51" s="758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AK5" activePane="bottomRight" state="frozen"/>
      <selection pane="topRight" activeCell="B1" sqref="B1"/>
      <selection pane="bottomLeft" activeCell="A5" sqref="A5"/>
      <selection pane="bottomRight" activeCell="N37" sqref="N37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46" t="s">
        <v>36</v>
      </c>
      <c r="B1" s="856" t="s">
        <v>88</v>
      </c>
      <c r="C1" s="857"/>
      <c r="D1" s="843" t="s">
        <v>72</v>
      </c>
      <c r="E1" s="845"/>
      <c r="F1" s="839" t="s">
        <v>116</v>
      </c>
      <c r="G1" s="858" t="s">
        <v>96</v>
      </c>
      <c r="H1" s="843" t="s">
        <v>195</v>
      </c>
      <c r="I1" s="845"/>
      <c r="J1" s="843" t="s">
        <v>196</v>
      </c>
      <c r="K1" s="845"/>
      <c r="L1" s="849" t="s">
        <v>89</v>
      </c>
      <c r="M1" s="850"/>
      <c r="N1" s="850"/>
      <c r="O1" s="851"/>
      <c r="P1" s="850" t="s">
        <v>90</v>
      </c>
      <c r="Q1" s="850"/>
      <c r="R1" s="850"/>
      <c r="S1" s="850"/>
      <c r="T1" s="849" t="s">
        <v>91</v>
      </c>
      <c r="U1" s="850"/>
      <c r="V1" s="850"/>
      <c r="W1" s="851"/>
      <c r="X1" s="850" t="s">
        <v>92</v>
      </c>
      <c r="Y1" s="850"/>
      <c r="Z1" s="850"/>
      <c r="AA1" s="850"/>
      <c r="AB1" s="852" t="s">
        <v>112</v>
      </c>
      <c r="AC1" s="853"/>
      <c r="AD1" s="853"/>
      <c r="AE1" s="849" t="s">
        <v>93</v>
      </c>
      <c r="AF1" s="850"/>
      <c r="AG1" s="850"/>
      <c r="AH1" s="851"/>
      <c r="AI1" s="849" t="s">
        <v>94</v>
      </c>
      <c r="AJ1" s="850"/>
      <c r="AK1" s="850"/>
      <c r="AL1" s="851"/>
      <c r="AM1" s="849" t="s">
        <v>111</v>
      </c>
      <c r="AN1" s="850"/>
      <c r="AO1" s="850"/>
      <c r="AP1" s="852" t="s">
        <v>95</v>
      </c>
      <c r="AQ1" s="853"/>
      <c r="AR1" s="854"/>
      <c r="AS1" s="837" t="s">
        <v>97</v>
      </c>
      <c r="AT1" s="838"/>
      <c r="AU1" s="838"/>
      <c r="AV1" s="838"/>
      <c r="AW1" s="839"/>
      <c r="AX1" s="843" t="s">
        <v>196</v>
      </c>
      <c r="AY1" s="844"/>
      <c r="AZ1" s="844" t="s">
        <v>229</v>
      </c>
      <c r="BA1" s="844"/>
      <c r="BB1" s="844" t="s">
        <v>230</v>
      </c>
      <c r="BC1" s="845"/>
      <c r="BD1" s="414" t="s">
        <v>263</v>
      </c>
      <c r="BE1" s="840" t="s">
        <v>265</v>
      </c>
      <c r="BF1" s="841"/>
      <c r="BG1" s="842" t="s">
        <v>268</v>
      </c>
      <c r="BH1" s="841"/>
      <c r="BI1" s="842" t="s">
        <v>270</v>
      </c>
      <c r="BJ1" s="841"/>
    </row>
    <row r="2" spans="1:62" s="146" customFormat="1" ht="56.25">
      <c r="A2" s="847"/>
      <c r="B2" s="202" t="s">
        <v>107</v>
      </c>
      <c r="C2" s="326" t="s">
        <v>108</v>
      </c>
      <c r="D2" s="325" t="s">
        <v>251</v>
      </c>
      <c r="E2" s="324" t="s">
        <v>252</v>
      </c>
      <c r="F2" s="855"/>
      <c r="G2" s="859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5" t="s">
        <v>264</v>
      </c>
      <c r="BE2" s="212" t="s">
        <v>273</v>
      </c>
      <c r="BF2" s="204" t="s">
        <v>272</v>
      </c>
      <c r="BG2" s="203" t="s">
        <v>273</v>
      </c>
      <c r="BH2" s="412" t="s">
        <v>272</v>
      </c>
      <c r="BI2" s="212" t="s">
        <v>271</v>
      </c>
      <c r="BJ2" s="204" t="s">
        <v>274</v>
      </c>
    </row>
    <row r="3" spans="1:62" ht="13.5" thickBot="1">
      <c r="A3" s="847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6" t="s">
        <v>147</v>
      </c>
      <c r="BE3" s="410" t="s">
        <v>105</v>
      </c>
      <c r="BF3" s="213" t="s">
        <v>105</v>
      </c>
      <c r="BG3" s="409" t="s">
        <v>105</v>
      </c>
      <c r="BH3" s="213" t="s">
        <v>105</v>
      </c>
      <c r="BI3" s="410" t="s">
        <v>105</v>
      </c>
      <c r="BJ3" s="413" t="s">
        <v>105</v>
      </c>
    </row>
    <row r="4" spans="1:62" ht="13.5" thickBot="1">
      <c r="A4" s="848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7" t="s">
        <v>262</v>
      </c>
      <c r="BE4" s="411" t="s">
        <v>266</v>
      </c>
      <c r="BF4" s="287" t="s">
        <v>267</v>
      </c>
      <c r="BG4" s="288" t="s">
        <v>269</v>
      </c>
      <c r="BH4" s="287" t="s">
        <v>269</v>
      </c>
      <c r="BI4" s="411" t="s">
        <v>275</v>
      </c>
      <c r="BJ4" s="287" t="s">
        <v>275</v>
      </c>
    </row>
    <row r="5" spans="1:62" s="356" customFormat="1">
      <c r="A5" s="363">
        <v>45814.041666666599</v>
      </c>
      <c r="B5" s="364">
        <v>34.326024599999997</v>
      </c>
      <c r="C5" s="365">
        <v>1.9731457999999999</v>
      </c>
      <c r="D5" s="366">
        <v>0.92171320000000001</v>
      </c>
      <c r="E5" s="367">
        <v>0.94696829999999999</v>
      </c>
      <c r="F5" s="368">
        <v>18.698046000000001</v>
      </c>
      <c r="G5" s="369">
        <v>1.9900601550490777</v>
      </c>
      <c r="H5" s="370">
        <v>12.6010101</v>
      </c>
      <c r="I5" s="371">
        <v>192.6400989</v>
      </c>
      <c r="J5" s="372">
        <v>17.893231</v>
      </c>
      <c r="K5" s="371">
        <v>192.14573240000001</v>
      </c>
      <c r="L5" s="373">
        <v>23.740774099999999</v>
      </c>
      <c r="M5" s="374">
        <v>35.354000499999998</v>
      </c>
      <c r="N5" s="374">
        <v>14.3313331</v>
      </c>
      <c r="O5" s="375">
        <v>199.25759410000001</v>
      </c>
      <c r="P5" s="376">
        <v>23.057901399999999</v>
      </c>
      <c r="Q5" s="374">
        <v>35.903736700000003</v>
      </c>
      <c r="R5" s="374">
        <v>14.0008094</v>
      </c>
      <c r="S5" s="377">
        <v>196.6493753</v>
      </c>
      <c r="T5" s="373">
        <v>20.653988699999999</v>
      </c>
      <c r="U5" s="374">
        <v>36.954331799999999</v>
      </c>
      <c r="V5" s="374">
        <v>14.1584241</v>
      </c>
      <c r="W5" s="375">
        <v>196.80064680000001</v>
      </c>
      <c r="X5" s="376">
        <v>21.290866300000001</v>
      </c>
      <c r="Y5" s="374">
        <v>37.093882299999997</v>
      </c>
      <c r="Z5" s="374">
        <v>14.106064999999999</v>
      </c>
      <c r="AA5" s="377">
        <v>197.85532599999999</v>
      </c>
      <c r="AB5" s="373">
        <v>194.89156449999999</v>
      </c>
      <c r="AC5" s="374">
        <v>13.213044500000001</v>
      </c>
      <c r="AD5" s="375">
        <v>53.397089591472223</v>
      </c>
      <c r="AE5" s="376">
        <v>1.1889782</v>
      </c>
      <c r="AF5" s="374">
        <v>9.9706869000000005</v>
      </c>
      <c r="AG5" s="374">
        <v>0</v>
      </c>
      <c r="AH5" s="377">
        <v>77.798396499999996</v>
      </c>
      <c r="AI5" s="373">
        <v>21.942658900000001</v>
      </c>
      <c r="AJ5" s="374">
        <v>46.424999</v>
      </c>
      <c r="AK5" s="374">
        <v>13.3412565</v>
      </c>
      <c r="AL5" s="375">
        <v>190.93279989999999</v>
      </c>
      <c r="AM5" s="376">
        <v>194.24452890000001</v>
      </c>
      <c r="AN5" s="374">
        <v>12.9811672</v>
      </c>
      <c r="AO5" s="377">
        <v>3.0470305299722225</v>
      </c>
      <c r="AP5" s="373">
        <v>61.556930216972226</v>
      </c>
      <c r="AQ5" s="374">
        <v>6.7539236207222224</v>
      </c>
      <c r="AR5" s="375">
        <v>68.310853837694452</v>
      </c>
      <c r="AS5" s="370">
        <v>15.8821931</v>
      </c>
      <c r="AT5" s="378">
        <v>133.50372823438889</v>
      </c>
      <c r="AU5" s="378">
        <v>125.42677399999999</v>
      </c>
      <c r="AV5" s="378">
        <v>99.956895299999999</v>
      </c>
      <c r="AW5" s="379">
        <v>15.8549653</v>
      </c>
      <c r="AX5" s="380">
        <v>17.893231</v>
      </c>
      <c r="AY5" s="381">
        <v>192.14573240000001</v>
      </c>
      <c r="AZ5" s="381">
        <v>122.6013701</v>
      </c>
      <c r="BA5" s="381">
        <v>14.8933862</v>
      </c>
      <c r="BB5" s="381">
        <v>1.565814</v>
      </c>
      <c r="BC5" s="423">
        <v>39.913792700000002</v>
      </c>
      <c r="BD5" s="369">
        <v>75.795065899999997</v>
      </c>
      <c r="BE5" s="369">
        <v>1.0596684999999999</v>
      </c>
      <c r="BF5" s="369">
        <v>0.1436249</v>
      </c>
      <c r="BG5" s="369">
        <v>17.1520394</v>
      </c>
      <c r="BH5" s="369">
        <v>8.46528E-2</v>
      </c>
      <c r="BI5" s="369">
        <v>0.68220720000000001</v>
      </c>
      <c r="BJ5" s="369">
        <v>0.4039797</v>
      </c>
    </row>
    <row r="6" spans="1:62" s="356" customFormat="1">
      <c r="A6" s="382">
        <v>45814.083333333299</v>
      </c>
      <c r="B6" s="383">
        <v>34.420382500000002</v>
      </c>
      <c r="C6" s="384">
        <v>2.3991736000000001</v>
      </c>
      <c r="D6" s="366">
        <v>0.90717780000000003</v>
      </c>
      <c r="E6" s="367">
        <v>0.93517150000000004</v>
      </c>
      <c r="F6" s="385">
        <v>18.330524799999999</v>
      </c>
      <c r="G6" s="386">
        <v>1.9723885746443666</v>
      </c>
      <c r="H6" s="387">
        <v>12.6079553</v>
      </c>
      <c r="I6" s="388">
        <v>192.65178460000001</v>
      </c>
      <c r="J6" s="389">
        <v>17.9008082</v>
      </c>
      <c r="K6" s="388">
        <v>192.01243220000001</v>
      </c>
      <c r="L6" s="390">
        <v>22.684089199999999</v>
      </c>
      <c r="M6" s="391">
        <v>36.272570199999997</v>
      </c>
      <c r="N6" s="391">
        <v>14.307264</v>
      </c>
      <c r="O6" s="392">
        <v>199.18035190000001</v>
      </c>
      <c r="P6" s="393">
        <v>23.093836899999999</v>
      </c>
      <c r="Q6" s="391">
        <v>35.905295899999999</v>
      </c>
      <c r="R6" s="391">
        <v>13.9997384</v>
      </c>
      <c r="S6" s="394">
        <v>196.65319790000001</v>
      </c>
      <c r="T6" s="390">
        <v>20.678179499999999</v>
      </c>
      <c r="U6" s="391">
        <v>36.986066000000001</v>
      </c>
      <c r="V6" s="391">
        <v>14.161285400000001</v>
      </c>
      <c r="W6" s="392">
        <v>196.70518960000001</v>
      </c>
      <c r="X6" s="393">
        <v>21.4692626</v>
      </c>
      <c r="Y6" s="391">
        <v>37.447574600000003</v>
      </c>
      <c r="Z6" s="391">
        <v>14.113874300000001</v>
      </c>
      <c r="AA6" s="394">
        <v>197.65192709999999</v>
      </c>
      <c r="AB6" s="390">
        <v>194.88436329999999</v>
      </c>
      <c r="AC6" s="391">
        <v>13.215721500000001</v>
      </c>
      <c r="AD6" s="392">
        <v>53.199546336861111</v>
      </c>
      <c r="AE6" s="393">
        <v>1.1429898000000001</v>
      </c>
      <c r="AF6" s="391">
        <v>9.9702623999999993</v>
      </c>
      <c r="AG6" s="391">
        <v>0</v>
      </c>
      <c r="AH6" s="394">
        <v>77.662356099999997</v>
      </c>
      <c r="AI6" s="390">
        <v>21.951825400000001</v>
      </c>
      <c r="AJ6" s="391">
        <v>49.380383299999998</v>
      </c>
      <c r="AK6" s="391">
        <v>13.3854013</v>
      </c>
      <c r="AL6" s="392">
        <v>191.0511424</v>
      </c>
      <c r="AM6" s="393">
        <v>194.3051093</v>
      </c>
      <c r="AN6" s="391">
        <v>12.999689999999999</v>
      </c>
      <c r="AO6" s="394">
        <v>3.0473089376666667</v>
      </c>
      <c r="AP6" s="390">
        <v>61.239517841111116</v>
      </c>
      <c r="AQ6" s="391">
        <v>6.6508513367777775</v>
      </c>
      <c r="AR6" s="392">
        <v>67.8903691778889</v>
      </c>
      <c r="AS6" s="387">
        <v>15.886620000000001</v>
      </c>
      <c r="AT6" s="395">
        <v>133.69702727711112</v>
      </c>
      <c r="AU6" s="395">
        <v>125.2972516</v>
      </c>
      <c r="AV6" s="395">
        <v>99.957908700000004</v>
      </c>
      <c r="AW6" s="396">
        <v>15.859058299999999</v>
      </c>
      <c r="AX6" s="397">
        <v>17.9008082</v>
      </c>
      <c r="AY6" s="398">
        <v>192.01243220000001</v>
      </c>
      <c r="AZ6" s="398">
        <v>122.29485819999999</v>
      </c>
      <c r="BA6" s="398">
        <v>14.900786</v>
      </c>
      <c r="BB6" s="398">
        <v>1.5633633</v>
      </c>
      <c r="BC6" s="424">
        <v>39.950873199999997</v>
      </c>
      <c r="BD6" s="386">
        <v>75.533852199999998</v>
      </c>
      <c r="BE6" s="386">
        <v>2.0012661</v>
      </c>
      <c r="BF6" s="386">
        <v>0.14344290000000001</v>
      </c>
      <c r="BG6" s="386">
        <v>16.900678800000001</v>
      </c>
      <c r="BH6" s="386">
        <v>8.4656700000000001E-2</v>
      </c>
      <c r="BI6" s="386">
        <v>0.67818319999999999</v>
      </c>
      <c r="BJ6" s="386">
        <v>0.40297640000000001</v>
      </c>
    </row>
    <row r="7" spans="1:62" s="356" customFormat="1">
      <c r="A7" s="382">
        <v>45814.125</v>
      </c>
      <c r="B7" s="383">
        <v>34.775051400000002</v>
      </c>
      <c r="C7" s="384">
        <v>3.6675200999999999</v>
      </c>
      <c r="D7" s="366">
        <v>0.90075799999999995</v>
      </c>
      <c r="E7" s="367">
        <v>0.92859590000000003</v>
      </c>
      <c r="F7" s="385">
        <v>18.031585</v>
      </c>
      <c r="G7" s="386">
        <v>1.9605721156237377</v>
      </c>
      <c r="H7" s="387">
        <v>12.6850971</v>
      </c>
      <c r="I7" s="388">
        <v>192.91990920000001</v>
      </c>
      <c r="J7" s="389">
        <v>17.981302599999999</v>
      </c>
      <c r="K7" s="388">
        <v>191.6336158</v>
      </c>
      <c r="L7" s="390">
        <v>22.185060499999999</v>
      </c>
      <c r="M7" s="391">
        <v>36.659612699999997</v>
      </c>
      <c r="N7" s="391">
        <v>14.380414999999999</v>
      </c>
      <c r="O7" s="392">
        <v>199.41094480000001</v>
      </c>
      <c r="P7" s="393">
        <v>23.027376700000001</v>
      </c>
      <c r="Q7" s="391">
        <v>35.9055678</v>
      </c>
      <c r="R7" s="391">
        <v>14.085498599999999</v>
      </c>
      <c r="S7" s="394">
        <v>196.93096070000001</v>
      </c>
      <c r="T7" s="390">
        <v>21.142146799999999</v>
      </c>
      <c r="U7" s="391">
        <v>36.986354900000002</v>
      </c>
      <c r="V7" s="391">
        <v>14.2574424</v>
      </c>
      <c r="W7" s="392">
        <v>196.97777249999999</v>
      </c>
      <c r="X7" s="393">
        <v>21.6390159</v>
      </c>
      <c r="Y7" s="391">
        <v>37.219999600000001</v>
      </c>
      <c r="Z7" s="391">
        <v>14.203599199999999</v>
      </c>
      <c r="AA7" s="394">
        <v>197.96297609999999</v>
      </c>
      <c r="AB7" s="390">
        <v>195.18398060000001</v>
      </c>
      <c r="AC7" s="391">
        <v>13.304543499999999</v>
      </c>
      <c r="AD7" s="392">
        <v>53.534572740055559</v>
      </c>
      <c r="AE7" s="393">
        <v>1.0904008000000001</v>
      </c>
      <c r="AF7" s="391">
        <v>9.9723377000000006</v>
      </c>
      <c r="AG7" s="391">
        <v>0</v>
      </c>
      <c r="AH7" s="394">
        <v>77.526763599999995</v>
      </c>
      <c r="AI7" s="390">
        <v>21.839619299999999</v>
      </c>
      <c r="AJ7" s="391">
        <v>50.053264200000001</v>
      </c>
      <c r="AK7" s="391">
        <v>13.4694904</v>
      </c>
      <c r="AL7" s="392">
        <v>191.30875219999999</v>
      </c>
      <c r="AM7" s="393">
        <v>194.58698559999999</v>
      </c>
      <c r="AN7" s="391">
        <v>13.082044099999999</v>
      </c>
      <c r="AO7" s="394">
        <v>3.2103164082777775</v>
      </c>
      <c r="AP7" s="390">
        <v>61.845429307583338</v>
      </c>
      <c r="AQ7" s="391">
        <v>6.3335667866388885</v>
      </c>
      <c r="AR7" s="392">
        <v>68.178996094222228</v>
      </c>
      <c r="AS7" s="387">
        <v>15.946306999999999</v>
      </c>
      <c r="AT7" s="395">
        <v>134.30026154552777</v>
      </c>
      <c r="AU7" s="395">
        <v>125.0056744</v>
      </c>
      <c r="AV7" s="395">
        <v>99.958112499999999</v>
      </c>
      <c r="AW7" s="396">
        <v>15.918451599999999</v>
      </c>
      <c r="AX7" s="397">
        <v>17.981302599999999</v>
      </c>
      <c r="AY7" s="398">
        <v>191.6336158</v>
      </c>
      <c r="AZ7" s="398">
        <v>122.32703650000001</v>
      </c>
      <c r="BA7" s="398">
        <v>14.9812744</v>
      </c>
      <c r="BB7" s="398">
        <v>1.5634478999999999</v>
      </c>
      <c r="BC7" s="424">
        <v>40.327381600000002</v>
      </c>
      <c r="BD7" s="386">
        <v>75.011470299999999</v>
      </c>
      <c r="BE7" s="386">
        <v>1.8906324999999999</v>
      </c>
      <c r="BF7" s="386">
        <v>0.14429690000000001</v>
      </c>
      <c r="BG7" s="386">
        <v>16.417557899999998</v>
      </c>
      <c r="BH7" s="386">
        <v>8.4570300000000001E-2</v>
      </c>
      <c r="BI7" s="386">
        <v>0.68021549999999997</v>
      </c>
      <c r="BJ7" s="386">
        <v>0.40162819999999999</v>
      </c>
    </row>
    <row r="8" spans="1:62" s="356" customFormat="1">
      <c r="A8" s="382">
        <v>45814.166666666599</v>
      </c>
      <c r="B8" s="383">
        <v>34.791516399999999</v>
      </c>
      <c r="C8" s="384">
        <v>4.9285462999999998</v>
      </c>
      <c r="D8" s="366">
        <v>0.8781291</v>
      </c>
      <c r="E8" s="367">
        <v>0.90712599999999999</v>
      </c>
      <c r="F8" s="385">
        <v>17.941514399999999</v>
      </c>
      <c r="G8" s="399">
        <v>1.9788545419237766</v>
      </c>
      <c r="H8" s="387">
        <v>12.6389219</v>
      </c>
      <c r="I8" s="388">
        <v>192.76531739999999</v>
      </c>
      <c r="J8" s="389">
        <v>17.914292100000001</v>
      </c>
      <c r="K8" s="388">
        <v>191.72687920000001</v>
      </c>
      <c r="L8" s="390">
        <v>21.944842000000001</v>
      </c>
      <c r="M8" s="391">
        <v>36.161842800000002</v>
      </c>
      <c r="N8" s="391">
        <v>14.3014147</v>
      </c>
      <c r="O8" s="392">
        <v>199.17185480000001</v>
      </c>
      <c r="P8" s="393">
        <v>22.9938045</v>
      </c>
      <c r="Q8" s="391">
        <v>35.905591899999997</v>
      </c>
      <c r="R8" s="391">
        <v>14.0172381</v>
      </c>
      <c r="S8" s="394">
        <v>196.72956930000001</v>
      </c>
      <c r="T8" s="390">
        <v>20.9658911</v>
      </c>
      <c r="U8" s="391">
        <v>36.986841099999999</v>
      </c>
      <c r="V8" s="391">
        <v>14.1746696</v>
      </c>
      <c r="W8" s="392">
        <v>196.65713310000001</v>
      </c>
      <c r="X8" s="393">
        <v>21.613150999999998</v>
      </c>
      <c r="Y8" s="391">
        <v>36.324957300000001</v>
      </c>
      <c r="Z8" s="391">
        <v>14.127527499999999</v>
      </c>
      <c r="AA8" s="394">
        <v>197.89315149999999</v>
      </c>
      <c r="AB8" s="390">
        <v>195.02326199999999</v>
      </c>
      <c r="AC8" s="391">
        <v>13.253980800000001</v>
      </c>
      <c r="AD8" s="392">
        <v>53.340280006222223</v>
      </c>
      <c r="AE8" s="393">
        <v>1.1219425000000001</v>
      </c>
      <c r="AF8" s="391">
        <v>9.9743136999999997</v>
      </c>
      <c r="AG8" s="391">
        <v>0</v>
      </c>
      <c r="AH8" s="394">
        <v>77.400858600000007</v>
      </c>
      <c r="AI8" s="390">
        <v>21.702738799999999</v>
      </c>
      <c r="AJ8" s="391">
        <v>50.318224200000003</v>
      </c>
      <c r="AK8" s="391">
        <v>13.399042400000001</v>
      </c>
      <c r="AL8" s="392">
        <v>191.10391290000001</v>
      </c>
      <c r="AM8" s="393">
        <v>194.40748350000001</v>
      </c>
      <c r="AN8" s="391">
        <v>13.029056799999999</v>
      </c>
      <c r="AO8" s="394">
        <v>3.1932027211388889</v>
      </c>
      <c r="AP8" s="390">
        <v>61.820043724194441</v>
      </c>
      <c r="AQ8" s="391">
        <v>7.0273065243611113</v>
      </c>
      <c r="AR8" s="392">
        <v>68.847350248555557</v>
      </c>
      <c r="AS8" s="387">
        <v>15.892645</v>
      </c>
      <c r="AT8" s="395">
        <v>133.90995981061113</v>
      </c>
      <c r="AU8" s="395">
        <v>125.0920814</v>
      </c>
      <c r="AV8" s="395">
        <v>99.957854100000006</v>
      </c>
      <c r="AW8" s="396">
        <v>15.865049300000001</v>
      </c>
      <c r="AX8" s="397">
        <v>17.914292100000001</v>
      </c>
      <c r="AY8" s="398">
        <v>191.72687920000001</v>
      </c>
      <c r="AZ8" s="398">
        <v>122.2739718</v>
      </c>
      <c r="BA8" s="398">
        <v>14.9142364</v>
      </c>
      <c r="BB8" s="398">
        <v>1.5656422000000001</v>
      </c>
      <c r="BC8" s="424">
        <v>40.126384299999998</v>
      </c>
      <c r="BD8" s="386">
        <v>75.090262100000004</v>
      </c>
      <c r="BE8" s="386">
        <v>0.4248519</v>
      </c>
      <c r="BF8" s="386">
        <v>0.14883859999999999</v>
      </c>
      <c r="BG8" s="386">
        <v>15.2486921</v>
      </c>
      <c r="BH8" s="386">
        <v>8.4452299999999994E-2</v>
      </c>
      <c r="BI8" s="386">
        <v>0.68623109999999998</v>
      </c>
      <c r="BJ8" s="386">
        <v>0.40079870000000001</v>
      </c>
    </row>
    <row r="9" spans="1:62" s="356" customFormat="1">
      <c r="A9" s="382">
        <v>45814.208333333299</v>
      </c>
      <c r="B9" s="383">
        <v>34.9037237</v>
      </c>
      <c r="C9" s="384">
        <v>5.3427932</v>
      </c>
      <c r="D9" s="366">
        <v>0.79630100000000004</v>
      </c>
      <c r="E9" s="367">
        <v>0.82673479999999999</v>
      </c>
      <c r="F9" s="385">
        <v>16.692642200000002</v>
      </c>
      <c r="G9" s="386">
        <v>1.9520046892438647</v>
      </c>
      <c r="H9" s="387">
        <v>12.585617900000001</v>
      </c>
      <c r="I9" s="388">
        <v>192.58375509999999</v>
      </c>
      <c r="J9" s="389">
        <v>17.830687000000001</v>
      </c>
      <c r="K9" s="388">
        <v>192.19983590000001</v>
      </c>
      <c r="L9" s="390">
        <v>21.752784599999998</v>
      </c>
      <c r="M9" s="391">
        <v>36.013602900000002</v>
      </c>
      <c r="N9" s="391">
        <v>14.209474200000001</v>
      </c>
      <c r="O9" s="392">
        <v>198.89303520000001</v>
      </c>
      <c r="P9" s="393">
        <v>23.009214199999999</v>
      </c>
      <c r="Q9" s="391">
        <v>35.904709099999998</v>
      </c>
      <c r="R9" s="391">
        <v>13.931780699999999</v>
      </c>
      <c r="S9" s="394">
        <v>196.46952379999999</v>
      </c>
      <c r="T9" s="390">
        <v>20.533094699999999</v>
      </c>
      <c r="U9" s="391">
        <v>36.9611248</v>
      </c>
      <c r="V9" s="391">
        <v>14.076908299999999</v>
      </c>
      <c r="W9" s="392">
        <v>196.2789147</v>
      </c>
      <c r="X9" s="393">
        <v>21.6189967</v>
      </c>
      <c r="Y9" s="391">
        <v>36.035682899999998</v>
      </c>
      <c r="Z9" s="391">
        <v>14.041676199999999</v>
      </c>
      <c r="AA9" s="394">
        <v>197.60525269999999</v>
      </c>
      <c r="AB9" s="390">
        <v>194.7784388</v>
      </c>
      <c r="AC9" s="391">
        <v>13.180349</v>
      </c>
      <c r="AD9" s="392">
        <v>52.65883990533333</v>
      </c>
      <c r="AE9" s="393">
        <v>1.2119902</v>
      </c>
      <c r="AF9" s="391">
        <v>9.9749230999999998</v>
      </c>
      <c r="AG9" s="391">
        <v>0</v>
      </c>
      <c r="AH9" s="394">
        <v>77.297869199999994</v>
      </c>
      <c r="AI9" s="390">
        <v>21.676426800000002</v>
      </c>
      <c r="AJ9" s="391">
        <v>51.163541500000001</v>
      </c>
      <c r="AK9" s="391">
        <v>13.325826899999999</v>
      </c>
      <c r="AL9" s="392">
        <v>190.9105198</v>
      </c>
      <c r="AM9" s="393">
        <v>194.195311</v>
      </c>
      <c r="AN9" s="391">
        <v>12.9669527</v>
      </c>
      <c r="AO9" s="394">
        <v>3.1027550999166666</v>
      </c>
      <c r="AP9" s="390">
        <v>59.836071091833333</v>
      </c>
      <c r="AQ9" s="391">
        <v>8.2961612426388882</v>
      </c>
      <c r="AR9" s="392">
        <v>68.132232334472221</v>
      </c>
      <c r="AS9" s="387">
        <v>15.824776200000001</v>
      </c>
      <c r="AT9" s="395">
        <v>133.53169621155556</v>
      </c>
      <c r="AU9" s="395">
        <v>124.9893443</v>
      </c>
      <c r="AV9" s="395">
        <v>99.958859599999997</v>
      </c>
      <c r="AW9" s="396">
        <v>15.797329100000001</v>
      </c>
      <c r="AX9" s="397">
        <v>17.830687000000001</v>
      </c>
      <c r="AY9" s="398">
        <v>192.19983590000001</v>
      </c>
      <c r="AZ9" s="398">
        <v>121.3652012</v>
      </c>
      <c r="BA9" s="398">
        <v>14.83048</v>
      </c>
      <c r="BB9" s="398">
        <v>1.5705118</v>
      </c>
      <c r="BC9" s="424">
        <v>39.937527000000003</v>
      </c>
      <c r="BD9" s="386">
        <v>74.213331999999994</v>
      </c>
      <c r="BE9" s="386">
        <v>0.1062657</v>
      </c>
      <c r="BF9" s="386">
        <v>0.15811149999999999</v>
      </c>
      <c r="BG9" s="386">
        <v>14.300658500000001</v>
      </c>
      <c r="BH9" s="386">
        <v>8.4139000000000005E-2</v>
      </c>
      <c r="BI9" s="386">
        <v>0.69373419999999997</v>
      </c>
      <c r="BJ9" s="386">
        <v>0.39919090000000002</v>
      </c>
    </row>
    <row r="10" spans="1:62" s="356" customFormat="1">
      <c r="A10" s="382">
        <v>45814.25</v>
      </c>
      <c r="B10" s="383">
        <v>33.563953699999999</v>
      </c>
      <c r="C10" s="384">
        <v>4.1953563000000003</v>
      </c>
      <c r="D10" s="366">
        <v>0.7715204</v>
      </c>
      <c r="E10" s="367">
        <v>0.8058111</v>
      </c>
      <c r="F10" s="385">
        <v>16.720003500000001</v>
      </c>
      <c r="G10" s="386">
        <v>2.0831878893114433</v>
      </c>
      <c r="H10" s="387">
        <v>12.6194484</v>
      </c>
      <c r="I10" s="388">
        <v>192.6896868</v>
      </c>
      <c r="J10" s="389">
        <v>17.650013399999999</v>
      </c>
      <c r="K10" s="388">
        <v>192.27471890000001</v>
      </c>
      <c r="L10" s="390">
        <v>22.050680199999999</v>
      </c>
      <c r="M10" s="391">
        <v>33.992687799999999</v>
      </c>
      <c r="N10" s="391">
        <v>14.1237276</v>
      </c>
      <c r="O10" s="392">
        <v>198.63175749999999</v>
      </c>
      <c r="P10" s="393">
        <v>22.987811900000001</v>
      </c>
      <c r="Q10" s="391">
        <v>34.624260399999997</v>
      </c>
      <c r="R10" s="391">
        <v>13.8708899</v>
      </c>
      <c r="S10" s="394">
        <v>196.31471980000001</v>
      </c>
      <c r="T10" s="390">
        <v>20.856293600000001</v>
      </c>
      <c r="U10" s="391">
        <v>34.626161199999999</v>
      </c>
      <c r="V10" s="391">
        <v>13.9909926</v>
      </c>
      <c r="W10" s="392">
        <v>196.0933192</v>
      </c>
      <c r="X10" s="393">
        <v>21.970573699999999</v>
      </c>
      <c r="Y10" s="391">
        <v>34.211963599999997</v>
      </c>
      <c r="Z10" s="391">
        <v>13.969764899999999</v>
      </c>
      <c r="AA10" s="394">
        <v>197.42595470000001</v>
      </c>
      <c r="AB10" s="390">
        <v>194.7770252</v>
      </c>
      <c r="AC10" s="391">
        <v>13.1799097</v>
      </c>
      <c r="AD10" s="392">
        <v>50.906630987694442</v>
      </c>
      <c r="AE10" s="393">
        <v>1.2969189000000001</v>
      </c>
      <c r="AF10" s="391">
        <v>9.9740401999999992</v>
      </c>
      <c r="AG10" s="391">
        <v>0</v>
      </c>
      <c r="AH10" s="394">
        <v>77.250024300000007</v>
      </c>
      <c r="AI10" s="390">
        <v>21.7771671</v>
      </c>
      <c r="AJ10" s="391">
        <v>47.763228400000003</v>
      </c>
      <c r="AK10" s="391">
        <v>13.339941</v>
      </c>
      <c r="AL10" s="392">
        <v>190.95787340000001</v>
      </c>
      <c r="AM10" s="393">
        <v>194.2603623</v>
      </c>
      <c r="AN10" s="391">
        <v>12.988345499999999</v>
      </c>
      <c r="AO10" s="394">
        <v>2.9858370493333335</v>
      </c>
      <c r="AP10" s="390">
        <v>58.421579066138889</v>
      </c>
      <c r="AQ10" s="391">
        <v>11.498442799111112</v>
      </c>
      <c r="AR10" s="392">
        <v>69.920021865250007</v>
      </c>
      <c r="AS10" s="387">
        <v>15.218206500000001</v>
      </c>
      <c r="AT10" s="395">
        <v>129.96108837980555</v>
      </c>
      <c r="AU10" s="395">
        <v>123.9507255</v>
      </c>
      <c r="AV10" s="395">
        <v>96.111574399999995</v>
      </c>
      <c r="AW10" s="396">
        <v>15.165002700000001</v>
      </c>
      <c r="AX10" s="397">
        <v>17.650013399999999</v>
      </c>
      <c r="AY10" s="398">
        <v>192.27471890000001</v>
      </c>
      <c r="AZ10" s="398">
        <v>120.3352007</v>
      </c>
      <c r="BA10" s="398">
        <v>14.6569707</v>
      </c>
      <c r="BB10" s="398">
        <v>1.5583601</v>
      </c>
      <c r="BC10" s="424">
        <v>37.487315700000003</v>
      </c>
      <c r="BD10" s="386">
        <v>73.817120900000006</v>
      </c>
      <c r="BE10" s="386">
        <v>0.10682709999999999</v>
      </c>
      <c r="BF10" s="386">
        <v>0.15653210000000001</v>
      </c>
      <c r="BG10" s="386">
        <v>11.5882088</v>
      </c>
      <c r="BH10" s="386">
        <v>8.50027E-2</v>
      </c>
      <c r="BI10" s="386">
        <v>0.69219370000000002</v>
      </c>
      <c r="BJ10" s="386">
        <v>1.4418644</v>
      </c>
    </row>
    <row r="11" spans="1:62" s="356" customFormat="1">
      <c r="A11" s="382">
        <v>45814.291666666599</v>
      </c>
      <c r="B11" s="383">
        <v>31.8885434</v>
      </c>
      <c r="C11" s="384">
        <v>3.9838369999999999</v>
      </c>
      <c r="D11" s="366">
        <v>0.8232467</v>
      </c>
      <c r="E11" s="367">
        <v>0.86369200000000002</v>
      </c>
      <c r="F11" s="385">
        <v>18.623462</v>
      </c>
      <c r="G11" s="386">
        <v>2.2658049068973085</v>
      </c>
      <c r="H11" s="387">
        <v>12.695952399999999</v>
      </c>
      <c r="I11" s="388">
        <v>192.95980710000001</v>
      </c>
      <c r="J11" s="389">
        <v>17.507728199999999</v>
      </c>
      <c r="K11" s="388">
        <v>192.10005620000001</v>
      </c>
      <c r="L11" s="390">
        <v>22.462257300000001</v>
      </c>
      <c r="M11" s="391">
        <v>32.8518702</v>
      </c>
      <c r="N11" s="391">
        <v>14.1385927</v>
      </c>
      <c r="O11" s="392">
        <v>198.6418582</v>
      </c>
      <c r="P11" s="393">
        <v>23.020454699999998</v>
      </c>
      <c r="Q11" s="391">
        <v>34.3630073</v>
      </c>
      <c r="R11" s="391">
        <v>13.8976837</v>
      </c>
      <c r="S11" s="394">
        <v>196.41440739999999</v>
      </c>
      <c r="T11" s="390">
        <v>20.817994200000001</v>
      </c>
      <c r="U11" s="391">
        <v>33.234183999999999</v>
      </c>
      <c r="V11" s="391">
        <v>13.973585099999999</v>
      </c>
      <c r="W11" s="392">
        <v>196.0797652</v>
      </c>
      <c r="X11" s="393">
        <v>21.745056300000002</v>
      </c>
      <c r="Y11" s="391">
        <v>34.232554700000001</v>
      </c>
      <c r="Z11" s="391">
        <v>13.9843972</v>
      </c>
      <c r="AA11" s="394">
        <v>197.3912723</v>
      </c>
      <c r="AB11" s="390">
        <v>194.95946190000001</v>
      </c>
      <c r="AC11" s="391">
        <v>13.232600100000001</v>
      </c>
      <c r="AD11" s="392">
        <v>49.60034715222222</v>
      </c>
      <c r="AE11" s="393">
        <v>1.3633466999999999</v>
      </c>
      <c r="AF11" s="391">
        <v>9.9751227</v>
      </c>
      <c r="AG11" s="391">
        <v>0</v>
      </c>
      <c r="AH11" s="394">
        <v>77.325642200000004</v>
      </c>
      <c r="AI11" s="390">
        <v>22.0016584</v>
      </c>
      <c r="AJ11" s="391">
        <v>42.585687100000001</v>
      </c>
      <c r="AK11" s="391">
        <v>13.396369399999999</v>
      </c>
      <c r="AL11" s="392">
        <v>191.1205788</v>
      </c>
      <c r="AM11" s="393">
        <v>194.4656497</v>
      </c>
      <c r="AN11" s="391">
        <v>13.0478931</v>
      </c>
      <c r="AO11" s="394">
        <v>3.0452027495833334</v>
      </c>
      <c r="AP11" s="390">
        <v>58.671763191333334</v>
      </c>
      <c r="AQ11" s="391">
        <v>13.581454918194446</v>
      </c>
      <c r="AR11" s="392">
        <v>72.253218109527779</v>
      </c>
      <c r="AS11" s="387">
        <v>14.0703057</v>
      </c>
      <c r="AT11" s="395">
        <v>124.94361527394445</v>
      </c>
      <c r="AU11" s="395">
        <v>122.4225323</v>
      </c>
      <c r="AV11" s="395">
        <v>69.145105700000002</v>
      </c>
      <c r="AW11" s="396">
        <v>13.843013900000001</v>
      </c>
      <c r="AX11" s="397">
        <v>17.507728199999999</v>
      </c>
      <c r="AY11" s="398">
        <v>192.10005620000001</v>
      </c>
      <c r="AZ11" s="398">
        <v>119.9768024</v>
      </c>
      <c r="BA11" s="398">
        <v>14.525052499999999</v>
      </c>
      <c r="BB11" s="398">
        <v>1.4138823</v>
      </c>
      <c r="BC11" s="424">
        <v>33.541211300000001</v>
      </c>
      <c r="BD11" s="386">
        <v>77.158434700000001</v>
      </c>
      <c r="BE11" s="386">
        <v>1.3948767</v>
      </c>
      <c r="BF11" s="386">
        <v>0.1319369</v>
      </c>
      <c r="BG11" s="386">
        <v>10.376789799999999</v>
      </c>
      <c r="BH11" s="386">
        <v>8.83549E-2</v>
      </c>
      <c r="BI11" s="386">
        <v>0.67045290000000002</v>
      </c>
      <c r="BJ11" s="386">
        <v>2.3779550999999999</v>
      </c>
    </row>
    <row r="12" spans="1:62" s="356" customFormat="1">
      <c r="A12" s="382">
        <v>45814.333333333299</v>
      </c>
      <c r="B12" s="383">
        <v>33.198886799999997</v>
      </c>
      <c r="C12" s="384">
        <v>4.8559631000000003</v>
      </c>
      <c r="D12" s="366">
        <v>0.88347600000000004</v>
      </c>
      <c r="E12" s="367">
        <v>0.93040769999999995</v>
      </c>
      <c r="F12" s="385">
        <v>19.790248999999999</v>
      </c>
      <c r="G12" s="386">
        <v>2.1483074063403369</v>
      </c>
      <c r="H12" s="387">
        <v>12.7518312</v>
      </c>
      <c r="I12" s="388">
        <v>193.14772540000001</v>
      </c>
      <c r="J12" s="389">
        <v>17.800671099999999</v>
      </c>
      <c r="K12" s="388">
        <v>192.27213560000001</v>
      </c>
      <c r="L12" s="390">
        <v>21.853610799999998</v>
      </c>
      <c r="M12" s="391">
        <v>35.663104500000003</v>
      </c>
      <c r="N12" s="391">
        <v>14.390162200000001</v>
      </c>
      <c r="O12" s="392">
        <v>199.31881709999999</v>
      </c>
      <c r="P12" s="393">
        <v>22.746819599999998</v>
      </c>
      <c r="Q12" s="391">
        <v>36.665972799999999</v>
      </c>
      <c r="R12" s="391">
        <v>14.1187174</v>
      </c>
      <c r="S12" s="394">
        <v>197.00378040000001</v>
      </c>
      <c r="T12" s="390">
        <v>21.020312700000002</v>
      </c>
      <c r="U12" s="391">
        <v>35.902774299999997</v>
      </c>
      <c r="V12" s="391">
        <v>14.2082833</v>
      </c>
      <c r="W12" s="392">
        <v>196.83495719999999</v>
      </c>
      <c r="X12" s="393">
        <v>21.5354341</v>
      </c>
      <c r="Y12" s="391">
        <v>37.719684600000001</v>
      </c>
      <c r="Z12" s="391">
        <v>14.229259600000001</v>
      </c>
      <c r="AA12" s="394">
        <v>197.7854007</v>
      </c>
      <c r="AB12" s="390">
        <v>195.30010630000001</v>
      </c>
      <c r="AC12" s="391">
        <v>13.3426618</v>
      </c>
      <c r="AD12" s="392">
        <v>51.93318881375</v>
      </c>
      <c r="AE12" s="393">
        <v>1.3826094</v>
      </c>
      <c r="AF12" s="391">
        <v>9.9750475000000005</v>
      </c>
      <c r="AG12" s="391">
        <v>0</v>
      </c>
      <c r="AH12" s="394">
        <v>77.484840899999995</v>
      </c>
      <c r="AI12" s="390">
        <v>22.183936800000001</v>
      </c>
      <c r="AJ12" s="391">
        <v>43.379556399999998</v>
      </c>
      <c r="AK12" s="391">
        <v>13.487724500000001</v>
      </c>
      <c r="AL12" s="392">
        <v>191.39686660000001</v>
      </c>
      <c r="AM12" s="393">
        <v>194.7011196</v>
      </c>
      <c r="AN12" s="391">
        <v>13.118961499999999</v>
      </c>
      <c r="AO12" s="394">
        <v>3.4280563364722223</v>
      </c>
      <c r="AP12" s="390">
        <v>61.282791171249997</v>
      </c>
      <c r="AQ12" s="391">
        <v>10.038623223444445</v>
      </c>
      <c r="AR12" s="392">
        <v>71.321414394694443</v>
      </c>
      <c r="AS12" s="387">
        <v>14.250941600000001</v>
      </c>
      <c r="AT12" s="395">
        <v>129.14788462561111</v>
      </c>
      <c r="AU12" s="395">
        <v>122.2399752</v>
      </c>
      <c r="AV12" s="395">
        <v>54.770442600000003</v>
      </c>
      <c r="AW12" s="396">
        <v>14.013821200000001</v>
      </c>
      <c r="AX12" s="397">
        <v>17.800671099999999</v>
      </c>
      <c r="AY12" s="398">
        <v>192.27213560000001</v>
      </c>
      <c r="AZ12" s="398">
        <v>121.69309819999999</v>
      </c>
      <c r="BA12" s="398">
        <v>14.811152399999999</v>
      </c>
      <c r="BB12" s="398">
        <v>1.2482405000000001</v>
      </c>
      <c r="BC12" s="424">
        <v>35.8290139</v>
      </c>
      <c r="BD12" s="386">
        <v>79.118560799999997</v>
      </c>
      <c r="BE12" s="386">
        <v>4.6121024000000004</v>
      </c>
      <c r="BF12" s="386">
        <v>0.1133091</v>
      </c>
      <c r="BG12" s="386">
        <v>14.784019300000001</v>
      </c>
      <c r="BH12" s="386">
        <v>9.1425099999999995E-2</v>
      </c>
      <c r="BI12" s="386">
        <v>0.6192896</v>
      </c>
      <c r="BJ12" s="386">
        <v>1.4473191000000001</v>
      </c>
    </row>
    <row r="13" spans="1:62" s="356" customFormat="1">
      <c r="A13" s="382">
        <v>45814.375</v>
      </c>
      <c r="B13" s="383">
        <v>34.682916400000003</v>
      </c>
      <c r="C13" s="384">
        <v>5.7301582</v>
      </c>
      <c r="D13" s="366">
        <v>0.94624260000000004</v>
      </c>
      <c r="E13" s="367">
        <v>1.0062188000000001</v>
      </c>
      <c r="F13" s="385">
        <v>21.020987300000002</v>
      </c>
      <c r="G13" s="386">
        <v>2.0259137299429124</v>
      </c>
      <c r="H13" s="387">
        <v>12.709703899999999</v>
      </c>
      <c r="I13" s="388">
        <v>192.98599540000001</v>
      </c>
      <c r="J13" s="389">
        <v>18.0370651</v>
      </c>
      <c r="K13" s="388">
        <v>192.64859970000001</v>
      </c>
      <c r="L13" s="390">
        <v>21.218512400000002</v>
      </c>
      <c r="M13" s="391">
        <v>36.874476799999997</v>
      </c>
      <c r="N13" s="391">
        <v>14.4990743</v>
      </c>
      <c r="O13" s="392">
        <v>199.61890030000001</v>
      </c>
      <c r="P13" s="393">
        <v>22.603072399999999</v>
      </c>
      <c r="Q13" s="391">
        <v>37.952022999999997</v>
      </c>
      <c r="R13" s="391">
        <v>14.225626200000001</v>
      </c>
      <c r="S13" s="394">
        <v>197.2867881</v>
      </c>
      <c r="T13" s="390">
        <v>21.568155000000001</v>
      </c>
      <c r="U13" s="391">
        <v>37.7557884</v>
      </c>
      <c r="V13" s="391">
        <v>14.336821199999999</v>
      </c>
      <c r="W13" s="392">
        <v>197.3047613</v>
      </c>
      <c r="X13" s="393">
        <v>21.685637</v>
      </c>
      <c r="Y13" s="391">
        <v>39.480399400000003</v>
      </c>
      <c r="Z13" s="391">
        <v>14.3489042</v>
      </c>
      <c r="AA13" s="394">
        <v>198.0180503</v>
      </c>
      <c r="AB13" s="390">
        <v>195.35054510000001</v>
      </c>
      <c r="AC13" s="391">
        <v>13.365838399999999</v>
      </c>
      <c r="AD13" s="392">
        <v>54.577342419861111</v>
      </c>
      <c r="AE13" s="393">
        <v>1.4108254</v>
      </c>
      <c r="AF13" s="391">
        <v>9.9746562000000001</v>
      </c>
      <c r="AG13" s="391">
        <v>0</v>
      </c>
      <c r="AH13" s="394">
        <v>77.686452000000003</v>
      </c>
      <c r="AI13" s="390">
        <v>22.160627600000002</v>
      </c>
      <c r="AJ13" s="391">
        <v>45.2146446</v>
      </c>
      <c r="AK13" s="391">
        <v>13.4824006</v>
      </c>
      <c r="AL13" s="392">
        <v>191.40878369999999</v>
      </c>
      <c r="AM13" s="393">
        <v>194.6053732</v>
      </c>
      <c r="AN13" s="391">
        <v>13.0961889</v>
      </c>
      <c r="AO13" s="394">
        <v>3.3917874821111114</v>
      </c>
      <c r="AP13" s="390">
        <v>63.85750183333333</v>
      </c>
      <c r="AQ13" s="391">
        <v>6.4070946958888886</v>
      </c>
      <c r="AR13" s="392">
        <v>70.264596529222217</v>
      </c>
      <c r="AS13" s="387">
        <v>15.0445289</v>
      </c>
      <c r="AT13" s="395">
        <v>133.11732830902778</v>
      </c>
      <c r="AU13" s="395">
        <v>124.4319795</v>
      </c>
      <c r="AV13" s="395">
        <v>64.133457699999994</v>
      </c>
      <c r="AW13" s="396">
        <v>14.9529677</v>
      </c>
      <c r="AX13" s="397">
        <v>18.0370651</v>
      </c>
      <c r="AY13" s="398">
        <v>192.64859970000001</v>
      </c>
      <c r="AZ13" s="398">
        <v>122.6851901</v>
      </c>
      <c r="BA13" s="398">
        <v>15.037319</v>
      </c>
      <c r="BB13" s="398">
        <v>1.2018878</v>
      </c>
      <c r="BC13" s="424">
        <v>38.390931899999998</v>
      </c>
      <c r="BD13" s="386">
        <v>78.331024200000002</v>
      </c>
      <c r="BE13" s="386">
        <v>4.5752591999999996</v>
      </c>
      <c r="BF13" s="386">
        <v>0.1120215</v>
      </c>
      <c r="BG13" s="386">
        <v>19.957137199999998</v>
      </c>
      <c r="BH13" s="386">
        <v>9.3126100000000003E-2</v>
      </c>
      <c r="BI13" s="386">
        <v>0.56148390000000004</v>
      </c>
      <c r="BJ13" s="386">
        <v>0.51233980000000001</v>
      </c>
    </row>
    <row r="14" spans="1:62" s="356" customFormat="1">
      <c r="A14" s="382">
        <v>45814.416666666599</v>
      </c>
      <c r="B14" s="383">
        <v>34.731006600000001</v>
      </c>
      <c r="C14" s="384">
        <v>6.5756297999999997</v>
      </c>
      <c r="D14" s="366">
        <v>0.97398940000000001</v>
      </c>
      <c r="E14" s="367">
        <v>1.0396574000000001</v>
      </c>
      <c r="F14" s="385">
        <v>21.930853599999999</v>
      </c>
      <c r="G14" s="386">
        <v>2.0191009612422874</v>
      </c>
      <c r="H14" s="387">
        <v>12.6932864</v>
      </c>
      <c r="I14" s="388">
        <v>192.9532481</v>
      </c>
      <c r="J14" s="389">
        <v>18.041449</v>
      </c>
      <c r="K14" s="388">
        <v>192.52867710000001</v>
      </c>
      <c r="L14" s="390">
        <v>21.217838499999999</v>
      </c>
      <c r="M14" s="391">
        <v>36.140816800000003</v>
      </c>
      <c r="N14" s="391">
        <v>14.4883898</v>
      </c>
      <c r="O14" s="392">
        <v>199.56834939999999</v>
      </c>
      <c r="P14" s="393">
        <v>23.281779</v>
      </c>
      <c r="Q14" s="391">
        <v>37.955580599999998</v>
      </c>
      <c r="R14" s="391">
        <v>14.2304066</v>
      </c>
      <c r="S14" s="394">
        <v>197.2955766</v>
      </c>
      <c r="T14" s="390">
        <v>21.020024100000001</v>
      </c>
      <c r="U14" s="391">
        <v>37.9215558</v>
      </c>
      <c r="V14" s="391">
        <v>14.3191601</v>
      </c>
      <c r="W14" s="392">
        <v>197.2208637</v>
      </c>
      <c r="X14" s="393">
        <v>21.5415554</v>
      </c>
      <c r="Y14" s="391">
        <v>39.8281025</v>
      </c>
      <c r="Z14" s="391">
        <v>14.3340953</v>
      </c>
      <c r="AA14" s="394">
        <v>198.08382470000001</v>
      </c>
      <c r="AB14" s="390">
        <v>195.35105250000001</v>
      </c>
      <c r="AC14" s="391">
        <v>13.361352999999999</v>
      </c>
      <c r="AD14" s="392">
        <v>54.924176277222223</v>
      </c>
      <c r="AE14" s="393">
        <v>1.4332651999999999</v>
      </c>
      <c r="AF14" s="391">
        <v>9.9790705000000006</v>
      </c>
      <c r="AG14" s="391">
        <v>0</v>
      </c>
      <c r="AH14" s="394">
        <v>77.931604899999996</v>
      </c>
      <c r="AI14" s="390">
        <v>22.118478499999998</v>
      </c>
      <c r="AJ14" s="391">
        <v>46.480574300000001</v>
      </c>
      <c r="AK14" s="391">
        <v>13.487766199999999</v>
      </c>
      <c r="AL14" s="392">
        <v>191.5179555</v>
      </c>
      <c r="AM14" s="393">
        <v>194.58449329999999</v>
      </c>
      <c r="AN14" s="391">
        <v>13.0840125</v>
      </c>
      <c r="AO14" s="394">
        <v>3.2915930967777776</v>
      </c>
      <c r="AP14" s="390">
        <v>64.49110872366667</v>
      </c>
      <c r="AQ14" s="391">
        <v>5.6343000873055553</v>
      </c>
      <c r="AR14" s="392">
        <v>70.125408810972232</v>
      </c>
      <c r="AS14" s="387">
        <v>15.119403999999999</v>
      </c>
      <c r="AT14" s="395">
        <v>132.34731546047223</v>
      </c>
      <c r="AU14" s="395">
        <v>125.39191409999999</v>
      </c>
      <c r="AV14" s="395">
        <v>80.984322599999999</v>
      </c>
      <c r="AW14" s="396">
        <v>15.064451500000001</v>
      </c>
      <c r="AX14" s="397">
        <v>18.041449</v>
      </c>
      <c r="AY14" s="398">
        <v>192.52867710000001</v>
      </c>
      <c r="AZ14" s="398">
        <v>122.42108880000001</v>
      </c>
      <c r="BA14" s="398">
        <v>15.041524900000001</v>
      </c>
      <c r="BB14" s="398">
        <v>1.1828562</v>
      </c>
      <c r="BC14" s="424">
        <v>37.748533799999997</v>
      </c>
      <c r="BD14" s="386">
        <v>78.900519700000004</v>
      </c>
      <c r="BE14" s="386">
        <v>2.7487827</v>
      </c>
      <c r="BF14" s="386">
        <v>0.1131952</v>
      </c>
      <c r="BG14" s="386">
        <v>21.218071299999998</v>
      </c>
      <c r="BH14" s="386">
        <v>9.4306799999999996E-2</v>
      </c>
      <c r="BI14" s="386">
        <v>0.52453989999999995</v>
      </c>
      <c r="BJ14" s="386">
        <v>0.39717219999999998</v>
      </c>
    </row>
    <row r="15" spans="1:62" s="356" customFormat="1">
      <c r="A15" s="382">
        <v>45814.458333333299</v>
      </c>
      <c r="B15" s="383">
        <v>34.531648099999998</v>
      </c>
      <c r="C15" s="384">
        <v>7.3976391000000001</v>
      </c>
      <c r="D15" s="366">
        <v>0.98537379999999997</v>
      </c>
      <c r="E15" s="367">
        <v>1.0513043</v>
      </c>
      <c r="F15" s="385">
        <v>22.166209299999998</v>
      </c>
      <c r="G15" s="386">
        <v>2.0345613917924243</v>
      </c>
      <c r="H15" s="387">
        <v>12.6416387</v>
      </c>
      <c r="I15" s="388">
        <v>192.773022</v>
      </c>
      <c r="J15" s="389">
        <v>17.976781800000001</v>
      </c>
      <c r="K15" s="388">
        <v>192.3199955</v>
      </c>
      <c r="L15" s="390">
        <v>21.158331499999999</v>
      </c>
      <c r="M15" s="391">
        <v>36.139136299999997</v>
      </c>
      <c r="N15" s="391">
        <v>14.4305877</v>
      </c>
      <c r="O15" s="392">
        <v>199.32377980000001</v>
      </c>
      <c r="P15" s="393">
        <v>23.435014299999999</v>
      </c>
      <c r="Q15" s="391">
        <v>37.95814</v>
      </c>
      <c r="R15" s="391">
        <v>14.1615117</v>
      </c>
      <c r="S15" s="394">
        <v>197.0075047</v>
      </c>
      <c r="T15" s="390">
        <v>20.6884166</v>
      </c>
      <c r="U15" s="391">
        <v>37.987498000000002</v>
      </c>
      <c r="V15" s="391">
        <v>14.257349899999999</v>
      </c>
      <c r="W15" s="392">
        <v>196.88748419999999</v>
      </c>
      <c r="X15" s="393">
        <v>21.413893900000001</v>
      </c>
      <c r="Y15" s="391">
        <v>40.0712154</v>
      </c>
      <c r="Z15" s="391">
        <v>14.254933100000001</v>
      </c>
      <c r="AA15" s="394">
        <v>197.9069198</v>
      </c>
      <c r="AB15" s="390">
        <v>195.13272950000001</v>
      </c>
      <c r="AC15" s="391">
        <v>13.2968574</v>
      </c>
      <c r="AD15" s="392">
        <v>54.534962715722223</v>
      </c>
      <c r="AE15" s="393">
        <v>1.4430807000000001</v>
      </c>
      <c r="AF15" s="391">
        <v>9.9852793999999996</v>
      </c>
      <c r="AG15" s="391">
        <v>0</v>
      </c>
      <c r="AH15" s="394">
        <v>78.142035899999996</v>
      </c>
      <c r="AI15" s="390">
        <v>22.023047999999999</v>
      </c>
      <c r="AJ15" s="391">
        <v>49.303878099999999</v>
      </c>
      <c r="AK15" s="391">
        <v>13.454844599999999</v>
      </c>
      <c r="AL15" s="392">
        <v>191.4185162</v>
      </c>
      <c r="AM15" s="393">
        <v>194.426919</v>
      </c>
      <c r="AN15" s="391">
        <v>13.0363425</v>
      </c>
      <c r="AO15" s="394">
        <v>3.3206524463333333</v>
      </c>
      <c r="AP15" s="390">
        <v>64.141471498111102</v>
      </c>
      <c r="AQ15" s="391">
        <v>6.1152865211111109</v>
      </c>
      <c r="AR15" s="392">
        <v>70.256758019222218</v>
      </c>
      <c r="AS15" s="387">
        <v>15.066453900000001</v>
      </c>
      <c r="AT15" s="395">
        <v>132.19863848322223</v>
      </c>
      <c r="AU15" s="395">
        <v>125.02862949999999</v>
      </c>
      <c r="AV15" s="395">
        <v>98.614270500000003</v>
      </c>
      <c r="AW15" s="396">
        <v>15.0445159</v>
      </c>
      <c r="AX15" s="397">
        <v>17.976781800000001</v>
      </c>
      <c r="AY15" s="398">
        <v>192.3199955</v>
      </c>
      <c r="AZ15" s="398">
        <v>122.5905621</v>
      </c>
      <c r="BA15" s="398">
        <v>14.9768221</v>
      </c>
      <c r="BB15" s="398">
        <v>1.1675873000000001</v>
      </c>
      <c r="BC15" s="424">
        <v>37.725754700000003</v>
      </c>
      <c r="BD15" s="386">
        <v>79.660246700000002</v>
      </c>
      <c r="BE15" s="386">
        <v>2.9154157999999999</v>
      </c>
      <c r="BF15" s="386">
        <v>0.11366759999999999</v>
      </c>
      <c r="BG15" s="386">
        <v>20.149753700000002</v>
      </c>
      <c r="BH15" s="386">
        <v>9.4399399999999994E-2</v>
      </c>
      <c r="BI15" s="386">
        <v>0.50471089999999996</v>
      </c>
      <c r="BJ15" s="386">
        <v>0.39116329999999999</v>
      </c>
    </row>
    <row r="16" spans="1:62" s="356" customFormat="1">
      <c r="A16" s="382">
        <v>45814.5</v>
      </c>
      <c r="B16" s="383">
        <v>34.389068000000002</v>
      </c>
      <c r="C16" s="384">
        <v>7.8652416000000001</v>
      </c>
      <c r="D16" s="366">
        <v>0.98732070000000005</v>
      </c>
      <c r="E16" s="367">
        <v>1.0579889</v>
      </c>
      <c r="F16" s="385">
        <v>22.358206200000001</v>
      </c>
      <c r="G16" s="386">
        <v>2.0486503433583088</v>
      </c>
      <c r="H16" s="387">
        <v>12.590086400000001</v>
      </c>
      <c r="I16" s="388">
        <v>192.5770584</v>
      </c>
      <c r="J16" s="389">
        <v>17.915994300000001</v>
      </c>
      <c r="K16" s="388">
        <v>192.2811117</v>
      </c>
      <c r="L16" s="390">
        <v>21.067355500000001</v>
      </c>
      <c r="M16" s="391">
        <v>36.140896599999998</v>
      </c>
      <c r="N16" s="391">
        <v>14.357294899999999</v>
      </c>
      <c r="O16" s="392">
        <v>199.09046599999999</v>
      </c>
      <c r="P16" s="393">
        <v>23.1432681</v>
      </c>
      <c r="Q16" s="391">
        <v>37.957165400000001</v>
      </c>
      <c r="R16" s="391">
        <v>14.0825777</v>
      </c>
      <c r="S16" s="394">
        <v>196.75459420000001</v>
      </c>
      <c r="T16" s="390">
        <v>20.9747521</v>
      </c>
      <c r="U16" s="391">
        <v>37.991241000000002</v>
      </c>
      <c r="V16" s="391">
        <v>14.1884356</v>
      </c>
      <c r="W16" s="392">
        <v>196.5789465</v>
      </c>
      <c r="X16" s="393">
        <v>21.2255368</v>
      </c>
      <c r="Y16" s="391">
        <v>40.0705721</v>
      </c>
      <c r="Z16" s="391">
        <v>14.1764109</v>
      </c>
      <c r="AA16" s="394">
        <v>197.66933109999999</v>
      </c>
      <c r="AB16" s="390">
        <v>194.9055041</v>
      </c>
      <c r="AC16" s="391">
        <v>13.2315646</v>
      </c>
      <c r="AD16" s="392">
        <v>54.343542132777777</v>
      </c>
      <c r="AE16" s="393">
        <v>1.3901235999999999</v>
      </c>
      <c r="AF16" s="391">
        <v>9.9880054000000005</v>
      </c>
      <c r="AG16" s="391">
        <v>0</v>
      </c>
      <c r="AH16" s="394">
        <v>78.298506599999996</v>
      </c>
      <c r="AI16" s="390">
        <v>21.8853875</v>
      </c>
      <c r="AJ16" s="391">
        <v>50.121359300000002</v>
      </c>
      <c r="AK16" s="391">
        <v>13.390927</v>
      </c>
      <c r="AL16" s="392">
        <v>191.18653649999999</v>
      </c>
      <c r="AM16" s="393">
        <v>194.22044310000001</v>
      </c>
      <c r="AN16" s="391">
        <v>12.9810289</v>
      </c>
      <c r="AO16" s="394">
        <v>3.1986653785277777</v>
      </c>
      <c r="AP16" s="390">
        <v>63.824132493222223</v>
      </c>
      <c r="AQ16" s="391">
        <v>6.6270434727500005</v>
      </c>
      <c r="AR16" s="392">
        <v>70.451175965972226</v>
      </c>
      <c r="AS16" s="387">
        <v>15.022232900000001</v>
      </c>
      <c r="AT16" s="395">
        <v>131.60387356355554</v>
      </c>
      <c r="AU16" s="395">
        <v>124.9772885</v>
      </c>
      <c r="AV16" s="395">
        <v>99.988402100000002</v>
      </c>
      <c r="AW16" s="396">
        <v>15.003022100000001</v>
      </c>
      <c r="AX16" s="397">
        <v>17.915994300000001</v>
      </c>
      <c r="AY16" s="398">
        <v>192.2811117</v>
      </c>
      <c r="AZ16" s="398">
        <v>122.261403</v>
      </c>
      <c r="BA16" s="398">
        <v>14.9159895</v>
      </c>
      <c r="BB16" s="398">
        <v>1.163991</v>
      </c>
      <c r="BC16" s="424">
        <v>37.464657199999998</v>
      </c>
      <c r="BD16" s="386">
        <v>79.418243200000006</v>
      </c>
      <c r="BE16" s="386">
        <v>2.5750649999999999</v>
      </c>
      <c r="BF16" s="386">
        <v>0.1135018</v>
      </c>
      <c r="BG16" s="386">
        <v>19.6021818</v>
      </c>
      <c r="BH16" s="386">
        <v>9.4153200000000006E-2</v>
      </c>
      <c r="BI16" s="386">
        <v>0.5026851</v>
      </c>
      <c r="BJ16" s="386">
        <v>0.3842527</v>
      </c>
    </row>
    <row r="17" spans="1:62" s="356" customFormat="1">
      <c r="A17" s="382">
        <v>45814.541666666599</v>
      </c>
      <c r="B17" s="383">
        <v>34.311613800000003</v>
      </c>
      <c r="C17" s="384">
        <v>7.7296462999999997</v>
      </c>
      <c r="D17" s="366">
        <v>0.99943599999999999</v>
      </c>
      <c r="E17" s="367">
        <v>1.0672356000000001</v>
      </c>
      <c r="F17" s="385">
        <v>22.7142044</v>
      </c>
      <c r="G17" s="386">
        <v>2.0446126405156795</v>
      </c>
      <c r="H17" s="387">
        <v>12.582741199999999</v>
      </c>
      <c r="I17" s="388">
        <v>192.54938150000001</v>
      </c>
      <c r="J17" s="389">
        <v>17.916421</v>
      </c>
      <c r="K17" s="388">
        <v>192.2866836</v>
      </c>
      <c r="L17" s="390">
        <v>21.032836</v>
      </c>
      <c r="M17" s="391">
        <v>36.141484699999999</v>
      </c>
      <c r="N17" s="391">
        <v>14.360834199999999</v>
      </c>
      <c r="O17" s="392">
        <v>199.08634900000001</v>
      </c>
      <c r="P17" s="393">
        <v>23.598253700000001</v>
      </c>
      <c r="Q17" s="391">
        <v>37.9557638</v>
      </c>
      <c r="R17" s="391">
        <v>14.091669</v>
      </c>
      <c r="S17" s="394">
        <v>196.78974239999999</v>
      </c>
      <c r="T17" s="390">
        <v>20.978571500000001</v>
      </c>
      <c r="U17" s="391">
        <v>37.990121700000003</v>
      </c>
      <c r="V17" s="391">
        <v>14.183145700000001</v>
      </c>
      <c r="W17" s="392">
        <v>196.5494041</v>
      </c>
      <c r="X17" s="393">
        <v>21.119500899999998</v>
      </c>
      <c r="Y17" s="391">
        <v>40.3615523</v>
      </c>
      <c r="Z17" s="391">
        <v>14.1793221</v>
      </c>
      <c r="AA17" s="394">
        <v>197.58952310000001</v>
      </c>
      <c r="AB17" s="390">
        <v>194.88966439999999</v>
      </c>
      <c r="AC17" s="391">
        <v>13.228175999999999</v>
      </c>
      <c r="AD17" s="392">
        <v>54.608120328666665</v>
      </c>
      <c r="AE17" s="393">
        <v>1.3003610000000001</v>
      </c>
      <c r="AF17" s="391">
        <v>9.9875098999999992</v>
      </c>
      <c r="AG17" s="391">
        <v>0</v>
      </c>
      <c r="AH17" s="394">
        <v>78.453577899999999</v>
      </c>
      <c r="AI17" s="390">
        <v>21.848121200000001</v>
      </c>
      <c r="AJ17" s="391">
        <v>50.111605599999997</v>
      </c>
      <c r="AK17" s="391">
        <v>13.3830867</v>
      </c>
      <c r="AL17" s="392">
        <v>191.20148409999999</v>
      </c>
      <c r="AM17" s="393">
        <v>194.1947021</v>
      </c>
      <c r="AN17" s="391">
        <v>12.9743458</v>
      </c>
      <c r="AO17" s="394">
        <v>3.1313883935277778</v>
      </c>
      <c r="AP17" s="390">
        <v>64.055573611416676</v>
      </c>
      <c r="AQ17" s="391">
        <v>6.0983856805555563</v>
      </c>
      <c r="AR17" s="392">
        <v>70.153959291972228</v>
      </c>
      <c r="AS17" s="387">
        <v>15.0160067</v>
      </c>
      <c r="AT17" s="395">
        <v>131.7263906948611</v>
      </c>
      <c r="AU17" s="395">
        <v>124.7629273</v>
      </c>
      <c r="AV17" s="395">
        <v>99.988372600000005</v>
      </c>
      <c r="AW17" s="396">
        <v>14.996987300000001</v>
      </c>
      <c r="AX17" s="397">
        <v>17.916421</v>
      </c>
      <c r="AY17" s="398">
        <v>192.2866836</v>
      </c>
      <c r="AZ17" s="398">
        <v>122.50001109999999</v>
      </c>
      <c r="BA17" s="398">
        <v>14.916566899999999</v>
      </c>
      <c r="BB17" s="398">
        <v>1.1637027</v>
      </c>
      <c r="BC17" s="424">
        <v>37.615000299999998</v>
      </c>
      <c r="BD17" s="386">
        <v>79.482404099999997</v>
      </c>
      <c r="BE17" s="386">
        <v>2.3682957999999998</v>
      </c>
      <c r="BF17" s="386">
        <v>0.11369310000000001</v>
      </c>
      <c r="BG17" s="386">
        <v>20.063908600000001</v>
      </c>
      <c r="BH17" s="386">
        <v>9.4547599999999996E-2</v>
      </c>
      <c r="BI17" s="386">
        <v>2.4922078999999999</v>
      </c>
      <c r="BJ17" s="386">
        <v>0.38700909999999999</v>
      </c>
    </row>
    <row r="18" spans="1:62" s="356" customFormat="1">
      <c r="A18" s="382">
        <v>45814.583333333299</v>
      </c>
      <c r="B18" s="383">
        <v>34.340661699999998</v>
      </c>
      <c r="C18" s="384">
        <v>7.4950390999999996</v>
      </c>
      <c r="D18" s="366">
        <v>1.0010904</v>
      </c>
      <c r="E18" s="367">
        <v>1.0614269999999999</v>
      </c>
      <c r="F18" s="385">
        <v>22.3630143</v>
      </c>
      <c r="G18" s="386">
        <v>2.0373934299307797</v>
      </c>
      <c r="H18" s="387">
        <v>12.5750809</v>
      </c>
      <c r="I18" s="388">
        <v>192.51905919999999</v>
      </c>
      <c r="J18" s="389">
        <v>17.912977999999999</v>
      </c>
      <c r="K18" s="388">
        <v>192.24947520000001</v>
      </c>
      <c r="L18" s="390">
        <v>21.022206199999999</v>
      </c>
      <c r="M18" s="391">
        <v>36.141064</v>
      </c>
      <c r="N18" s="391">
        <v>14.359515099999999</v>
      </c>
      <c r="O18" s="392">
        <v>199.05429799999999</v>
      </c>
      <c r="P18" s="393">
        <v>23.646206299999999</v>
      </c>
      <c r="Q18" s="391">
        <v>37.9561809</v>
      </c>
      <c r="R18" s="391">
        <v>14.087208</v>
      </c>
      <c r="S18" s="394">
        <v>196.76092320000001</v>
      </c>
      <c r="T18" s="390">
        <v>20.682935199999999</v>
      </c>
      <c r="U18" s="391">
        <v>37.986443999999999</v>
      </c>
      <c r="V18" s="391">
        <v>14.1930464</v>
      </c>
      <c r="W18" s="392">
        <v>196.49929599999999</v>
      </c>
      <c r="X18" s="393">
        <v>21.184356000000001</v>
      </c>
      <c r="Y18" s="391">
        <v>40.869030700000003</v>
      </c>
      <c r="Z18" s="391">
        <v>14.181361000000001</v>
      </c>
      <c r="AA18" s="394">
        <v>197.52311119999999</v>
      </c>
      <c r="AB18" s="390">
        <v>194.86753189999999</v>
      </c>
      <c r="AC18" s="391">
        <v>13.221607499999999</v>
      </c>
      <c r="AD18" s="392">
        <v>54.66813000683333</v>
      </c>
      <c r="AE18" s="393">
        <v>1.3364022</v>
      </c>
      <c r="AF18" s="391">
        <v>9.9869213000000006</v>
      </c>
      <c r="AG18" s="391">
        <v>0</v>
      </c>
      <c r="AH18" s="394">
        <v>78.610629700000004</v>
      </c>
      <c r="AI18" s="390">
        <v>21.8449235</v>
      </c>
      <c r="AJ18" s="391">
        <v>50.102065400000001</v>
      </c>
      <c r="AK18" s="391">
        <v>13.3755314</v>
      </c>
      <c r="AL18" s="392">
        <v>191.19793749999999</v>
      </c>
      <c r="AM18" s="393">
        <v>194.17021489999999</v>
      </c>
      <c r="AN18" s="391">
        <v>12.9656222</v>
      </c>
      <c r="AO18" s="394">
        <v>3.1254161031111112</v>
      </c>
      <c r="AP18" s="390">
        <v>64.073295171916669</v>
      </c>
      <c r="AQ18" s="391">
        <v>5.8921433551388889</v>
      </c>
      <c r="AR18" s="392">
        <v>69.965438527055554</v>
      </c>
      <c r="AS18" s="387">
        <v>15.050706399999999</v>
      </c>
      <c r="AT18" s="395">
        <v>131.87543251441667</v>
      </c>
      <c r="AU18" s="395">
        <v>125.028948</v>
      </c>
      <c r="AV18" s="395">
        <v>99.989501200000007</v>
      </c>
      <c r="AW18" s="396">
        <v>15.0324972</v>
      </c>
      <c r="AX18" s="397">
        <v>17.912977999999999</v>
      </c>
      <c r="AY18" s="398">
        <v>192.24947520000001</v>
      </c>
      <c r="AZ18" s="398">
        <v>122.82462649999999</v>
      </c>
      <c r="BA18" s="398">
        <v>14.9133005</v>
      </c>
      <c r="BB18" s="398">
        <v>1.1867973999999999</v>
      </c>
      <c r="BC18" s="424">
        <v>37.622603499999997</v>
      </c>
      <c r="BD18" s="386">
        <v>79.985532500000005</v>
      </c>
      <c r="BE18" s="386">
        <v>2.1609541999999999</v>
      </c>
      <c r="BF18" s="386">
        <v>0.11314349999999999</v>
      </c>
      <c r="BG18" s="386">
        <v>20.2412405</v>
      </c>
      <c r="BH18" s="386">
        <v>9.4384300000000004E-2</v>
      </c>
      <c r="BI18" s="386">
        <v>2.4959459000000002</v>
      </c>
      <c r="BJ18" s="386">
        <v>0.388569</v>
      </c>
    </row>
    <row r="19" spans="1:62" s="356" customFormat="1">
      <c r="A19" s="382">
        <v>45814.625</v>
      </c>
      <c r="B19" s="383">
        <v>34.567364699999999</v>
      </c>
      <c r="C19" s="384">
        <v>7.3308304</v>
      </c>
      <c r="D19" s="366">
        <v>0.9726747</v>
      </c>
      <c r="E19" s="367">
        <v>1.0274705</v>
      </c>
      <c r="F19" s="385">
        <v>21.177383899999999</v>
      </c>
      <c r="G19" s="386">
        <v>2.031132759376939</v>
      </c>
      <c r="H19" s="387">
        <v>12.551615399999999</v>
      </c>
      <c r="I19" s="388">
        <v>192.4411279</v>
      </c>
      <c r="J19" s="389">
        <v>17.893296100000001</v>
      </c>
      <c r="K19" s="388">
        <v>192.25926949999999</v>
      </c>
      <c r="L19" s="390">
        <v>20.967324000000001</v>
      </c>
      <c r="M19" s="391">
        <v>36.142701199999998</v>
      </c>
      <c r="N19" s="391">
        <v>14.322926900000001</v>
      </c>
      <c r="O19" s="392">
        <v>198.9602347</v>
      </c>
      <c r="P19" s="393">
        <v>23.247553400000001</v>
      </c>
      <c r="Q19" s="391">
        <v>37.953221800000001</v>
      </c>
      <c r="R19" s="391">
        <v>14.041543600000001</v>
      </c>
      <c r="S19" s="394">
        <v>196.64397389999999</v>
      </c>
      <c r="T19" s="390">
        <v>20.715187</v>
      </c>
      <c r="U19" s="391">
        <v>37.990098000000003</v>
      </c>
      <c r="V19" s="391">
        <v>14.183063199999999</v>
      </c>
      <c r="W19" s="392">
        <v>196.45422049999999</v>
      </c>
      <c r="X19" s="393">
        <v>21.149828200000002</v>
      </c>
      <c r="Y19" s="391">
        <v>41.078227200000001</v>
      </c>
      <c r="Z19" s="391">
        <v>14.151489400000001</v>
      </c>
      <c r="AA19" s="394">
        <v>197.51289940000001</v>
      </c>
      <c r="AB19" s="390">
        <v>194.8009423</v>
      </c>
      <c r="AC19" s="391">
        <v>13.198987900000001</v>
      </c>
      <c r="AD19" s="392">
        <v>54.626447671805558</v>
      </c>
      <c r="AE19" s="390">
        <v>1.4924947</v>
      </c>
      <c r="AF19" s="391">
        <v>9.9821512000000006</v>
      </c>
      <c r="AG19" s="391">
        <v>0</v>
      </c>
      <c r="AH19" s="392">
        <v>78.692257799999993</v>
      </c>
      <c r="AI19" s="390">
        <v>21.8290115</v>
      </c>
      <c r="AJ19" s="391">
        <v>50.1066772</v>
      </c>
      <c r="AK19" s="391">
        <v>13.345856700000001</v>
      </c>
      <c r="AL19" s="392">
        <v>191.0803856</v>
      </c>
      <c r="AM19" s="390">
        <v>194.09898720000001</v>
      </c>
      <c r="AN19" s="391">
        <v>12.9407424</v>
      </c>
      <c r="AO19" s="394">
        <v>3.1847408500833332</v>
      </c>
      <c r="AP19" s="390">
        <v>64.064352580416667</v>
      </c>
      <c r="AQ19" s="391">
        <v>6.1465542670833333</v>
      </c>
      <c r="AR19" s="392">
        <v>70.210906847499999</v>
      </c>
      <c r="AS19" s="387">
        <v>15.040986800000001</v>
      </c>
      <c r="AT19" s="395">
        <v>131.56649067277777</v>
      </c>
      <c r="AU19" s="395">
        <v>125.2566281</v>
      </c>
      <c r="AV19" s="395">
        <v>99.984871200000001</v>
      </c>
      <c r="AW19" s="396">
        <v>15.023487599999999</v>
      </c>
      <c r="AX19" s="397">
        <v>17.893296100000001</v>
      </c>
      <c r="AY19" s="398">
        <v>192.25926949999999</v>
      </c>
      <c r="AZ19" s="398">
        <v>122.442395</v>
      </c>
      <c r="BA19" s="398">
        <v>14.8936628</v>
      </c>
      <c r="BB19" s="398">
        <v>1.2336001999999999</v>
      </c>
      <c r="BC19" s="424">
        <v>37.393102200000001</v>
      </c>
      <c r="BD19" s="386">
        <v>79.587235000000007</v>
      </c>
      <c r="BE19" s="386">
        <v>1.7196788000000001</v>
      </c>
      <c r="BF19" s="386">
        <v>0.111183</v>
      </c>
      <c r="BG19" s="386">
        <v>20.184268299999999</v>
      </c>
      <c r="BH19" s="386">
        <v>9.1992299999999999E-2</v>
      </c>
      <c r="BI19" s="386">
        <v>0.52493000000000001</v>
      </c>
      <c r="BJ19" s="386">
        <v>0.37865070000000001</v>
      </c>
    </row>
    <row r="20" spans="1:62" s="356" customFormat="1">
      <c r="A20" s="382">
        <v>45814.666666666599</v>
      </c>
      <c r="B20" s="383">
        <v>34.695413299999998</v>
      </c>
      <c r="C20" s="384">
        <v>7.1472480999999997</v>
      </c>
      <c r="D20" s="366">
        <v>0.94892529999999997</v>
      </c>
      <c r="E20" s="367">
        <v>0.99432540000000003</v>
      </c>
      <c r="F20" s="385">
        <v>20.1887604</v>
      </c>
      <c r="G20" s="386">
        <v>2.0253650469820652</v>
      </c>
      <c r="H20" s="387">
        <v>12.482946699999999</v>
      </c>
      <c r="I20" s="388">
        <v>192.2040136</v>
      </c>
      <c r="J20" s="389">
        <v>17.8306225</v>
      </c>
      <c r="K20" s="388">
        <v>192.18962619999999</v>
      </c>
      <c r="L20" s="390">
        <v>20.9452131</v>
      </c>
      <c r="M20" s="391">
        <v>36.254376700000002</v>
      </c>
      <c r="N20" s="391">
        <v>14.2436594</v>
      </c>
      <c r="O20" s="392">
        <v>198.75056839999999</v>
      </c>
      <c r="P20" s="393">
        <v>23.233201300000001</v>
      </c>
      <c r="Q20" s="391">
        <v>37.948008399999999</v>
      </c>
      <c r="R20" s="391">
        <v>13.9683736</v>
      </c>
      <c r="S20" s="394">
        <v>196.4483669</v>
      </c>
      <c r="T20" s="390">
        <v>20.952101299999999</v>
      </c>
      <c r="U20" s="391">
        <v>38.134495600000001</v>
      </c>
      <c r="V20" s="391">
        <v>14.130103800000001</v>
      </c>
      <c r="W20" s="392">
        <v>196.37083269999999</v>
      </c>
      <c r="X20" s="390">
        <v>20.9403522</v>
      </c>
      <c r="Y20" s="391">
        <v>41.010436200000001</v>
      </c>
      <c r="Z20" s="391">
        <v>14.081001199999999</v>
      </c>
      <c r="AA20" s="392">
        <v>197.3142756</v>
      </c>
      <c r="AB20" s="390">
        <v>194.58069829999999</v>
      </c>
      <c r="AC20" s="391">
        <v>13.1333281</v>
      </c>
      <c r="AD20" s="392">
        <v>54.892877876388894</v>
      </c>
      <c r="AE20" s="390">
        <v>1.6090253999999999</v>
      </c>
      <c r="AF20" s="391">
        <v>9.9747336000000004</v>
      </c>
      <c r="AG20" s="391">
        <v>0</v>
      </c>
      <c r="AH20" s="392">
        <v>78.642595900000003</v>
      </c>
      <c r="AI20" s="390">
        <v>21.803645199999998</v>
      </c>
      <c r="AJ20" s="391">
        <v>50.133636000000003</v>
      </c>
      <c r="AK20" s="391">
        <v>13.266327499999999</v>
      </c>
      <c r="AL20" s="392">
        <v>190.8114496</v>
      </c>
      <c r="AM20" s="390">
        <v>193.87501639999999</v>
      </c>
      <c r="AN20" s="391">
        <v>12.874536300000001</v>
      </c>
      <c r="AO20" s="394">
        <v>3.3320930324166667</v>
      </c>
      <c r="AP20" s="390">
        <v>63.977764348472228</v>
      </c>
      <c r="AQ20" s="391">
        <v>6.2931130399444442</v>
      </c>
      <c r="AR20" s="392">
        <v>70.270877388416665</v>
      </c>
      <c r="AS20" s="387">
        <v>14.942330200000001</v>
      </c>
      <c r="AT20" s="395">
        <v>131.15347975991665</v>
      </c>
      <c r="AU20" s="395">
        <v>124.631254</v>
      </c>
      <c r="AV20" s="395">
        <v>99.975004400000003</v>
      </c>
      <c r="AW20" s="396">
        <v>14.923886100000001</v>
      </c>
      <c r="AX20" s="397">
        <v>17.8306225</v>
      </c>
      <c r="AY20" s="398">
        <v>192.18962619999999</v>
      </c>
      <c r="AZ20" s="398">
        <v>121.5943796</v>
      </c>
      <c r="BA20" s="398">
        <v>14.8305075</v>
      </c>
      <c r="BB20" s="398">
        <v>1.2670090000000001</v>
      </c>
      <c r="BC20" s="424">
        <v>37.253271699999999</v>
      </c>
      <c r="BD20" s="386">
        <v>78.524400799999995</v>
      </c>
      <c r="BE20" s="386">
        <v>1.9363929</v>
      </c>
      <c r="BF20" s="386">
        <v>0.1104426</v>
      </c>
      <c r="BG20" s="386">
        <v>20.361383499999999</v>
      </c>
      <c r="BH20" s="386">
        <v>8.87651E-2</v>
      </c>
      <c r="BI20" s="386">
        <v>0.57480659999999995</v>
      </c>
      <c r="BJ20" s="386">
        <v>0.37166329999999997</v>
      </c>
    </row>
    <row r="21" spans="1:62" s="356" customFormat="1">
      <c r="A21" s="382">
        <v>45814.708333333299</v>
      </c>
      <c r="B21" s="383">
        <v>34.878397399999997</v>
      </c>
      <c r="C21" s="384">
        <v>7.3717157000000002</v>
      </c>
      <c r="D21" s="366">
        <v>0.91726870000000005</v>
      </c>
      <c r="E21" s="367">
        <v>0.959534</v>
      </c>
      <c r="F21" s="385">
        <v>19.102669800000001</v>
      </c>
      <c r="G21" s="386">
        <v>2.0161535541935001</v>
      </c>
      <c r="H21" s="387">
        <v>12.4106051</v>
      </c>
      <c r="I21" s="388">
        <v>191.95821480000001</v>
      </c>
      <c r="J21" s="389">
        <v>17.7540315</v>
      </c>
      <c r="K21" s="388">
        <v>191.8696606</v>
      </c>
      <c r="L21" s="390">
        <v>20.912777200000001</v>
      </c>
      <c r="M21" s="391">
        <v>36.273011799999999</v>
      </c>
      <c r="N21" s="391">
        <v>14.1309798</v>
      </c>
      <c r="O21" s="392">
        <v>198.49850939999999</v>
      </c>
      <c r="P21" s="393">
        <v>23.235493600000002</v>
      </c>
      <c r="Q21" s="391">
        <v>37.944671800000002</v>
      </c>
      <c r="R21" s="391">
        <v>13.878626199999999</v>
      </c>
      <c r="S21" s="394">
        <v>196.19336670000001</v>
      </c>
      <c r="T21" s="390">
        <v>20.9607779</v>
      </c>
      <c r="U21" s="391">
        <v>38.204342199999999</v>
      </c>
      <c r="V21" s="391">
        <v>14.044605799999999</v>
      </c>
      <c r="W21" s="392">
        <v>196.2233971</v>
      </c>
      <c r="X21" s="390">
        <v>20.867206299999999</v>
      </c>
      <c r="Y21" s="391">
        <v>40.152750500000003</v>
      </c>
      <c r="Z21" s="391">
        <v>13.989568</v>
      </c>
      <c r="AA21" s="392">
        <v>197.08477780000001</v>
      </c>
      <c r="AB21" s="390">
        <v>194.33936220000001</v>
      </c>
      <c r="AC21" s="391">
        <v>13.056717900000001</v>
      </c>
      <c r="AD21" s="392">
        <v>55.519438522416671</v>
      </c>
      <c r="AE21" s="390">
        <v>1.5797958999999999</v>
      </c>
      <c r="AF21" s="391">
        <v>9.9703952000000005</v>
      </c>
      <c r="AG21" s="391">
        <v>0</v>
      </c>
      <c r="AH21" s="392">
        <v>78.480589699999996</v>
      </c>
      <c r="AI21" s="390">
        <v>21.761219700000002</v>
      </c>
      <c r="AJ21" s="391">
        <v>49.435402600000003</v>
      </c>
      <c r="AK21" s="391">
        <v>13.1753772</v>
      </c>
      <c r="AL21" s="392">
        <v>190.52288189999999</v>
      </c>
      <c r="AM21" s="390">
        <v>193.63715250000001</v>
      </c>
      <c r="AN21" s="391">
        <v>12.805415099999999</v>
      </c>
      <c r="AO21" s="394">
        <v>3.1020284380555556</v>
      </c>
      <c r="AP21" s="390">
        <v>63.441788913888885</v>
      </c>
      <c r="AQ21" s="391">
        <v>6.8784159686944442</v>
      </c>
      <c r="AR21" s="392">
        <v>70.320204882583326</v>
      </c>
      <c r="AS21" s="387">
        <v>14.849215299999999</v>
      </c>
      <c r="AT21" s="395">
        <v>131.05295655666666</v>
      </c>
      <c r="AU21" s="395">
        <v>123.85385650000001</v>
      </c>
      <c r="AV21" s="395">
        <v>99.965562899999995</v>
      </c>
      <c r="AW21" s="396">
        <v>14.826867999999999</v>
      </c>
      <c r="AX21" s="397">
        <v>17.7540315</v>
      </c>
      <c r="AY21" s="398">
        <v>191.8696606</v>
      </c>
      <c r="AZ21" s="398">
        <v>120.9087991</v>
      </c>
      <c r="BA21" s="398">
        <v>14.754037200000001</v>
      </c>
      <c r="BB21" s="398">
        <v>1.285212</v>
      </c>
      <c r="BC21" s="424">
        <v>37.326447100000003</v>
      </c>
      <c r="BD21" s="386">
        <v>77.546502200000006</v>
      </c>
      <c r="BE21" s="386">
        <v>1.4680233</v>
      </c>
      <c r="BF21" s="386">
        <v>0.123457</v>
      </c>
      <c r="BG21" s="386">
        <v>19.935658</v>
      </c>
      <c r="BH21" s="386">
        <v>8.6492899999999998E-2</v>
      </c>
      <c r="BI21" s="386">
        <v>0.63058499999999995</v>
      </c>
      <c r="BJ21" s="386">
        <v>0.37094149999999998</v>
      </c>
    </row>
    <row r="22" spans="1:62" s="356" customFormat="1">
      <c r="A22" s="382">
        <v>45814.75</v>
      </c>
      <c r="B22" s="383">
        <v>34.789526100000003</v>
      </c>
      <c r="C22" s="384">
        <v>7.1222892</v>
      </c>
      <c r="D22" s="366">
        <v>0.88031190000000004</v>
      </c>
      <c r="E22" s="367">
        <v>0.91450089999999995</v>
      </c>
      <c r="F22" s="385">
        <v>17.943085799999999</v>
      </c>
      <c r="G22" s="386">
        <v>2.0067598980434709</v>
      </c>
      <c r="H22" s="387">
        <v>12.404709199999999</v>
      </c>
      <c r="I22" s="388">
        <v>191.9548772</v>
      </c>
      <c r="J22" s="389">
        <v>17.717690000000001</v>
      </c>
      <c r="K22" s="388">
        <v>191.74153770000001</v>
      </c>
      <c r="L22" s="390">
        <v>20.834115799999999</v>
      </c>
      <c r="M22" s="391">
        <v>36.125627199999997</v>
      </c>
      <c r="N22" s="391">
        <v>14.055641899999999</v>
      </c>
      <c r="O22" s="392">
        <v>198.37738100000001</v>
      </c>
      <c r="P22" s="390">
        <v>22.833108500000002</v>
      </c>
      <c r="Q22" s="391">
        <v>37.944042799999998</v>
      </c>
      <c r="R22" s="391">
        <v>13.8154486</v>
      </c>
      <c r="S22" s="392">
        <v>196.05634319999999</v>
      </c>
      <c r="T22" s="390">
        <v>20.790042499999998</v>
      </c>
      <c r="U22" s="391">
        <v>38.059026699999997</v>
      </c>
      <c r="V22" s="391">
        <v>13.9848187</v>
      </c>
      <c r="W22" s="392">
        <v>196.11030880000001</v>
      </c>
      <c r="X22" s="390">
        <v>20.817598799999999</v>
      </c>
      <c r="Y22" s="391">
        <v>39.212329699999998</v>
      </c>
      <c r="Z22" s="391">
        <v>13.9272761</v>
      </c>
      <c r="AA22" s="392">
        <v>196.9641815</v>
      </c>
      <c r="AB22" s="390">
        <v>194.2891687</v>
      </c>
      <c r="AC22" s="391">
        <v>13.033147599999999</v>
      </c>
      <c r="AD22" s="392">
        <v>55.568254935333336</v>
      </c>
      <c r="AE22" s="390">
        <v>1.5332041999999999</v>
      </c>
      <c r="AF22" s="391">
        <v>9.9689429000000001</v>
      </c>
      <c r="AG22" s="391">
        <v>0</v>
      </c>
      <c r="AH22" s="392">
        <v>78.273828399999999</v>
      </c>
      <c r="AI22" s="390">
        <v>21.728083600000001</v>
      </c>
      <c r="AJ22" s="391">
        <v>48.467368899999997</v>
      </c>
      <c r="AK22" s="391">
        <v>13.1515965</v>
      </c>
      <c r="AL22" s="392">
        <v>190.44276139999999</v>
      </c>
      <c r="AM22" s="390">
        <v>193.62123209999999</v>
      </c>
      <c r="AN22" s="391">
        <v>12.7970425</v>
      </c>
      <c r="AO22" s="394">
        <v>2.794308185027778</v>
      </c>
      <c r="AP22" s="390">
        <v>61.797441665583335</v>
      </c>
      <c r="AQ22" s="391">
        <v>8.0167841838333338</v>
      </c>
      <c r="AR22" s="392">
        <v>69.814225849416673</v>
      </c>
      <c r="AS22" s="387">
        <v>14.7964825</v>
      </c>
      <c r="AT22" s="395">
        <v>130.96761340788888</v>
      </c>
      <c r="AU22" s="395">
        <v>123.518807</v>
      </c>
      <c r="AV22" s="395">
        <v>99.958652599999994</v>
      </c>
      <c r="AW22" s="396">
        <v>14.770643099999999</v>
      </c>
      <c r="AX22" s="397">
        <v>17.717690000000001</v>
      </c>
      <c r="AY22" s="398">
        <v>191.74153770000001</v>
      </c>
      <c r="AZ22" s="398">
        <v>120.8962994</v>
      </c>
      <c r="BA22" s="398">
        <v>14.7178991</v>
      </c>
      <c r="BB22" s="398">
        <v>1.2967214</v>
      </c>
      <c r="BC22" s="424">
        <v>37.459697300000002</v>
      </c>
      <c r="BD22" s="386">
        <v>77.232145000000003</v>
      </c>
      <c r="BE22" s="386">
        <v>0.40696840000000001</v>
      </c>
      <c r="BF22" s="386">
        <v>0.14592740000000001</v>
      </c>
      <c r="BG22" s="386">
        <v>18.333297999999999</v>
      </c>
      <c r="BH22" s="386">
        <v>8.5196300000000003E-2</v>
      </c>
      <c r="BI22" s="386">
        <v>0.65920129999999999</v>
      </c>
      <c r="BJ22" s="386">
        <v>0.37322100000000002</v>
      </c>
    </row>
    <row r="23" spans="1:62" s="356" customFormat="1">
      <c r="A23" s="382">
        <v>45814.791666666599</v>
      </c>
      <c r="B23" s="383">
        <v>34.5392242</v>
      </c>
      <c r="C23" s="384">
        <v>6.2526175999999998</v>
      </c>
      <c r="D23" s="366">
        <v>0.85879799999999995</v>
      </c>
      <c r="E23" s="367">
        <v>0.88809159999999998</v>
      </c>
      <c r="F23" s="385">
        <v>17.348827400000001</v>
      </c>
      <c r="G23" s="386">
        <v>2.0040031667218705</v>
      </c>
      <c r="H23" s="387">
        <v>12.420273999999999</v>
      </c>
      <c r="I23" s="388">
        <v>192.001192</v>
      </c>
      <c r="J23" s="389">
        <v>17.714491899999999</v>
      </c>
      <c r="K23" s="388">
        <v>191.88217850000001</v>
      </c>
      <c r="L23" s="390">
        <v>20.754451100000001</v>
      </c>
      <c r="M23" s="391">
        <v>36.534080899999999</v>
      </c>
      <c r="N23" s="391">
        <v>14.0409913</v>
      </c>
      <c r="O23" s="392">
        <v>198.35914489999999</v>
      </c>
      <c r="P23" s="390">
        <v>22.629990200000002</v>
      </c>
      <c r="Q23" s="391">
        <v>37.928534399999997</v>
      </c>
      <c r="R23" s="391">
        <v>13.800534000000001</v>
      </c>
      <c r="S23" s="392">
        <v>196.0161119</v>
      </c>
      <c r="T23" s="390">
        <v>20.537591899999999</v>
      </c>
      <c r="U23" s="391">
        <v>37.986275200000001</v>
      </c>
      <c r="V23" s="391">
        <v>13.967624000000001</v>
      </c>
      <c r="W23" s="392">
        <v>196.03815779999999</v>
      </c>
      <c r="X23" s="390">
        <v>20.893242999999998</v>
      </c>
      <c r="Y23" s="391">
        <v>39.068086600000001</v>
      </c>
      <c r="Z23" s="391">
        <v>13.9153912</v>
      </c>
      <c r="AA23" s="392">
        <v>196.77034760000001</v>
      </c>
      <c r="AB23" s="390">
        <v>194.2845149</v>
      </c>
      <c r="AC23" s="391">
        <v>13.034293099999999</v>
      </c>
      <c r="AD23" s="392">
        <v>54.742922192805558</v>
      </c>
      <c r="AE23" s="390">
        <v>1.549231</v>
      </c>
      <c r="AF23" s="391">
        <v>9.9660279999999997</v>
      </c>
      <c r="AG23" s="391">
        <v>0</v>
      </c>
      <c r="AH23" s="392">
        <v>78.071169299999994</v>
      </c>
      <c r="AI23" s="390">
        <v>21.717454400000001</v>
      </c>
      <c r="AJ23" s="391">
        <v>49.185223299999997</v>
      </c>
      <c r="AK23" s="391">
        <v>13.1631003</v>
      </c>
      <c r="AL23" s="392">
        <v>190.4298436</v>
      </c>
      <c r="AM23" s="390">
        <v>193.65683089999999</v>
      </c>
      <c r="AN23" s="391">
        <v>12.809311599999999</v>
      </c>
      <c r="AO23" s="394">
        <v>2.9790797897499997</v>
      </c>
      <c r="AP23" s="390">
        <v>60.602525446194448</v>
      </c>
      <c r="AQ23" s="391">
        <v>8.6141892267222229</v>
      </c>
      <c r="AR23" s="392">
        <v>69.216714672916666</v>
      </c>
      <c r="AS23" s="387">
        <v>14.786216400000001</v>
      </c>
      <c r="AT23" s="395">
        <v>131.10021155380554</v>
      </c>
      <c r="AU23" s="395">
        <v>123.65429469999999</v>
      </c>
      <c r="AV23" s="395">
        <v>99.957263999999995</v>
      </c>
      <c r="AW23" s="396">
        <v>14.759312100000001</v>
      </c>
      <c r="AX23" s="397">
        <v>17.714491899999999</v>
      </c>
      <c r="AY23" s="398">
        <v>191.88217850000001</v>
      </c>
      <c r="AZ23" s="398">
        <v>120.81906979999999</v>
      </c>
      <c r="BA23" s="398">
        <v>14.714356499999999</v>
      </c>
      <c r="BB23" s="398">
        <v>1.3035645</v>
      </c>
      <c r="BC23" s="424">
        <v>37.508074899999997</v>
      </c>
      <c r="BD23" s="386">
        <v>76.995170700000003</v>
      </c>
      <c r="BE23" s="386">
        <v>0.21455979999999999</v>
      </c>
      <c r="BF23" s="386">
        <v>0.15923470000000001</v>
      </c>
      <c r="BG23" s="386">
        <v>17.4669998</v>
      </c>
      <c r="BH23" s="386">
        <v>8.4578600000000004E-2</v>
      </c>
      <c r="BI23" s="386">
        <v>0.67017459999999995</v>
      </c>
      <c r="BJ23" s="386">
        <v>0.37341390000000002</v>
      </c>
    </row>
    <row r="24" spans="1:62" s="356" customFormat="1">
      <c r="A24" s="382">
        <v>45814.833333333299</v>
      </c>
      <c r="B24" s="383">
        <v>34.753917899999998</v>
      </c>
      <c r="C24" s="384">
        <v>5.2383556999999996</v>
      </c>
      <c r="D24" s="366">
        <v>0.84268050000000005</v>
      </c>
      <c r="E24" s="367">
        <v>0.88278120000000004</v>
      </c>
      <c r="F24" s="385">
        <v>17.081886399999998</v>
      </c>
      <c r="G24" s="386">
        <v>1.9959702478129333</v>
      </c>
      <c r="H24" s="387">
        <v>12.465655399999999</v>
      </c>
      <c r="I24" s="388">
        <v>192.15100720000001</v>
      </c>
      <c r="J24" s="389">
        <v>17.7643299</v>
      </c>
      <c r="K24" s="388">
        <v>191.8948298</v>
      </c>
      <c r="L24" s="390">
        <v>20.724489200000001</v>
      </c>
      <c r="M24" s="391">
        <v>36.941139399999997</v>
      </c>
      <c r="N24" s="391">
        <v>14.1042329</v>
      </c>
      <c r="O24" s="392">
        <v>198.5582412</v>
      </c>
      <c r="P24" s="390">
        <v>22.6530822</v>
      </c>
      <c r="Q24" s="391">
        <v>37.795928199999999</v>
      </c>
      <c r="R24" s="391">
        <v>13.863397900000001</v>
      </c>
      <c r="S24" s="392">
        <v>196.19113239999999</v>
      </c>
      <c r="T24" s="390">
        <v>20.5126116</v>
      </c>
      <c r="U24" s="391">
        <v>37.990192899999997</v>
      </c>
      <c r="V24" s="391">
        <v>14.03665</v>
      </c>
      <c r="W24" s="392">
        <v>196.26660419999999</v>
      </c>
      <c r="X24" s="390">
        <v>21.059994</v>
      </c>
      <c r="Y24" s="391">
        <v>40.121296100000002</v>
      </c>
      <c r="Z24" s="391">
        <v>14.005095600000001</v>
      </c>
      <c r="AA24" s="392">
        <v>196.8983734</v>
      </c>
      <c r="AB24" s="390">
        <v>194.4404925</v>
      </c>
      <c r="AC24" s="391">
        <v>13.084937</v>
      </c>
      <c r="AD24" s="392">
        <v>54.413229939444442</v>
      </c>
      <c r="AE24" s="390">
        <v>1.5876382</v>
      </c>
      <c r="AF24" s="391">
        <v>9.9641608999999995</v>
      </c>
      <c r="AG24" s="391">
        <v>0</v>
      </c>
      <c r="AH24" s="392">
        <v>77.890049000000005</v>
      </c>
      <c r="AI24" s="390">
        <v>21.717240400000001</v>
      </c>
      <c r="AJ24" s="391">
        <v>50.023907100000002</v>
      </c>
      <c r="AK24" s="391">
        <v>13.2099405</v>
      </c>
      <c r="AL24" s="392">
        <v>190.51802369999999</v>
      </c>
      <c r="AM24" s="390">
        <v>193.80747479999999</v>
      </c>
      <c r="AN24" s="391">
        <v>12.855325499999999</v>
      </c>
      <c r="AO24" s="394">
        <v>3.2435540841944444</v>
      </c>
      <c r="AP24" s="390">
        <v>61.162563578361109</v>
      </c>
      <c r="AQ24" s="391">
        <v>8.2052225449722211</v>
      </c>
      <c r="AR24" s="392">
        <v>69.367786123333332</v>
      </c>
      <c r="AS24" s="387">
        <v>14.8170017</v>
      </c>
      <c r="AT24" s="395">
        <v>131.47379820622223</v>
      </c>
      <c r="AU24" s="395">
        <v>123.5385825</v>
      </c>
      <c r="AV24" s="395">
        <v>99.958360600000006</v>
      </c>
      <c r="AW24" s="396">
        <v>14.7897786</v>
      </c>
      <c r="AX24" s="397">
        <v>17.7643299</v>
      </c>
      <c r="AY24" s="398">
        <v>191.8948298</v>
      </c>
      <c r="AZ24" s="398">
        <v>120.564221</v>
      </c>
      <c r="BA24" s="398">
        <v>14.764230100000001</v>
      </c>
      <c r="BB24" s="398">
        <v>1.3058281</v>
      </c>
      <c r="BC24" s="424">
        <v>37.736216300000002</v>
      </c>
      <c r="BD24" s="386">
        <v>76.341796700000003</v>
      </c>
      <c r="BE24" s="386">
        <v>1.7328117999999999</v>
      </c>
      <c r="BF24" s="386">
        <v>0.16395879999999999</v>
      </c>
      <c r="BG24" s="386">
        <v>17.603754800000001</v>
      </c>
      <c r="BH24" s="386">
        <v>8.4408800000000006E-2</v>
      </c>
      <c r="BI24" s="386">
        <v>0.67246499999999998</v>
      </c>
      <c r="BJ24" s="386">
        <v>0.37180530000000001</v>
      </c>
    </row>
    <row r="25" spans="1:62" s="356" customFormat="1">
      <c r="A25" s="382">
        <v>45814.875</v>
      </c>
      <c r="B25" s="383">
        <v>34.964802800000001</v>
      </c>
      <c r="C25" s="384">
        <v>5.7722847000000002</v>
      </c>
      <c r="D25" s="366">
        <v>0.82871030000000001</v>
      </c>
      <c r="E25" s="367">
        <v>0.87317029999999995</v>
      </c>
      <c r="F25" s="385">
        <v>16.969008899999999</v>
      </c>
      <c r="G25" s="386">
        <v>1.9254033975013105</v>
      </c>
      <c r="H25" s="387">
        <v>12.455080499999999</v>
      </c>
      <c r="I25" s="388">
        <v>192.14487199999999</v>
      </c>
      <c r="J25" s="389">
        <v>17.723483600000002</v>
      </c>
      <c r="K25" s="388">
        <v>191.84799050000001</v>
      </c>
      <c r="L25" s="390">
        <v>20.766400600000001</v>
      </c>
      <c r="M25" s="391">
        <v>36.431864500000003</v>
      </c>
      <c r="N25" s="391">
        <v>14.086327000000001</v>
      </c>
      <c r="O25" s="392">
        <v>198.51938039999999</v>
      </c>
      <c r="P25" s="390">
        <v>22.4614707</v>
      </c>
      <c r="Q25" s="391">
        <v>36.8270172</v>
      </c>
      <c r="R25" s="391">
        <v>13.844041600000001</v>
      </c>
      <c r="S25" s="392">
        <v>196.1643243</v>
      </c>
      <c r="T25" s="390">
        <v>20.717486399999999</v>
      </c>
      <c r="U25" s="391">
        <v>37.990844699999997</v>
      </c>
      <c r="V25" s="391">
        <v>14.0254446</v>
      </c>
      <c r="W25" s="392">
        <v>196.2512634</v>
      </c>
      <c r="X25" s="390">
        <v>21.120741599999999</v>
      </c>
      <c r="Y25" s="391">
        <v>39.224520099999999</v>
      </c>
      <c r="Z25" s="391">
        <v>13.991269300000001</v>
      </c>
      <c r="AA25" s="392">
        <v>197.24493140000001</v>
      </c>
      <c r="AB25" s="390">
        <v>194.4530106</v>
      </c>
      <c r="AC25" s="391">
        <v>13.079181500000001</v>
      </c>
      <c r="AD25" s="392">
        <v>54.04217420877778</v>
      </c>
      <c r="AE25" s="390">
        <v>1.5673626000000001</v>
      </c>
      <c r="AF25" s="391">
        <v>9.9653556999999999</v>
      </c>
      <c r="AG25" s="391">
        <v>0</v>
      </c>
      <c r="AH25" s="392">
        <v>77.739639999999994</v>
      </c>
      <c r="AI25" s="390">
        <v>21.7171527</v>
      </c>
      <c r="AJ25" s="391">
        <v>49.057513299999997</v>
      </c>
      <c r="AK25" s="391">
        <v>13.200775999999999</v>
      </c>
      <c r="AL25" s="392">
        <v>190.54445200000001</v>
      </c>
      <c r="AM25" s="390">
        <v>193.79799650000001</v>
      </c>
      <c r="AN25" s="391">
        <v>12.845325600000001</v>
      </c>
      <c r="AO25" s="394">
        <v>3.3313757788055556</v>
      </c>
      <c r="AP25" s="390">
        <v>59.275504841722224</v>
      </c>
      <c r="AQ25" s="391">
        <v>8.0458452623611105</v>
      </c>
      <c r="AR25" s="392">
        <v>67.321350104083336</v>
      </c>
      <c r="AS25" s="387">
        <v>14.7783438</v>
      </c>
      <c r="AT25" s="395">
        <v>131.28019631786111</v>
      </c>
      <c r="AU25" s="395">
        <v>123.16739029999999</v>
      </c>
      <c r="AV25" s="395">
        <v>99.959777399999993</v>
      </c>
      <c r="AW25" s="396">
        <v>14.751135100000001</v>
      </c>
      <c r="AX25" s="397">
        <v>17.723483600000002</v>
      </c>
      <c r="AY25" s="398">
        <v>191.84799050000001</v>
      </c>
      <c r="AZ25" s="398">
        <v>119.9315134</v>
      </c>
      <c r="BA25" s="398">
        <v>14.7236004</v>
      </c>
      <c r="BB25" s="398">
        <v>1.3086225</v>
      </c>
      <c r="BC25" s="424">
        <v>37.731440499999998</v>
      </c>
      <c r="BD25" s="386">
        <v>75.310397300000005</v>
      </c>
      <c r="BE25" s="386">
        <v>2.2333276</v>
      </c>
      <c r="BF25" s="386">
        <v>0.16450629999999999</v>
      </c>
      <c r="BG25" s="386">
        <v>16.228770000000001</v>
      </c>
      <c r="BH25" s="386">
        <v>8.4413600000000005E-2</v>
      </c>
      <c r="BI25" s="386">
        <v>0.67371349999999997</v>
      </c>
      <c r="BJ25" s="386">
        <v>0.37163089999999999</v>
      </c>
    </row>
    <row r="26" spans="1:62" s="356" customFormat="1">
      <c r="A26" s="382">
        <v>45814.916666666599</v>
      </c>
      <c r="B26" s="383">
        <v>34.585767099999998</v>
      </c>
      <c r="C26" s="384">
        <v>7.3364007999999998</v>
      </c>
      <c r="D26" s="366">
        <v>0.83055190000000001</v>
      </c>
      <c r="E26" s="367">
        <v>0.87308799999999998</v>
      </c>
      <c r="F26" s="385">
        <v>17.411374800000001</v>
      </c>
      <c r="G26" s="386">
        <v>1.9437374981549049</v>
      </c>
      <c r="H26" s="387">
        <v>12.275363</v>
      </c>
      <c r="I26" s="395">
        <v>191.52294649999999</v>
      </c>
      <c r="J26" s="387">
        <v>17.530166300000001</v>
      </c>
      <c r="K26" s="388">
        <v>191.78755749999999</v>
      </c>
      <c r="L26" s="390">
        <v>20.6871565</v>
      </c>
      <c r="M26" s="391">
        <v>36.507049899999998</v>
      </c>
      <c r="N26" s="391">
        <v>13.8806472</v>
      </c>
      <c r="O26" s="392">
        <v>197.87043009999999</v>
      </c>
      <c r="P26" s="390">
        <v>22.318487099999999</v>
      </c>
      <c r="Q26" s="391">
        <v>35.973787000000002</v>
      </c>
      <c r="R26" s="391">
        <v>13.633944</v>
      </c>
      <c r="S26" s="392">
        <v>195.4843047</v>
      </c>
      <c r="T26" s="390">
        <v>20.712285600000001</v>
      </c>
      <c r="U26" s="391">
        <v>37.989644400000003</v>
      </c>
      <c r="V26" s="391">
        <v>13.8072734</v>
      </c>
      <c r="W26" s="392">
        <v>195.50726359999999</v>
      </c>
      <c r="X26" s="390">
        <v>20.920098599999999</v>
      </c>
      <c r="Y26" s="391">
        <v>36.661338499999999</v>
      </c>
      <c r="Z26" s="391">
        <v>13.7522188</v>
      </c>
      <c r="AA26" s="392">
        <v>196.8586837</v>
      </c>
      <c r="AB26" s="390">
        <v>193.82903780000001</v>
      </c>
      <c r="AC26" s="391">
        <v>12.8909489</v>
      </c>
      <c r="AD26" s="392">
        <v>53.298307900111112</v>
      </c>
      <c r="AE26" s="390">
        <v>1.5332996999999999</v>
      </c>
      <c r="AF26" s="391">
        <v>9.9706515000000007</v>
      </c>
      <c r="AG26" s="391">
        <v>0</v>
      </c>
      <c r="AH26" s="392">
        <v>77.610643300000007</v>
      </c>
      <c r="AI26" s="390">
        <v>21.720271499999999</v>
      </c>
      <c r="AJ26" s="391">
        <v>48.229398099999997</v>
      </c>
      <c r="AK26" s="391">
        <v>13.033913800000001</v>
      </c>
      <c r="AL26" s="392">
        <v>190.05351379999999</v>
      </c>
      <c r="AM26" s="390">
        <v>193.18787219999999</v>
      </c>
      <c r="AN26" s="391">
        <v>12.6676705</v>
      </c>
      <c r="AO26" s="394">
        <v>3.1263854387222221</v>
      </c>
      <c r="AP26" s="390">
        <v>58.160680868111108</v>
      </c>
      <c r="AQ26" s="391">
        <v>9.06497154661111</v>
      </c>
      <c r="AR26" s="392">
        <v>67.225652414722219</v>
      </c>
      <c r="AS26" s="389">
        <v>14.607030099999999</v>
      </c>
      <c r="AT26" s="395">
        <v>130.59579469686111</v>
      </c>
      <c r="AU26" s="395">
        <v>122.6317415</v>
      </c>
      <c r="AV26" s="395">
        <v>99.960577400000005</v>
      </c>
      <c r="AW26" s="396">
        <v>14.5803061</v>
      </c>
      <c r="AX26" s="397">
        <v>17.530166300000001</v>
      </c>
      <c r="AY26" s="398">
        <v>191.78755749999999</v>
      </c>
      <c r="AZ26" s="398">
        <v>119.6410932</v>
      </c>
      <c r="BA26" s="398">
        <v>14.530219900000001</v>
      </c>
      <c r="BB26" s="398">
        <v>1.3083397999999999</v>
      </c>
      <c r="BC26" s="424">
        <v>37.399004300000001</v>
      </c>
      <c r="BD26" s="386">
        <v>75.282547600000001</v>
      </c>
      <c r="BE26" s="386">
        <v>0.7147019</v>
      </c>
      <c r="BF26" s="386">
        <v>0.1614013</v>
      </c>
      <c r="BG26" s="386">
        <v>15.3194599</v>
      </c>
      <c r="BH26" s="386">
        <v>8.4492600000000001E-2</v>
      </c>
      <c r="BI26" s="386">
        <v>0.6720526</v>
      </c>
      <c r="BJ26" s="386">
        <v>0.37198829999999999</v>
      </c>
    </row>
    <row r="27" spans="1:62" s="356" customFormat="1">
      <c r="A27" s="382">
        <v>45814.958333333299</v>
      </c>
      <c r="B27" s="383">
        <v>34.075274499999999</v>
      </c>
      <c r="C27" s="384">
        <v>6.9367961999999999</v>
      </c>
      <c r="D27" s="366">
        <v>0.84857590000000005</v>
      </c>
      <c r="E27" s="367">
        <v>0.88330969999999998</v>
      </c>
      <c r="F27" s="385">
        <v>17.973136400000001</v>
      </c>
      <c r="G27" s="386">
        <v>2.0057621346511665</v>
      </c>
      <c r="H27" s="389">
        <v>12.261404000000001</v>
      </c>
      <c r="I27" s="388">
        <v>191.45044200000001</v>
      </c>
      <c r="J27" s="389">
        <v>17.5154268</v>
      </c>
      <c r="K27" s="388">
        <v>191.51215569999999</v>
      </c>
      <c r="L27" s="390">
        <v>20.515747300000001</v>
      </c>
      <c r="M27" s="391">
        <v>37.320924099999999</v>
      </c>
      <c r="N27" s="391">
        <v>13.85899</v>
      </c>
      <c r="O27" s="392">
        <v>197.78673879999999</v>
      </c>
      <c r="P27" s="390">
        <v>22.144834700000001</v>
      </c>
      <c r="Q27" s="391">
        <v>36.465947300000003</v>
      </c>
      <c r="R27" s="391">
        <v>13.6058308</v>
      </c>
      <c r="S27" s="392">
        <v>195.39009899999999</v>
      </c>
      <c r="T27" s="390">
        <v>20.551416100000001</v>
      </c>
      <c r="U27" s="391">
        <v>37.987463900000002</v>
      </c>
      <c r="V27" s="391">
        <v>13.7743027</v>
      </c>
      <c r="W27" s="392">
        <v>195.34459269999999</v>
      </c>
      <c r="X27" s="390">
        <v>20.8232085</v>
      </c>
      <c r="Y27" s="391">
        <v>37.017921299999998</v>
      </c>
      <c r="Z27" s="391">
        <v>13.725590199999999</v>
      </c>
      <c r="AA27" s="392">
        <v>196.53978760000001</v>
      </c>
      <c r="AB27" s="390">
        <v>193.70552119999999</v>
      </c>
      <c r="AC27" s="391">
        <v>12.8617302</v>
      </c>
      <c r="AD27" s="392">
        <v>52.772677223333332</v>
      </c>
      <c r="AE27" s="390">
        <v>1.5485637999999999</v>
      </c>
      <c r="AF27" s="391">
        <v>9.9738188999999995</v>
      </c>
      <c r="AG27" s="391">
        <v>0</v>
      </c>
      <c r="AH27" s="392">
        <v>77.502942599999997</v>
      </c>
      <c r="AI27" s="390">
        <v>21.7081971</v>
      </c>
      <c r="AJ27" s="391">
        <v>49.171094199999999</v>
      </c>
      <c r="AK27" s="391">
        <v>13.022520399999999</v>
      </c>
      <c r="AL27" s="392">
        <v>189.9552621</v>
      </c>
      <c r="AM27" s="390">
        <v>193.1135065</v>
      </c>
      <c r="AN27" s="391">
        <v>12.6518394</v>
      </c>
      <c r="AO27" s="394">
        <v>3.0283694178055556</v>
      </c>
      <c r="AP27" s="390">
        <v>58.526792950111115</v>
      </c>
      <c r="AQ27" s="391">
        <v>9.8201023698333341</v>
      </c>
      <c r="AR27" s="392">
        <v>68.346895319944451</v>
      </c>
      <c r="AS27" s="389">
        <v>14.581429999999999</v>
      </c>
      <c r="AT27" s="395">
        <v>130.75905351266667</v>
      </c>
      <c r="AU27" s="395">
        <v>122.448981</v>
      </c>
      <c r="AV27" s="395">
        <v>99.9599549</v>
      </c>
      <c r="AW27" s="396">
        <v>14.554808400000001</v>
      </c>
      <c r="AX27" s="397">
        <v>17.5154268</v>
      </c>
      <c r="AY27" s="398">
        <v>191.51215569999999</v>
      </c>
      <c r="AZ27" s="398">
        <v>120.26986100000001</v>
      </c>
      <c r="BA27" s="398">
        <v>14.5153356</v>
      </c>
      <c r="BB27" s="398">
        <v>1.3049075999999999</v>
      </c>
      <c r="BC27" s="424">
        <v>37.572542599999998</v>
      </c>
      <c r="BD27" s="386">
        <v>76.068310999999994</v>
      </c>
      <c r="BE27" s="386">
        <v>0.1066406</v>
      </c>
      <c r="BF27" s="386">
        <v>0.15666389999999999</v>
      </c>
      <c r="BG27" s="386">
        <v>15.407028800000001</v>
      </c>
      <c r="BH27" s="386">
        <v>8.4668400000000005E-2</v>
      </c>
      <c r="BI27" s="386">
        <v>0.66865669999999999</v>
      </c>
      <c r="BJ27" s="386">
        <v>0.37219829999999998</v>
      </c>
    </row>
    <row r="28" spans="1:62" s="356" customFormat="1">
      <c r="A28" s="382">
        <v>45815</v>
      </c>
      <c r="B28" s="383">
        <v>33.547193800000002</v>
      </c>
      <c r="C28" s="384">
        <v>5.8098384999999997</v>
      </c>
      <c r="D28" s="366">
        <v>0.89306160000000001</v>
      </c>
      <c r="E28" s="367">
        <v>0.90521620000000003</v>
      </c>
      <c r="F28" s="385">
        <v>18.417708300000001</v>
      </c>
      <c r="G28" s="386">
        <v>2.156414755765983</v>
      </c>
      <c r="H28" s="389">
        <v>12.440985700000001</v>
      </c>
      <c r="I28" s="388">
        <v>192.06080750000001</v>
      </c>
      <c r="J28" s="389">
        <v>17.674485600000001</v>
      </c>
      <c r="K28" s="388">
        <v>191.72687930000001</v>
      </c>
      <c r="L28" s="390">
        <v>20.2604045</v>
      </c>
      <c r="M28" s="391">
        <v>38.044602099999999</v>
      </c>
      <c r="N28" s="391">
        <v>14.035421299999999</v>
      </c>
      <c r="O28" s="392">
        <v>198.3200406</v>
      </c>
      <c r="P28" s="390">
        <v>22.186323300000002</v>
      </c>
      <c r="Q28" s="391">
        <v>37.723120600000001</v>
      </c>
      <c r="R28" s="391">
        <v>13.786155000000001</v>
      </c>
      <c r="S28" s="392">
        <v>195.93469899999999</v>
      </c>
      <c r="T28" s="390">
        <v>20.427779000000001</v>
      </c>
      <c r="U28" s="391">
        <v>37.988527099999999</v>
      </c>
      <c r="V28" s="391">
        <v>13.9515429</v>
      </c>
      <c r="W28" s="392">
        <v>195.92308009999999</v>
      </c>
      <c r="X28" s="390">
        <v>21.267678</v>
      </c>
      <c r="Y28" s="391">
        <v>39.031692</v>
      </c>
      <c r="Z28" s="391">
        <v>13.932665099999999</v>
      </c>
      <c r="AA28" s="392">
        <v>196.8682025</v>
      </c>
      <c r="AB28" s="390">
        <v>194.18969369999999</v>
      </c>
      <c r="AC28" s="391">
        <v>13.008244599999999</v>
      </c>
      <c r="AD28" s="392">
        <v>51.385928201583333</v>
      </c>
      <c r="AE28" s="390">
        <v>1.5735028</v>
      </c>
      <c r="AF28" s="391">
        <v>9.9721851000000008</v>
      </c>
      <c r="AG28" s="391">
        <v>0</v>
      </c>
      <c r="AH28" s="392">
        <v>77.399637499999997</v>
      </c>
      <c r="AI28" s="390">
        <v>21.696336500000001</v>
      </c>
      <c r="AJ28" s="391">
        <v>51.184488999999999</v>
      </c>
      <c r="AK28" s="391">
        <v>13.187771700000001</v>
      </c>
      <c r="AL28" s="392">
        <v>190.4126904</v>
      </c>
      <c r="AM28" s="390">
        <v>193.69678479999999</v>
      </c>
      <c r="AN28" s="391">
        <v>12.822312200000001</v>
      </c>
      <c r="AO28" s="394">
        <v>3.0062545907499998</v>
      </c>
      <c r="AP28" s="390">
        <v>59.941893365361111</v>
      </c>
      <c r="AQ28" s="391">
        <v>12.3997703595</v>
      </c>
      <c r="AR28" s="392">
        <v>72.341663724861107</v>
      </c>
      <c r="AS28" s="389">
        <v>14.7175384</v>
      </c>
      <c r="AT28" s="395">
        <v>131.88326311983334</v>
      </c>
      <c r="AU28" s="395">
        <v>123.4311187</v>
      </c>
      <c r="AV28" s="395">
        <v>99.961593699999995</v>
      </c>
      <c r="AW28" s="396">
        <v>14.690662</v>
      </c>
      <c r="AX28" s="397">
        <v>17.674485600000001</v>
      </c>
      <c r="AY28" s="398">
        <v>191.72687930000001</v>
      </c>
      <c r="AZ28" s="398">
        <v>121.296134</v>
      </c>
      <c r="BA28" s="398">
        <v>14.6751472</v>
      </c>
      <c r="BB28" s="398">
        <v>1.3016555999999999</v>
      </c>
      <c r="BC28" s="424">
        <v>38.189610899999998</v>
      </c>
      <c r="BD28" s="386">
        <v>76.679763300000005</v>
      </c>
      <c r="BE28" s="386">
        <v>5.3783741000000003</v>
      </c>
      <c r="BF28" s="386">
        <v>0.1426037</v>
      </c>
      <c r="BG28" s="386">
        <v>15.6842907</v>
      </c>
      <c r="BH28" s="386">
        <v>8.5223099999999996E-2</v>
      </c>
      <c r="BI28" s="386">
        <v>0.66086409999999995</v>
      </c>
      <c r="BJ28" s="386">
        <v>0.37727810000000001</v>
      </c>
    </row>
    <row r="29" spans="1:62" s="321" customFormat="1">
      <c r="A29" s="400" t="s">
        <v>261</v>
      </c>
      <c r="B29" s="314">
        <f>B30*24</f>
        <v>824.25187890000029</v>
      </c>
      <c r="C29" s="315">
        <f>C30*24</f>
        <v>140.45806640000001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4634960.5011120997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272330.64841810003</v>
      </c>
      <c r="AP29" s="267">
        <f>SUM(AP5:AP28)*3600</f>
        <v>5328246.6630010996</v>
      </c>
      <c r="AQ29" s="317">
        <f t="shared" ref="AQ29:AR29" si="0">SUM(AQ5:AQ28)*3600</f>
        <v>685582.39092309994</v>
      </c>
      <c r="AR29" s="266">
        <f t="shared" si="0"/>
        <v>6013829.0539242001</v>
      </c>
      <c r="AS29" s="275"/>
      <c r="AT29" s="318">
        <f>AT30*24*3600</f>
        <v>11367709.553478999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5"/>
      <c r="BE29" s="320"/>
      <c r="BF29" s="274"/>
      <c r="BG29" s="320"/>
      <c r="BH29" s="274"/>
      <c r="BI29" s="320"/>
      <c r="BJ29" s="274"/>
    </row>
    <row r="30" spans="1:62">
      <c r="A30" s="426" t="s">
        <v>37</v>
      </c>
      <c r="B30" s="336">
        <f t="shared" ref="B30:BJ30" si="1">AVERAGE(B5:B28)</f>
        <v>34.34382828750001</v>
      </c>
      <c r="C30" s="337">
        <f t="shared" si="1"/>
        <v>5.8524194333333339</v>
      </c>
      <c r="D30" s="336">
        <f t="shared" si="1"/>
        <v>0.89988891249999992</v>
      </c>
      <c r="E30" s="337">
        <f t="shared" si="1"/>
        <v>0.94290946250000018</v>
      </c>
      <c r="F30" s="335">
        <f t="shared" si="1"/>
        <v>19.208139337499997</v>
      </c>
      <c r="G30" s="335">
        <f t="shared" si="1"/>
        <v>2.0280048014591849</v>
      </c>
      <c r="H30" s="336">
        <f t="shared" si="1"/>
        <v>12.547792116666669</v>
      </c>
      <c r="I30" s="337">
        <f t="shared" si="1"/>
        <v>192.441889575</v>
      </c>
      <c r="J30" s="336">
        <f t="shared" si="1"/>
        <v>17.808226958333336</v>
      </c>
      <c r="K30" s="337">
        <f t="shared" si="1"/>
        <v>192.05798476250001</v>
      </c>
      <c r="L30" s="336">
        <f t="shared" si="1"/>
        <v>21.3649690875</v>
      </c>
      <c r="M30" s="338">
        <f t="shared" si="1"/>
        <v>36.130106024999996</v>
      </c>
      <c r="N30" s="338">
        <f t="shared" si="1"/>
        <v>14.226579049999998</v>
      </c>
      <c r="O30" s="337">
        <f t="shared" si="1"/>
        <v>198.84370939999999</v>
      </c>
      <c r="P30" s="336">
        <f t="shared" si="1"/>
        <v>22.941181612500003</v>
      </c>
      <c r="Q30" s="338">
        <f t="shared" si="1"/>
        <v>36.975719795833349</v>
      </c>
      <c r="R30" s="338">
        <f t="shared" si="1"/>
        <v>13.959968779166667</v>
      </c>
      <c r="S30" s="337">
        <f t="shared" si="1"/>
        <v>196.48264107500003</v>
      </c>
      <c r="T30" s="336">
        <f t="shared" si="1"/>
        <v>20.810751462499997</v>
      </c>
      <c r="U30" s="338">
        <f t="shared" si="1"/>
        <v>37.357974904166667</v>
      </c>
      <c r="V30" s="338">
        <f t="shared" si="1"/>
        <v>14.099374116666668</v>
      </c>
      <c r="W30" s="337">
        <f t="shared" si="1"/>
        <v>196.41492395833339</v>
      </c>
      <c r="X30" s="336">
        <f t="shared" si="1"/>
        <v>21.288032741666665</v>
      </c>
      <c r="Y30" s="338">
        <f t="shared" si="1"/>
        <v>38.481073758333345</v>
      </c>
      <c r="Z30" s="338">
        <f t="shared" si="1"/>
        <v>14.071781475000002</v>
      </c>
      <c r="AA30" s="337">
        <f t="shared" si="1"/>
        <v>197.43410340833336</v>
      </c>
      <c r="AB30" s="336">
        <f t="shared" si="1"/>
        <v>194.71698634583333</v>
      </c>
      <c r="AC30" s="338">
        <f t="shared" si="1"/>
        <v>13.167071858333337</v>
      </c>
      <c r="AD30" s="337">
        <f t="shared" si="1"/>
        <v>53.645376170278929</v>
      </c>
      <c r="AE30" s="336">
        <f t="shared" si="1"/>
        <v>1.4036397041666664</v>
      </c>
      <c r="AF30" s="338">
        <f t="shared" si="1"/>
        <v>9.9748583291666666</v>
      </c>
      <c r="AG30" s="338">
        <f t="shared" si="1"/>
        <v>0</v>
      </c>
      <c r="AH30" s="337">
        <f t="shared" si="1"/>
        <v>77.882204662500001</v>
      </c>
      <c r="AI30" s="336">
        <f t="shared" si="1"/>
        <v>21.848134599999998</v>
      </c>
      <c r="AJ30" s="338">
        <f t="shared" si="1"/>
        <v>48.641571712499996</v>
      </c>
      <c r="AK30" s="338">
        <f t="shared" si="1"/>
        <v>13.311532895833333</v>
      </c>
      <c r="AL30" s="334">
        <f t="shared" si="1"/>
        <v>190.89520515000001</v>
      </c>
      <c r="AM30" s="336">
        <f t="shared" si="1"/>
        <v>194.07756455833331</v>
      </c>
      <c r="AN30" s="338">
        <f t="shared" si="1"/>
        <v>12.934215533333337</v>
      </c>
      <c r="AO30" s="337">
        <f t="shared" si="1"/>
        <v>3.1519750974317131</v>
      </c>
      <c r="AP30" s="336">
        <f t="shared" si="1"/>
        <v>61.669521562512728</v>
      </c>
      <c r="AQ30" s="338">
        <f t="shared" si="1"/>
        <v>7.9349813764247683</v>
      </c>
      <c r="AR30" s="337">
        <f t="shared" si="1"/>
        <v>69.6045029389375</v>
      </c>
      <c r="AS30" s="336">
        <f t="shared" si="1"/>
        <v>15.050329295833336</v>
      </c>
      <c r="AT30" s="338">
        <f t="shared" si="1"/>
        <v>131.57071242452545</v>
      </c>
      <c r="AU30" s="338">
        <f t="shared" si="1"/>
        <v>124.1741124958333</v>
      </c>
      <c r="AV30" s="338">
        <f t="shared" si="1"/>
        <v>94.298195779166647</v>
      </c>
      <c r="AW30" s="339">
        <f t="shared" si="1"/>
        <v>15.003417508333328</v>
      </c>
      <c r="AX30" s="340">
        <f t="shared" si="1"/>
        <v>17.808226958333336</v>
      </c>
      <c r="AY30" s="339">
        <f t="shared" si="1"/>
        <v>192.05798476250001</v>
      </c>
      <c r="AZ30" s="339">
        <f t="shared" si="1"/>
        <v>121.52142442499998</v>
      </c>
      <c r="BA30" s="339">
        <f t="shared" si="1"/>
        <v>14.809744075000003</v>
      </c>
      <c r="BB30" s="339">
        <f t="shared" si="1"/>
        <v>1.3346477166666668</v>
      </c>
      <c r="BC30" s="339">
        <f t="shared" si="1"/>
        <v>37.885432870833334</v>
      </c>
      <c r="BD30" s="335">
        <f t="shared" si="1"/>
        <v>77.128514120833344</v>
      </c>
      <c r="BE30" s="340">
        <f t="shared" si="1"/>
        <v>1.8688226166666668</v>
      </c>
      <c r="BF30" s="337">
        <f t="shared" si="1"/>
        <v>0.13577892916666667</v>
      </c>
      <c r="BG30" s="340">
        <f t="shared" si="1"/>
        <v>17.271910395833334</v>
      </c>
      <c r="BH30" s="337">
        <f t="shared" si="1"/>
        <v>8.8016787500000013E-2</v>
      </c>
      <c r="BI30" s="340">
        <f t="shared" si="1"/>
        <v>0.78714709999999999</v>
      </c>
      <c r="BJ30" s="337">
        <f t="shared" si="1"/>
        <v>0.56120874583333336</v>
      </c>
    </row>
    <row r="31" spans="1:62">
      <c r="A31" s="426" t="s">
        <v>4</v>
      </c>
      <c r="B31" s="343">
        <f t="shared" ref="B31:BJ31" si="2">MIN(B5:B28)</f>
        <v>31.8885434</v>
      </c>
      <c r="C31" s="344">
        <f t="shared" si="2"/>
        <v>1.9731457999999999</v>
      </c>
      <c r="D31" s="343">
        <f t="shared" si="2"/>
        <v>0.7715204</v>
      </c>
      <c r="E31" s="344">
        <f t="shared" si="2"/>
        <v>0.8058111</v>
      </c>
      <c r="F31" s="342">
        <f t="shared" si="2"/>
        <v>16.692642200000002</v>
      </c>
      <c r="G31" s="342">
        <f t="shared" si="2"/>
        <v>1.9254033975013105</v>
      </c>
      <c r="H31" s="343">
        <f t="shared" si="2"/>
        <v>12.261404000000001</v>
      </c>
      <c r="I31" s="344">
        <f t="shared" si="2"/>
        <v>191.45044200000001</v>
      </c>
      <c r="J31" s="343">
        <f t="shared" si="2"/>
        <v>17.507728199999999</v>
      </c>
      <c r="K31" s="344">
        <f t="shared" si="2"/>
        <v>191.51215569999999</v>
      </c>
      <c r="L31" s="343">
        <f t="shared" si="2"/>
        <v>20.2604045</v>
      </c>
      <c r="M31" s="345">
        <f t="shared" si="2"/>
        <v>32.8518702</v>
      </c>
      <c r="N31" s="345">
        <f t="shared" si="2"/>
        <v>13.85899</v>
      </c>
      <c r="O31" s="344">
        <f t="shared" si="2"/>
        <v>197.78673879999999</v>
      </c>
      <c r="P31" s="343">
        <f t="shared" si="2"/>
        <v>22.144834700000001</v>
      </c>
      <c r="Q31" s="345">
        <f t="shared" si="2"/>
        <v>34.3630073</v>
      </c>
      <c r="R31" s="345">
        <f t="shared" si="2"/>
        <v>13.6058308</v>
      </c>
      <c r="S31" s="344">
        <f t="shared" si="2"/>
        <v>195.39009899999999</v>
      </c>
      <c r="T31" s="343">
        <f t="shared" si="2"/>
        <v>20.427779000000001</v>
      </c>
      <c r="U31" s="345">
        <f t="shared" si="2"/>
        <v>33.234183999999999</v>
      </c>
      <c r="V31" s="345">
        <f t="shared" si="2"/>
        <v>13.7743027</v>
      </c>
      <c r="W31" s="344">
        <f t="shared" si="2"/>
        <v>195.34459269999999</v>
      </c>
      <c r="X31" s="343">
        <f t="shared" si="2"/>
        <v>20.817598799999999</v>
      </c>
      <c r="Y31" s="345">
        <f t="shared" si="2"/>
        <v>34.211963599999997</v>
      </c>
      <c r="Z31" s="345">
        <f t="shared" si="2"/>
        <v>13.725590199999999</v>
      </c>
      <c r="AA31" s="344">
        <f t="shared" si="2"/>
        <v>196.53978760000001</v>
      </c>
      <c r="AB31" s="343">
        <f t="shared" si="2"/>
        <v>193.70552119999999</v>
      </c>
      <c r="AC31" s="345">
        <f t="shared" si="2"/>
        <v>12.8617302</v>
      </c>
      <c r="AD31" s="344">
        <f t="shared" si="2"/>
        <v>49.60034715222222</v>
      </c>
      <c r="AE31" s="343">
        <f t="shared" si="2"/>
        <v>1.0904008000000001</v>
      </c>
      <c r="AF31" s="345">
        <f t="shared" si="2"/>
        <v>9.9641608999999995</v>
      </c>
      <c r="AG31" s="345">
        <f t="shared" si="2"/>
        <v>0</v>
      </c>
      <c r="AH31" s="344">
        <f t="shared" si="2"/>
        <v>77.250024300000007</v>
      </c>
      <c r="AI31" s="343">
        <f t="shared" si="2"/>
        <v>21.676426800000002</v>
      </c>
      <c r="AJ31" s="345">
        <f t="shared" si="2"/>
        <v>42.585687100000001</v>
      </c>
      <c r="AK31" s="345">
        <f t="shared" si="2"/>
        <v>13.022520399999999</v>
      </c>
      <c r="AL31" s="341">
        <f t="shared" si="2"/>
        <v>189.9552621</v>
      </c>
      <c r="AM31" s="343">
        <f t="shared" si="2"/>
        <v>193.1135065</v>
      </c>
      <c r="AN31" s="345">
        <f t="shared" si="2"/>
        <v>12.6518394</v>
      </c>
      <c r="AO31" s="344">
        <f t="shared" si="2"/>
        <v>2.794308185027778</v>
      </c>
      <c r="AP31" s="343">
        <f t="shared" si="2"/>
        <v>58.160680868111108</v>
      </c>
      <c r="AQ31" s="345">
        <f t="shared" si="2"/>
        <v>5.6343000873055553</v>
      </c>
      <c r="AR31" s="344">
        <f t="shared" si="2"/>
        <v>67.225652414722219</v>
      </c>
      <c r="AS31" s="343">
        <f t="shared" si="2"/>
        <v>14.0703057</v>
      </c>
      <c r="AT31" s="345">
        <f t="shared" si="2"/>
        <v>124.94361527394445</v>
      </c>
      <c r="AU31" s="345">
        <f t="shared" si="2"/>
        <v>122.2399752</v>
      </c>
      <c r="AV31" s="345">
        <f t="shared" si="2"/>
        <v>54.770442600000003</v>
      </c>
      <c r="AW31" s="346">
        <f t="shared" si="2"/>
        <v>13.843013900000001</v>
      </c>
      <c r="AX31" s="347">
        <f t="shared" si="2"/>
        <v>17.507728199999999</v>
      </c>
      <c r="AY31" s="346">
        <f t="shared" si="2"/>
        <v>191.51215569999999</v>
      </c>
      <c r="AZ31" s="346">
        <f t="shared" si="2"/>
        <v>119.6410932</v>
      </c>
      <c r="BA31" s="346">
        <f t="shared" si="2"/>
        <v>14.5153356</v>
      </c>
      <c r="BB31" s="346">
        <f t="shared" si="2"/>
        <v>1.1637027</v>
      </c>
      <c r="BC31" s="346">
        <f t="shared" si="2"/>
        <v>33.541211300000001</v>
      </c>
      <c r="BD31" s="342">
        <f t="shared" si="2"/>
        <v>73.817120900000006</v>
      </c>
      <c r="BE31" s="347">
        <f t="shared" si="2"/>
        <v>0.1062657</v>
      </c>
      <c r="BF31" s="344">
        <f t="shared" si="2"/>
        <v>0.1104426</v>
      </c>
      <c r="BG31" s="347">
        <f t="shared" si="2"/>
        <v>10.376789799999999</v>
      </c>
      <c r="BH31" s="344">
        <f t="shared" si="2"/>
        <v>8.4139000000000005E-2</v>
      </c>
      <c r="BI31" s="347">
        <f t="shared" si="2"/>
        <v>0.5026851</v>
      </c>
      <c r="BJ31" s="344">
        <f t="shared" si="2"/>
        <v>0.37094149999999998</v>
      </c>
    </row>
    <row r="32" spans="1:62" ht="13.5" thickBot="1">
      <c r="A32" s="427" t="s">
        <v>3</v>
      </c>
      <c r="B32" s="350">
        <f t="shared" ref="B32:BJ32" si="3">MAX(B5:B28)</f>
        <v>34.964802800000001</v>
      </c>
      <c r="C32" s="351">
        <f t="shared" si="3"/>
        <v>7.8652416000000001</v>
      </c>
      <c r="D32" s="350">
        <f t="shared" si="3"/>
        <v>1.0010904</v>
      </c>
      <c r="E32" s="351">
        <f t="shared" si="3"/>
        <v>1.0672356000000001</v>
      </c>
      <c r="F32" s="349">
        <f t="shared" si="3"/>
        <v>22.7142044</v>
      </c>
      <c r="G32" s="349">
        <f t="shared" si="3"/>
        <v>2.2658049068973085</v>
      </c>
      <c r="H32" s="350">
        <f t="shared" si="3"/>
        <v>12.7518312</v>
      </c>
      <c r="I32" s="351">
        <f t="shared" si="3"/>
        <v>193.14772540000001</v>
      </c>
      <c r="J32" s="350">
        <f t="shared" si="3"/>
        <v>18.041449</v>
      </c>
      <c r="K32" s="351">
        <f t="shared" si="3"/>
        <v>192.64859970000001</v>
      </c>
      <c r="L32" s="350">
        <f t="shared" si="3"/>
        <v>23.740774099999999</v>
      </c>
      <c r="M32" s="352">
        <f t="shared" si="3"/>
        <v>38.044602099999999</v>
      </c>
      <c r="N32" s="352">
        <f t="shared" si="3"/>
        <v>14.4990743</v>
      </c>
      <c r="O32" s="351">
        <f t="shared" si="3"/>
        <v>199.61890030000001</v>
      </c>
      <c r="P32" s="350">
        <f t="shared" si="3"/>
        <v>23.646206299999999</v>
      </c>
      <c r="Q32" s="352">
        <f t="shared" si="3"/>
        <v>37.95814</v>
      </c>
      <c r="R32" s="352">
        <f t="shared" si="3"/>
        <v>14.2304066</v>
      </c>
      <c r="S32" s="351">
        <f t="shared" si="3"/>
        <v>197.2955766</v>
      </c>
      <c r="T32" s="350">
        <f t="shared" si="3"/>
        <v>21.568155000000001</v>
      </c>
      <c r="U32" s="352">
        <f t="shared" si="3"/>
        <v>38.204342199999999</v>
      </c>
      <c r="V32" s="352">
        <f t="shared" si="3"/>
        <v>14.336821199999999</v>
      </c>
      <c r="W32" s="351">
        <f t="shared" si="3"/>
        <v>197.3047613</v>
      </c>
      <c r="X32" s="350">
        <f t="shared" si="3"/>
        <v>21.970573699999999</v>
      </c>
      <c r="Y32" s="352">
        <f t="shared" si="3"/>
        <v>41.078227200000001</v>
      </c>
      <c r="Z32" s="352">
        <f t="shared" si="3"/>
        <v>14.3489042</v>
      </c>
      <c r="AA32" s="351">
        <f t="shared" si="3"/>
        <v>198.08382470000001</v>
      </c>
      <c r="AB32" s="350">
        <f t="shared" si="3"/>
        <v>195.35105250000001</v>
      </c>
      <c r="AC32" s="352">
        <f t="shared" si="3"/>
        <v>13.365838399999999</v>
      </c>
      <c r="AD32" s="351">
        <f t="shared" si="3"/>
        <v>55.568254935333336</v>
      </c>
      <c r="AE32" s="350">
        <f t="shared" si="3"/>
        <v>1.6090253999999999</v>
      </c>
      <c r="AF32" s="352">
        <f t="shared" si="3"/>
        <v>9.9880054000000005</v>
      </c>
      <c r="AG32" s="352">
        <f t="shared" si="3"/>
        <v>0</v>
      </c>
      <c r="AH32" s="351">
        <f t="shared" si="3"/>
        <v>78.692257799999993</v>
      </c>
      <c r="AI32" s="350">
        <f t="shared" si="3"/>
        <v>22.183936800000001</v>
      </c>
      <c r="AJ32" s="352">
        <f t="shared" si="3"/>
        <v>51.184488999999999</v>
      </c>
      <c r="AK32" s="352">
        <f t="shared" si="3"/>
        <v>13.487766199999999</v>
      </c>
      <c r="AL32" s="348">
        <f t="shared" si="3"/>
        <v>191.5179555</v>
      </c>
      <c r="AM32" s="350">
        <f t="shared" si="3"/>
        <v>194.7011196</v>
      </c>
      <c r="AN32" s="352">
        <f t="shared" si="3"/>
        <v>13.118961499999999</v>
      </c>
      <c r="AO32" s="351">
        <f t="shared" si="3"/>
        <v>3.4280563364722223</v>
      </c>
      <c r="AP32" s="350">
        <f t="shared" si="3"/>
        <v>64.49110872366667</v>
      </c>
      <c r="AQ32" s="352">
        <f t="shared" si="3"/>
        <v>13.581454918194446</v>
      </c>
      <c r="AR32" s="351">
        <f t="shared" si="3"/>
        <v>72.341663724861107</v>
      </c>
      <c r="AS32" s="350">
        <f t="shared" si="3"/>
        <v>15.946306999999999</v>
      </c>
      <c r="AT32" s="352">
        <f t="shared" si="3"/>
        <v>134.30026154552777</v>
      </c>
      <c r="AU32" s="352">
        <f t="shared" si="3"/>
        <v>125.42677399999999</v>
      </c>
      <c r="AV32" s="352">
        <f t="shared" si="3"/>
        <v>99.989501200000007</v>
      </c>
      <c r="AW32" s="353">
        <f t="shared" si="3"/>
        <v>15.918451599999999</v>
      </c>
      <c r="AX32" s="354">
        <f t="shared" si="3"/>
        <v>18.041449</v>
      </c>
      <c r="AY32" s="353">
        <f t="shared" si="3"/>
        <v>192.64859970000001</v>
      </c>
      <c r="AZ32" s="353">
        <f t="shared" si="3"/>
        <v>122.82462649999999</v>
      </c>
      <c r="BA32" s="353">
        <f t="shared" si="3"/>
        <v>15.041524900000001</v>
      </c>
      <c r="BB32" s="353">
        <f t="shared" si="3"/>
        <v>1.5705118</v>
      </c>
      <c r="BC32" s="353">
        <f t="shared" si="3"/>
        <v>40.327381600000002</v>
      </c>
      <c r="BD32" s="349">
        <f t="shared" si="3"/>
        <v>79.985532500000005</v>
      </c>
      <c r="BE32" s="354">
        <f t="shared" si="3"/>
        <v>5.3783741000000003</v>
      </c>
      <c r="BF32" s="351">
        <f t="shared" si="3"/>
        <v>0.16450629999999999</v>
      </c>
      <c r="BG32" s="354">
        <f t="shared" si="3"/>
        <v>21.218071299999998</v>
      </c>
      <c r="BH32" s="351">
        <f t="shared" si="3"/>
        <v>9.4547599999999996E-2</v>
      </c>
      <c r="BI32" s="354">
        <f t="shared" si="3"/>
        <v>2.4959459000000002</v>
      </c>
      <c r="BJ32" s="351">
        <f t="shared" si="3"/>
        <v>2.3779550999999999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  <mergeCell ref="AS1:AW1"/>
    <mergeCell ref="BE1:BF1"/>
    <mergeCell ref="BG1:BH1"/>
    <mergeCell ref="BI1:BJ1"/>
    <mergeCell ref="AX1:AY1"/>
    <mergeCell ref="AZ1:BA1"/>
    <mergeCell ref="BB1:BC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workbookViewId="0">
      <selection activeCell="K34" sqref="K34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60" t="s">
        <v>312</v>
      </c>
      <c r="B2" s="862" t="s">
        <v>313</v>
      </c>
      <c r="C2" s="863"/>
      <c r="D2" s="863"/>
      <c r="E2" s="863"/>
      <c r="F2" s="864"/>
    </row>
    <row r="3" spans="1:6" ht="15.75" thickBot="1">
      <c r="A3" s="861"/>
      <c r="B3" s="441" t="s">
        <v>314</v>
      </c>
      <c r="C3" s="442" t="s">
        <v>315</v>
      </c>
      <c r="D3" s="442" t="s">
        <v>316</v>
      </c>
      <c r="E3" s="442" t="s">
        <v>319</v>
      </c>
      <c r="F3" s="443" t="s">
        <v>320</v>
      </c>
    </row>
    <row r="4" spans="1:6">
      <c r="A4" s="444">
        <v>1</v>
      </c>
      <c r="B4" s="865">
        <v>45809</v>
      </c>
      <c r="C4" s="446" t="s">
        <v>317</v>
      </c>
      <c r="D4" s="447">
        <v>0.60416666666666663</v>
      </c>
      <c r="E4" s="448">
        <v>5.0599999999999996</v>
      </c>
      <c r="F4" s="449">
        <v>33.6</v>
      </c>
    </row>
    <row r="5" spans="1:6">
      <c r="A5" s="445">
        <v>2</v>
      </c>
      <c r="B5" s="866"/>
      <c r="C5" s="450" t="s">
        <v>318</v>
      </c>
      <c r="D5" s="451">
        <v>0.29166666666666669</v>
      </c>
      <c r="E5" s="452">
        <v>5.16</v>
      </c>
      <c r="F5" s="453">
        <v>27.7</v>
      </c>
    </row>
    <row r="6" spans="1:6">
      <c r="A6" s="445">
        <v>3</v>
      </c>
      <c r="B6" s="867">
        <v>45810</v>
      </c>
      <c r="C6" s="450" t="s">
        <v>317</v>
      </c>
      <c r="D6" s="451">
        <v>0.67986111111111114</v>
      </c>
      <c r="E6" s="452">
        <v>5.16</v>
      </c>
      <c r="F6" s="453">
        <v>33.9</v>
      </c>
    </row>
    <row r="7" spans="1:6">
      <c r="A7" s="445">
        <v>4</v>
      </c>
      <c r="B7" s="866"/>
      <c r="C7" s="450" t="s">
        <v>318</v>
      </c>
      <c r="D7" s="451">
        <v>0.27083333333333331</v>
      </c>
      <c r="E7" s="453">
        <v>4.8</v>
      </c>
      <c r="F7" s="453">
        <v>30.8</v>
      </c>
    </row>
    <row r="8" spans="1:6">
      <c r="A8" s="444">
        <v>5</v>
      </c>
      <c r="B8" s="865">
        <v>45811</v>
      </c>
      <c r="C8" s="446" t="s">
        <v>317</v>
      </c>
      <c r="D8" s="447">
        <v>0.73263888888888884</v>
      </c>
      <c r="E8" s="448">
        <v>5.03</v>
      </c>
      <c r="F8" s="449">
        <v>30.6</v>
      </c>
    </row>
    <row r="9" spans="1:6">
      <c r="A9" s="445">
        <v>6</v>
      </c>
      <c r="B9" s="866"/>
      <c r="C9" s="450" t="s">
        <v>318</v>
      </c>
      <c r="D9" s="451">
        <v>0.29166666666666669</v>
      </c>
      <c r="E9" s="452">
        <v>4.8899999999999997</v>
      </c>
      <c r="F9" s="453">
        <v>30.8</v>
      </c>
    </row>
    <row r="10" spans="1:6">
      <c r="A10" s="445">
        <v>7</v>
      </c>
      <c r="B10" s="867">
        <v>45812</v>
      </c>
      <c r="C10" s="450" t="s">
        <v>317</v>
      </c>
      <c r="D10" s="451">
        <v>0.69374999999999998</v>
      </c>
      <c r="E10" s="452">
        <v>5.59</v>
      </c>
      <c r="F10" s="453">
        <v>26.4</v>
      </c>
    </row>
    <row r="11" spans="1:6">
      <c r="A11" s="445">
        <v>8</v>
      </c>
      <c r="B11" s="866"/>
      <c r="C11" s="450" t="s">
        <v>318</v>
      </c>
      <c r="D11" s="451">
        <v>7.0833333333333331E-2</v>
      </c>
      <c r="E11" s="452">
        <v>5.27</v>
      </c>
      <c r="F11" s="453">
        <v>29.6</v>
      </c>
    </row>
    <row r="12" spans="1:6">
      <c r="A12" s="445">
        <v>9</v>
      </c>
      <c r="B12" s="867">
        <v>45813</v>
      </c>
      <c r="C12" s="450" t="s">
        <v>317</v>
      </c>
      <c r="D12" s="451">
        <v>0.58333333333333337</v>
      </c>
      <c r="E12" s="452">
        <v>5.17</v>
      </c>
      <c r="F12" s="453">
        <v>27.5</v>
      </c>
    </row>
    <row r="13" spans="1:6">
      <c r="A13" s="445">
        <v>10</v>
      </c>
      <c r="B13" s="866"/>
      <c r="C13" s="450" t="s">
        <v>318</v>
      </c>
      <c r="D13" s="451">
        <v>0.05</v>
      </c>
      <c r="E13" s="452">
        <v>5.27</v>
      </c>
      <c r="F13" s="453">
        <v>27</v>
      </c>
    </row>
    <row r="14" spans="1:6">
      <c r="A14" s="445">
        <v>11</v>
      </c>
      <c r="B14" s="867">
        <v>45814</v>
      </c>
      <c r="C14" s="450" t="s">
        <v>317</v>
      </c>
      <c r="D14" s="451">
        <v>0.70486111111111116</v>
      </c>
      <c r="E14" s="452">
        <v>6.66</v>
      </c>
      <c r="F14" s="453">
        <v>28.1</v>
      </c>
    </row>
    <row r="15" spans="1:6">
      <c r="A15" s="445">
        <v>12</v>
      </c>
      <c r="B15" s="866"/>
      <c r="C15" s="450" t="s">
        <v>318</v>
      </c>
      <c r="D15" s="451">
        <v>4.8611111111111112E-2</v>
      </c>
      <c r="E15" s="452">
        <v>5.09</v>
      </c>
      <c r="F15" s="453">
        <v>30.4</v>
      </c>
    </row>
    <row r="16" spans="1:6">
      <c r="A16" s="445">
        <v>13</v>
      </c>
      <c r="B16" s="867">
        <v>45815</v>
      </c>
      <c r="C16" s="450" t="s">
        <v>317</v>
      </c>
      <c r="D16" s="451"/>
      <c r="E16" s="452"/>
      <c r="F16" s="453"/>
    </row>
    <row r="17" spans="1:6">
      <c r="A17" s="445">
        <v>14</v>
      </c>
      <c r="B17" s="866"/>
      <c r="C17" s="450" t="s">
        <v>318</v>
      </c>
      <c r="D17" s="451"/>
      <c r="E17" s="452"/>
      <c r="F17" s="453"/>
    </row>
    <row r="18" spans="1:6">
      <c r="A18" s="445">
        <v>15</v>
      </c>
      <c r="B18" s="867">
        <v>45816</v>
      </c>
      <c r="C18" s="450" t="s">
        <v>317</v>
      </c>
      <c r="D18" s="451"/>
      <c r="E18" s="452"/>
      <c r="F18" s="453"/>
    </row>
    <row r="19" spans="1:6">
      <c r="A19" s="445">
        <v>16</v>
      </c>
      <c r="B19" s="866"/>
      <c r="C19" s="450" t="s">
        <v>318</v>
      </c>
      <c r="D19" s="451"/>
      <c r="E19" s="452"/>
      <c r="F19" s="453"/>
    </row>
    <row r="20" spans="1:6">
      <c r="A20" s="445">
        <v>17</v>
      </c>
      <c r="B20" s="867">
        <v>45817</v>
      </c>
      <c r="C20" s="450" t="s">
        <v>317</v>
      </c>
      <c r="D20" s="451"/>
      <c r="E20" s="452"/>
      <c r="F20" s="453"/>
    </row>
    <row r="21" spans="1:6">
      <c r="A21" s="445">
        <v>18</v>
      </c>
      <c r="B21" s="866"/>
      <c r="C21" s="450" t="s">
        <v>318</v>
      </c>
      <c r="D21" s="451"/>
      <c r="E21" s="452"/>
      <c r="F21" s="453"/>
    </row>
    <row r="22" spans="1:6">
      <c r="A22" s="445">
        <v>19</v>
      </c>
      <c r="B22" s="867">
        <v>45818</v>
      </c>
      <c r="C22" s="450" t="s">
        <v>317</v>
      </c>
      <c r="D22" s="451"/>
      <c r="E22" s="452"/>
      <c r="F22" s="453"/>
    </row>
    <row r="23" spans="1:6">
      <c r="A23" s="445">
        <v>20</v>
      </c>
      <c r="B23" s="866"/>
      <c r="C23" s="450" t="s">
        <v>318</v>
      </c>
      <c r="D23" s="451"/>
      <c r="E23" s="452"/>
      <c r="F23" s="453"/>
    </row>
    <row r="24" spans="1:6">
      <c r="A24" s="445">
        <v>21</v>
      </c>
      <c r="B24" s="867">
        <v>45819</v>
      </c>
      <c r="C24" s="450" t="s">
        <v>317</v>
      </c>
      <c r="D24" s="451"/>
      <c r="E24" s="452"/>
      <c r="F24" s="453"/>
    </row>
    <row r="25" spans="1:6">
      <c r="A25" s="445">
        <v>22</v>
      </c>
      <c r="B25" s="866"/>
      <c r="C25" s="450" t="s">
        <v>318</v>
      </c>
      <c r="D25" s="451"/>
      <c r="E25" s="452"/>
      <c r="F25" s="453"/>
    </row>
    <row r="26" spans="1:6">
      <c r="A26" s="445">
        <v>23</v>
      </c>
      <c r="B26" s="867">
        <v>45820</v>
      </c>
      <c r="C26" s="450" t="s">
        <v>317</v>
      </c>
      <c r="D26" s="451"/>
      <c r="E26" s="452"/>
      <c r="F26" s="453"/>
    </row>
    <row r="27" spans="1:6">
      <c r="A27" s="445">
        <v>24</v>
      </c>
      <c r="B27" s="866"/>
      <c r="C27" s="450" t="s">
        <v>318</v>
      </c>
      <c r="D27" s="451"/>
      <c r="E27" s="452"/>
      <c r="F27" s="453"/>
    </row>
    <row r="28" spans="1:6">
      <c r="A28" s="445">
        <v>25</v>
      </c>
      <c r="B28" s="867">
        <v>45821</v>
      </c>
      <c r="C28" s="450" t="s">
        <v>317</v>
      </c>
      <c r="D28" s="451"/>
      <c r="E28" s="452"/>
      <c r="F28" s="453"/>
    </row>
    <row r="29" spans="1:6">
      <c r="A29" s="445">
        <v>26</v>
      </c>
      <c r="B29" s="866"/>
      <c r="C29" s="450" t="s">
        <v>318</v>
      </c>
      <c r="D29" s="451"/>
      <c r="E29" s="452"/>
      <c r="F29" s="453"/>
    </row>
    <row r="30" spans="1:6">
      <c r="A30" s="445">
        <v>27</v>
      </c>
      <c r="B30" s="867">
        <v>45822</v>
      </c>
      <c r="C30" s="450" t="s">
        <v>317</v>
      </c>
      <c r="D30" s="451"/>
      <c r="E30" s="452"/>
      <c r="F30" s="453"/>
    </row>
    <row r="31" spans="1:6">
      <c r="A31" s="445">
        <v>28</v>
      </c>
      <c r="B31" s="866"/>
      <c r="C31" s="450" t="s">
        <v>318</v>
      </c>
      <c r="D31" s="451"/>
      <c r="E31" s="452"/>
      <c r="F31" s="453"/>
    </row>
    <row r="32" spans="1:6">
      <c r="A32" s="445">
        <v>29</v>
      </c>
      <c r="B32" s="867">
        <v>45823</v>
      </c>
      <c r="C32" s="450" t="s">
        <v>317</v>
      </c>
      <c r="D32" s="451"/>
      <c r="E32" s="452"/>
      <c r="F32" s="453"/>
    </row>
    <row r="33" spans="1:6">
      <c r="A33" s="445">
        <v>30</v>
      </c>
      <c r="B33" s="866"/>
      <c r="C33" s="450" t="s">
        <v>318</v>
      </c>
      <c r="D33" s="451"/>
      <c r="E33" s="452"/>
      <c r="F33" s="453"/>
    </row>
    <row r="34" spans="1:6">
      <c r="A34" s="445">
        <v>31</v>
      </c>
      <c r="B34" s="867">
        <v>45824</v>
      </c>
      <c r="C34" s="450" t="s">
        <v>317</v>
      </c>
      <c r="D34" s="451"/>
      <c r="E34" s="452"/>
      <c r="F34" s="453"/>
    </row>
    <row r="35" spans="1:6">
      <c r="A35" s="445">
        <v>32</v>
      </c>
      <c r="B35" s="866"/>
      <c r="C35" s="450" t="s">
        <v>318</v>
      </c>
      <c r="D35" s="451"/>
      <c r="E35" s="452"/>
      <c r="F35" s="453"/>
    </row>
    <row r="36" spans="1:6">
      <c r="A36" s="445">
        <v>33</v>
      </c>
      <c r="B36" s="867">
        <v>45825</v>
      </c>
      <c r="C36" s="450" t="s">
        <v>317</v>
      </c>
      <c r="D36" s="451"/>
      <c r="E36" s="452"/>
      <c r="F36" s="453"/>
    </row>
    <row r="37" spans="1:6">
      <c r="A37" s="445">
        <v>34</v>
      </c>
      <c r="B37" s="866"/>
      <c r="C37" s="450" t="s">
        <v>318</v>
      </c>
      <c r="D37" s="451"/>
      <c r="E37" s="452"/>
      <c r="F37" s="453"/>
    </row>
    <row r="38" spans="1:6">
      <c r="A38" s="445">
        <v>35</v>
      </c>
      <c r="B38" s="867">
        <v>45826</v>
      </c>
      <c r="C38" s="450" t="s">
        <v>317</v>
      </c>
      <c r="D38" s="451"/>
      <c r="E38" s="452"/>
      <c r="F38" s="453"/>
    </row>
    <row r="39" spans="1:6">
      <c r="A39" s="445">
        <v>36</v>
      </c>
      <c r="B39" s="866"/>
      <c r="C39" s="450" t="s">
        <v>318</v>
      </c>
      <c r="D39" s="451"/>
      <c r="E39" s="452"/>
      <c r="F39" s="453"/>
    </row>
    <row r="40" spans="1:6">
      <c r="A40" s="445">
        <v>37</v>
      </c>
      <c r="B40" s="867">
        <v>45827</v>
      </c>
      <c r="C40" s="450" t="s">
        <v>317</v>
      </c>
      <c r="D40" s="451"/>
      <c r="E40" s="452"/>
      <c r="F40" s="453"/>
    </row>
    <row r="41" spans="1:6">
      <c r="A41" s="445">
        <v>38</v>
      </c>
      <c r="B41" s="866"/>
      <c r="C41" s="450" t="s">
        <v>318</v>
      </c>
      <c r="D41" s="451"/>
      <c r="E41" s="452"/>
      <c r="F41" s="453"/>
    </row>
    <row r="42" spans="1:6">
      <c r="A42" s="445">
        <v>39</v>
      </c>
      <c r="B42" s="867">
        <v>45828</v>
      </c>
      <c r="C42" s="450" t="s">
        <v>317</v>
      </c>
      <c r="D42" s="451"/>
      <c r="E42" s="452"/>
      <c r="F42" s="453"/>
    </row>
    <row r="43" spans="1:6">
      <c r="A43" s="445">
        <v>40</v>
      </c>
      <c r="B43" s="866"/>
      <c r="C43" s="450" t="s">
        <v>318</v>
      </c>
      <c r="D43" s="451"/>
      <c r="E43" s="452"/>
      <c r="F43" s="453"/>
    </row>
    <row r="44" spans="1:6">
      <c r="A44" s="445">
        <v>41</v>
      </c>
      <c r="B44" s="867">
        <v>45829</v>
      </c>
      <c r="C44" s="450" t="s">
        <v>317</v>
      </c>
      <c r="D44" s="451"/>
      <c r="E44" s="452"/>
      <c r="F44" s="453"/>
    </row>
    <row r="45" spans="1:6">
      <c r="A45" s="445">
        <v>42</v>
      </c>
      <c r="B45" s="866"/>
      <c r="C45" s="450" t="s">
        <v>318</v>
      </c>
      <c r="D45" s="451"/>
      <c r="E45" s="452"/>
      <c r="F45" s="453"/>
    </row>
    <row r="46" spans="1:6">
      <c r="A46" s="445">
        <v>43</v>
      </c>
      <c r="B46" s="867">
        <v>45830</v>
      </c>
      <c r="C46" s="450" t="s">
        <v>317</v>
      </c>
      <c r="D46" s="451"/>
      <c r="E46" s="452"/>
      <c r="F46" s="453"/>
    </row>
    <row r="47" spans="1:6">
      <c r="A47" s="445">
        <v>44</v>
      </c>
      <c r="B47" s="866"/>
      <c r="C47" s="450" t="s">
        <v>318</v>
      </c>
      <c r="D47" s="451"/>
      <c r="E47" s="452"/>
      <c r="F47" s="453"/>
    </row>
    <row r="48" spans="1:6">
      <c r="A48" s="445">
        <v>45</v>
      </c>
      <c r="B48" s="867">
        <v>45831</v>
      </c>
      <c r="C48" s="450" t="s">
        <v>317</v>
      </c>
      <c r="D48" s="451"/>
      <c r="E48" s="452"/>
      <c r="F48" s="453"/>
    </row>
    <row r="49" spans="1:6">
      <c r="A49" s="445">
        <v>46</v>
      </c>
      <c r="B49" s="866"/>
      <c r="C49" s="450" t="s">
        <v>318</v>
      </c>
      <c r="D49" s="451"/>
      <c r="E49" s="452"/>
      <c r="F49" s="453"/>
    </row>
    <row r="50" spans="1:6">
      <c r="A50" s="445">
        <v>47</v>
      </c>
      <c r="B50" s="867">
        <v>45832</v>
      </c>
      <c r="C50" s="450" t="s">
        <v>317</v>
      </c>
      <c r="D50" s="451"/>
      <c r="E50" s="452"/>
      <c r="F50" s="453"/>
    </row>
    <row r="51" spans="1:6">
      <c r="A51" s="445">
        <v>48</v>
      </c>
      <c r="B51" s="866"/>
      <c r="C51" s="450" t="s">
        <v>318</v>
      </c>
      <c r="D51" s="451"/>
      <c r="E51" s="452"/>
      <c r="F51" s="453"/>
    </row>
    <row r="52" spans="1:6">
      <c r="A52" s="445">
        <v>49</v>
      </c>
      <c r="B52" s="867">
        <v>45833</v>
      </c>
      <c r="C52" s="450" t="s">
        <v>317</v>
      </c>
      <c r="D52" s="451"/>
      <c r="E52" s="452"/>
      <c r="F52" s="453"/>
    </row>
    <row r="53" spans="1:6">
      <c r="A53" s="445">
        <v>50</v>
      </c>
      <c r="B53" s="866"/>
      <c r="C53" s="450" t="s">
        <v>318</v>
      </c>
      <c r="D53" s="451"/>
      <c r="E53" s="452"/>
      <c r="F53" s="453"/>
    </row>
    <row r="54" spans="1:6">
      <c r="A54" s="445">
        <v>51</v>
      </c>
      <c r="B54" s="867">
        <v>45834</v>
      </c>
      <c r="C54" s="450" t="s">
        <v>317</v>
      </c>
      <c r="D54" s="451"/>
      <c r="E54" s="452"/>
      <c r="F54" s="453"/>
    </row>
    <row r="55" spans="1:6">
      <c r="A55" s="445">
        <v>52</v>
      </c>
      <c r="B55" s="866"/>
      <c r="C55" s="450" t="s">
        <v>318</v>
      </c>
      <c r="D55" s="451"/>
      <c r="E55" s="452"/>
      <c r="F55" s="453"/>
    </row>
    <row r="56" spans="1:6">
      <c r="A56" s="445">
        <v>53</v>
      </c>
      <c r="B56" s="867">
        <v>45835</v>
      </c>
      <c r="C56" s="450" t="s">
        <v>317</v>
      </c>
      <c r="D56" s="451"/>
      <c r="E56" s="452"/>
      <c r="F56" s="453"/>
    </row>
    <row r="57" spans="1:6">
      <c r="A57" s="445">
        <v>54</v>
      </c>
      <c r="B57" s="866"/>
      <c r="C57" s="450" t="s">
        <v>318</v>
      </c>
      <c r="D57" s="451"/>
      <c r="E57" s="452"/>
      <c r="F57" s="453"/>
    </row>
    <row r="58" spans="1:6">
      <c r="A58" s="445">
        <v>55</v>
      </c>
      <c r="B58" s="867">
        <v>45836</v>
      </c>
      <c r="C58" s="450" t="s">
        <v>317</v>
      </c>
      <c r="D58" s="451"/>
      <c r="E58" s="452"/>
      <c r="F58" s="453"/>
    </row>
    <row r="59" spans="1:6">
      <c r="A59" s="445">
        <v>56</v>
      </c>
      <c r="B59" s="866"/>
      <c r="C59" s="450" t="s">
        <v>318</v>
      </c>
      <c r="D59" s="451"/>
      <c r="E59" s="452"/>
      <c r="F59" s="453"/>
    </row>
    <row r="60" spans="1:6">
      <c r="A60" s="445">
        <v>57</v>
      </c>
      <c r="B60" s="867">
        <v>45837</v>
      </c>
      <c r="C60" s="450" t="s">
        <v>317</v>
      </c>
      <c r="D60" s="451"/>
      <c r="E60" s="452"/>
      <c r="F60" s="453"/>
    </row>
    <row r="61" spans="1:6">
      <c r="A61" s="445">
        <v>58</v>
      </c>
      <c r="B61" s="866"/>
      <c r="C61" s="450" t="s">
        <v>318</v>
      </c>
      <c r="D61" s="451"/>
      <c r="E61" s="452"/>
      <c r="F61" s="453"/>
    </row>
    <row r="62" spans="1:6">
      <c r="A62" s="445">
        <v>59</v>
      </c>
      <c r="B62" s="867">
        <v>45838</v>
      </c>
      <c r="C62" s="450" t="s">
        <v>317</v>
      </c>
      <c r="D62" s="451"/>
      <c r="E62" s="452"/>
      <c r="F62" s="453"/>
    </row>
    <row r="63" spans="1:6">
      <c r="A63" s="445">
        <v>60</v>
      </c>
      <c r="B63" s="866"/>
      <c r="C63" s="450" t="s">
        <v>318</v>
      </c>
      <c r="D63" s="451"/>
      <c r="E63" s="452"/>
      <c r="F63" s="453"/>
    </row>
    <row r="64" spans="1:6">
      <c r="A64" s="455"/>
      <c r="B64" s="455"/>
      <c r="C64" s="455"/>
      <c r="D64" s="455"/>
      <c r="E64" s="455"/>
      <c r="F64" s="455"/>
    </row>
    <row r="65" spans="1:6">
      <c r="A65" s="454"/>
      <c r="B65" s="454"/>
      <c r="C65" s="454"/>
      <c r="D65" s="454"/>
      <c r="E65" s="454"/>
      <c r="F65" s="454"/>
    </row>
    <row r="66" spans="1:6">
      <c r="A66" s="454"/>
      <c r="B66" s="454"/>
      <c r="C66" s="454"/>
      <c r="D66" s="454"/>
      <c r="E66" s="454"/>
      <c r="F66" s="454"/>
    </row>
    <row r="67" spans="1:6">
      <c r="A67" s="454"/>
      <c r="B67" s="454"/>
      <c r="C67" s="454"/>
      <c r="D67" s="454"/>
      <c r="E67" s="454"/>
      <c r="F67" s="454"/>
    </row>
    <row r="68" spans="1:6">
      <c r="A68" s="454"/>
      <c r="B68" s="454"/>
      <c r="C68" s="454"/>
      <c r="D68" s="454"/>
      <c r="E68" s="454"/>
      <c r="F68" s="454"/>
    </row>
    <row r="69" spans="1:6">
      <c r="A69" s="454"/>
      <c r="B69" s="454"/>
      <c r="C69" s="454"/>
      <c r="D69" s="454"/>
      <c r="E69" s="454"/>
      <c r="F69" s="454"/>
    </row>
    <row r="70" spans="1:6">
      <c r="A70" s="454"/>
      <c r="B70" s="454"/>
      <c r="C70" s="454"/>
      <c r="D70" s="454"/>
      <c r="E70" s="454"/>
      <c r="F70" s="454"/>
    </row>
    <row r="71" spans="1:6">
      <c r="A71" s="454"/>
      <c r="B71" s="454"/>
      <c r="C71" s="454"/>
      <c r="D71" s="454"/>
      <c r="E71" s="454"/>
      <c r="F71" s="454"/>
    </row>
    <row r="72" spans="1:6">
      <c r="A72" s="454"/>
      <c r="B72" s="454"/>
      <c r="C72" s="454"/>
      <c r="D72" s="454"/>
      <c r="E72" s="454"/>
      <c r="F72" s="454"/>
    </row>
    <row r="73" spans="1:6">
      <c r="A73" s="454"/>
      <c r="B73" s="454"/>
      <c r="C73" s="454"/>
      <c r="D73" s="454"/>
      <c r="E73" s="454"/>
      <c r="F73" s="454"/>
    </row>
    <row r="74" spans="1:6">
      <c r="A74" s="454"/>
      <c r="B74" s="454"/>
      <c r="C74" s="454"/>
      <c r="D74" s="454"/>
      <c r="E74" s="454"/>
      <c r="F74" s="454"/>
    </row>
    <row r="75" spans="1:6">
      <c r="A75" s="454"/>
      <c r="B75" s="454"/>
      <c r="C75" s="454"/>
      <c r="D75" s="454"/>
      <c r="E75" s="454"/>
      <c r="F75" s="454"/>
    </row>
    <row r="76" spans="1:6">
      <c r="A76" s="454"/>
      <c r="B76" s="454"/>
      <c r="C76" s="454"/>
      <c r="D76" s="454"/>
      <c r="E76" s="454"/>
      <c r="F76" s="454"/>
    </row>
    <row r="77" spans="1:6">
      <c r="A77" s="454"/>
      <c r="B77" s="454"/>
      <c r="C77" s="454"/>
      <c r="D77" s="454"/>
      <c r="E77" s="454"/>
      <c r="F77" s="454"/>
    </row>
    <row r="78" spans="1:6">
      <c r="A78" s="454"/>
      <c r="B78" s="454"/>
      <c r="C78" s="454"/>
      <c r="D78" s="454"/>
      <c r="E78" s="454"/>
      <c r="F78" s="454"/>
    </row>
    <row r="79" spans="1:6">
      <c r="A79" s="454"/>
      <c r="B79" s="454"/>
      <c r="C79" s="454"/>
      <c r="D79" s="454"/>
      <c r="E79" s="454"/>
      <c r="F79" s="454"/>
    </row>
    <row r="80" spans="1:6">
      <c r="A80" s="454"/>
      <c r="B80" s="454"/>
      <c r="C80" s="454"/>
      <c r="D80" s="454"/>
      <c r="E80" s="454"/>
      <c r="F80" s="454"/>
    </row>
  </sheetData>
  <mergeCells count="32">
    <mergeCell ref="B60:B61"/>
    <mergeCell ref="B62:B63"/>
    <mergeCell ref="B50:B51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30:B31"/>
    <mergeCell ref="B32:B33"/>
    <mergeCell ref="B34:B35"/>
    <mergeCell ref="B36:B37"/>
    <mergeCell ref="B38:B39"/>
    <mergeCell ref="B20:B21"/>
    <mergeCell ref="B22:B23"/>
    <mergeCell ref="B24:B25"/>
    <mergeCell ref="B26:B27"/>
    <mergeCell ref="B28:B29"/>
    <mergeCell ref="B10:B11"/>
    <mergeCell ref="B12:B13"/>
    <mergeCell ref="B14:B15"/>
    <mergeCell ref="B16:B17"/>
    <mergeCell ref="B18:B19"/>
    <mergeCell ref="A2:A3"/>
    <mergeCell ref="B2:F2"/>
    <mergeCell ref="B4:B5"/>
    <mergeCell ref="B6:B7"/>
    <mergeCell ref="B8:B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2">
        <f>Meter!B1</f>
        <v>45814</v>
      </c>
      <c r="C1" s="832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6"/>
      <c r="C2" s="436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289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72" t="s">
        <v>301</v>
      </c>
      <c r="B4" s="873"/>
      <c r="C4" s="868" t="s">
        <v>25</v>
      </c>
      <c r="D4" s="868"/>
      <c r="E4" s="868" t="s">
        <v>7</v>
      </c>
      <c r="F4" s="868"/>
      <c r="G4" s="868" t="s">
        <v>8</v>
      </c>
      <c r="H4" s="868"/>
      <c r="I4" s="868" t="s">
        <v>26</v>
      </c>
      <c r="J4" s="868"/>
      <c r="K4" s="868" t="s">
        <v>27</v>
      </c>
      <c r="L4" s="869"/>
      <c r="U4"/>
      <c r="V4" s="10"/>
      <c r="W4" s="10"/>
    </row>
    <row r="5" spans="1:23" ht="13.5" thickBot="1">
      <c r="A5" s="874"/>
      <c r="B5" s="875"/>
      <c r="C5" s="870" t="s">
        <v>28</v>
      </c>
      <c r="D5" s="870"/>
      <c r="E5" s="870" t="s">
        <v>26</v>
      </c>
      <c r="F5" s="870"/>
      <c r="G5" s="870" t="s">
        <v>26</v>
      </c>
      <c r="H5" s="870"/>
      <c r="I5" s="870" t="s">
        <v>29</v>
      </c>
      <c r="J5" s="870"/>
      <c r="K5" s="870" t="s">
        <v>29</v>
      </c>
      <c r="L5" s="871"/>
      <c r="U5"/>
      <c r="V5" s="10"/>
      <c r="W5" s="10"/>
    </row>
    <row r="6" spans="1:23" ht="15" customHeight="1">
      <c r="A6" s="888" t="s">
        <v>282</v>
      </c>
      <c r="B6" s="889" t="s">
        <v>282</v>
      </c>
      <c r="C6" s="880"/>
      <c r="D6" s="896"/>
      <c r="E6" s="880"/>
      <c r="F6" s="896"/>
      <c r="G6" s="880"/>
      <c r="H6" s="896"/>
      <c r="I6" s="880">
        <f>G6-E6</f>
        <v>0</v>
      </c>
      <c r="J6" s="896"/>
      <c r="K6" s="880">
        <f>G6-C6</f>
        <v>0</v>
      </c>
      <c r="L6" s="881"/>
      <c r="U6"/>
      <c r="V6" s="10"/>
      <c r="W6" s="10"/>
    </row>
    <row r="7" spans="1:23" ht="15" customHeight="1">
      <c r="A7" s="890" t="s">
        <v>283</v>
      </c>
      <c r="B7" s="891" t="s">
        <v>283</v>
      </c>
      <c r="C7" s="897"/>
      <c r="D7" s="898"/>
      <c r="E7" s="897"/>
      <c r="F7" s="898"/>
      <c r="G7" s="897"/>
      <c r="H7" s="898"/>
      <c r="I7" s="880">
        <f t="shared" ref="I7:I9" si="0">G7-E7</f>
        <v>0</v>
      </c>
      <c r="J7" s="896"/>
      <c r="K7" s="880">
        <f t="shared" ref="K7:K9" si="1">G7-C7</f>
        <v>0</v>
      </c>
      <c r="L7" s="881"/>
      <c r="U7"/>
      <c r="V7" s="10"/>
      <c r="W7" s="10"/>
    </row>
    <row r="8" spans="1:23" ht="15" customHeight="1">
      <c r="A8" s="890" t="s">
        <v>296</v>
      </c>
      <c r="B8" s="891"/>
      <c r="C8" s="897"/>
      <c r="D8" s="898"/>
      <c r="E8" s="897"/>
      <c r="F8" s="898"/>
      <c r="G8" s="897"/>
      <c r="H8" s="898"/>
      <c r="I8" s="880">
        <f t="shared" si="0"/>
        <v>0</v>
      </c>
      <c r="J8" s="896"/>
      <c r="K8" s="880">
        <f t="shared" si="1"/>
        <v>0</v>
      </c>
      <c r="L8" s="881"/>
      <c r="U8"/>
      <c r="V8" s="10"/>
      <c r="W8" s="10"/>
    </row>
    <row r="9" spans="1:23" ht="15" customHeight="1" thickBot="1">
      <c r="A9" s="901" t="s">
        <v>297</v>
      </c>
      <c r="B9" s="902"/>
      <c r="C9" s="899"/>
      <c r="D9" s="900"/>
      <c r="E9" s="899"/>
      <c r="F9" s="900"/>
      <c r="G9" s="899"/>
      <c r="H9" s="900"/>
      <c r="I9" s="903">
        <f t="shared" si="0"/>
        <v>0</v>
      </c>
      <c r="J9" s="906"/>
      <c r="K9" s="903">
        <f t="shared" si="1"/>
        <v>0</v>
      </c>
      <c r="L9" s="904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290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72" t="s">
        <v>301</v>
      </c>
      <c r="B12" s="873"/>
      <c r="C12" s="876" t="s">
        <v>25</v>
      </c>
      <c r="D12" s="876"/>
      <c r="E12" s="876" t="s">
        <v>7</v>
      </c>
      <c r="F12" s="876"/>
      <c r="G12" s="876" t="s">
        <v>8</v>
      </c>
      <c r="H12" s="876"/>
      <c r="I12" s="877" t="s">
        <v>26</v>
      </c>
      <c r="J12" s="877"/>
      <c r="K12" s="868" t="s">
        <v>27</v>
      </c>
      <c r="L12" s="869"/>
      <c r="N12" s="19"/>
    </row>
    <row r="13" spans="1:23" ht="13.5" thickBot="1">
      <c r="A13" s="874"/>
      <c r="B13" s="875"/>
      <c r="C13" s="878" t="s">
        <v>28</v>
      </c>
      <c r="D13" s="878"/>
      <c r="E13" s="878" t="s">
        <v>26</v>
      </c>
      <c r="F13" s="878"/>
      <c r="G13" s="878" t="s">
        <v>26</v>
      </c>
      <c r="H13" s="878"/>
      <c r="I13" s="879" t="s">
        <v>29</v>
      </c>
      <c r="J13" s="879"/>
      <c r="K13" s="870" t="s">
        <v>29</v>
      </c>
      <c r="L13" s="871"/>
      <c r="N13"/>
      <c r="O13"/>
      <c r="P13"/>
      <c r="Q13"/>
      <c r="R13"/>
    </row>
    <row r="14" spans="1:23" ht="15" customHeight="1">
      <c r="A14" s="892" t="s">
        <v>282</v>
      </c>
      <c r="B14" s="893" t="s">
        <v>282</v>
      </c>
      <c r="C14" s="882"/>
      <c r="D14" s="882"/>
      <c r="E14" s="882"/>
      <c r="F14" s="882"/>
      <c r="G14" s="882"/>
      <c r="H14" s="882"/>
      <c r="I14" s="883">
        <f>G14-E14</f>
        <v>0</v>
      </c>
      <c r="J14" s="883"/>
      <c r="K14" s="880">
        <f>G14-C14</f>
        <v>0</v>
      </c>
      <c r="L14" s="881"/>
      <c r="N14" s="19"/>
      <c r="O14"/>
      <c r="P14"/>
      <c r="Q14"/>
      <c r="R14"/>
      <c r="S14"/>
      <c r="T14"/>
    </row>
    <row r="15" spans="1:23" ht="15" customHeight="1">
      <c r="A15" s="884" t="s">
        <v>283</v>
      </c>
      <c r="B15" s="885" t="s">
        <v>283</v>
      </c>
      <c r="C15" s="894"/>
      <c r="D15" s="894"/>
      <c r="E15" s="894"/>
      <c r="F15" s="894"/>
      <c r="G15" s="894"/>
      <c r="H15" s="894"/>
      <c r="I15" s="883">
        <f t="shared" ref="I15:I16" si="2">G15-E15</f>
        <v>0</v>
      </c>
      <c r="J15" s="883"/>
      <c r="K15" s="880">
        <f t="shared" ref="K15:K16" si="3">G15-C15</f>
        <v>0</v>
      </c>
      <c r="L15" s="881"/>
      <c r="N15" s="19"/>
      <c r="O15"/>
      <c r="P15"/>
      <c r="Q15"/>
      <c r="R15"/>
      <c r="S15"/>
      <c r="T15"/>
    </row>
    <row r="16" spans="1:23" ht="15" customHeight="1" thickBot="1">
      <c r="A16" s="886" t="s">
        <v>298</v>
      </c>
      <c r="B16" s="887"/>
      <c r="C16" s="905"/>
      <c r="D16" s="905"/>
      <c r="E16" s="905"/>
      <c r="F16" s="905"/>
      <c r="G16" s="905"/>
      <c r="H16" s="905"/>
      <c r="I16" s="907">
        <f t="shared" si="2"/>
        <v>0</v>
      </c>
      <c r="J16" s="907"/>
      <c r="K16" s="903">
        <f t="shared" si="3"/>
        <v>0</v>
      </c>
      <c r="L16" s="904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291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72" t="s">
        <v>301</v>
      </c>
      <c r="B19" s="873"/>
      <c r="C19" s="876" t="s">
        <v>25</v>
      </c>
      <c r="D19" s="876"/>
      <c r="E19" s="876" t="s">
        <v>7</v>
      </c>
      <c r="F19" s="876"/>
      <c r="G19" s="876" t="s">
        <v>8</v>
      </c>
      <c r="H19" s="876"/>
      <c r="I19" s="877" t="s">
        <v>26</v>
      </c>
      <c r="J19" s="877"/>
      <c r="K19" s="868" t="s">
        <v>27</v>
      </c>
      <c r="L19" s="869"/>
      <c r="O19" s="48"/>
      <c r="P19"/>
      <c r="Q19" s="11"/>
      <c r="R19"/>
      <c r="S19"/>
      <c r="T19"/>
    </row>
    <row r="20" spans="1:20" ht="13.5" thickBot="1">
      <c r="A20" s="874"/>
      <c r="B20" s="875"/>
      <c r="C20" s="878" t="s">
        <v>28</v>
      </c>
      <c r="D20" s="878"/>
      <c r="E20" s="878" t="s">
        <v>26</v>
      </c>
      <c r="F20" s="878"/>
      <c r="G20" s="878" t="s">
        <v>26</v>
      </c>
      <c r="H20" s="878"/>
      <c r="I20" s="879" t="s">
        <v>29</v>
      </c>
      <c r="J20" s="879"/>
      <c r="K20" s="870" t="s">
        <v>29</v>
      </c>
      <c r="L20" s="871"/>
      <c r="N20" s="19"/>
      <c r="O20" s="48"/>
      <c r="P20"/>
      <c r="Q20"/>
      <c r="R20"/>
      <c r="S20"/>
      <c r="T20"/>
    </row>
    <row r="21" spans="1:20" ht="15" customHeight="1">
      <c r="A21" s="892" t="s">
        <v>292</v>
      </c>
      <c r="B21" s="893"/>
      <c r="C21" s="908"/>
      <c r="D21" s="908"/>
      <c r="E21" s="908"/>
      <c r="F21" s="908"/>
      <c r="G21" s="908"/>
      <c r="H21" s="908"/>
      <c r="I21" s="883">
        <f>G21-E21</f>
        <v>0</v>
      </c>
      <c r="J21" s="883"/>
      <c r="K21" s="880">
        <f>G21-C21</f>
        <v>0</v>
      </c>
      <c r="L21" s="881"/>
      <c r="N21" s="19"/>
      <c r="O21" s="48"/>
      <c r="P21"/>
      <c r="Q21"/>
      <c r="R21"/>
      <c r="S21"/>
      <c r="T21"/>
    </row>
    <row r="22" spans="1:20" ht="15" customHeight="1">
      <c r="A22" s="884" t="s">
        <v>293</v>
      </c>
      <c r="B22" s="885"/>
      <c r="C22" s="895"/>
      <c r="D22" s="895"/>
      <c r="E22" s="895"/>
      <c r="F22" s="895"/>
      <c r="G22" s="895"/>
      <c r="H22" s="895"/>
      <c r="I22" s="883">
        <f t="shared" ref="I22:I31" si="4">G22-E22</f>
        <v>0</v>
      </c>
      <c r="J22" s="883"/>
      <c r="K22" s="880">
        <f t="shared" ref="K22:K31" si="5">G22-C22</f>
        <v>0</v>
      </c>
      <c r="L22" s="881"/>
      <c r="N22" s="19"/>
      <c r="O22" s="48"/>
      <c r="P22"/>
      <c r="Q22"/>
      <c r="R22"/>
      <c r="S22"/>
      <c r="T22"/>
    </row>
    <row r="23" spans="1:20" ht="15" customHeight="1">
      <c r="A23" s="884" t="s">
        <v>287</v>
      </c>
      <c r="B23" s="885"/>
      <c r="C23" s="895"/>
      <c r="D23" s="895"/>
      <c r="E23" s="895"/>
      <c r="F23" s="895"/>
      <c r="G23" s="895"/>
      <c r="H23" s="895"/>
      <c r="I23" s="883">
        <f t="shared" si="4"/>
        <v>0</v>
      </c>
      <c r="J23" s="883"/>
      <c r="K23" s="880">
        <f t="shared" si="5"/>
        <v>0</v>
      </c>
      <c r="L23" s="881"/>
      <c r="N23" s="19"/>
      <c r="O23" s="48"/>
      <c r="P23"/>
      <c r="Q23"/>
      <c r="R23"/>
      <c r="S23"/>
      <c r="T23"/>
    </row>
    <row r="24" spans="1:20" ht="15" customHeight="1">
      <c r="A24" s="884" t="s">
        <v>288</v>
      </c>
      <c r="B24" s="885"/>
      <c r="C24" s="895"/>
      <c r="D24" s="895"/>
      <c r="E24" s="895"/>
      <c r="F24" s="895"/>
      <c r="G24" s="895"/>
      <c r="H24" s="895"/>
      <c r="I24" s="883">
        <f t="shared" si="4"/>
        <v>0</v>
      </c>
      <c r="J24" s="883"/>
      <c r="K24" s="880">
        <f t="shared" si="5"/>
        <v>0</v>
      </c>
      <c r="L24" s="881"/>
      <c r="M24" s="19"/>
      <c r="N24" s="15"/>
      <c r="O24" s="17"/>
      <c r="P24"/>
      <c r="Q24"/>
      <c r="R24"/>
      <c r="S24"/>
      <c r="T24"/>
    </row>
    <row r="25" spans="1:20" ht="15" customHeight="1">
      <c r="A25" s="884" t="s">
        <v>284</v>
      </c>
      <c r="B25" s="885"/>
      <c r="C25" s="895"/>
      <c r="D25" s="895"/>
      <c r="E25" s="895"/>
      <c r="F25" s="895"/>
      <c r="G25" s="895"/>
      <c r="H25" s="895"/>
      <c r="I25" s="883">
        <f t="shared" si="4"/>
        <v>0</v>
      </c>
      <c r="J25" s="883"/>
      <c r="K25" s="880">
        <f t="shared" si="5"/>
        <v>0</v>
      </c>
      <c r="L25" s="881"/>
      <c r="M25" s="19"/>
      <c r="N25" s="15"/>
      <c r="O25" s="17"/>
      <c r="P25"/>
      <c r="Q25"/>
      <c r="R25"/>
      <c r="S25"/>
      <c r="T25"/>
    </row>
    <row r="26" spans="1:20" ht="15" customHeight="1">
      <c r="A26" s="884" t="s">
        <v>285</v>
      </c>
      <c r="B26" s="885"/>
      <c r="C26" s="895"/>
      <c r="D26" s="895"/>
      <c r="E26" s="895"/>
      <c r="F26" s="895"/>
      <c r="G26" s="895"/>
      <c r="H26" s="895"/>
      <c r="I26" s="883">
        <f t="shared" si="4"/>
        <v>0</v>
      </c>
      <c r="J26" s="883"/>
      <c r="K26" s="880">
        <f t="shared" si="5"/>
        <v>0</v>
      </c>
      <c r="L26" s="881"/>
      <c r="M26" s="19"/>
      <c r="N26" s="15"/>
      <c r="O26" s="17"/>
      <c r="P26"/>
      <c r="Q26"/>
      <c r="R26"/>
      <c r="S26"/>
      <c r="T26"/>
    </row>
    <row r="27" spans="1:20" ht="15" customHeight="1">
      <c r="A27" s="884" t="s">
        <v>286</v>
      </c>
      <c r="B27" s="885"/>
      <c r="C27" s="894"/>
      <c r="D27" s="894"/>
      <c r="E27" s="894"/>
      <c r="F27" s="894"/>
      <c r="G27" s="894"/>
      <c r="H27" s="894"/>
      <c r="I27" s="883">
        <f t="shared" si="4"/>
        <v>0</v>
      </c>
      <c r="J27" s="883"/>
      <c r="K27" s="880">
        <f t="shared" si="5"/>
        <v>0</v>
      </c>
      <c r="L27" s="881"/>
      <c r="M27" s="19"/>
      <c r="N27" s="13"/>
      <c r="O27"/>
      <c r="P27"/>
      <c r="Q27"/>
      <c r="R27"/>
      <c r="S27"/>
      <c r="T27"/>
    </row>
    <row r="28" spans="1:20" ht="15" customHeight="1">
      <c r="A28" s="884" t="s">
        <v>294</v>
      </c>
      <c r="B28" s="885"/>
      <c r="C28" s="894"/>
      <c r="D28" s="894"/>
      <c r="E28" s="894"/>
      <c r="F28" s="894"/>
      <c r="G28" s="894"/>
      <c r="H28" s="894"/>
      <c r="I28" s="883">
        <f t="shared" si="4"/>
        <v>0</v>
      </c>
      <c r="J28" s="883"/>
      <c r="K28" s="880">
        <f t="shared" si="5"/>
        <v>0</v>
      </c>
      <c r="L28" s="881"/>
      <c r="M28" s="19"/>
      <c r="N28" s="15"/>
      <c r="O28" s="17"/>
      <c r="P28"/>
      <c r="Q28"/>
      <c r="R28"/>
      <c r="S28"/>
      <c r="T28"/>
    </row>
    <row r="29" spans="1:20" ht="15" customHeight="1">
      <c r="A29" s="884" t="s">
        <v>295</v>
      </c>
      <c r="B29" s="885"/>
      <c r="C29" s="894"/>
      <c r="D29" s="894"/>
      <c r="E29" s="894"/>
      <c r="F29" s="894"/>
      <c r="G29" s="894"/>
      <c r="H29" s="894"/>
      <c r="I29" s="883">
        <f t="shared" si="4"/>
        <v>0</v>
      </c>
      <c r="J29" s="883"/>
      <c r="K29" s="880">
        <f t="shared" si="5"/>
        <v>0</v>
      </c>
      <c r="L29" s="881"/>
      <c r="M29" s="19"/>
      <c r="N29" s="15"/>
      <c r="O29" s="17"/>
      <c r="P29"/>
      <c r="Q29"/>
      <c r="R29"/>
      <c r="S29"/>
      <c r="T29"/>
    </row>
    <row r="30" spans="1:20" ht="15" customHeight="1">
      <c r="A30" s="884" t="s">
        <v>299</v>
      </c>
      <c r="B30" s="885"/>
      <c r="C30" s="894"/>
      <c r="D30" s="894"/>
      <c r="E30" s="894"/>
      <c r="F30" s="894"/>
      <c r="G30" s="894"/>
      <c r="H30" s="894"/>
      <c r="I30" s="883">
        <f t="shared" si="4"/>
        <v>0</v>
      </c>
      <c r="J30" s="883"/>
      <c r="K30" s="880">
        <f t="shared" si="5"/>
        <v>0</v>
      </c>
      <c r="L30" s="881"/>
      <c r="M30" s="19"/>
      <c r="N30" s="15"/>
      <c r="O30" s="17"/>
      <c r="P30"/>
      <c r="Q30"/>
      <c r="R30"/>
      <c r="S30"/>
      <c r="T30"/>
    </row>
    <row r="31" spans="1:20" ht="15" customHeight="1" thickBot="1">
      <c r="A31" s="886" t="s">
        <v>300</v>
      </c>
      <c r="B31" s="887"/>
      <c r="C31" s="905"/>
      <c r="D31" s="905"/>
      <c r="E31" s="905"/>
      <c r="F31" s="905"/>
      <c r="G31" s="905"/>
      <c r="H31" s="905"/>
      <c r="I31" s="907">
        <f t="shared" si="4"/>
        <v>0</v>
      </c>
      <c r="J31" s="907"/>
      <c r="K31" s="903">
        <f t="shared" si="5"/>
        <v>0</v>
      </c>
      <c r="L31" s="904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759"/>
      <c r="B33" s="759"/>
      <c r="C33" s="759"/>
      <c r="D33" s="759"/>
      <c r="F33" s="7"/>
      <c r="H33" s="8"/>
      <c r="J33" s="16"/>
    </row>
    <row r="34" spans="1:15">
      <c r="E34" s="758"/>
      <c r="F34" s="758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Props1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2024-06-22T00:44:17Z</cp:lastPrinted>
  <dcterms:created xsi:type="dcterms:W3CDTF">2007-07-07T03:28:17Z</dcterms:created>
  <dcterms:modified xsi:type="dcterms:W3CDTF">2025-06-06T18:25:56Z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