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6238" documentId="8_{B7B4CAF8-1478-430A-BE5C-A7736AA87AF0}" xr6:coauthVersionLast="47" xr6:coauthVersionMax="47" xr10:uidLastSave="{B758E13A-8F97-4171-AC9F-6A968D6413F8}"/>
  <bookViews>
    <workbookView xWindow="-120" yWindow="-120" windowWidth="29040" windowHeight="15720" tabRatio="652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B85AD934-9714-48BA-BDA2-2C33320EB863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52C8F41C-6E0D-40A4-9333-D1A1505CE84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<sst xmlns="http://schemas.openxmlformats.org/spreadsheetml/2006/main" count="639" uniqueCount="351">
  <si>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</si>
  <si>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</si>
  <si>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</si>
  <si>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</si>
  <si>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</si>
  <si>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</si>
  <si>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</si>
  <si>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</si>
  <si>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</si>
  <si>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</si>
  <si>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</si>
  <si>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</si>
  <si>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</si>
  <si>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</si>
  <si>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</si>
  <si>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</si>
  <si>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</si>
  <si>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</si>
  <si>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</si>
  <si>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</si>
  <si>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</si>
  <si>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</si>
  <si>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</si>
  <si>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</si>
  <si>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</si>
  <si>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</si>
  <si>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</si>
  <si>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</si>
  <si>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</si>
  <si>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</si>
  <si>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</si>
  <si>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</si>
  <si>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</si>
  <si>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</si>
  <si>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</si>
  <si>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</si>
  <si>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</si>
  <si>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</si>
  <si>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</si>
  <si>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</si>
  <si>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</si>
  <si>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</si>
  <si>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</si>
  <si>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</si>
  <si>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</si>
  <si>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</si>
  <si>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</si>
  <si>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</si>
  <si>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</si>
  <si>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</si>
  <si>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</si>
  <si>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</si>
  <si>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</si>
  <si>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</si>
  <si>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</si>
  <si>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</si>
  <si>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</si>
  <si>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</si>
  <si>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</si>
  <si>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</si>
  <si>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</si>
  <si>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</si>
  <si>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</si>
  <si>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</si>
  <si>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</si>
  <si>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</si>
  <si>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</si>
  <si>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</si>
  <si>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</si>
  <si>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</si>
  <si>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</si>
  <si>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</si>
  <si>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</si>
  <si>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</si>
  <si>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</si>
  <si>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</si>
  <si>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</si>
  <si>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</si>
  <si>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</si>
  <si>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</si>
  <si>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</si>
  <si>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</si>
  <si>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</si>
  <si>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</si>
  <si>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</si>
  <si>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</si>
  <si>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</si>
  <si>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</si>
  <si>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</si>
  <si>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</si>
  <si>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</si>
  <si>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</si>
  <si>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</si>
  <si>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</si>
  <si>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</si>
  <si>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</si>
  <si>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</si>
  <si>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</si>
  <si>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</si>
  <si>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</si>
  <si>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</si>
  <si>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</si>
  <si>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</si>
  <si>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</si>
  <si>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</si>
  <si>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</si>
  <si>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</si>
  <si>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</si>
  <si>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</si>
  <si>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</si>
  <si>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</si>
  <si>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</si>
  <si>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</si>
  <si>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</si>
  <si>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</si>
  <si>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</si>
  <si>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</si>
  <si>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</si>
  <si>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</si>
  <si>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</si>
  <si>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</si>
  <si>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</si>
  <si>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</si>
  <si>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</si>
  <si>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</si>
  <si>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</si>
  <si>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</si>
  <si>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</si>
  <si>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</si>
  <si>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</si>
  <si>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</si>
  <si>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</si>
  <si>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</si>
  <si>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</si>
  <si>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</si>
  <si>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</si>
  <si>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</si>
  <si>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</si>
  <si>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</si>
  <si>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</si>
  <si>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</si>
  <si>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</si>
  <si>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</si>
  <si>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</si>
  <si>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</si>
  <si>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</si>
  <si>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</si>
  <si>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</si>
  <si>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</si>
  <si>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</si>
  <si>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</si>
  <si>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</si>
  <si>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</si>
  <si>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</si>
  <si>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</si>
  <si>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</si>
  <si>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</si>
  <si>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</si>
  <si>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</si>
  <si>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</si>
  <si>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</si>
  <si>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</si>
  <si>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</si>
  <si>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</si>
  <si>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</si>
  <si>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</si>
  <si>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</si>
  <si>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</si>
  <si>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</si>
  <si>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</si>
  <si>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</si>
  <si>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</si>
  <si>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</si>
  <si>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</si>
  <si>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</si>
  <si>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</si>
  <si>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</si>
  <si>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</si>
  <si>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</si>
  <si>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</si>
  <si>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</si>
  <si>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</si>
  <si>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</si>
  <si>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</si>
  <si>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</si>
  <si>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</si>
  <si>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</si>
  <si>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</si>
  <si>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</si>
  <si>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</si>
  <si>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</si>
  <si>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</si>
  <si>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</si>
  <si>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</si>
  <si>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</si>
  <si>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</si>
  <si>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</si>
  <si>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</si>
  <si>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</si>
  <si>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</si>
  <si>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</si>
  <si>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</si>
  <si>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</si>
  <si>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</si>
  <si>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</si>
  <si>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</si>
  <si>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</si>
  <si>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</si>
  <si>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</si>
  <si>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</si>
  <si>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</si>
  <si>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</si>
  <si>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</si>
  <si>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</si>
  <si>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</si>
  <si>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</si>
  <si>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</si>
  <si>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</si>
  <si>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</si>
  <si>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</si>
  <si>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</si>
  <si>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</si>
  <si>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</si>
  <si>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</si>
  <si>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</si>
  <si>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</si>
  <si>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</si>
  <si>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</si>
  <si>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</si>
  <si>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</si>
  <si>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</si>
  <si>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</si>
  <si>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</si>
  <si>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</si>
  <si>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</si>
  <si>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</si>
  <si>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</si>
  <si>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</si>
  <si>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</si>
  <si>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</si>
  <si>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</si>
  <si>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</si>
  <si>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</si>
  <si>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</si>
  <si>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</si>
  <si>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</si>
  <si>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</si>
  <si>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</si>
  <si>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</si>
  <si>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</si>
  <si>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</si>
  <si>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</si>
  <si>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</si>
  <si>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</si>
  <si>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</si>
  <si>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</si>
  <si>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</si>
  <si>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</si>
  <si>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</si>
  <si>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</si>
  <si>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</si>
  <si>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</si>
  <si>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</si>
  <si>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</si>
  <si>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</si>
  <si>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</si>
  <si>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</si>
  <si>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</si>
  <si>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</si>
  <si>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</si>
  <si>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</si>
  <si>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</si>
  <si>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</si>
  <si>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</si>
  <si>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</si>
  <si>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</si>
  <si>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Shift Leader : Zakariya</t>
  </si>
  <si>
    <t>CCR Operator : Ois</t>
  </si>
  <si>
    <t>Steamfield : Dadan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</si>
  <si>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</si>
  <si>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</si>
  <si>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</si>
  <si>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</si>
  <si>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</si>
  <si>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</si>
  <si>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</si>
  <si>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</si>
  <si>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</si>
  <si>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</si>
  <si>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</si>
  <si>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</si>
  <si>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</si>
  <si>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</si>
  <si>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</si>
  <si>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</si>
  <si>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</si>
  <si>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</si>
  <si>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</si>
  <si>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</si>
  <si>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</si>
  <si>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</si>
  <si>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</si>
  <si>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6. Brine Booster Pump IJN-8B (P-2301B) have indication mechseal leaking</t>
  </si>
  <si>
    <t>7. Brine Booster Pump IJN-6A (P-2201A) have indication mechseal leaking</t>
  </si>
  <si>
    <t>8. Brine Dump Control valve Ijen-6  PV-2227A indication passing</t>
  </si>
  <si>
    <t>8. Brine Booster Pump IJN-8B (P-2301B) have indication mechseal leaking. Status: CB open and manual valve suction &amp; discharge close.</t>
  </si>
  <si>
    <t>9. Brine Booster Pump IJN-6A (P-2201A) have indication mechseal leaking</t>
  </si>
  <si>
    <t>10. DHP tools pull out at Well IJN 9-1 and Well IJN8-1 was done by Toptek. Master valve and crown valve closed</t>
  </si>
  <si>
    <t>11. Brine Dump Control valve Ijen-6  PV-2227A indication passing</t>
  </si>
  <si>
    <t>Shift Leader : Mahatir</t>
  </si>
  <si>
    <t>CCR Operator : Tio</t>
  </si>
  <si>
    <t>Steamfield : Dede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</si>
  <si>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</si>
  <si>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</si>
  <si>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</si>
  <si>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</si>
  <si>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</si>
  <si>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</si>
  <si>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</si>
  <si>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</si>
  <si>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</si>
  <si>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PLN adviced load ROH 31.72 MW (Mr. Gendhon suhendro)</t>
  </si>
  <si>
    <t>Start pit pump IJN 8 (Level pond : 31.6%)</t>
  </si>
  <si>
    <t>Stop pit pump IJN 8 (Level pond : 26.9%)</t>
  </si>
  <si>
    <t>Start pit pump IJN 8 (Level pond : 29.1%)</t>
  </si>
  <si>
    <t>Stop pit pump IJN 8 (Level pond : 24.2%)</t>
  </si>
  <si>
    <t>ACC fans inspection (Standart activities schedule) - result F-9370 little bit noisy from belt. The F-9313 noisy also. Overall all condition ACC is safe</t>
  </si>
  <si>
    <t>Handover shift and Toolbox Meeting</t>
  </si>
  <si>
    <t>Start pit pump IJN 8 (Level pond : 27.1%)</t>
  </si>
  <si>
    <t>Manual rotary Shaft pump Brine Booster Pump P2301-B IJN 8</t>
  </si>
  <si>
    <t>Stop pit pump IJN 8 (Level pond : 20.1%)</t>
  </si>
  <si>
    <t>Stroke test Control valve NV-2601B discharge Reinjection Pump B</t>
  </si>
  <si>
    <t>Inspection of Auxiliary Transformers (AT IJN 6, AT IJN 8 and AT IJN 5) [standard activities schedule]</t>
  </si>
  <si>
    <t>Running test Oil Sump Pump P8605 [standard activities schedule]</t>
  </si>
  <si>
    <t>Running test Fire Water Refilling pump P8202 [standard activities schedule]</t>
  </si>
  <si>
    <t>Running test Standby Reinjection pump P2601-B [standard activities schedule]</t>
  </si>
  <si>
    <t>Change priority Dump valve from  LV2327-A to LV2327-B IJN 8 [standard activities schedule]</t>
  </si>
  <si>
    <t>Stroke test Dump valve LV2327-B IJN 8 [standard activities schedule]</t>
  </si>
  <si>
    <t>Check and Release Pressure &amp; Condensate Master Valve &amp; Wing Valve Well IJN 8-2 [standard activities schedule]</t>
  </si>
  <si>
    <t>Change over Generator Cooling water pump from P9813A to P9813B [standard activities schedule]</t>
  </si>
  <si>
    <t>Check and Release Pressure &amp; Condensate Master Valve &amp; Wing Valve Well IJN 6-4 [standard activities schedule]</t>
  </si>
  <si>
    <t>Check and Release Pressure &amp; Condensate Master Valve &amp; Wing Valve Well IJN 6-3 [standard activities schedule]</t>
  </si>
  <si>
    <t>Check and Release Pressure &amp; Condensate Master Valve &amp; Wing Valve Well IJN 6-2 [standard activities schedule]</t>
  </si>
  <si>
    <t>Check and Release Pressure &amp; Condensate Master Valve &amp; Wing Valve Well IJN 6-1 [standard activities schedule]</t>
  </si>
  <si>
    <t>Running test Standby Brine Booster Pump P2201-A IJN 6 [standard activities schedule]</t>
  </si>
  <si>
    <t>Start Electrical pit pump IJN 6 (Level pond : 24.5%)</t>
  </si>
  <si>
    <t>Start Electrical pit pump IJN 6 (Level pond : 14.0%)</t>
  </si>
  <si>
    <t>PLN adviced load ROH 31.72 MW (Mr. Ilham ariyanto)</t>
  </si>
  <si>
    <t>Start pit pump IJN 8 (Level pond : 32.5%)</t>
  </si>
  <si>
    <t>PLN adviced load ROH 31.72 MW (Mr. Imam syamsudin)</t>
  </si>
  <si>
    <t>Stop pit pump IJN 8 (Level pond : 28.7%)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</si>
</sst>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9.550000000000000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15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0" fontId="85" fillId="4" borderId="72" xfId="1443" applyFont="1" applyFill="1" applyBorder="1" applyAlignment="1">
      <alignment horizontal="left"/>
    </xf>
    <xf numFmtId="20" fontId="112" fillId="0" borderId="113" xfId="21" quotePrefix="1" applyNumberFormat="1" applyFont="1" applyFill="1" applyBorder="1" applyAlignment="1" applyProtection="1">
      <alignment horizontal="center" vertical="center"/>
      <protection locked="0"/>
    </xf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20" fontId="130" fillId="4" borderId="115" xfId="21" applyNumberFormat="1" applyFont="1" applyFill="1" applyBorder="1" applyAlignment="1" applyProtection="1">
      <alignment horizontal="center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0" fontId="77" fillId="4" borderId="54" xfId="21" applyNumberFormat="1" applyFont="1" applyFill="1" applyBorder="1" applyAlignment="1" applyProtection="1">
      <alignment vertical="center"/>
      <protection locked="0"/>
    </xf>
    <xf numFmtId="20" fontId="77" fillId="4" borderId="81" xfId="21" applyNumberFormat="1" applyFont="1" applyFill="1" applyBorder="1" applyAlignment="1" applyProtection="1">
      <alignment vertical="center"/>
      <protection locked="0"/>
    </xf>
    <xf numFmtId="20" fontId="77" fillId="4" borderId="55" xfId="21" applyNumberFormat="1" applyFont="1" applyFill="1" applyBorder="1" applyAlignment="1" applyProtection="1">
      <alignment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top" wrapText="1"/>
      <protection locked="0"/>
    </xf>
    <xf numFmtId="20" fontId="77" fillId="0" borderId="5" xfId="21" applyNumberFormat="1" applyFont="1" applyFill="1" applyBorder="1" applyAlignment="1" applyProtection="1">
      <alignment horizontal="left" vertical="top" wrapText="1"/>
      <protection locked="0"/>
    </xf>
    <xf numFmtId="20" fontId="77" fillId="0" borderId="76" xfId="21" applyNumberFormat="1" applyFont="1" applyFill="1" applyBorder="1" applyAlignment="1" applyProtection="1">
      <alignment horizontal="left" vertical="top" wrapText="1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 wrapText="1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4" fontId="112" fillId="4" borderId="0" xfId="21" applyNumberFormat="1" applyFont="1" applyFill="1" applyBorder="1" applyAlignment="1">
      <alignment horizontal="center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4" fontId="112" fillId="0" borderId="65" xfId="21" applyNumberFormat="1" applyFont="1" applyFill="1" applyBorder="1" applyAlignment="1">
      <alignment horizontal="center"/>
    </xf>
    <xf numFmtId="0" fontId="112" fillId="4" borderId="71" xfId="21" applyFont="1" applyFill="1" applyBorder="1" applyAlignment="1">
      <alignment horizontal="center" vertical="center" wrapText="1"/>
    </xf>
    <xf numFmtId="2" fontId="112" fillId="4" borderId="0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2" fontId="112" fillId="4" borderId="71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4" fontId="112" fillId="0" borderId="64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7" fillId="0" borderId="19" xfId="16" applyNumberFormat="1" applyFont="1" applyBorder="1" applyAlignment="1">
      <alignment horizontal="right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0" fontId="112" fillId="0" borderId="29" xfId="16" applyFont="1" applyBorder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0" fontId="112" fillId="4" borderId="30" xfId="16" applyFont="1" applyFill="1" applyBorder="1" applyAlignment="1">
      <alignment horizontal="center" vertical="center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31" xfId="16" applyFont="1" applyFill="1" applyBorder="1" applyAlignment="1">
      <alignment horizontal="center" vertical="center"/>
    </xf>
    <xf numFmtId="0" fontId="79" fillId="0" borderId="62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43" xfId="0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68" fontId="112" fillId="4" borderId="1" xfId="16" quotePrefix="1" applyNumberFormat="1" applyFont="1" applyFill="1" applyBorder="1" applyAlignment="1">
      <alignment horizontal="right" vertical="center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4" borderId="105" xfId="16" quotePrefix="1" applyNumberFormat="1" applyFont="1" applyFill="1" applyBorder="1" applyAlignment="1">
      <alignment horizontal="right" vertic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4" borderId="95" xfId="16" applyFont="1" applyFill="1" applyBorder="1" applyAlignment="1">
      <alignment horizont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73" xfId="16" applyFont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20" fontId="112" fillId="0" borderId="114" xfId="21" applyNumberFormat="1" applyFont="1" applyFill="1" applyBorder="1" applyAlignment="1" applyProtection="1">
      <alignment horizontal="center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 refreshError="1"/>
      <sheetData sheetId="1">
        <row r="21">
          <cell r="G21">
            <v>144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0"/>
  <sheetViews>
    <sheetView showGridLines="0" tabSelected="1" zoomScaleNormal="100" workbookViewId="0">
      <selection activeCell="L27" sqref="L27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81">
        <f>Meter!B1</f>
        <v>45815</v>
      </c>
      <c r="I1" s="481"/>
      <c r="J1" s="482"/>
      <c r="K1" s="145"/>
      <c r="L1" s="144"/>
      <c r="M1" s="144"/>
    </row>
    <row r="2" spans="1:20" ht="14.25" thickTop="1" thickBot="1"/>
    <row r="3" spans="1:20" s="152" customFormat="1" ht="42" customHeight="1">
      <c r="B3" s="486" t="s">
        <v>2</v>
      </c>
      <c r="C3" s="487"/>
      <c r="D3" s="487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20.179164950000001</v>
      </c>
      <c r="G4" s="233">
        <f>Steamfield!O30</f>
        <v>198.53976488333331</v>
      </c>
      <c r="H4" s="233">
        <f>Steamfield!M30</f>
        <v>37.341124495833327</v>
      </c>
      <c r="I4" s="234"/>
      <c r="J4" s="235"/>
      <c r="R4" s="21"/>
      <c r="S4" s="21"/>
      <c r="T4" s="21"/>
    </row>
    <row r="5" spans="1:20">
      <c r="A5" s="141"/>
      <c r="B5" s="488"/>
      <c r="C5" s="489"/>
      <c r="D5" s="153" t="s">
        <v>122</v>
      </c>
      <c r="E5" s="232" t="s">
        <v>207</v>
      </c>
      <c r="F5" s="233">
        <f>Steamfield!P30</f>
        <v>22.603999112500002</v>
      </c>
      <c r="G5" s="233">
        <f>Steamfield!S30</f>
        <v>196.17615202499994</v>
      </c>
      <c r="H5" s="233">
        <f>Steamfield!Q30</f>
        <v>38.362547695833335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20.526219629166665</v>
      </c>
      <c r="G6" s="233">
        <f>Steamfield!W30</f>
        <v>196.25003623750001</v>
      </c>
      <c r="H6" s="233">
        <f>Steamfield!U30</f>
        <v>38.172443395833334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20.667124112500005</v>
      </c>
      <c r="G7" s="233">
        <f>Steamfield!AA30</f>
        <v>197.62006430416668</v>
      </c>
      <c r="H7" s="233">
        <f>Steamfield!Y30</f>
        <v>40.568297941666664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1.8744386333333336</v>
      </c>
      <c r="G8" s="233">
        <f>Steamfield!AH30</f>
        <v>77.08361450000001</v>
      </c>
      <c r="H8" s="233">
        <f>Steamfield!AF30</f>
        <v>9.9729682500000028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21.311258462500003</v>
      </c>
      <c r="G9" s="233">
        <f>Steamfield!AL30</f>
        <v>190.61638536249998</v>
      </c>
      <c r="H9" s="233">
        <f>Steamfield!AJ30</f>
        <v>53.215717420833322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53.988772299197912</v>
      </c>
      <c r="J11" s="244">
        <f t="shared" ref="J11:J13" si="0">I11*24*3600</f>
        <v>4664629.9266507002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3.3007917044120378</v>
      </c>
      <c r="J12" s="244">
        <f t="shared" si="0"/>
        <v>285188.40326120006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6.3942279315509269</v>
      </c>
      <c r="J13" s="244">
        <f t="shared" si="0"/>
        <v>552461.29328600015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63.683791935160876</v>
      </c>
      <c r="J14" s="244">
        <f>I14*24*3600</f>
        <v>5502279.6231978992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13.078717849999999</v>
      </c>
      <c r="G15" s="233">
        <f>Steamfield!AB30</f>
        <v>194.42508010000003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12.840997995833334</v>
      </c>
      <c r="G16" s="233">
        <f>Steamfield!AM30</f>
        <v>193.76520447083331</v>
      </c>
      <c r="H16" s="248"/>
      <c r="I16" s="254"/>
      <c r="J16" s="255"/>
      <c r="R16" s="21"/>
      <c r="S16" s="21"/>
      <c r="T16" s="21"/>
    </row>
    <row r="17" spans="1:20">
      <c r="A17" s="141"/>
      <c r="B17" s="499" t="s">
        <v>128</v>
      </c>
      <c r="C17" s="500"/>
      <c r="D17" s="153" t="s">
        <v>129</v>
      </c>
      <c r="E17" s="232" t="s">
        <v>209</v>
      </c>
      <c r="F17" s="233">
        <f>Steamfield!AW30</f>
        <v>14.836358791666663</v>
      </c>
      <c r="G17" s="233">
        <f>Steamfield!AU30</f>
        <v>124.25475397083336</v>
      </c>
      <c r="H17" s="233">
        <f>Steamfield!AV30</f>
        <v>99.964394520833352</v>
      </c>
      <c r="I17" s="256">
        <f>Steamfield!AT30</f>
        <v>131.13654942903702</v>
      </c>
      <c r="J17" s="261">
        <f>Steamfield!AT29</f>
        <v>11330197.870668799</v>
      </c>
      <c r="K17" s="50"/>
      <c r="L17" s="50"/>
      <c r="R17" s="21"/>
      <c r="S17" s="21"/>
      <c r="T17" s="21"/>
    </row>
    <row r="18" spans="1:20" ht="13.5" thickBot="1">
      <c r="A18" s="141"/>
      <c r="B18" s="511"/>
      <c r="C18" s="512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505" t="s">
        <v>9</v>
      </c>
      <c r="C20" s="506"/>
      <c r="D20" s="507"/>
      <c r="E20" s="490" t="s">
        <v>193</v>
      </c>
      <c r="F20" s="491"/>
      <c r="G20" s="508"/>
      <c r="H20" s="490" t="s">
        <v>136</v>
      </c>
      <c r="I20" s="491"/>
      <c r="J20" s="492"/>
      <c r="R20" s="21"/>
      <c r="S20" s="21"/>
      <c r="T20" s="21"/>
    </row>
    <row r="21" spans="1:20">
      <c r="A21" s="141"/>
      <c r="B21" s="499" t="s">
        <v>130</v>
      </c>
      <c r="C21" s="500"/>
      <c r="D21" s="154" t="s">
        <v>135</v>
      </c>
      <c r="E21" s="493">
        <f>Steamfield!B30</f>
        <v>34.559728475000007</v>
      </c>
      <c r="F21" s="509"/>
      <c r="G21" s="510"/>
      <c r="H21" s="493">
        <f>Steamfield!B30*24</f>
        <v>829.43348340000011</v>
      </c>
      <c r="I21" s="494"/>
      <c r="J21" s="495"/>
      <c r="R21" s="21"/>
      <c r="S21" s="21"/>
      <c r="T21" s="21"/>
    </row>
    <row r="22" spans="1:20">
      <c r="A22" s="141"/>
      <c r="B22" s="501"/>
      <c r="C22" s="502"/>
      <c r="D22" s="176" t="s">
        <v>131</v>
      </c>
      <c r="E22" s="493">
        <f>H22/24</f>
        <v>31.862502848291669</v>
      </c>
      <c r="F22" s="509"/>
      <c r="G22" s="510"/>
      <c r="H22" s="496">
        <f>'Report '!E7/1000</f>
        <v>764.70006835900006</v>
      </c>
      <c r="I22" s="497"/>
      <c r="J22" s="498"/>
      <c r="R22" s="21"/>
      <c r="S22" s="21"/>
      <c r="T22" s="21"/>
    </row>
    <row r="23" spans="1:20" ht="13.5" thickBot="1">
      <c r="A23" s="141"/>
      <c r="B23" s="503" t="s">
        <v>138</v>
      </c>
      <c r="C23" s="504"/>
      <c r="D23" s="155"/>
      <c r="E23" s="459">
        <f>H23/24</f>
        <v>2.6972256267083359</v>
      </c>
      <c r="F23" s="460"/>
      <c r="G23" s="461"/>
      <c r="H23" s="483">
        <f>H21-H22</f>
        <v>64.733415041000057</v>
      </c>
      <c r="I23" s="484"/>
      <c r="J23" s="485"/>
      <c r="R23" s="21"/>
      <c r="S23" s="21"/>
      <c r="T23" s="21"/>
    </row>
    <row r="24" spans="1:20" ht="17.25" customHeight="1">
      <c r="A24" s="141"/>
      <c r="B24" s="468" t="s">
        <v>219</v>
      </c>
      <c r="C24" s="469"/>
      <c r="D24" s="224"/>
      <c r="E24" s="480" t="s">
        <v>218</v>
      </c>
      <c r="F24" s="480"/>
      <c r="G24" s="480"/>
      <c r="H24" s="462" t="s">
        <v>220</v>
      </c>
      <c r="I24" s="463"/>
      <c r="J24" s="464"/>
      <c r="R24" s="21"/>
      <c r="S24" s="21"/>
      <c r="T24" s="21"/>
    </row>
    <row r="25" spans="1:20">
      <c r="A25" s="141"/>
      <c r="B25" s="470"/>
      <c r="C25" s="471"/>
      <c r="D25" s="222" t="s">
        <v>135</v>
      </c>
      <c r="E25" s="474">
        <f>IFERROR(I14/E21,0)</f>
        <v>1.8427167904756192</v>
      </c>
      <c r="F25" s="475"/>
      <c r="G25" s="476"/>
      <c r="H25" s="477">
        <f>E25*3600</f>
        <v>6633.7804457122293</v>
      </c>
      <c r="I25" s="478"/>
      <c r="J25" s="479"/>
      <c r="K25" s="43"/>
      <c r="R25" s="21"/>
      <c r="S25" s="21"/>
      <c r="T25" s="21"/>
    </row>
    <row r="26" spans="1:20" ht="13.5" thickBot="1">
      <c r="A26" s="141"/>
      <c r="B26" s="472"/>
      <c r="C26" s="473"/>
      <c r="D26" s="223" t="s">
        <v>131</v>
      </c>
      <c r="E26" s="459">
        <f>IFERROR(I14/E22,0)</f>
        <v>1.9987065121149241</v>
      </c>
      <c r="F26" s="460"/>
      <c r="G26" s="461"/>
      <c r="H26" s="465">
        <f>E26*3600</f>
        <v>7195.3434436137268</v>
      </c>
      <c r="I26" s="466"/>
      <c r="J26" s="467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259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305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306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 t="s">
        <v>209</v>
      </c>
      <c r="Q36" s="197"/>
      <c r="R36" s="198"/>
    </row>
    <row r="37" spans="1:18" ht="15">
      <c r="A37" s="141"/>
      <c r="B37" s="173" t="s">
        <v>307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/>
      <c r="Q37" s="197"/>
      <c r="R37" s="198"/>
    </row>
    <row r="38" spans="1:18" ht="13.5" thickBot="1">
      <c r="A38" s="141"/>
      <c r="B38" s="401" t="s">
        <v>308</v>
      </c>
      <c r="C38" s="160"/>
      <c r="D38" s="160"/>
      <c r="E38" s="160"/>
      <c r="F38" s="160"/>
      <c r="G38" s="160"/>
      <c r="H38" s="160"/>
      <c r="I38" s="160"/>
      <c r="J38" s="161"/>
      <c r="N38" s="214"/>
      <c r="O38" s="214"/>
      <c r="P38" s="197"/>
      <c r="Q38" s="197"/>
      <c r="R38" s="198"/>
    </row>
    <row r="39" spans="1:18">
      <c r="A39" s="141"/>
      <c r="O39" s="197"/>
      <c r="P39" s="197"/>
      <c r="Q39" s="197"/>
      <c r="R39" s="198"/>
    </row>
    <row r="40" spans="1:18">
      <c r="A40" s="141"/>
      <c r="O40" s="197"/>
      <c r="P40" s="197"/>
      <c r="Q40" s="197"/>
      <c r="R40" s="198"/>
    </row>
  </sheetData>
  <sheetProtection formatCells="0"/>
  <mergeCells count="22"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  <mergeCell ref="E26:G26"/>
    <mergeCell ref="H24:J24"/>
    <mergeCell ref="H26:J26"/>
    <mergeCell ref="B24:C26"/>
    <mergeCell ref="E25:G25"/>
    <mergeCell ref="H25:J25"/>
    <mergeCell ref="E24:G24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$P$31:$P$36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41"/>
  <sheetViews>
    <sheetView showGridLines="0" topLeftCell="A4" zoomScale="89" zoomScaleNormal="89" workbookViewId="0">
      <selection activeCell="T28" sqref="T28"/>
    </sheetView>
  </sheetViews>
  <sheetFormatPr defaultColWidth="9.140625" defaultRowHeight="12.75"/>
  <cols>
    <col min="1" max="1" width="16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662" t="s">
        <v>141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171"/>
      <c r="M1" s="686">
        <f>Meter!B1</f>
        <v>45815</v>
      </c>
      <c r="N1" s="686"/>
      <c r="O1" s="687"/>
      <c r="P1" s="145"/>
      <c r="Q1" s="144"/>
      <c r="R1" s="144"/>
    </row>
    <row r="2" spans="1:21" ht="14.25" thickTop="1" thickBot="1">
      <c r="A2" s="684" t="s">
        <v>81</v>
      </c>
      <c r="B2" s="684"/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5"/>
      <c r="S2" s="32"/>
    </row>
    <row r="3" spans="1:21" ht="13.5" thickBot="1">
      <c r="A3" s="688" t="s">
        <v>5</v>
      </c>
      <c r="B3" s="689"/>
      <c r="C3" s="689"/>
      <c r="D3" s="690"/>
      <c r="E3" s="698" t="s">
        <v>6</v>
      </c>
      <c r="F3" s="699"/>
      <c r="G3" s="699"/>
      <c r="H3" s="699"/>
      <c r="I3" s="699"/>
      <c r="J3" s="700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91"/>
      <c r="B4" s="692"/>
      <c r="C4" s="692"/>
      <c r="D4" s="693"/>
      <c r="E4" s="701" t="s">
        <v>74</v>
      </c>
      <c r="F4" s="659"/>
      <c r="G4" s="658" t="s">
        <v>73</v>
      </c>
      <c r="H4" s="659"/>
      <c r="I4" s="653" t="s">
        <v>75</v>
      </c>
      <c r="J4" s="654"/>
      <c r="K4" s="54"/>
      <c r="L4" s="54"/>
      <c r="M4" s="54"/>
      <c r="N4" s="54"/>
      <c r="O4" s="54"/>
      <c r="P4" s="54"/>
      <c r="Q4" s="645"/>
      <c r="R4" s="645"/>
      <c r="S4" s="21"/>
      <c r="T4" s="21"/>
    </row>
    <row r="5" spans="1:21" ht="13.5" thickBot="1">
      <c r="A5" s="694"/>
      <c r="B5" s="695"/>
      <c r="C5" s="695"/>
      <c r="D5" s="696"/>
      <c r="E5" s="702"/>
      <c r="F5" s="661"/>
      <c r="G5" s="660"/>
      <c r="H5" s="661"/>
      <c r="I5" s="655"/>
      <c r="J5" s="656"/>
      <c r="K5" s="651"/>
      <c r="L5" s="649"/>
      <c r="M5" s="649"/>
      <c r="N5" s="649"/>
      <c r="O5" s="646"/>
      <c r="P5" s="646"/>
      <c r="Q5" s="646"/>
      <c r="R5" s="646"/>
      <c r="S5" s="21"/>
      <c r="T5" s="21"/>
    </row>
    <row r="6" spans="1:21" ht="13.5" thickBot="1">
      <c r="A6" s="676" t="s">
        <v>190</v>
      </c>
      <c r="B6" s="677"/>
      <c r="C6" s="677"/>
      <c r="D6" s="678"/>
      <c r="E6" s="697">
        <v>764700.06835900003</v>
      </c>
      <c r="F6" s="650"/>
      <c r="G6" s="650"/>
      <c r="H6" s="650"/>
      <c r="I6" s="679">
        <f>E6-G6</f>
        <v>764700.06835900003</v>
      </c>
      <c r="J6" s="680"/>
      <c r="K6" s="657"/>
      <c r="L6" s="652"/>
      <c r="M6" s="652"/>
      <c r="N6" s="652"/>
      <c r="O6" s="647"/>
      <c r="P6" s="647"/>
      <c r="Q6" s="647"/>
      <c r="R6" s="647"/>
      <c r="S6" s="21"/>
      <c r="T6" s="21"/>
    </row>
    <row r="7" spans="1:21" ht="13.5" thickBot="1">
      <c r="A7" s="703"/>
      <c r="B7" s="704"/>
      <c r="C7" s="704"/>
      <c r="D7" s="705"/>
      <c r="E7" s="664">
        <f>E6</f>
        <v>764700.06835900003</v>
      </c>
      <c r="F7" s="665"/>
      <c r="G7" s="665">
        <f>G6</f>
        <v>0</v>
      </c>
      <c r="H7" s="665"/>
      <c r="I7" s="674">
        <f>I6</f>
        <v>764700.06835900003</v>
      </c>
      <c r="J7" s="675"/>
      <c r="K7" s="657"/>
      <c r="L7" s="652"/>
      <c r="M7" s="652"/>
      <c r="N7" s="652"/>
      <c r="O7" s="647"/>
      <c r="P7" s="647"/>
      <c r="Q7" s="647"/>
      <c r="R7" s="647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47"/>
      <c r="P8" s="647"/>
      <c r="Q8" s="647"/>
      <c r="R8" s="647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681" t="s">
        <v>9</v>
      </c>
      <c r="B10" s="682"/>
      <c r="C10" s="682"/>
      <c r="D10" s="683"/>
      <c r="E10" s="639" t="s">
        <v>72</v>
      </c>
      <c r="F10" s="640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676" t="s">
        <v>34</v>
      </c>
      <c r="B11" s="677"/>
      <c r="C11" s="677"/>
      <c r="D11" s="678"/>
      <c r="E11" s="641">
        <f>Meter!I18</f>
        <v>764000</v>
      </c>
      <c r="F11" s="642"/>
      <c r="G11" s="179"/>
      <c r="H11" s="179"/>
      <c r="I11" s="179"/>
      <c r="J11" s="179"/>
      <c r="K11" s="179"/>
      <c r="L11" s="180"/>
      <c r="M11" s="66">
        <f>SUM(E11:K11)</f>
        <v>764000</v>
      </c>
      <c r="N11" s="67"/>
      <c r="O11" s="67"/>
      <c r="P11" s="68"/>
      <c r="Q11" s="60"/>
      <c r="R11" s="67"/>
      <c r="S11" s="21"/>
      <c r="T11" s="21"/>
    </row>
    <row r="12" spans="1:21">
      <c r="A12" s="613" t="s">
        <v>10</v>
      </c>
      <c r="B12" s="614"/>
      <c r="C12" s="614"/>
      <c r="D12" s="615"/>
      <c r="E12" s="643">
        <f>Meter!K30</f>
        <v>5782740</v>
      </c>
      <c r="F12" s="644"/>
      <c r="G12" s="181"/>
      <c r="H12" s="181"/>
      <c r="I12" s="181"/>
      <c r="J12" s="181"/>
      <c r="K12" s="181"/>
      <c r="L12" s="182"/>
      <c r="M12" s="69">
        <f>SUM(E12:K12)</f>
        <v>5782740</v>
      </c>
      <c r="N12" s="67"/>
      <c r="O12" s="67"/>
      <c r="P12" s="67"/>
      <c r="Q12" s="60"/>
      <c r="R12" s="67"/>
      <c r="S12" s="43"/>
      <c r="T12" s="21"/>
    </row>
    <row r="13" spans="1:21">
      <c r="A13" s="613" t="s">
        <v>11</v>
      </c>
      <c r="B13" s="614"/>
      <c r="C13" s="614"/>
      <c r="D13" s="615"/>
      <c r="E13" s="186"/>
      <c r="F13" s="188"/>
      <c r="G13" s="142">
        <f>Meter!I42</f>
        <v>18496.970000000205</v>
      </c>
      <c r="H13" s="142">
        <f>Meter!I43</f>
        <v>0</v>
      </c>
      <c r="I13" s="142">
        <f>Meter!I44</f>
        <v>6396.9399999999441</v>
      </c>
      <c r="J13" s="142">
        <f>Meter!I45</f>
        <v>44.699999999999818</v>
      </c>
      <c r="K13" s="142">
        <f>Meter!I46</f>
        <v>986</v>
      </c>
      <c r="L13" s="142">
        <f>Meter!I47</f>
        <v>1648</v>
      </c>
      <c r="M13" s="69">
        <f>SUM(G13,I13,J13,K13,L13)</f>
        <v>27572.61000000015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16" t="s">
        <v>12</v>
      </c>
      <c r="B14" s="617"/>
      <c r="C14" s="617"/>
      <c r="D14" s="618"/>
      <c r="E14" s="187"/>
      <c r="F14" s="189"/>
      <c r="G14" s="143">
        <f>Meter!K42</f>
        <v>128622.30000000028</v>
      </c>
      <c r="H14" s="143">
        <f>Meter!K43</f>
        <v>-283254.3</v>
      </c>
      <c r="I14" s="143">
        <f>Meter!K44</f>
        <v>41844.29999999993</v>
      </c>
      <c r="J14" s="143">
        <f>Meter!K45</f>
        <v>305.89999999999964</v>
      </c>
      <c r="K14" s="143">
        <f>Meter!K46</f>
        <v>9722</v>
      </c>
      <c r="L14" s="143">
        <f>Meter!K47</f>
        <v>11370</v>
      </c>
      <c r="M14" s="70">
        <f>SUM(E14,I14,J14,K14,L14)</f>
        <v>63242.199999999932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22" t="s">
        <v>9</v>
      </c>
      <c r="B17" s="623"/>
      <c r="C17" s="623"/>
      <c r="D17" s="623"/>
      <c r="E17" s="623"/>
      <c r="F17" s="624"/>
      <c r="G17" s="619" t="s">
        <v>77</v>
      </c>
      <c r="H17" s="620"/>
      <c r="I17" s="620"/>
      <c r="J17" s="620"/>
      <c r="K17" s="620"/>
      <c r="L17" s="620"/>
      <c r="M17" s="621"/>
      <c r="N17" s="75"/>
      <c r="O17" s="648"/>
      <c r="P17" s="648"/>
      <c r="Q17" s="648"/>
      <c r="R17" s="648"/>
      <c r="S17" s="50"/>
      <c r="T17" s="50"/>
      <c r="U17" s="27"/>
    </row>
    <row r="18" spans="1:26" s="141" customFormat="1">
      <c r="A18" s="631" t="s">
        <v>115</v>
      </c>
      <c r="B18" s="632"/>
      <c r="C18" s="632"/>
      <c r="D18" s="632"/>
      <c r="E18" s="632"/>
      <c r="F18" s="633"/>
      <c r="G18" s="634">
        <f>Steamfield!B30</f>
        <v>34.559728475000007</v>
      </c>
      <c r="H18" s="635"/>
      <c r="I18" s="636"/>
      <c r="J18" s="637">
        <f>Steamfield!C30</f>
        <v>5.9285702249999988</v>
      </c>
      <c r="K18" s="636"/>
      <c r="L18" s="637">
        <f>Steamfield!F30</f>
        <v>19.526792420833331</v>
      </c>
      <c r="M18" s="638"/>
      <c r="N18" s="75"/>
      <c r="O18" s="140"/>
      <c r="P18" s="140"/>
      <c r="Q18" s="140"/>
      <c r="R18" s="140"/>
      <c r="S18" s="50"/>
      <c r="T18" s="50"/>
      <c r="U18" s="27"/>
    </row>
    <row r="19" spans="1:26">
      <c r="A19" s="601" t="s">
        <v>63</v>
      </c>
      <c r="B19" s="602"/>
      <c r="C19" s="602"/>
      <c r="D19" s="602"/>
      <c r="E19" s="602"/>
      <c r="F19" s="603"/>
      <c r="G19" s="625">
        <v>34.496049999999997</v>
      </c>
      <c r="H19" s="626"/>
      <c r="I19" s="626"/>
      <c r="J19" s="626"/>
      <c r="K19" s="626"/>
      <c r="L19" s="626"/>
      <c r="M19" s="627"/>
      <c r="N19" s="77"/>
      <c r="O19" s="739"/>
      <c r="P19" s="739"/>
      <c r="Q19" s="735"/>
      <c r="R19" s="735"/>
      <c r="S19" s="50"/>
      <c r="T19" s="50"/>
      <c r="U19" s="45"/>
    </row>
    <row r="20" spans="1:26">
      <c r="A20" s="760" t="s">
        <v>19</v>
      </c>
      <c r="B20" s="761"/>
      <c r="C20" s="761"/>
      <c r="D20" s="761"/>
      <c r="E20" s="761"/>
      <c r="F20" s="762"/>
      <c r="G20" s="754">
        <f>24-F39</f>
        <v>24</v>
      </c>
      <c r="H20" s="755"/>
      <c r="I20" s="755"/>
      <c r="J20" s="755"/>
      <c r="K20" s="755"/>
      <c r="L20" s="755"/>
      <c r="M20" s="756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601" t="s">
        <v>20</v>
      </c>
      <c r="B21" s="602"/>
      <c r="C21" s="602"/>
      <c r="D21" s="602"/>
      <c r="E21" s="602"/>
      <c r="F21" s="603"/>
      <c r="G21" s="598">
        <f>G20+'[1]Report '!$G$21</f>
        <v>168</v>
      </c>
      <c r="H21" s="599"/>
      <c r="I21" s="599"/>
      <c r="J21" s="599"/>
      <c r="K21" s="599"/>
      <c r="L21" s="599"/>
      <c r="M21" s="600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543" t="s">
        <v>39</v>
      </c>
      <c r="B22" s="544"/>
      <c r="C22" s="544"/>
      <c r="D22" s="544"/>
      <c r="E22" s="544"/>
      <c r="F22" s="545"/>
      <c r="G22" s="604">
        <f>G20/24</f>
        <v>1</v>
      </c>
      <c r="H22" s="605"/>
      <c r="I22" s="605"/>
      <c r="J22" s="605"/>
      <c r="K22" s="605"/>
      <c r="L22" s="605"/>
      <c r="M22" s="606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668" t="s">
        <v>118</v>
      </c>
      <c r="B23" s="669"/>
      <c r="C23" s="669"/>
      <c r="D23" s="669"/>
      <c r="E23" s="669"/>
      <c r="F23" s="670"/>
      <c r="G23" s="628">
        <f>(E7)/(24000*G19)</f>
        <v>0.92365655917972256</v>
      </c>
      <c r="H23" s="629"/>
      <c r="I23" s="629"/>
      <c r="J23" s="629"/>
      <c r="K23" s="629"/>
      <c r="L23" s="629"/>
      <c r="M23" s="630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671" t="s">
        <v>62</v>
      </c>
      <c r="B24" s="672"/>
      <c r="C24" s="672"/>
      <c r="D24" s="672"/>
      <c r="E24" s="672"/>
      <c r="F24" s="673"/>
      <c r="G24" s="610" t="s">
        <v>194</v>
      </c>
      <c r="H24" s="611"/>
      <c r="I24" s="611"/>
      <c r="J24" s="611"/>
      <c r="K24" s="611"/>
      <c r="L24" s="611"/>
      <c r="M24" s="612"/>
      <c r="N24" s="87"/>
      <c r="O24" s="757"/>
      <c r="P24" s="757"/>
      <c r="Q24" s="129"/>
      <c r="R24" s="129"/>
    </row>
    <row r="25" spans="1:26">
      <c r="A25" s="601" t="s">
        <v>247</v>
      </c>
      <c r="B25" s="602"/>
      <c r="C25" s="602"/>
      <c r="D25" s="602"/>
      <c r="E25" s="602"/>
      <c r="F25" s="603"/>
      <c r="G25" s="758">
        <f>Steamfield!AD29/1000</f>
        <v>4664.6299266507003</v>
      </c>
      <c r="H25" s="759"/>
      <c r="I25" s="666">
        <f>Steamfield!AO29/1000</f>
        <v>285.18840326120005</v>
      </c>
      <c r="J25" s="667"/>
      <c r="K25" s="608"/>
      <c r="L25" s="594">
        <f>Steamfield!AP29/1000</f>
        <v>5314.2412927567011</v>
      </c>
      <c r="M25" s="595"/>
      <c r="N25" s="190"/>
      <c r="O25" s="78"/>
      <c r="P25" s="78"/>
      <c r="Q25" s="78"/>
      <c r="R25" s="78"/>
      <c r="T25" s="24"/>
      <c r="U25" s="24"/>
    </row>
    <row r="26" spans="1:26">
      <c r="A26" s="601" t="s">
        <v>246</v>
      </c>
      <c r="B26" s="602"/>
      <c r="C26" s="602"/>
      <c r="D26" s="602"/>
      <c r="E26" s="602"/>
      <c r="F26" s="603"/>
      <c r="G26" s="607">
        <f>Steamfield!AD30/1000</f>
        <v>5.3988772299197914E-2</v>
      </c>
      <c r="H26" s="608"/>
      <c r="I26" s="666">
        <f>Steamfield!AO30/1000</f>
        <v>3.3007917044120378E-3</v>
      </c>
      <c r="J26" s="667"/>
      <c r="K26" s="608"/>
      <c r="L26" s="666">
        <f>Steamfield!AP30/1000</f>
        <v>6.1507422369869225E-2</v>
      </c>
      <c r="M26" s="708"/>
      <c r="N26" s="190"/>
      <c r="O26" s="78"/>
      <c r="P26" s="78"/>
      <c r="Q26" s="78"/>
      <c r="R26" s="78"/>
      <c r="T26" s="24"/>
      <c r="U26" s="24"/>
    </row>
    <row r="27" spans="1:26" s="141" customFormat="1">
      <c r="A27" s="736" t="s">
        <v>245</v>
      </c>
      <c r="B27" s="737"/>
      <c r="C27" s="737"/>
      <c r="D27" s="737"/>
      <c r="E27" s="737"/>
      <c r="F27" s="738"/>
      <c r="G27" s="596"/>
      <c r="H27" s="597"/>
      <c r="I27" s="597"/>
      <c r="J27" s="597"/>
      <c r="K27" s="609"/>
      <c r="L27" s="594">
        <f>Steamfield!AQ29/1000</f>
        <v>552.46129328600011</v>
      </c>
      <c r="M27" s="595"/>
      <c r="N27" s="190"/>
      <c r="O27" s="78"/>
      <c r="P27" s="78"/>
      <c r="Q27" s="78"/>
      <c r="R27" s="78"/>
      <c r="T27" s="24"/>
      <c r="U27" s="24"/>
    </row>
    <row r="28" spans="1:26" s="141" customFormat="1">
      <c r="A28" s="601" t="s">
        <v>248</v>
      </c>
      <c r="B28" s="602"/>
      <c r="C28" s="602"/>
      <c r="D28" s="602"/>
      <c r="E28" s="602"/>
      <c r="F28" s="603"/>
      <c r="G28" s="709"/>
      <c r="H28" s="710"/>
      <c r="I28" s="710"/>
      <c r="J28" s="710"/>
      <c r="K28" s="746"/>
      <c r="L28" s="666">
        <f>Steamfield!AQ30/1000</f>
        <v>6.3942279315509273E-3</v>
      </c>
      <c r="M28" s="708"/>
      <c r="N28" s="190"/>
      <c r="O28" s="78"/>
      <c r="P28" s="78"/>
      <c r="Q28" s="78"/>
      <c r="R28" s="78"/>
      <c r="T28" s="24"/>
      <c r="U28" s="24"/>
    </row>
    <row r="29" spans="1:26" s="141" customFormat="1">
      <c r="A29" s="601" t="s">
        <v>249</v>
      </c>
      <c r="B29" s="602"/>
      <c r="C29" s="602"/>
      <c r="D29" s="602"/>
      <c r="E29" s="602"/>
      <c r="F29" s="603"/>
      <c r="G29" s="183"/>
      <c r="H29" s="184"/>
      <c r="I29" s="184"/>
      <c r="J29" s="184"/>
      <c r="K29" s="185"/>
      <c r="L29" s="594">
        <f>Steamfield!AR29/1000</f>
        <v>5866.7025860427002</v>
      </c>
      <c r="M29" s="595"/>
      <c r="N29" s="177"/>
      <c r="O29" s="178"/>
      <c r="P29" s="178"/>
      <c r="Q29" s="178"/>
      <c r="R29" s="178"/>
      <c r="T29" s="24"/>
      <c r="U29" s="24"/>
    </row>
    <row r="30" spans="1:26" s="141" customFormat="1">
      <c r="A30" s="601" t="s">
        <v>250</v>
      </c>
      <c r="B30" s="602"/>
      <c r="C30" s="602"/>
      <c r="D30" s="602"/>
      <c r="E30" s="602"/>
      <c r="F30" s="603"/>
      <c r="G30" s="740"/>
      <c r="H30" s="724"/>
      <c r="I30" s="724"/>
      <c r="J30" s="724"/>
      <c r="K30" s="725"/>
      <c r="L30" s="666">
        <f>Steamfield!AR30/1000</f>
        <v>6.7901650301420133E-2</v>
      </c>
      <c r="M30" s="708"/>
      <c r="N30" s="190"/>
      <c r="O30" s="78"/>
      <c r="P30" s="78"/>
      <c r="Q30" s="78"/>
      <c r="R30" s="78"/>
      <c r="T30" s="24"/>
      <c r="U30" s="24"/>
    </row>
    <row r="31" spans="1:26">
      <c r="A31" s="601" t="s">
        <v>113</v>
      </c>
      <c r="B31" s="602"/>
      <c r="C31" s="602"/>
      <c r="D31" s="602"/>
      <c r="E31" s="602"/>
      <c r="F31" s="603"/>
      <c r="G31" s="607">
        <f>Steamfield!I30</f>
        <v>192.0792303541667</v>
      </c>
      <c r="H31" s="667"/>
      <c r="I31" s="667"/>
      <c r="J31" s="608"/>
      <c r="K31" s="666">
        <f>Steamfield!K30</f>
        <v>191.66484649583333</v>
      </c>
      <c r="L31" s="667"/>
      <c r="M31" s="708"/>
      <c r="N31" s="88"/>
      <c r="O31" s="88"/>
      <c r="P31" s="88"/>
      <c r="Q31" s="88"/>
      <c r="R31" s="88"/>
      <c r="T31" s="24"/>
      <c r="U31" s="24"/>
    </row>
    <row r="32" spans="1:26">
      <c r="A32" s="601" t="s">
        <v>114</v>
      </c>
      <c r="B32" s="602"/>
      <c r="C32" s="602"/>
      <c r="D32" s="602"/>
      <c r="E32" s="602"/>
      <c r="F32" s="603"/>
      <c r="G32" s="607">
        <f>Steamfield!H30</f>
        <v>12.441578349999999</v>
      </c>
      <c r="H32" s="667"/>
      <c r="I32" s="667"/>
      <c r="J32" s="608"/>
      <c r="K32" s="666">
        <f>Steamfield!J30</f>
        <v>17.771632883333329</v>
      </c>
      <c r="L32" s="667"/>
      <c r="M32" s="708"/>
      <c r="N32" s="75"/>
      <c r="O32" s="75"/>
      <c r="P32" s="75"/>
      <c r="Q32" s="75"/>
      <c r="R32" s="75"/>
      <c r="T32" s="24"/>
      <c r="U32" s="24"/>
    </row>
    <row r="33" spans="1:24" ht="13.5" thickBot="1">
      <c r="A33" s="543" t="s">
        <v>38</v>
      </c>
      <c r="B33" s="544"/>
      <c r="C33" s="544"/>
      <c r="D33" s="544"/>
      <c r="E33" s="544"/>
      <c r="F33" s="545"/>
      <c r="G33" s="546">
        <f>Steamfield!F31</f>
        <v>17.913507599999999</v>
      </c>
      <c r="H33" s="542"/>
      <c r="I33" s="540">
        <f>Steamfield!F32</f>
        <v>22.139234900000002</v>
      </c>
      <c r="J33" s="541"/>
      <c r="K33" s="542"/>
      <c r="L33" s="540">
        <f>Steamfield!F30</f>
        <v>19.526792420833331</v>
      </c>
      <c r="M33" s="547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558" t="s">
        <v>2</v>
      </c>
      <c r="J34" s="558"/>
      <c r="K34" s="558"/>
      <c r="L34" s="558"/>
      <c r="M34" s="558"/>
      <c r="N34" s="558"/>
      <c r="O34" s="558"/>
      <c r="P34" s="558"/>
      <c r="Q34" s="558"/>
      <c r="R34" s="558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556" t="s">
        <v>33</v>
      </c>
      <c r="B37" s="557"/>
      <c r="C37" s="552" t="s">
        <v>53</v>
      </c>
      <c r="D37" s="553"/>
      <c r="E37" s="744" t="s">
        <v>61</v>
      </c>
      <c r="F37" s="587" t="s">
        <v>54</v>
      </c>
      <c r="G37" s="554" t="s">
        <v>213</v>
      </c>
      <c r="H37" s="555"/>
      <c r="I37" s="722" t="s">
        <v>55</v>
      </c>
      <c r="J37" s="550" t="s">
        <v>35</v>
      </c>
      <c r="K37" s="581" t="s">
        <v>15</v>
      </c>
      <c r="L37" s="582"/>
      <c r="M37" s="582"/>
      <c r="N37" s="582"/>
      <c r="O37" s="582"/>
      <c r="P37" s="582"/>
      <c r="Q37" s="582"/>
      <c r="R37" s="583"/>
    </row>
    <row r="38" spans="1:24" ht="12.75" customHeight="1" thickBot="1">
      <c r="A38" s="556"/>
      <c r="B38" s="557"/>
      <c r="C38" s="119" t="s">
        <v>56</v>
      </c>
      <c r="D38" s="120" t="s">
        <v>57</v>
      </c>
      <c r="E38" s="745"/>
      <c r="F38" s="588"/>
      <c r="G38" s="589" t="s">
        <v>1</v>
      </c>
      <c r="H38" s="590"/>
      <c r="I38" s="723"/>
      <c r="J38" s="551"/>
      <c r="K38" s="584"/>
      <c r="L38" s="585"/>
      <c r="M38" s="585"/>
      <c r="N38" s="585"/>
      <c r="O38" s="585"/>
      <c r="P38" s="585"/>
      <c r="Q38" s="585"/>
      <c r="R38" s="586"/>
      <c r="V38" s="130"/>
      <c r="W38" s="130"/>
    </row>
    <row r="39" spans="1:24" s="141" customFormat="1" ht="15" customHeight="1" thickBot="1">
      <c r="A39" s="548"/>
      <c r="B39" s="549"/>
      <c r="C39" s="231"/>
      <c r="D39" s="231"/>
      <c r="E39" s="435"/>
      <c r="F39" s="229"/>
      <c r="G39" s="567"/>
      <c r="H39" s="568"/>
      <c r="I39" s="355"/>
      <c r="J39" s="230"/>
      <c r="K39" s="741"/>
      <c r="L39" s="742"/>
      <c r="M39" s="742"/>
      <c r="N39" s="742"/>
      <c r="O39" s="742"/>
      <c r="P39" s="742"/>
      <c r="Q39" s="742"/>
      <c r="R39" s="743"/>
    </row>
    <row r="40" spans="1:24" s="23" customFormat="1" ht="13.5" thickBot="1">
      <c r="A40" s="564"/>
      <c r="B40" s="565"/>
      <c r="C40" s="565"/>
      <c r="D40" s="565"/>
      <c r="E40" s="565"/>
      <c r="F40" s="565"/>
      <c r="G40" s="565"/>
      <c r="H40" s="566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577" t="s">
        <v>60</v>
      </c>
      <c r="B44" s="578"/>
      <c r="C44" s="727" t="s">
        <v>44</v>
      </c>
      <c r="D44" s="728"/>
      <c r="E44" s="728"/>
      <c r="F44" s="729"/>
      <c r="G44" s="733" t="s">
        <v>45</v>
      </c>
      <c r="H44" s="734"/>
      <c r="I44" s="573" t="s">
        <v>64</v>
      </c>
      <c r="J44" s="574"/>
      <c r="K44" s="747" t="s">
        <v>35</v>
      </c>
      <c r="L44" s="749" t="s">
        <v>15</v>
      </c>
      <c r="M44" s="750"/>
      <c r="N44" s="750"/>
      <c r="O44" s="750"/>
      <c r="P44" s="750"/>
      <c r="Q44" s="750"/>
      <c r="R44" s="751"/>
      <c r="S44" s="130"/>
      <c r="T44" s="31"/>
    </row>
    <row r="45" spans="1:24" s="23" customFormat="1" ht="26.25" thickBot="1">
      <c r="A45" s="579"/>
      <c r="B45" s="580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575"/>
      <c r="J45" s="576"/>
      <c r="K45" s="748"/>
      <c r="L45" s="752"/>
      <c r="M45" s="726"/>
      <c r="N45" s="726"/>
      <c r="O45" s="726"/>
      <c r="P45" s="726"/>
      <c r="Q45" s="726"/>
      <c r="R45" s="753"/>
      <c r="T45" s="34"/>
      <c r="V45" s="34"/>
      <c r="X45" s="20"/>
    </row>
    <row r="46" spans="1:24" s="23" customFormat="1" ht="12" customHeight="1" thickBot="1">
      <c r="A46" s="559"/>
      <c r="B46" s="560"/>
      <c r="C46" s="126"/>
      <c r="D46" s="127"/>
      <c r="E46" s="131"/>
      <c r="F46" s="125"/>
      <c r="G46" s="124"/>
      <c r="H46" s="124"/>
      <c r="I46" s="571"/>
      <c r="J46" s="572"/>
      <c r="K46" s="137"/>
      <c r="L46" s="591"/>
      <c r="M46" s="592"/>
      <c r="N46" s="592"/>
      <c r="O46" s="592"/>
      <c r="P46" s="592"/>
      <c r="Q46" s="592"/>
      <c r="R46" s="593"/>
      <c r="S46" s="49"/>
      <c r="T46" s="132"/>
      <c r="U46" s="34"/>
      <c r="X46" s="20"/>
    </row>
    <row r="47" spans="1:24" s="23" customFormat="1" ht="12" customHeight="1" thickBot="1">
      <c r="A47" s="730"/>
      <c r="B47" s="731"/>
      <c r="C47" s="731"/>
      <c r="D47" s="731"/>
      <c r="E47" s="731"/>
      <c r="F47" s="731"/>
      <c r="G47" s="731"/>
      <c r="H47" s="732"/>
      <c r="I47" s="569"/>
      <c r="J47" s="570"/>
      <c r="K47" s="561"/>
      <c r="L47" s="562"/>
      <c r="M47" s="562"/>
      <c r="N47" s="562"/>
      <c r="O47" s="562"/>
      <c r="P47" s="562"/>
      <c r="Q47" s="562"/>
      <c r="R47" s="563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726"/>
      <c r="K50" s="726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711" t="s">
        <v>14</v>
      </c>
      <c r="B51" s="712"/>
      <c r="C51" s="713" t="s">
        <v>52</v>
      </c>
      <c r="D51" s="714"/>
      <c r="E51" s="714"/>
      <c r="F51" s="714"/>
      <c r="G51" s="712"/>
      <c r="H51" s="713" t="s">
        <v>59</v>
      </c>
      <c r="I51" s="712"/>
      <c r="J51" s="715" t="s">
        <v>21</v>
      </c>
      <c r="K51" s="716"/>
      <c r="L51" s="713" t="s">
        <v>15</v>
      </c>
      <c r="M51" s="714"/>
      <c r="N51" s="714"/>
      <c r="O51" s="714"/>
      <c r="P51" s="714"/>
      <c r="Q51" s="714"/>
      <c r="R51" s="717"/>
    </row>
    <row r="52" spans="1:21" s="141" customFormat="1" ht="13.5" thickBot="1">
      <c r="A52" s="534" t="s">
        <v>72</v>
      </c>
      <c r="B52" s="535"/>
      <c r="C52" s="562" t="s">
        <v>244</v>
      </c>
      <c r="D52" s="562"/>
      <c r="E52" s="562"/>
      <c r="F52" s="562"/>
      <c r="G52" s="535"/>
      <c r="H52" s="718" t="s">
        <v>258</v>
      </c>
      <c r="I52" s="719"/>
      <c r="J52" s="720" t="s">
        <v>281</v>
      </c>
      <c r="K52" s="721"/>
      <c r="L52" s="713"/>
      <c r="M52" s="714"/>
      <c r="N52" s="714"/>
      <c r="O52" s="714"/>
      <c r="P52" s="714"/>
      <c r="Q52" s="714"/>
      <c r="R52" s="717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3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4"/>
      <c r="N56" s="294"/>
      <c r="O56" s="295"/>
      <c r="P56" s="295"/>
      <c r="Q56" s="296"/>
      <c r="R56" s="297"/>
    </row>
    <row r="57" spans="1:21" ht="15" customHeight="1">
      <c r="A57" s="304" t="s">
        <v>255</v>
      </c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9"/>
      <c r="N57" s="299"/>
      <c r="O57" s="303" t="s">
        <v>207</v>
      </c>
      <c r="P57" s="300"/>
      <c r="Q57" s="301"/>
      <c r="R57" s="302"/>
      <c r="S57" s="51"/>
      <c r="T57" s="42"/>
      <c r="U57" s="128"/>
    </row>
    <row r="58" spans="1:21" ht="15" customHeight="1">
      <c r="A58" s="304" t="s">
        <v>260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/>
      <c r="P58" s="300"/>
      <c r="Q58" s="301"/>
      <c r="R58" s="302"/>
      <c r="S58" s="51"/>
      <c r="T58" s="42"/>
      <c r="U58" s="128"/>
    </row>
    <row r="59" spans="1:21" s="141" customFormat="1" ht="15" customHeight="1">
      <c r="A59" s="304" t="s">
        <v>256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</row>
    <row r="60" spans="1:21" s="141" customFormat="1" ht="15" customHeight="1">
      <c r="A60" s="304" t="s">
        <v>259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57" t="s">
        <v>302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8"/>
      <c r="N61" s="358"/>
      <c r="O61" s="359"/>
      <c r="P61" s="360"/>
      <c r="Q61" s="361"/>
      <c r="R61" s="362"/>
    </row>
    <row r="62" spans="1:21" s="141" customFormat="1" ht="15" customHeight="1">
      <c r="A62" s="304" t="s">
        <v>303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 thickBot="1">
      <c r="A63" s="433" t="s">
        <v>304</v>
      </c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05"/>
      <c r="N63" s="305"/>
      <c r="O63" s="306"/>
      <c r="P63" s="307"/>
      <c r="Q63" s="308"/>
      <c r="R63" s="309"/>
      <c r="U63" s="141" t="s">
        <v>2</v>
      </c>
    </row>
    <row r="64" spans="1:21" s="141" customFormat="1" ht="15" customHeight="1">
      <c r="A64" s="293"/>
      <c r="B64" s="293"/>
      <c r="C64" s="293"/>
      <c r="D64" s="293"/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</row>
    <row r="65" spans="1:21" s="141" customFormat="1" ht="1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21" s="141" customFormat="1" ht="15" customHeight="1" thickBot="1">
      <c r="A66" s="73" t="s">
        <v>87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 t="s">
        <v>68</v>
      </c>
      <c r="N66" s="73"/>
      <c r="O66" s="73"/>
      <c r="P66" s="73"/>
      <c r="Q66" s="73"/>
      <c r="R66" s="73"/>
    </row>
    <row r="67" spans="1:21" s="141" customFormat="1" ht="12.75" customHeight="1" thickBot="1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50"/>
      <c r="S67" s="51"/>
      <c r="T67" s="42"/>
      <c r="U67" s="128"/>
    </row>
    <row r="68" spans="1:21" s="141" customFormat="1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51"/>
      <c r="T68" s="418"/>
      <c r="U68" s="419"/>
    </row>
    <row r="69" spans="1:21" ht="12.75" customHeight="1" thickBot="1">
      <c r="A69" s="310" t="s">
        <v>117</v>
      </c>
      <c r="B69" s="311"/>
      <c r="C69" s="311"/>
      <c r="D69" s="311"/>
      <c r="E69" s="311"/>
      <c r="F69" s="311"/>
      <c r="G69" s="311"/>
      <c r="H69" s="311"/>
      <c r="I69" s="311"/>
      <c r="J69" s="311"/>
      <c r="K69" s="311"/>
      <c r="L69" s="311"/>
      <c r="M69" s="311"/>
      <c r="N69" s="311"/>
      <c r="O69" s="311"/>
      <c r="P69" s="311"/>
      <c r="Q69" s="311"/>
      <c r="R69" s="311"/>
      <c r="S69" s="51"/>
      <c r="T69" s="418"/>
      <c r="U69" s="419"/>
    </row>
    <row r="70" spans="1:21" s="432" customFormat="1" ht="12.75" customHeight="1" thickBot="1">
      <c r="A70" s="429" t="s">
        <v>22</v>
      </c>
      <c r="B70" s="536" t="s">
        <v>67</v>
      </c>
      <c r="C70" s="537"/>
      <c r="D70" s="537"/>
      <c r="E70" s="537"/>
      <c r="F70" s="537"/>
      <c r="G70" s="537"/>
      <c r="H70" s="537"/>
      <c r="I70" s="537"/>
      <c r="J70" s="537"/>
      <c r="K70" s="537"/>
      <c r="L70" s="537"/>
      <c r="M70" s="537"/>
      <c r="N70" s="537"/>
      <c r="O70" s="537"/>
      <c r="P70" s="537"/>
      <c r="Q70" s="537"/>
      <c r="R70" s="538"/>
      <c r="S70" s="430"/>
      <c r="T70" s="431"/>
      <c r="U70" s="419"/>
    </row>
    <row r="71" spans="1:21" s="432" customFormat="1" ht="12.75" customHeight="1">
      <c r="A71" s="455">
        <v>1.3888888888888889E-3</v>
      </c>
      <c r="B71" s="516" t="s">
        <v>321</v>
      </c>
      <c r="C71" s="517"/>
      <c r="D71" s="517"/>
      <c r="E71" s="517"/>
      <c r="F71" s="517"/>
      <c r="G71" s="517"/>
      <c r="H71" s="517"/>
      <c r="I71" s="517"/>
      <c r="J71" s="517"/>
      <c r="K71" s="517"/>
      <c r="L71" s="517"/>
      <c r="M71" s="517"/>
      <c r="N71" s="517"/>
      <c r="O71" s="517"/>
      <c r="P71" s="517"/>
      <c r="Q71" s="517"/>
      <c r="R71" s="518"/>
      <c r="S71" s="430"/>
      <c r="T71" s="431"/>
      <c r="U71" s="419"/>
    </row>
    <row r="72" spans="1:21" s="141" customFormat="1" ht="12.75" customHeight="1">
      <c r="A72" s="428">
        <v>1.5277777777777777E-2</v>
      </c>
      <c r="B72" s="522" t="s">
        <v>322</v>
      </c>
      <c r="C72" s="523"/>
      <c r="D72" s="523"/>
      <c r="E72" s="523"/>
      <c r="F72" s="523"/>
      <c r="G72" s="523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4"/>
      <c r="S72" s="51"/>
      <c r="T72" s="418"/>
      <c r="U72" s="419"/>
    </row>
    <row r="73" spans="1:21" s="141" customFormat="1" ht="12.75" customHeight="1">
      <c r="A73" s="428">
        <v>0.125</v>
      </c>
      <c r="B73" s="437" t="s">
        <v>323</v>
      </c>
      <c r="C73" s="438"/>
      <c r="D73" s="438"/>
      <c r="E73" s="438"/>
      <c r="F73" s="438"/>
      <c r="G73" s="438"/>
      <c r="H73" s="438"/>
      <c r="I73" s="438"/>
      <c r="J73" s="438"/>
      <c r="K73" s="438"/>
      <c r="L73" s="438"/>
      <c r="M73" s="438"/>
      <c r="N73" s="438"/>
      <c r="O73" s="438"/>
      <c r="P73" s="438"/>
      <c r="Q73" s="438"/>
      <c r="R73" s="439"/>
      <c r="S73" s="51"/>
      <c r="T73" s="418"/>
      <c r="U73" s="419"/>
    </row>
    <row r="74" spans="1:21" s="141" customFormat="1">
      <c r="A74" s="421">
        <v>0.19236111111111112</v>
      </c>
      <c r="B74" s="437" t="s">
        <v>324</v>
      </c>
      <c r="C74" s="438"/>
      <c r="D74" s="438"/>
      <c r="E74" s="438"/>
      <c r="F74" s="438"/>
      <c r="G74" s="438"/>
      <c r="H74" s="438"/>
      <c r="I74" s="438"/>
      <c r="J74" s="438"/>
      <c r="K74" s="438"/>
      <c r="L74" s="438"/>
      <c r="M74" s="438"/>
      <c r="N74" s="438"/>
      <c r="O74" s="438"/>
      <c r="P74" s="438"/>
      <c r="Q74" s="438"/>
      <c r="R74" s="439"/>
      <c r="S74" s="51"/>
      <c r="T74" s="418"/>
      <c r="U74" s="419"/>
    </row>
    <row r="75" spans="1:21" s="141" customFormat="1">
      <c r="A75" s="421">
        <v>0.26041666666666669</v>
      </c>
      <c r="B75" s="437" t="s">
        <v>326</v>
      </c>
      <c r="C75" s="438"/>
      <c r="D75" s="438"/>
      <c r="E75" s="438"/>
      <c r="F75" s="438"/>
      <c r="G75" s="438"/>
      <c r="H75" s="438"/>
      <c r="I75" s="438"/>
      <c r="J75" s="438"/>
      <c r="K75" s="438"/>
      <c r="L75" s="438"/>
      <c r="M75" s="438"/>
      <c r="N75" s="438"/>
      <c r="O75" s="438"/>
      <c r="P75" s="438"/>
      <c r="Q75" s="438"/>
      <c r="R75" s="439"/>
      <c r="S75" s="51"/>
      <c r="T75" s="418"/>
      <c r="U75" s="419"/>
    </row>
    <row r="76" spans="1:21" s="141" customFormat="1">
      <c r="A76" s="421">
        <v>0.30902777777777779</v>
      </c>
      <c r="B76" s="513" t="s">
        <v>325</v>
      </c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5"/>
      <c r="S76" s="51"/>
      <c r="T76" s="418"/>
      <c r="U76" s="419"/>
    </row>
    <row r="77" spans="1:21" s="141" customFormat="1">
      <c r="A77" s="421">
        <v>0.3263888888888889</v>
      </c>
      <c r="B77" s="513" t="s">
        <v>327</v>
      </c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5"/>
      <c r="S77" s="51"/>
      <c r="T77" s="418"/>
      <c r="U77" s="128"/>
    </row>
    <row r="78" spans="1:21" s="141" customFormat="1">
      <c r="A78" s="421">
        <v>0.38750000000000001</v>
      </c>
      <c r="B78" s="513" t="s">
        <v>328</v>
      </c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5"/>
      <c r="S78" s="51"/>
      <c r="T78" s="418"/>
      <c r="U78" s="128"/>
    </row>
    <row r="79" spans="1:21" s="141" customFormat="1">
      <c r="A79" s="422">
        <v>0.39444444444444443</v>
      </c>
      <c r="B79" s="513" t="s">
        <v>344</v>
      </c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5"/>
      <c r="S79" s="51"/>
      <c r="T79" s="418"/>
      <c r="U79" s="128"/>
    </row>
    <row r="80" spans="1:21" s="141" customFormat="1">
      <c r="A80" s="422">
        <v>0.41249999999999998</v>
      </c>
      <c r="B80" s="513" t="s">
        <v>343</v>
      </c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5"/>
      <c r="S80" s="51"/>
      <c r="T80" s="418"/>
      <c r="U80" s="128"/>
    </row>
    <row r="81" spans="1:22" s="141" customFormat="1">
      <c r="A81" s="422">
        <v>0.42152777777777778</v>
      </c>
      <c r="B81" s="513" t="s">
        <v>342</v>
      </c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5"/>
      <c r="S81" s="51"/>
      <c r="T81" s="418"/>
      <c r="U81" s="407"/>
      <c r="V81" s="42"/>
    </row>
    <row r="82" spans="1:22" s="141" customFormat="1">
      <c r="A82" s="422">
        <v>0.43333333333333335</v>
      </c>
      <c r="B82" s="513" t="s">
        <v>341</v>
      </c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5"/>
      <c r="S82" s="51"/>
      <c r="T82" s="418"/>
      <c r="U82" s="408"/>
      <c r="V82" s="42"/>
    </row>
    <row r="83" spans="1:22" s="141" customFormat="1">
      <c r="A83" s="422">
        <v>0.44513888888888886</v>
      </c>
      <c r="B83" s="513" t="s">
        <v>340</v>
      </c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5"/>
      <c r="S83" s="51"/>
      <c r="T83" s="418"/>
      <c r="U83" s="408"/>
      <c r="V83" s="42"/>
    </row>
    <row r="84" spans="1:22" s="141" customFormat="1">
      <c r="A84" s="422">
        <v>0.45624999999999999</v>
      </c>
      <c r="B84" s="513" t="s">
        <v>339</v>
      </c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5"/>
      <c r="S84" s="51"/>
      <c r="T84" s="418"/>
      <c r="U84" s="408"/>
      <c r="V84" s="42"/>
    </row>
    <row r="85" spans="1:22" s="141" customFormat="1">
      <c r="A85" s="422">
        <v>0.46805555555555556</v>
      </c>
      <c r="B85" s="513" t="s">
        <v>329</v>
      </c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5"/>
      <c r="S85" s="51"/>
      <c r="T85" s="418"/>
      <c r="U85" s="408"/>
      <c r="V85" s="42"/>
    </row>
    <row r="86" spans="1:22" s="141" customFormat="1">
      <c r="A86" s="422">
        <v>0.47291666666666665</v>
      </c>
      <c r="B86" s="513" t="s">
        <v>338</v>
      </c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5"/>
      <c r="S86" s="51"/>
      <c r="T86" s="418"/>
      <c r="U86" s="408"/>
      <c r="V86" s="42"/>
    </row>
    <row r="87" spans="1:22" s="141" customFormat="1">
      <c r="A87" s="422">
        <v>0.48819444444444443</v>
      </c>
      <c r="B87" s="513" t="s">
        <v>337</v>
      </c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5"/>
      <c r="S87" s="51"/>
      <c r="T87" s="418"/>
      <c r="U87" s="408"/>
      <c r="V87" s="42"/>
    </row>
    <row r="88" spans="1:22" s="141" customFormat="1" ht="12.75" customHeight="1">
      <c r="A88" s="422">
        <v>0.49027777777777776</v>
      </c>
      <c r="B88" s="539" t="s">
        <v>336</v>
      </c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5"/>
      <c r="S88" s="51"/>
      <c r="T88" s="418"/>
      <c r="U88" s="408"/>
      <c r="V88" s="42"/>
    </row>
    <row r="89" spans="1:22" s="141" customFormat="1">
      <c r="A89" s="422">
        <v>0.5541666666666667</v>
      </c>
      <c r="B89" s="519" t="s">
        <v>330</v>
      </c>
      <c r="C89" s="520"/>
      <c r="D89" s="520"/>
      <c r="E89" s="520"/>
      <c r="F89" s="520"/>
      <c r="G89" s="520"/>
      <c r="H89" s="520"/>
      <c r="I89" s="520"/>
      <c r="J89" s="520"/>
      <c r="K89" s="520"/>
      <c r="L89" s="520"/>
      <c r="M89" s="520"/>
      <c r="N89" s="520"/>
      <c r="O89" s="520"/>
      <c r="P89" s="520"/>
      <c r="Q89" s="520"/>
      <c r="R89" s="521"/>
      <c r="S89" s="51"/>
      <c r="T89" s="418"/>
      <c r="U89" s="408"/>
      <c r="V89" s="42"/>
    </row>
    <row r="90" spans="1:22" s="141" customFormat="1">
      <c r="A90" s="422">
        <v>0.59166666666666667</v>
      </c>
      <c r="B90" s="513" t="s">
        <v>331</v>
      </c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5"/>
      <c r="S90" s="51"/>
      <c r="T90" s="418"/>
      <c r="U90" s="408"/>
      <c r="V90" s="42"/>
    </row>
    <row r="91" spans="1:22" s="141" customFormat="1">
      <c r="A91" s="422">
        <v>0.59305555555555556</v>
      </c>
      <c r="B91" s="513" t="s">
        <v>335</v>
      </c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5"/>
      <c r="S91" s="51"/>
      <c r="T91" s="418"/>
      <c r="U91" s="408"/>
      <c r="V91" s="42"/>
    </row>
    <row r="92" spans="1:22" s="141" customFormat="1">
      <c r="A92" s="422">
        <v>0.60277777777777775</v>
      </c>
      <c r="B92" s="513" t="s">
        <v>334</v>
      </c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5"/>
      <c r="S92" s="51"/>
      <c r="T92" s="418"/>
      <c r="U92" s="408"/>
      <c r="V92" s="42"/>
    </row>
    <row r="93" spans="1:22" s="141" customFormat="1">
      <c r="A93" s="422">
        <v>0.61319444444444449</v>
      </c>
      <c r="B93" s="513" t="s">
        <v>333</v>
      </c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5"/>
      <c r="S93" s="51"/>
      <c r="T93" s="418"/>
      <c r="U93" s="408"/>
      <c r="V93" s="42"/>
    </row>
    <row r="94" spans="1:22" s="141" customFormat="1">
      <c r="A94" s="914">
        <v>0.64583333333333337</v>
      </c>
      <c r="B94" s="513" t="s">
        <v>332</v>
      </c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5"/>
      <c r="S94" s="51"/>
      <c r="T94" s="418"/>
      <c r="U94" s="408"/>
      <c r="V94" s="42"/>
    </row>
    <row r="95" spans="1:22" s="141" customFormat="1">
      <c r="A95" s="914">
        <v>0.67708333333333337</v>
      </c>
      <c r="B95" s="513" t="s">
        <v>345</v>
      </c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5"/>
      <c r="S95" s="51"/>
      <c r="T95" s="418"/>
      <c r="U95" s="408"/>
      <c r="V95" s="42"/>
    </row>
    <row r="96" spans="1:22" s="141" customFormat="1">
      <c r="A96" s="914">
        <v>0.73958333333333337</v>
      </c>
      <c r="B96" s="513" t="s">
        <v>346</v>
      </c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5"/>
      <c r="S96" s="51"/>
      <c r="T96" s="418"/>
      <c r="U96" s="408"/>
      <c r="V96" s="42"/>
    </row>
    <row r="97" spans="1:22" s="141" customFormat="1">
      <c r="A97" s="914">
        <v>0.87638888888888888</v>
      </c>
      <c r="B97" s="456" t="s">
        <v>347</v>
      </c>
      <c r="C97" s="457"/>
      <c r="D97" s="457"/>
      <c r="E97" s="457"/>
      <c r="F97" s="457"/>
      <c r="G97" s="457"/>
      <c r="H97" s="457"/>
      <c r="I97" s="457"/>
      <c r="J97" s="457"/>
      <c r="K97" s="457"/>
      <c r="L97" s="457"/>
      <c r="M97" s="457"/>
      <c r="N97" s="457"/>
      <c r="O97" s="457"/>
      <c r="P97" s="457"/>
      <c r="Q97" s="457"/>
      <c r="R97" s="458"/>
      <c r="S97" s="51"/>
      <c r="T97" s="418"/>
      <c r="U97" s="408"/>
      <c r="V97" s="42"/>
    </row>
    <row r="98" spans="1:22" s="141" customFormat="1">
      <c r="A98" s="914">
        <v>0.91597222222222219</v>
      </c>
      <c r="B98" s="456" t="s">
        <v>348</v>
      </c>
      <c r="C98" s="457"/>
      <c r="D98" s="457"/>
      <c r="E98" s="457"/>
      <c r="F98" s="457"/>
      <c r="G98" s="457"/>
      <c r="H98" s="457"/>
      <c r="I98" s="457"/>
      <c r="J98" s="457"/>
      <c r="K98" s="457"/>
      <c r="L98" s="457"/>
      <c r="M98" s="457"/>
      <c r="N98" s="457"/>
      <c r="O98" s="457"/>
      <c r="P98" s="457"/>
      <c r="Q98" s="457"/>
      <c r="R98" s="458"/>
      <c r="S98" s="51"/>
      <c r="T98" s="418"/>
      <c r="U98" s="408"/>
      <c r="V98" s="42"/>
    </row>
    <row r="99" spans="1:22" s="141" customFormat="1">
      <c r="A99" s="914">
        <v>0.93055555555555558</v>
      </c>
      <c r="B99" s="513" t="s">
        <v>349</v>
      </c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5"/>
      <c r="S99" s="51"/>
      <c r="T99" s="418"/>
      <c r="U99" s="408"/>
      <c r="V99" s="42"/>
    </row>
    <row r="100" spans="1:22" s="141" customFormat="1" ht="13.5" thickBot="1">
      <c r="A100" s="434">
        <v>0.99652777777777779</v>
      </c>
      <c r="B100" s="531" t="s">
        <v>350</v>
      </c>
      <c r="C100" s="532"/>
      <c r="D100" s="532"/>
      <c r="E100" s="532"/>
      <c r="F100" s="532"/>
      <c r="G100" s="532"/>
      <c r="H100" s="532"/>
      <c r="I100" s="532"/>
      <c r="J100" s="532"/>
      <c r="K100" s="532"/>
      <c r="L100" s="532"/>
      <c r="M100" s="532"/>
      <c r="N100" s="532"/>
      <c r="O100" s="532"/>
      <c r="P100" s="532"/>
      <c r="Q100" s="532"/>
      <c r="R100" s="533"/>
      <c r="S100" s="51"/>
      <c r="T100" s="42"/>
      <c r="U100" s="128"/>
    </row>
    <row r="101" spans="1:22" s="141" customFormat="1" ht="15" customHeight="1">
      <c r="A101" s="200"/>
      <c r="B101" s="201"/>
      <c r="C101" s="201"/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51"/>
      <c r="T101" s="42"/>
      <c r="U101" s="128"/>
    </row>
    <row r="102" spans="1:22" s="141" customFormat="1" ht="15" customHeight="1" thickBot="1">
      <c r="A102" s="262" t="s">
        <v>139</v>
      </c>
      <c r="B102" s="262"/>
      <c r="C102" s="262"/>
      <c r="D102" s="262"/>
      <c r="E102" s="262"/>
      <c r="F102" s="262"/>
      <c r="G102" s="262"/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51"/>
      <c r="T102" s="42"/>
      <c r="U102" s="128"/>
    </row>
    <row r="103" spans="1:22" s="141" customFormat="1" ht="15" customHeight="1">
      <c r="A103" s="330"/>
      <c r="B103" s="528"/>
      <c r="C103" s="529"/>
      <c r="D103" s="529"/>
      <c r="E103" s="529"/>
      <c r="F103" s="529"/>
      <c r="G103" s="529"/>
      <c r="H103" s="529"/>
      <c r="I103" s="529"/>
      <c r="J103" s="529"/>
      <c r="K103" s="529"/>
      <c r="L103" s="529"/>
      <c r="M103" s="529"/>
      <c r="N103" s="529"/>
      <c r="O103" s="529"/>
      <c r="P103" s="529"/>
      <c r="Q103" s="529"/>
      <c r="R103" s="530"/>
      <c r="S103" s="51"/>
      <c r="T103" s="42"/>
      <c r="U103" s="128"/>
    </row>
    <row r="104" spans="1:22" s="141" customFormat="1" ht="15" customHeight="1" thickBot="1">
      <c r="A104" s="331"/>
      <c r="B104" s="525"/>
      <c r="C104" s="526"/>
      <c r="D104" s="526"/>
      <c r="E104" s="526"/>
      <c r="F104" s="526"/>
      <c r="G104" s="526"/>
      <c r="H104" s="526"/>
      <c r="I104" s="526"/>
      <c r="J104" s="526"/>
      <c r="K104" s="526"/>
      <c r="L104" s="526"/>
      <c r="M104" s="526"/>
      <c r="N104" s="526"/>
      <c r="O104" s="526"/>
      <c r="P104" s="526"/>
      <c r="Q104" s="526"/>
      <c r="R104" s="527"/>
      <c r="S104" s="51"/>
      <c r="T104" s="42"/>
      <c r="U104" s="128"/>
    </row>
    <row r="105" spans="1:22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2" s="141" customFormat="1" ht="15" customHeight="1" thickBot="1">
      <c r="A106" s="73" t="s">
        <v>140</v>
      </c>
      <c r="B106" s="73"/>
      <c r="C106" s="193"/>
      <c r="D106" s="193"/>
      <c r="E106" s="73"/>
      <c r="F106" s="73"/>
      <c r="G106" s="73"/>
      <c r="H106" s="73"/>
      <c r="I106" s="105"/>
      <c r="J106" s="726"/>
      <c r="K106" s="726"/>
      <c r="L106" s="73"/>
      <c r="M106" s="73"/>
      <c r="N106" s="73"/>
      <c r="O106" s="73"/>
      <c r="P106" s="73"/>
      <c r="Q106" s="73"/>
      <c r="R106" s="73"/>
      <c r="S106" s="51"/>
      <c r="T106" s="42"/>
      <c r="U106" s="128"/>
    </row>
    <row r="107" spans="1:22" s="141" customFormat="1" ht="15" customHeight="1">
      <c r="A107" s="405" t="s">
        <v>143</v>
      </c>
      <c r="B107" s="147" t="s">
        <v>309</v>
      </c>
      <c r="C107" s="147"/>
      <c r="D107" s="147"/>
      <c r="E107" s="147"/>
      <c r="F107" s="147" t="s">
        <v>310</v>
      </c>
      <c r="G107" s="147"/>
      <c r="H107" s="147"/>
      <c r="I107" s="147"/>
      <c r="J107" s="707" t="s">
        <v>311</v>
      </c>
      <c r="K107" s="707"/>
      <c r="L107" s="707"/>
      <c r="M107" s="707"/>
      <c r="N107" s="147"/>
      <c r="O107" s="147"/>
      <c r="P107" s="147"/>
      <c r="Q107" s="147"/>
      <c r="R107" s="406"/>
      <c r="S107" s="51"/>
      <c r="T107" s="42"/>
      <c r="U107" s="128"/>
    </row>
    <row r="108" spans="1:22" s="141" customFormat="1" ht="15" customHeight="1" thickBot="1">
      <c r="A108" s="420" t="s">
        <v>144</v>
      </c>
      <c r="B108" s="160" t="s">
        <v>276</v>
      </c>
      <c r="C108" s="160"/>
      <c r="D108" s="160"/>
      <c r="E108" s="160"/>
      <c r="F108" s="160" t="s">
        <v>277</v>
      </c>
      <c r="G108" s="160"/>
      <c r="H108" s="160"/>
      <c r="I108" s="160"/>
      <c r="J108" s="706" t="s">
        <v>278</v>
      </c>
      <c r="K108" s="706"/>
      <c r="L108" s="706"/>
      <c r="M108" s="706"/>
      <c r="N108" s="160"/>
      <c r="O108" s="160"/>
      <c r="P108" s="160"/>
      <c r="Q108" s="160"/>
      <c r="R108" s="161"/>
      <c r="S108" s="51"/>
      <c r="T108" s="42"/>
      <c r="U108" s="128"/>
    </row>
    <row r="109" spans="1:22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2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2" s="141" customFormat="1" ht="15.7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2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1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1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1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1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1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1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1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1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1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1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1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1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1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1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2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</row>
    <row r="130" spans="1:22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128"/>
    </row>
    <row r="131" spans="1:22" s="141" customFormat="1" ht="1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51"/>
      <c r="T131" s="42"/>
      <c r="U131" s="128"/>
    </row>
    <row r="132" spans="1:22" s="141" customFormat="1" ht="15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51"/>
      <c r="T132" s="42"/>
      <c r="U132" s="128"/>
    </row>
    <row r="133" spans="1:22" s="141" customFormat="1" ht="15" customHeigh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51"/>
      <c r="T133" s="42"/>
      <c r="U133" s="128"/>
    </row>
    <row r="134" spans="1:22" s="141" customFormat="1" ht="15" customHeigh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51"/>
      <c r="T134" s="42"/>
      <c r="U134" s="128"/>
    </row>
    <row r="135" spans="1:22" s="141" customFormat="1" ht="15" customHeigh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51"/>
      <c r="T135" s="42"/>
      <c r="U135" s="128"/>
    </row>
    <row r="136" spans="1:22" s="141" customFormat="1" ht="15" customHeigh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51"/>
      <c r="T136" s="42"/>
      <c r="U136" s="128"/>
      <c r="V136" s="20"/>
    </row>
    <row r="137" spans="1:22" s="141" customFormat="1" ht="15" customHeight="1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51"/>
      <c r="T137" s="42"/>
      <c r="U137" s="20"/>
    </row>
    <row r="138" spans="1:22">
      <c r="U138" s="141"/>
      <c r="V138" s="141"/>
    </row>
    <row r="139" spans="1:22" s="141" customFormat="1">
      <c r="A139" s="2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</row>
    <row r="140" spans="1:22" s="141" customFormat="1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V140" s="20"/>
    </row>
    <row r="141" spans="1:22" s="141" customFormat="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U141" s="20"/>
      <c r="V141" s="20"/>
    </row>
  </sheetData>
  <sheetProtection formatCells="0"/>
  <mergeCells count="162">
    <mergeCell ref="B94:R94"/>
    <mergeCell ref="B96:R96"/>
    <mergeCell ref="B95:R95"/>
    <mergeCell ref="B99:R99"/>
    <mergeCell ref="J106:K106"/>
    <mergeCell ref="K32:M32"/>
    <mergeCell ref="G44:H44"/>
    <mergeCell ref="B92:R92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K39:R39"/>
    <mergeCell ref="E37:E38"/>
    <mergeCell ref="I28:K28"/>
    <mergeCell ref="K44:K45"/>
    <mergeCell ref="L44:R45"/>
    <mergeCell ref="G20:M20"/>
    <mergeCell ref="A26:F26"/>
    <mergeCell ref="O24:P24"/>
    <mergeCell ref="G25:H25"/>
    <mergeCell ref="A20:F20"/>
    <mergeCell ref="J108:M108"/>
    <mergeCell ref="J107:M107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G32:J32"/>
    <mergeCell ref="C44:F44"/>
    <mergeCell ref="A47:H47"/>
    <mergeCell ref="A28:F28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A12:D12"/>
    <mergeCell ref="A14:D14"/>
    <mergeCell ref="G17:M17"/>
    <mergeCell ref="A17:F17"/>
    <mergeCell ref="G19:M19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L46:R46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B93:R93"/>
    <mergeCell ref="B71:R71"/>
    <mergeCell ref="B78:R78"/>
    <mergeCell ref="B89:R89"/>
    <mergeCell ref="B72:R72"/>
    <mergeCell ref="B104:R104"/>
    <mergeCell ref="B103:R103"/>
    <mergeCell ref="B100:R100"/>
    <mergeCell ref="A52:B52"/>
    <mergeCell ref="B70:R70"/>
    <mergeCell ref="B76:R76"/>
    <mergeCell ref="B77:R77"/>
    <mergeCell ref="B79:R79"/>
    <mergeCell ref="B80:R80"/>
    <mergeCell ref="B81:R81"/>
    <mergeCell ref="B82:R82"/>
    <mergeCell ref="B83:R83"/>
    <mergeCell ref="B84:R84"/>
    <mergeCell ref="B85:R85"/>
    <mergeCell ref="B86:R86"/>
    <mergeCell ref="B87:R87"/>
    <mergeCell ref="B88:R88"/>
    <mergeCell ref="B90:R90"/>
    <mergeCell ref="B91:R91"/>
  </mergeCells>
  <phoneticPr fontId="79" type="noConversion"/>
  <printOptions horizontalCentered="1"/>
  <pageMargins left="0.25" right="0.25" top="0.75" bottom="0.75" header="0.3" footer="0.3"/>
  <pageSetup paperSize="9" scale="37" fitToWidth="0" orientation="portrait" r:id="rId1"/>
  <headerFooter alignWithMargins="0"/>
  <rowBreaks count="1" manualBreakCount="1">
    <brk id="8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6" zoomScaleNormal="86" workbookViewId="0">
      <selection activeCell="N20" sqref="N2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16">
        <v>45815</v>
      </c>
      <c r="C1" s="816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17" t="s">
        <v>5</v>
      </c>
      <c r="B4" s="818"/>
      <c r="C4" s="773" t="s">
        <v>25</v>
      </c>
      <c r="D4" s="799"/>
      <c r="E4" s="773" t="s">
        <v>7</v>
      </c>
      <c r="F4" s="799"/>
      <c r="G4" s="773" t="s">
        <v>8</v>
      </c>
      <c r="H4" s="799"/>
      <c r="I4" s="773" t="s">
        <v>26</v>
      </c>
      <c r="J4" s="799"/>
      <c r="K4" s="773" t="s">
        <v>27</v>
      </c>
      <c r="L4" s="774"/>
      <c r="U4"/>
      <c r="V4" s="10"/>
      <c r="W4" s="10"/>
    </row>
    <row r="5" spans="1:23" ht="13.5" thickBot="1">
      <c r="A5" s="819"/>
      <c r="B5" s="820"/>
      <c r="C5" s="782" t="s">
        <v>28</v>
      </c>
      <c r="D5" s="786"/>
      <c r="E5" s="782" t="s">
        <v>26</v>
      </c>
      <c r="F5" s="786"/>
      <c r="G5" s="782" t="s">
        <v>26</v>
      </c>
      <c r="H5" s="786"/>
      <c r="I5" s="782" t="s">
        <v>29</v>
      </c>
      <c r="J5" s="786"/>
      <c r="K5" s="782" t="s">
        <v>29</v>
      </c>
      <c r="L5" s="783"/>
      <c r="U5"/>
      <c r="V5" s="10"/>
      <c r="W5" s="10"/>
    </row>
    <row r="6" spans="1:23" ht="13.5" thickTop="1">
      <c r="A6" s="806" t="s">
        <v>191</v>
      </c>
      <c r="B6" s="807"/>
      <c r="C6" s="812">
        <v>294900</v>
      </c>
      <c r="D6" s="813"/>
      <c r="E6" s="812">
        <v>294900</v>
      </c>
      <c r="F6" s="813"/>
      <c r="G6" s="812">
        <v>294900</v>
      </c>
      <c r="H6" s="813"/>
      <c r="I6" s="780">
        <f>G6-E6</f>
        <v>0</v>
      </c>
      <c r="J6" s="781"/>
      <c r="K6" s="778">
        <f>G6-C6</f>
        <v>0</v>
      </c>
      <c r="L6" s="779"/>
    </row>
    <row r="7" spans="1:23" ht="13.5" thickBot="1">
      <c r="A7" s="800" t="s">
        <v>192</v>
      </c>
      <c r="B7" s="801"/>
      <c r="C7" s="810">
        <v>301360</v>
      </c>
      <c r="D7" s="811"/>
      <c r="E7" s="810">
        <v>301360</v>
      </c>
      <c r="F7" s="811"/>
      <c r="G7" s="810">
        <v>301360</v>
      </c>
      <c r="H7" s="811"/>
      <c r="I7" s="769">
        <f>G7-E7</f>
        <v>0</v>
      </c>
      <c r="J7" s="775"/>
      <c r="K7" s="769">
        <f>G7-C7</f>
        <v>0</v>
      </c>
      <c r="L7" s="770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279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802" t="s">
        <v>5</v>
      </c>
      <c r="B10" s="803"/>
      <c r="C10" s="787" t="s">
        <v>25</v>
      </c>
      <c r="D10" s="788"/>
      <c r="E10" s="787" t="s">
        <v>7</v>
      </c>
      <c r="F10" s="788"/>
      <c r="G10" s="787" t="s">
        <v>8</v>
      </c>
      <c r="H10" s="788"/>
      <c r="I10" s="776" t="s">
        <v>26</v>
      </c>
      <c r="J10" s="777"/>
      <c r="K10" s="773" t="s">
        <v>27</v>
      </c>
      <c r="L10" s="774"/>
      <c r="N10" s="19"/>
    </row>
    <row r="11" spans="1:23" ht="13.5" thickBot="1">
      <c r="A11" s="804"/>
      <c r="B11" s="805"/>
      <c r="C11" s="794" t="s">
        <v>28</v>
      </c>
      <c r="D11" s="795"/>
      <c r="E11" s="794" t="s">
        <v>26</v>
      </c>
      <c r="F11" s="795"/>
      <c r="G11" s="794" t="s">
        <v>26</v>
      </c>
      <c r="H11" s="795"/>
      <c r="I11" s="784" t="s">
        <v>29</v>
      </c>
      <c r="J11" s="785"/>
      <c r="K11" s="782" t="s">
        <v>29</v>
      </c>
      <c r="L11" s="783"/>
      <c r="N11"/>
      <c r="O11"/>
      <c r="P11"/>
      <c r="Q11"/>
      <c r="R11"/>
    </row>
    <row r="12" spans="1:23" ht="13.5" thickTop="1">
      <c r="A12" s="806" t="s">
        <v>191</v>
      </c>
      <c r="B12" s="807"/>
      <c r="C12" s="778">
        <v>2127850</v>
      </c>
      <c r="D12" s="823"/>
      <c r="E12" s="778">
        <v>2179400</v>
      </c>
      <c r="F12" s="823"/>
      <c r="G12" s="778">
        <v>2181710</v>
      </c>
      <c r="H12" s="823"/>
      <c r="I12" s="780">
        <f>G12-E12</f>
        <v>2310</v>
      </c>
      <c r="J12" s="781"/>
      <c r="K12" s="778">
        <f>G12-C12</f>
        <v>53860</v>
      </c>
      <c r="L12" s="779"/>
      <c r="N12" s="19"/>
      <c r="O12"/>
      <c r="P12"/>
      <c r="Q12"/>
      <c r="R12"/>
      <c r="S12"/>
      <c r="T12"/>
    </row>
    <row r="13" spans="1:23" ht="13.5" thickBot="1">
      <c r="A13" s="800" t="s">
        <v>192</v>
      </c>
      <c r="B13" s="801"/>
      <c r="C13" s="769">
        <v>2126290</v>
      </c>
      <c r="D13" s="775"/>
      <c r="E13" s="769">
        <v>2177780</v>
      </c>
      <c r="F13" s="775"/>
      <c r="G13" s="769">
        <v>2180090</v>
      </c>
      <c r="H13" s="775"/>
      <c r="I13" s="769">
        <f>G13-E13</f>
        <v>2310</v>
      </c>
      <c r="J13" s="775"/>
      <c r="K13" s="769">
        <f>G13-C13</f>
        <v>53800</v>
      </c>
      <c r="L13" s="770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802" t="s">
        <v>5</v>
      </c>
      <c r="B16" s="803"/>
      <c r="C16" s="787" t="s">
        <v>25</v>
      </c>
      <c r="D16" s="788"/>
      <c r="E16" s="787" t="s">
        <v>7</v>
      </c>
      <c r="F16" s="788"/>
      <c r="G16" s="787" t="s">
        <v>8</v>
      </c>
      <c r="H16" s="788"/>
      <c r="I16" s="776" t="s">
        <v>26</v>
      </c>
      <c r="J16" s="777"/>
      <c r="K16" s="773" t="s">
        <v>27</v>
      </c>
      <c r="L16" s="774"/>
      <c r="O16" s="48"/>
      <c r="P16"/>
      <c r="Q16" s="11"/>
      <c r="R16"/>
      <c r="S16"/>
      <c r="T16"/>
    </row>
    <row r="17" spans="1:20" ht="13.5" thickBot="1">
      <c r="A17" s="804"/>
      <c r="B17" s="805"/>
      <c r="C17" s="821" t="s">
        <v>28</v>
      </c>
      <c r="D17" s="822"/>
      <c r="E17" s="821" t="s">
        <v>26</v>
      </c>
      <c r="F17" s="822"/>
      <c r="G17" s="821" t="s">
        <v>26</v>
      </c>
      <c r="H17" s="822"/>
      <c r="I17" s="824" t="s">
        <v>29</v>
      </c>
      <c r="J17" s="825"/>
      <c r="K17" s="782" t="s">
        <v>29</v>
      </c>
      <c r="L17" s="783"/>
      <c r="N17" s="19"/>
      <c r="O17" s="48"/>
      <c r="P17"/>
      <c r="Q17"/>
      <c r="R17"/>
      <c r="S17"/>
      <c r="T17"/>
    </row>
    <row r="18" spans="1:20" ht="13.5" thickTop="1">
      <c r="A18" s="806" t="s">
        <v>191</v>
      </c>
      <c r="B18" s="807"/>
      <c r="C18" s="808">
        <v>93101910</v>
      </c>
      <c r="D18" s="809"/>
      <c r="E18" s="808">
        <v>97650750</v>
      </c>
      <c r="F18" s="809"/>
      <c r="G18" s="808">
        <v>98414750</v>
      </c>
      <c r="H18" s="809"/>
      <c r="I18" s="780">
        <f>G18-E18</f>
        <v>764000</v>
      </c>
      <c r="J18" s="781"/>
      <c r="K18" s="778">
        <f>G18-C18</f>
        <v>5312840</v>
      </c>
      <c r="L18" s="779"/>
      <c r="M18" s="19"/>
      <c r="N18" s="15"/>
      <c r="O18" s="17"/>
      <c r="P18"/>
      <c r="Q18"/>
      <c r="R18"/>
      <c r="S18"/>
      <c r="T18"/>
    </row>
    <row r="19" spans="1:20" ht="13.5" thickBot="1">
      <c r="A19" s="800" t="s">
        <v>192</v>
      </c>
      <c r="B19" s="801"/>
      <c r="C19" s="769">
        <v>93082960</v>
      </c>
      <c r="D19" s="775"/>
      <c r="E19" s="769">
        <v>97630520</v>
      </c>
      <c r="F19" s="775"/>
      <c r="G19" s="769">
        <v>98394300</v>
      </c>
      <c r="H19" s="775"/>
      <c r="I19" s="769">
        <f>G19-E19</f>
        <v>763780</v>
      </c>
      <c r="J19" s="775"/>
      <c r="K19" s="769">
        <f>G19-C19</f>
        <v>5311340</v>
      </c>
      <c r="L19" s="770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280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802" t="s">
        <v>5</v>
      </c>
      <c r="B22" s="803"/>
      <c r="C22" s="787" t="s">
        <v>25</v>
      </c>
      <c r="D22" s="788"/>
      <c r="E22" s="787" t="s">
        <v>7</v>
      </c>
      <c r="F22" s="788"/>
      <c r="G22" s="787" t="s">
        <v>8</v>
      </c>
      <c r="H22" s="788"/>
      <c r="I22" s="776" t="s">
        <v>26</v>
      </c>
      <c r="J22" s="777"/>
      <c r="K22" s="773" t="s">
        <v>27</v>
      </c>
      <c r="L22" s="774"/>
      <c r="O22"/>
      <c r="P22"/>
      <c r="Q22"/>
      <c r="R22"/>
      <c r="S22" s="9"/>
      <c r="T22"/>
    </row>
    <row r="23" spans="1:20" ht="13.5" thickBot="1">
      <c r="A23" s="804"/>
      <c r="B23" s="805"/>
      <c r="C23" s="794" t="s">
        <v>28</v>
      </c>
      <c r="D23" s="795"/>
      <c r="E23" s="794" t="s">
        <v>26</v>
      </c>
      <c r="F23" s="795"/>
      <c r="G23" s="794" t="s">
        <v>26</v>
      </c>
      <c r="H23" s="795"/>
      <c r="I23" s="784" t="s">
        <v>29</v>
      </c>
      <c r="J23" s="785"/>
      <c r="K23" s="782" t="s">
        <v>29</v>
      </c>
      <c r="L23" s="783"/>
      <c r="N23" s="15"/>
      <c r="O23"/>
      <c r="P23"/>
      <c r="Q23"/>
      <c r="R23"/>
      <c r="S23"/>
      <c r="T23"/>
    </row>
    <row r="24" spans="1:20" ht="13.5" thickTop="1">
      <c r="A24" s="806" t="s">
        <v>191</v>
      </c>
      <c r="B24" s="807"/>
      <c r="C24" s="765">
        <v>4142230</v>
      </c>
      <c r="D24" s="766"/>
      <c r="E24" s="765">
        <v>4308990</v>
      </c>
      <c r="F24" s="766"/>
      <c r="G24" s="765">
        <v>4339500</v>
      </c>
      <c r="H24" s="766"/>
      <c r="I24" s="826">
        <f>G24-E24</f>
        <v>30510</v>
      </c>
      <c r="J24" s="827"/>
      <c r="K24" s="778">
        <f>G24-C24</f>
        <v>197270</v>
      </c>
      <c r="L24" s="779"/>
      <c r="M24" s="19"/>
      <c r="N24" s="6"/>
      <c r="O24"/>
      <c r="P24"/>
      <c r="Q24"/>
      <c r="R24"/>
      <c r="S24"/>
      <c r="T24"/>
    </row>
    <row r="25" spans="1:20" ht="13.5" thickBot="1">
      <c r="A25" s="800" t="s">
        <v>192</v>
      </c>
      <c r="B25" s="801"/>
      <c r="C25" s="810">
        <v>4144060</v>
      </c>
      <c r="D25" s="811"/>
      <c r="E25" s="810">
        <v>4310870</v>
      </c>
      <c r="F25" s="811"/>
      <c r="G25" s="810">
        <v>4341400</v>
      </c>
      <c r="H25" s="811"/>
      <c r="I25" s="810">
        <f>G25-E25</f>
        <v>30530</v>
      </c>
      <c r="J25" s="811"/>
      <c r="K25" s="769">
        <f>G25-C25</f>
        <v>197340</v>
      </c>
      <c r="L25" s="770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802" t="s">
        <v>31</v>
      </c>
      <c r="B28" s="803"/>
      <c r="C28" s="787" t="s">
        <v>25</v>
      </c>
      <c r="D28" s="788"/>
      <c r="E28" s="787" t="s">
        <v>7</v>
      </c>
      <c r="F28" s="788"/>
      <c r="G28" s="787" t="s">
        <v>8</v>
      </c>
      <c r="H28" s="788"/>
      <c r="I28" s="773" t="s">
        <v>26</v>
      </c>
      <c r="J28" s="799"/>
      <c r="K28" s="773" t="s">
        <v>27</v>
      </c>
      <c r="L28" s="774"/>
      <c r="O28"/>
      <c r="P28"/>
      <c r="Q28"/>
      <c r="R28"/>
      <c r="S28"/>
      <c r="T28"/>
    </row>
    <row r="29" spans="1:20" ht="13.5" thickBot="1">
      <c r="A29" s="804"/>
      <c r="B29" s="805"/>
      <c r="C29" s="794" t="s">
        <v>28</v>
      </c>
      <c r="D29" s="795"/>
      <c r="E29" s="794" t="s">
        <v>26</v>
      </c>
      <c r="F29" s="795"/>
      <c r="G29" s="794" t="s">
        <v>26</v>
      </c>
      <c r="H29" s="795"/>
      <c r="I29" s="782" t="s">
        <v>29</v>
      </c>
      <c r="J29" s="786"/>
      <c r="K29" s="782" t="s">
        <v>29</v>
      </c>
      <c r="L29" s="783"/>
      <c r="O29"/>
      <c r="P29"/>
      <c r="Q29"/>
      <c r="R29"/>
      <c r="S29"/>
      <c r="T29"/>
    </row>
    <row r="30" spans="1:20" ht="14.25" thickTop="1" thickBot="1">
      <c r="A30" s="800" t="s">
        <v>72</v>
      </c>
      <c r="B30" s="801"/>
      <c r="C30" s="792">
        <v>101323255</v>
      </c>
      <c r="D30" s="793"/>
      <c r="E30" s="792">
        <v>106275561</v>
      </c>
      <c r="F30" s="793"/>
      <c r="G30" s="792">
        <v>107105995</v>
      </c>
      <c r="H30" s="793"/>
      <c r="I30" s="769">
        <f>G30-E30</f>
        <v>830434</v>
      </c>
      <c r="J30" s="775"/>
      <c r="K30" s="769">
        <f>G30-C30</f>
        <v>5782740</v>
      </c>
      <c r="L30" s="770"/>
      <c r="M30" s="19"/>
      <c r="N30" s="329"/>
      <c r="O30" s="18"/>
      <c r="P30"/>
      <c r="Q30"/>
      <c r="R30"/>
      <c r="S30"/>
      <c r="T30"/>
    </row>
    <row r="31" spans="1:20" ht="13.5" thickTop="1">
      <c r="A31" s="796" t="s">
        <v>0</v>
      </c>
      <c r="B31" s="797"/>
      <c r="C31" s="797"/>
      <c r="D31" s="797"/>
      <c r="E31" s="797"/>
      <c r="F31" s="797"/>
      <c r="G31" s="797"/>
      <c r="H31" s="798"/>
      <c r="I31" s="789">
        <f>SUM(I30:I30)</f>
        <v>830434</v>
      </c>
      <c r="J31" s="791"/>
      <c r="K31" s="789">
        <f>SUM(K30:K30)</f>
        <v>5782740</v>
      </c>
      <c r="L31" s="790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802" t="s">
        <v>31</v>
      </c>
      <c r="B34" s="803"/>
      <c r="C34" s="787" t="s">
        <v>25</v>
      </c>
      <c r="D34" s="788"/>
      <c r="E34" s="787" t="s">
        <v>7</v>
      </c>
      <c r="F34" s="788"/>
      <c r="G34" s="787" t="s">
        <v>8</v>
      </c>
      <c r="H34" s="788"/>
      <c r="I34" s="773" t="s">
        <v>26</v>
      </c>
      <c r="J34" s="799"/>
      <c r="K34" s="773" t="s">
        <v>27</v>
      </c>
      <c r="L34" s="774"/>
      <c r="N34" s="13"/>
      <c r="O34"/>
      <c r="P34"/>
      <c r="Q34"/>
      <c r="R34"/>
      <c r="S34"/>
      <c r="T34"/>
    </row>
    <row r="35" spans="1:20" ht="13.5" thickBot="1">
      <c r="A35" s="804"/>
      <c r="B35" s="805"/>
      <c r="C35" s="794" t="s">
        <v>28</v>
      </c>
      <c r="D35" s="795"/>
      <c r="E35" s="794" t="s">
        <v>26</v>
      </c>
      <c r="F35" s="795"/>
      <c r="G35" s="794" t="s">
        <v>26</v>
      </c>
      <c r="H35" s="795"/>
      <c r="I35" s="782" t="s">
        <v>29</v>
      </c>
      <c r="J35" s="786"/>
      <c r="K35" s="782" t="s">
        <v>29</v>
      </c>
      <c r="L35" s="783"/>
      <c r="O35" s="9"/>
      <c r="P35"/>
      <c r="Q35"/>
      <c r="R35"/>
      <c r="S35"/>
      <c r="T35"/>
    </row>
    <row r="36" spans="1:20" ht="14.25" thickTop="1" thickBot="1">
      <c r="A36" s="800" t="s">
        <v>72</v>
      </c>
      <c r="B36" s="801"/>
      <c r="C36" s="792">
        <v>16530255</v>
      </c>
      <c r="D36" s="793"/>
      <c r="E36" s="792">
        <v>17316276</v>
      </c>
      <c r="F36" s="793"/>
      <c r="G36" s="792">
        <v>17458143</v>
      </c>
      <c r="H36" s="793"/>
      <c r="I36" s="769">
        <f>G36-E36</f>
        <v>141867</v>
      </c>
      <c r="J36" s="775"/>
      <c r="K36" s="769">
        <f>G36-C36</f>
        <v>927888</v>
      </c>
      <c r="L36" s="770"/>
      <c r="N36" s="6"/>
      <c r="O36"/>
      <c r="P36"/>
      <c r="Q36"/>
      <c r="R36"/>
      <c r="S36"/>
      <c r="T36"/>
    </row>
    <row r="37" spans="1:20" ht="13.5" thickTop="1">
      <c r="A37" s="796" t="s">
        <v>0</v>
      </c>
      <c r="B37" s="797"/>
      <c r="C37" s="797"/>
      <c r="D37" s="797"/>
      <c r="E37" s="797"/>
      <c r="F37" s="797"/>
      <c r="G37" s="797"/>
      <c r="H37" s="798"/>
      <c r="I37" s="789">
        <f>SUM(I36:I36)</f>
        <v>141867</v>
      </c>
      <c r="J37" s="791"/>
      <c r="K37" s="789">
        <f>SUM(K36:K36)</f>
        <v>927888</v>
      </c>
      <c r="L37" s="790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802" t="s">
        <v>31</v>
      </c>
      <c r="B40" s="803"/>
      <c r="C40" s="838" t="s">
        <v>25</v>
      </c>
      <c r="D40" s="803"/>
      <c r="E40" s="787" t="s">
        <v>7</v>
      </c>
      <c r="F40" s="788"/>
      <c r="G40" s="787" t="s">
        <v>8</v>
      </c>
      <c r="H40" s="788"/>
      <c r="I40" s="773" t="s">
        <v>26</v>
      </c>
      <c r="J40" s="799"/>
      <c r="K40" s="773" t="s">
        <v>27</v>
      </c>
      <c r="L40" s="774"/>
      <c r="N40" s="13"/>
      <c r="O40" s="9"/>
      <c r="P40"/>
      <c r="Q40"/>
      <c r="R40"/>
      <c r="S40"/>
      <c r="T40"/>
    </row>
    <row r="41" spans="1:20" ht="13.5" thickBot="1">
      <c r="A41" s="804"/>
      <c r="B41" s="805"/>
      <c r="C41" s="841" t="s">
        <v>28</v>
      </c>
      <c r="D41" s="805"/>
      <c r="E41" s="794" t="s">
        <v>26</v>
      </c>
      <c r="F41" s="795"/>
      <c r="G41" s="794" t="s">
        <v>26</v>
      </c>
      <c r="H41" s="795"/>
      <c r="I41" s="782" t="s">
        <v>29</v>
      </c>
      <c r="J41" s="786"/>
      <c r="K41" s="782" t="s">
        <v>29</v>
      </c>
      <c r="L41" s="783"/>
      <c r="N41" s="14"/>
      <c r="O41"/>
      <c r="P41"/>
      <c r="Q41"/>
      <c r="R41"/>
      <c r="S41"/>
      <c r="T41"/>
    </row>
    <row r="42" spans="1:20" s="26" customFormat="1" ht="13.5" thickTop="1">
      <c r="A42" s="806" t="s">
        <v>69</v>
      </c>
      <c r="B42" s="807"/>
      <c r="C42" s="763">
        <v>3089318.34</v>
      </c>
      <c r="D42" s="764"/>
      <c r="E42" s="763">
        <v>3199443.67</v>
      </c>
      <c r="F42" s="764"/>
      <c r="G42" s="763">
        <v>3217940.64</v>
      </c>
      <c r="H42" s="764"/>
      <c r="I42" s="828">
        <f>G42-E42</f>
        <v>18496.970000000205</v>
      </c>
      <c r="J42" s="829"/>
      <c r="K42" s="828">
        <f>G42-C42</f>
        <v>128622.30000000028</v>
      </c>
      <c r="L42" s="830"/>
      <c r="M42" s="41"/>
      <c r="N42" s="29"/>
      <c r="O42" s="41"/>
      <c r="Q42" s="28"/>
      <c r="R42" s="28"/>
      <c r="S42" s="28"/>
      <c r="T42" s="28"/>
    </row>
    <row r="43" spans="1:20">
      <c r="A43" s="834" t="s">
        <v>70</v>
      </c>
      <c r="B43" s="835"/>
      <c r="C43" s="765">
        <v>283254.3</v>
      </c>
      <c r="D43" s="766"/>
      <c r="E43" s="765"/>
      <c r="F43" s="766"/>
      <c r="G43" s="765"/>
      <c r="H43" s="766"/>
      <c r="I43" s="812">
        <f t="shared" ref="I43:I47" si="0">G43-E43</f>
        <v>0</v>
      </c>
      <c r="J43" s="813"/>
      <c r="K43" s="771">
        <f t="shared" ref="K43:K47" si="1">G43-C43</f>
        <v>-283254.3</v>
      </c>
      <c r="L43" s="772"/>
      <c r="M43" s="41"/>
      <c r="N43" s="402"/>
      <c r="O43"/>
      <c r="P43" s="12"/>
      <c r="Q43"/>
      <c r="R43"/>
      <c r="S43"/>
      <c r="T43"/>
    </row>
    <row r="44" spans="1:20" ht="12" customHeight="1">
      <c r="A44" s="834" t="s">
        <v>71</v>
      </c>
      <c r="B44" s="835"/>
      <c r="C44" s="765">
        <v>989758.41</v>
      </c>
      <c r="D44" s="766"/>
      <c r="E44" s="765">
        <v>1025205.77</v>
      </c>
      <c r="F44" s="766"/>
      <c r="G44" s="765">
        <v>1031602.71</v>
      </c>
      <c r="H44" s="766"/>
      <c r="I44" s="812">
        <f t="shared" si="0"/>
        <v>6396.9399999999441</v>
      </c>
      <c r="J44" s="813"/>
      <c r="K44" s="836">
        <f t="shared" si="1"/>
        <v>41844.29999999993</v>
      </c>
      <c r="L44" s="837"/>
      <c r="M44" s="41"/>
      <c r="N44" s="6"/>
      <c r="O44" s="18"/>
      <c r="P44" s="14"/>
      <c r="Q44"/>
      <c r="R44"/>
      <c r="S44"/>
      <c r="T44"/>
    </row>
    <row r="45" spans="1:20">
      <c r="A45" s="834" t="s">
        <v>78</v>
      </c>
      <c r="B45" s="835"/>
      <c r="C45" s="767">
        <v>7258.6</v>
      </c>
      <c r="D45" s="768"/>
      <c r="E45" s="767">
        <v>7519.8</v>
      </c>
      <c r="F45" s="768"/>
      <c r="G45" s="767">
        <v>7564.5</v>
      </c>
      <c r="H45" s="768"/>
      <c r="I45" s="812">
        <f t="shared" si="0"/>
        <v>44.699999999999818</v>
      </c>
      <c r="J45" s="813"/>
      <c r="K45" s="836">
        <f t="shared" si="1"/>
        <v>305.89999999999964</v>
      </c>
      <c r="L45" s="837"/>
      <c r="M45" s="41"/>
      <c r="N45" s="30"/>
      <c r="O45" s="14"/>
      <c r="P45"/>
      <c r="Q45"/>
      <c r="R45"/>
      <c r="S45"/>
      <c r="T45"/>
    </row>
    <row r="46" spans="1:20">
      <c r="A46" s="834" t="s">
        <v>79</v>
      </c>
      <c r="B46" s="835"/>
      <c r="C46" s="767">
        <v>247889</v>
      </c>
      <c r="D46" s="768"/>
      <c r="E46" s="767">
        <v>256625</v>
      </c>
      <c r="F46" s="768"/>
      <c r="G46" s="767">
        <v>257611</v>
      </c>
      <c r="H46" s="768"/>
      <c r="I46" s="812">
        <f t="shared" si="0"/>
        <v>986</v>
      </c>
      <c r="J46" s="813"/>
      <c r="K46" s="836">
        <f t="shared" si="1"/>
        <v>9722</v>
      </c>
      <c r="L46" s="837"/>
      <c r="M46" s="41"/>
      <c r="N46" s="6"/>
      <c r="O46"/>
      <c r="P46"/>
      <c r="Q46"/>
      <c r="R46"/>
      <c r="S46"/>
      <c r="T46"/>
    </row>
    <row r="47" spans="1:20" ht="13.5" thickBot="1">
      <c r="A47" s="834" t="s">
        <v>80</v>
      </c>
      <c r="B47" s="835"/>
      <c r="C47" s="814">
        <v>299837</v>
      </c>
      <c r="D47" s="815"/>
      <c r="E47" s="814">
        <v>309559</v>
      </c>
      <c r="F47" s="815"/>
      <c r="G47" s="814">
        <v>311207</v>
      </c>
      <c r="H47" s="815"/>
      <c r="I47" s="810">
        <f t="shared" si="0"/>
        <v>1648</v>
      </c>
      <c r="J47" s="811"/>
      <c r="K47" s="771">
        <f t="shared" si="1"/>
        <v>11370</v>
      </c>
      <c r="L47" s="772"/>
      <c r="M47" s="41"/>
      <c r="N47" s="6"/>
      <c r="O47" s="9"/>
      <c r="P47" s="14"/>
      <c r="Q47"/>
      <c r="R47"/>
      <c r="S47"/>
      <c r="T47"/>
    </row>
    <row r="48" spans="1:20" ht="13.5" thickTop="1">
      <c r="A48" s="831" t="s">
        <v>0</v>
      </c>
      <c r="B48" s="832"/>
      <c r="C48" s="832"/>
      <c r="D48" s="832"/>
      <c r="E48" s="832"/>
      <c r="F48" s="832"/>
      <c r="G48" s="832"/>
      <c r="H48" s="833"/>
      <c r="I48" s="789">
        <f>SUM(I42:J47)</f>
        <v>27572.61000000015</v>
      </c>
      <c r="J48" s="791"/>
      <c r="K48" s="789">
        <f>SUM(K42,K44,K45,K46,K47)</f>
        <v>191864.5000000002</v>
      </c>
      <c r="L48" s="790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840"/>
      <c r="B50" s="840"/>
      <c r="C50" s="840"/>
      <c r="D50" s="840"/>
      <c r="F50" s="7"/>
      <c r="H50" s="8"/>
      <c r="J50" s="16"/>
    </row>
    <row r="51" spans="1:20">
      <c r="E51" s="839"/>
      <c r="F51" s="839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AK5" activePane="bottomRight" state="frozen"/>
      <selection pane="topRight" activeCell="B1" sqref="B1"/>
      <selection pane="bottomLeft" activeCell="A5" sqref="A5"/>
      <selection pane="bottomRight" activeCell="AK20" sqref="AK20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44" t="s">
        <v>36</v>
      </c>
      <c r="B1" s="855" t="s">
        <v>88</v>
      </c>
      <c r="C1" s="856"/>
      <c r="D1" s="842" t="s">
        <v>72</v>
      </c>
      <c r="E1" s="843"/>
      <c r="F1" s="853" t="s">
        <v>116</v>
      </c>
      <c r="G1" s="857" t="s">
        <v>96</v>
      </c>
      <c r="H1" s="842" t="s">
        <v>195</v>
      </c>
      <c r="I1" s="843"/>
      <c r="J1" s="842" t="s">
        <v>196</v>
      </c>
      <c r="K1" s="843"/>
      <c r="L1" s="847" t="s">
        <v>89</v>
      </c>
      <c r="M1" s="848"/>
      <c r="N1" s="848"/>
      <c r="O1" s="849"/>
      <c r="P1" s="848" t="s">
        <v>90</v>
      </c>
      <c r="Q1" s="848"/>
      <c r="R1" s="848"/>
      <c r="S1" s="848"/>
      <c r="T1" s="847" t="s">
        <v>91</v>
      </c>
      <c r="U1" s="848"/>
      <c r="V1" s="848"/>
      <c r="W1" s="849"/>
      <c r="X1" s="848" t="s">
        <v>92</v>
      </c>
      <c r="Y1" s="848"/>
      <c r="Z1" s="848"/>
      <c r="AA1" s="848"/>
      <c r="AB1" s="850" t="s">
        <v>112</v>
      </c>
      <c r="AC1" s="851"/>
      <c r="AD1" s="851"/>
      <c r="AE1" s="847" t="s">
        <v>93</v>
      </c>
      <c r="AF1" s="848"/>
      <c r="AG1" s="848"/>
      <c r="AH1" s="849"/>
      <c r="AI1" s="847" t="s">
        <v>94</v>
      </c>
      <c r="AJ1" s="848"/>
      <c r="AK1" s="848"/>
      <c r="AL1" s="849"/>
      <c r="AM1" s="847" t="s">
        <v>111</v>
      </c>
      <c r="AN1" s="848"/>
      <c r="AO1" s="848"/>
      <c r="AP1" s="850" t="s">
        <v>95</v>
      </c>
      <c r="AQ1" s="851"/>
      <c r="AR1" s="852"/>
      <c r="AS1" s="859" t="s">
        <v>97</v>
      </c>
      <c r="AT1" s="860"/>
      <c r="AU1" s="860"/>
      <c r="AV1" s="860"/>
      <c r="AW1" s="853"/>
      <c r="AX1" s="842" t="s">
        <v>196</v>
      </c>
      <c r="AY1" s="864"/>
      <c r="AZ1" s="864" t="s">
        <v>229</v>
      </c>
      <c r="BA1" s="864"/>
      <c r="BB1" s="864" t="s">
        <v>230</v>
      </c>
      <c r="BC1" s="843"/>
      <c r="BD1" s="414" t="s">
        <v>263</v>
      </c>
      <c r="BE1" s="861" t="s">
        <v>265</v>
      </c>
      <c r="BF1" s="862"/>
      <c r="BG1" s="863" t="s">
        <v>268</v>
      </c>
      <c r="BH1" s="862"/>
      <c r="BI1" s="863" t="s">
        <v>270</v>
      </c>
      <c r="BJ1" s="862"/>
    </row>
    <row r="2" spans="1:62" s="146" customFormat="1" ht="56.25">
      <c r="A2" s="845"/>
      <c r="B2" s="202" t="s">
        <v>107</v>
      </c>
      <c r="C2" s="326" t="s">
        <v>108</v>
      </c>
      <c r="D2" s="325" t="s">
        <v>251</v>
      </c>
      <c r="E2" s="324" t="s">
        <v>252</v>
      </c>
      <c r="F2" s="854"/>
      <c r="G2" s="858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5" t="s">
        <v>264</v>
      </c>
      <c r="BE2" s="212" t="s">
        <v>273</v>
      </c>
      <c r="BF2" s="204" t="s">
        <v>272</v>
      </c>
      <c r="BG2" s="203" t="s">
        <v>273</v>
      </c>
      <c r="BH2" s="412" t="s">
        <v>272</v>
      </c>
      <c r="BI2" s="212" t="s">
        <v>271</v>
      </c>
      <c r="BJ2" s="204" t="s">
        <v>274</v>
      </c>
    </row>
    <row r="3" spans="1:62" ht="13.5" thickBot="1">
      <c r="A3" s="845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6" t="s">
        <v>147</v>
      </c>
      <c r="BE3" s="410" t="s">
        <v>105</v>
      </c>
      <c r="BF3" s="213" t="s">
        <v>105</v>
      </c>
      <c r="BG3" s="409" t="s">
        <v>105</v>
      </c>
      <c r="BH3" s="213" t="s">
        <v>105</v>
      </c>
      <c r="BI3" s="410" t="s">
        <v>105</v>
      </c>
      <c r="BJ3" s="413" t="s">
        <v>105</v>
      </c>
    </row>
    <row r="4" spans="1:62" ht="13.5" thickBot="1">
      <c r="A4" s="846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7" t="s">
        <v>262</v>
      </c>
      <c r="BE4" s="411" t="s">
        <v>266</v>
      </c>
      <c r="BF4" s="287" t="s">
        <v>267</v>
      </c>
      <c r="BG4" s="288" t="s">
        <v>269</v>
      </c>
      <c r="BH4" s="287" t="s">
        <v>269</v>
      </c>
      <c r="BI4" s="411" t="s">
        <v>275</v>
      </c>
      <c r="BJ4" s="287" t="s">
        <v>275</v>
      </c>
    </row>
    <row r="5" spans="1:62" s="356" customFormat="1">
      <c r="A5" s="363">
        <v>45815.041666666599</v>
      </c>
      <c r="B5" s="364">
        <v>34.773575700000002</v>
      </c>
      <c r="C5" s="365">
        <v>5.4858598000000001</v>
      </c>
      <c r="D5" s="366">
        <v>0.88864969999999999</v>
      </c>
      <c r="E5" s="367">
        <v>0.91796719999999998</v>
      </c>
      <c r="F5" s="368">
        <v>18.421351099999999</v>
      </c>
      <c r="G5" s="369">
        <v>1.9427014937307698</v>
      </c>
      <c r="H5" s="370">
        <v>12.5181887</v>
      </c>
      <c r="I5" s="371">
        <v>192.34697539999999</v>
      </c>
      <c r="J5" s="372">
        <v>17.843091300000001</v>
      </c>
      <c r="K5" s="371">
        <v>191.9726287</v>
      </c>
      <c r="L5" s="373">
        <v>20.323953700000001</v>
      </c>
      <c r="M5" s="374">
        <v>38.0420096</v>
      </c>
      <c r="N5" s="374">
        <v>14.173807800000001</v>
      </c>
      <c r="O5" s="375">
        <v>198.76058509999999</v>
      </c>
      <c r="P5" s="376">
        <v>22.4081811</v>
      </c>
      <c r="Q5" s="374">
        <v>37.762318499999999</v>
      </c>
      <c r="R5" s="374">
        <v>13.921035</v>
      </c>
      <c r="S5" s="377">
        <v>196.3946574</v>
      </c>
      <c r="T5" s="373">
        <v>20.556681399999999</v>
      </c>
      <c r="U5" s="374">
        <v>37.988483600000002</v>
      </c>
      <c r="V5" s="374">
        <v>14.093975500000001</v>
      </c>
      <c r="W5" s="375">
        <v>196.3729309</v>
      </c>
      <c r="X5" s="376">
        <v>21.1498803</v>
      </c>
      <c r="Y5" s="374">
        <v>40.990909500000001</v>
      </c>
      <c r="Z5" s="374">
        <v>14.0951336</v>
      </c>
      <c r="AA5" s="377">
        <v>197.64419050000001</v>
      </c>
      <c r="AB5" s="373">
        <v>194.64118429999999</v>
      </c>
      <c r="AC5" s="374">
        <v>13.141868300000001</v>
      </c>
      <c r="AD5" s="375">
        <v>53.622575474472221</v>
      </c>
      <c r="AE5" s="376">
        <v>1.5767894</v>
      </c>
      <c r="AF5" s="374">
        <v>9.9711464999999997</v>
      </c>
      <c r="AG5" s="374">
        <v>0</v>
      </c>
      <c r="AH5" s="377">
        <v>77.3262328</v>
      </c>
      <c r="AI5" s="373">
        <v>21.568671200000001</v>
      </c>
      <c r="AJ5" s="374">
        <v>53.220241899999998</v>
      </c>
      <c r="AK5" s="374">
        <v>13.311328</v>
      </c>
      <c r="AL5" s="375">
        <v>190.8344984</v>
      </c>
      <c r="AM5" s="376">
        <v>194.04444549999999</v>
      </c>
      <c r="AN5" s="374">
        <v>12.9221963</v>
      </c>
      <c r="AO5" s="377">
        <v>3.2104345770555556</v>
      </c>
      <c r="AP5" s="373">
        <v>60.693382366750001</v>
      </c>
      <c r="AQ5" s="374">
        <v>6.8612950880000003</v>
      </c>
      <c r="AR5" s="375">
        <v>67.554677454750006</v>
      </c>
      <c r="AS5" s="370">
        <v>14.8878906</v>
      </c>
      <c r="AT5" s="378">
        <v>131.78605782919445</v>
      </c>
      <c r="AU5" s="378">
        <v>124.0337293</v>
      </c>
      <c r="AV5" s="378">
        <v>99.959735199999997</v>
      </c>
      <c r="AW5" s="379">
        <v>14.8612004</v>
      </c>
      <c r="AX5" s="380">
        <v>17.843091300000001</v>
      </c>
      <c r="AY5" s="381">
        <v>191.9726287</v>
      </c>
      <c r="AZ5" s="381">
        <v>121.52223669999999</v>
      </c>
      <c r="BA5" s="381">
        <v>14.8430483</v>
      </c>
      <c r="BB5" s="381">
        <v>1.2877722</v>
      </c>
      <c r="BC5" s="423">
        <v>38.002667500000001</v>
      </c>
      <c r="BD5" s="369">
        <v>76.924451500000004</v>
      </c>
      <c r="BE5" s="369">
        <v>2.7774036999999998</v>
      </c>
      <c r="BF5" s="369">
        <v>0.1470794</v>
      </c>
      <c r="BG5" s="369">
        <v>18.6268478</v>
      </c>
      <c r="BH5" s="369">
        <v>8.5030800000000004E-2</v>
      </c>
      <c r="BI5" s="369">
        <v>0.65515979999999996</v>
      </c>
      <c r="BJ5" s="369">
        <v>0.37837670000000001</v>
      </c>
    </row>
    <row r="6" spans="1:62" s="356" customFormat="1">
      <c r="A6" s="382">
        <v>45815.083333333299</v>
      </c>
      <c r="B6" s="383">
        <v>34.661545199999999</v>
      </c>
      <c r="C6" s="384">
        <v>4.7893488</v>
      </c>
      <c r="D6" s="366">
        <v>0.88452929999999996</v>
      </c>
      <c r="E6" s="367">
        <v>0.91119899999999998</v>
      </c>
      <c r="F6" s="385">
        <v>18.2221309</v>
      </c>
      <c r="G6" s="386">
        <v>1.9372579914641095</v>
      </c>
      <c r="H6" s="387">
        <v>12.424735999999999</v>
      </c>
      <c r="I6" s="388">
        <v>192.0456188</v>
      </c>
      <c r="J6" s="389">
        <v>17.7385521</v>
      </c>
      <c r="K6" s="388">
        <v>192.0833471</v>
      </c>
      <c r="L6" s="390">
        <v>20.269092400000002</v>
      </c>
      <c r="M6" s="391">
        <v>37.5391136</v>
      </c>
      <c r="N6" s="391">
        <v>14.0608507</v>
      </c>
      <c r="O6" s="392">
        <v>198.42193610000001</v>
      </c>
      <c r="P6" s="393">
        <v>22.302449599999999</v>
      </c>
      <c r="Q6" s="391">
        <v>37.762611100000001</v>
      </c>
      <c r="R6" s="391">
        <v>13.8062238</v>
      </c>
      <c r="S6" s="394">
        <v>196.03723099999999</v>
      </c>
      <c r="T6" s="390">
        <v>20.727512399999998</v>
      </c>
      <c r="U6" s="391">
        <v>37.038741299999998</v>
      </c>
      <c r="V6" s="391">
        <v>13.969977099999999</v>
      </c>
      <c r="W6" s="392">
        <v>195.96647379999999</v>
      </c>
      <c r="X6" s="393">
        <v>20.957027700000001</v>
      </c>
      <c r="Y6" s="391">
        <v>39.623092100000001</v>
      </c>
      <c r="Z6" s="391">
        <v>13.965543800000001</v>
      </c>
      <c r="AA6" s="394">
        <v>197.5522675</v>
      </c>
      <c r="AB6" s="390">
        <v>194.35388520000001</v>
      </c>
      <c r="AC6" s="391">
        <v>13.047864499999999</v>
      </c>
      <c r="AD6" s="392">
        <v>53.526975317305556</v>
      </c>
      <c r="AE6" s="393">
        <v>1.6187454999999999</v>
      </c>
      <c r="AF6" s="391">
        <v>9.9725509999999993</v>
      </c>
      <c r="AG6" s="391">
        <v>0</v>
      </c>
      <c r="AH6" s="394">
        <v>77.252170500000005</v>
      </c>
      <c r="AI6" s="390">
        <v>21.407163499999999</v>
      </c>
      <c r="AJ6" s="391">
        <v>53.257979800000001</v>
      </c>
      <c r="AK6" s="391">
        <v>13.208802499999999</v>
      </c>
      <c r="AL6" s="392">
        <v>190.56024959999999</v>
      </c>
      <c r="AM6" s="393">
        <v>193.73461710000001</v>
      </c>
      <c r="AN6" s="391">
        <v>12.826235499999999</v>
      </c>
      <c r="AO6" s="394">
        <v>3.2070052481111113</v>
      </c>
      <c r="AP6" s="390">
        <v>59.709845863944444</v>
      </c>
      <c r="AQ6" s="391">
        <v>7.43850957125</v>
      </c>
      <c r="AR6" s="392">
        <v>67.148355435194446</v>
      </c>
      <c r="AS6" s="387">
        <v>14.814202099999999</v>
      </c>
      <c r="AT6" s="395">
        <v>130.93851025286111</v>
      </c>
      <c r="AU6" s="395">
        <v>124.09805230000001</v>
      </c>
      <c r="AV6" s="395">
        <v>99.9577393</v>
      </c>
      <c r="AW6" s="396">
        <v>14.787959799999999</v>
      </c>
      <c r="AX6" s="397">
        <v>17.7385521</v>
      </c>
      <c r="AY6" s="398">
        <v>192.0833471</v>
      </c>
      <c r="AZ6" s="398">
        <v>120.8103335</v>
      </c>
      <c r="BA6" s="398">
        <v>14.738620900000001</v>
      </c>
      <c r="BB6" s="398">
        <v>1.2913071</v>
      </c>
      <c r="BC6" s="424">
        <v>37.4460379</v>
      </c>
      <c r="BD6" s="386">
        <v>76.500035499999996</v>
      </c>
      <c r="BE6" s="386">
        <v>1.2226475999999999</v>
      </c>
      <c r="BF6" s="386">
        <v>0.14785699999999999</v>
      </c>
      <c r="BG6" s="386">
        <v>18.0208084</v>
      </c>
      <c r="BH6" s="386">
        <v>8.4896700000000005E-2</v>
      </c>
      <c r="BI6" s="386">
        <v>0.65732179999999996</v>
      </c>
      <c r="BJ6" s="386">
        <v>0.37524740000000001</v>
      </c>
    </row>
    <row r="7" spans="1:62" s="356" customFormat="1">
      <c r="A7" s="382">
        <v>45815.125</v>
      </c>
      <c r="B7" s="383">
        <v>34.203196400000003</v>
      </c>
      <c r="C7" s="384">
        <v>3.6060311999999999</v>
      </c>
      <c r="D7" s="366">
        <v>0.88151389999999996</v>
      </c>
      <c r="E7" s="367">
        <v>0.9017174</v>
      </c>
      <c r="F7" s="385">
        <v>17.913507599999999</v>
      </c>
      <c r="G7" s="386">
        <v>2.0081523818381748</v>
      </c>
      <c r="H7" s="387">
        <v>12.364035400000001</v>
      </c>
      <c r="I7" s="388">
        <v>191.8179054</v>
      </c>
      <c r="J7" s="389">
        <v>17.642673299999998</v>
      </c>
      <c r="K7" s="388">
        <v>191.9040804</v>
      </c>
      <c r="L7" s="390">
        <v>20.235769999999999</v>
      </c>
      <c r="M7" s="391">
        <v>37.061298200000003</v>
      </c>
      <c r="N7" s="391">
        <v>13.965382399999999</v>
      </c>
      <c r="O7" s="392">
        <v>198.11428340000001</v>
      </c>
      <c r="P7" s="393">
        <v>22.205714700000001</v>
      </c>
      <c r="Q7" s="391">
        <v>37.7628311</v>
      </c>
      <c r="R7" s="391">
        <v>13.7091438</v>
      </c>
      <c r="S7" s="394">
        <v>195.71209630000001</v>
      </c>
      <c r="T7" s="390">
        <v>20.521784700000001</v>
      </c>
      <c r="U7" s="391">
        <v>36.044588599999997</v>
      </c>
      <c r="V7" s="391">
        <v>13.857025699999999</v>
      </c>
      <c r="W7" s="392">
        <v>195.49950620000001</v>
      </c>
      <c r="X7" s="393">
        <v>20.810423100000001</v>
      </c>
      <c r="Y7" s="391">
        <v>39.1211427</v>
      </c>
      <c r="Z7" s="391">
        <v>13.856552199999999</v>
      </c>
      <c r="AA7" s="394">
        <v>197.13417290000001</v>
      </c>
      <c r="AB7" s="390">
        <v>194.07374609999999</v>
      </c>
      <c r="AC7" s="391">
        <v>12.9688724</v>
      </c>
      <c r="AD7" s="392">
        <v>52.800938491499998</v>
      </c>
      <c r="AE7" s="393">
        <v>1.6893526000000001</v>
      </c>
      <c r="AF7" s="391">
        <v>9.9732418000000003</v>
      </c>
      <c r="AG7" s="391">
        <v>0</v>
      </c>
      <c r="AH7" s="394">
        <v>77.161354700000004</v>
      </c>
      <c r="AI7" s="390">
        <v>21.3318105</v>
      </c>
      <c r="AJ7" s="391">
        <v>53.260929599999997</v>
      </c>
      <c r="AK7" s="391">
        <v>13.141052500000001</v>
      </c>
      <c r="AL7" s="392">
        <v>190.31746620000001</v>
      </c>
      <c r="AM7" s="393">
        <v>193.49451339999999</v>
      </c>
      <c r="AN7" s="391">
        <v>12.760117299999999</v>
      </c>
      <c r="AO7" s="394">
        <v>3.1746181530000004</v>
      </c>
      <c r="AP7" s="390">
        <v>59.601903068111106</v>
      </c>
      <c r="AQ7" s="391">
        <v>9.0833272490277768</v>
      </c>
      <c r="AR7" s="392">
        <v>68.685230317138888</v>
      </c>
      <c r="AS7" s="387">
        <v>14.7185489</v>
      </c>
      <c r="AT7" s="395">
        <v>130.81472492391669</v>
      </c>
      <c r="AU7" s="395">
        <v>123.5592159</v>
      </c>
      <c r="AV7" s="395">
        <v>99.956861200000006</v>
      </c>
      <c r="AW7" s="396">
        <v>14.692202099999999</v>
      </c>
      <c r="AX7" s="397">
        <v>17.642673299999998</v>
      </c>
      <c r="AY7" s="398">
        <v>191.9040804</v>
      </c>
      <c r="AZ7" s="398">
        <v>120.8245908</v>
      </c>
      <c r="BA7" s="398">
        <v>14.6425321</v>
      </c>
      <c r="BB7" s="398">
        <v>1.2971760999999999</v>
      </c>
      <c r="BC7" s="424">
        <v>37.470381500000002</v>
      </c>
      <c r="BD7" s="386">
        <v>76.7291527</v>
      </c>
      <c r="BE7" s="386">
        <v>0.10670490000000001</v>
      </c>
      <c r="BF7" s="386">
        <v>0.14884059999999999</v>
      </c>
      <c r="BG7" s="386">
        <v>16.395428200000001</v>
      </c>
      <c r="BH7" s="386">
        <v>8.4747799999999998E-2</v>
      </c>
      <c r="BI7" s="386">
        <v>0.66106909999999997</v>
      </c>
      <c r="BJ7" s="386">
        <v>0.37195699999999998</v>
      </c>
    </row>
    <row r="8" spans="1:62" s="356" customFormat="1">
      <c r="A8" s="382">
        <v>45815.166666666599</v>
      </c>
      <c r="B8" s="383">
        <v>34.137045999999998</v>
      </c>
      <c r="C8" s="384">
        <v>3.5849077999999999</v>
      </c>
      <c r="D8" s="366">
        <v>0.87186600000000003</v>
      </c>
      <c r="E8" s="367">
        <v>0.89758400000000005</v>
      </c>
      <c r="F8" s="385">
        <v>17.919726699999998</v>
      </c>
      <c r="G8" s="399">
        <v>2.0301466759577456</v>
      </c>
      <c r="H8" s="387">
        <v>12.442299999999999</v>
      </c>
      <c r="I8" s="388">
        <v>192.06897409999999</v>
      </c>
      <c r="J8" s="389">
        <v>17.722321900000001</v>
      </c>
      <c r="K8" s="388">
        <v>191.8675561</v>
      </c>
      <c r="L8" s="390">
        <v>20.222898199999999</v>
      </c>
      <c r="M8" s="391">
        <v>37.5424188</v>
      </c>
      <c r="N8" s="391">
        <v>14.0517816</v>
      </c>
      <c r="O8" s="392">
        <v>198.37547480000001</v>
      </c>
      <c r="P8" s="393">
        <v>22.402875999999999</v>
      </c>
      <c r="Q8" s="391">
        <v>37.763325000000002</v>
      </c>
      <c r="R8" s="391">
        <v>13.801323500000001</v>
      </c>
      <c r="S8" s="394">
        <v>195.96023840000001</v>
      </c>
      <c r="T8" s="390">
        <v>20.437625799999999</v>
      </c>
      <c r="U8" s="391">
        <v>36.972767599999997</v>
      </c>
      <c r="V8" s="391">
        <v>13.9572623</v>
      </c>
      <c r="W8" s="392">
        <v>195.74439190000001</v>
      </c>
      <c r="X8" s="393">
        <v>20.9043685</v>
      </c>
      <c r="Y8" s="391">
        <v>40.0463144</v>
      </c>
      <c r="Z8" s="391">
        <v>13.967538899999999</v>
      </c>
      <c r="AA8" s="394">
        <v>197.45629750000001</v>
      </c>
      <c r="AB8" s="390">
        <v>194.28939980000001</v>
      </c>
      <c r="AC8" s="391">
        <v>13.0402389</v>
      </c>
      <c r="AD8" s="392">
        <v>52.562297780833333</v>
      </c>
      <c r="AE8" s="393">
        <v>1.7678891000000001</v>
      </c>
      <c r="AF8" s="391">
        <v>9.9702339000000002</v>
      </c>
      <c r="AG8" s="391">
        <v>0</v>
      </c>
      <c r="AH8" s="394">
        <v>77.043860199999997</v>
      </c>
      <c r="AI8" s="390">
        <v>21.317381999999998</v>
      </c>
      <c r="AJ8" s="391">
        <v>53.268382600000002</v>
      </c>
      <c r="AK8" s="391">
        <v>13.2121297</v>
      </c>
      <c r="AL8" s="392">
        <v>190.47122680000001</v>
      </c>
      <c r="AM8" s="393">
        <v>193.73550560000001</v>
      </c>
      <c r="AN8" s="391">
        <v>12.8353041</v>
      </c>
      <c r="AO8" s="394">
        <v>3.153634561888889</v>
      </c>
      <c r="AP8" s="390">
        <v>60.250365172222217</v>
      </c>
      <c r="AQ8" s="391">
        <v>9.0528452916944442</v>
      </c>
      <c r="AR8" s="392">
        <v>69.303210463916656</v>
      </c>
      <c r="AS8" s="387">
        <v>14.780630800000001</v>
      </c>
      <c r="AT8" s="395">
        <v>131.14488848147221</v>
      </c>
      <c r="AU8" s="395">
        <v>123.81797520000001</v>
      </c>
      <c r="AV8" s="395">
        <v>99.956059199999999</v>
      </c>
      <c r="AW8" s="396">
        <v>14.753703099999999</v>
      </c>
      <c r="AX8" s="397">
        <v>17.722321900000001</v>
      </c>
      <c r="AY8" s="398">
        <v>191.8675561</v>
      </c>
      <c r="AZ8" s="398">
        <v>121.3190206</v>
      </c>
      <c r="BA8" s="398">
        <v>14.7221259</v>
      </c>
      <c r="BB8" s="398">
        <v>1.2981475</v>
      </c>
      <c r="BC8" s="424">
        <v>37.773516999999998</v>
      </c>
      <c r="BD8" s="386">
        <v>77.115836299999998</v>
      </c>
      <c r="BE8" s="386">
        <v>2.2413687000000002</v>
      </c>
      <c r="BF8" s="386">
        <v>0.1519788</v>
      </c>
      <c r="BG8" s="386">
        <v>16.765228499999999</v>
      </c>
      <c r="BH8" s="386">
        <v>8.4600700000000001E-2</v>
      </c>
      <c r="BI8" s="386">
        <v>0.6618851</v>
      </c>
      <c r="BJ8" s="386">
        <v>0.3711643</v>
      </c>
    </row>
    <row r="9" spans="1:62" s="356" customFormat="1">
      <c r="A9" s="382">
        <v>45815.208333333299</v>
      </c>
      <c r="B9" s="383">
        <v>34.701588700000002</v>
      </c>
      <c r="C9" s="384">
        <v>5.0648550999999999</v>
      </c>
      <c r="D9" s="366">
        <v>0.86868829999999997</v>
      </c>
      <c r="E9" s="367">
        <v>0.90723209999999999</v>
      </c>
      <c r="F9" s="385">
        <v>18.0503392</v>
      </c>
      <c r="G9" s="386">
        <v>1.8960972587209914</v>
      </c>
      <c r="H9" s="387">
        <v>12.4976295</v>
      </c>
      <c r="I9" s="388">
        <v>192.28312919999999</v>
      </c>
      <c r="J9" s="389">
        <v>17.820034199999998</v>
      </c>
      <c r="K9" s="388">
        <v>191.90381149999999</v>
      </c>
      <c r="L9" s="390">
        <v>20.222551899999999</v>
      </c>
      <c r="M9" s="391">
        <v>37.789089099999998</v>
      </c>
      <c r="N9" s="391">
        <v>14.1516397</v>
      </c>
      <c r="O9" s="392">
        <v>198.7024605</v>
      </c>
      <c r="P9" s="393">
        <v>22.504278200000002</v>
      </c>
      <c r="Q9" s="391">
        <v>37.767117499999998</v>
      </c>
      <c r="R9" s="391">
        <v>13.905829900000001</v>
      </c>
      <c r="S9" s="394">
        <v>196.284717</v>
      </c>
      <c r="T9" s="390">
        <v>21.1430133</v>
      </c>
      <c r="U9" s="391">
        <v>37.973448400000002</v>
      </c>
      <c r="V9" s="391">
        <v>14.0843925</v>
      </c>
      <c r="W9" s="392">
        <v>196.23997180000001</v>
      </c>
      <c r="X9" s="393">
        <v>20.9952708</v>
      </c>
      <c r="Y9" s="391">
        <v>40.0437297</v>
      </c>
      <c r="Z9" s="391">
        <v>14.082039200000001</v>
      </c>
      <c r="AA9" s="394">
        <v>197.9801391</v>
      </c>
      <c r="AB9" s="390">
        <v>194.5795626</v>
      </c>
      <c r="AC9" s="391">
        <v>13.1208253</v>
      </c>
      <c r="AD9" s="392">
        <v>53.500926012222223</v>
      </c>
      <c r="AE9" s="393">
        <v>1.8204571000000001</v>
      </c>
      <c r="AF9" s="391">
        <v>9.9698572999999993</v>
      </c>
      <c r="AG9" s="391">
        <v>0</v>
      </c>
      <c r="AH9" s="394">
        <v>76.942093799999995</v>
      </c>
      <c r="AI9" s="390">
        <v>21.316281499999999</v>
      </c>
      <c r="AJ9" s="391">
        <v>53.265885400000002</v>
      </c>
      <c r="AK9" s="391">
        <v>13.2711053</v>
      </c>
      <c r="AL9" s="392">
        <v>190.67333429999999</v>
      </c>
      <c r="AM9" s="393">
        <v>193.95594360000001</v>
      </c>
      <c r="AN9" s="391">
        <v>12.894649599999999</v>
      </c>
      <c r="AO9" s="394">
        <v>3.3399332891111109</v>
      </c>
      <c r="AP9" s="390">
        <v>58.767875342888892</v>
      </c>
      <c r="AQ9" s="391">
        <v>7.0297118644444447</v>
      </c>
      <c r="AR9" s="392">
        <v>65.797587207333336</v>
      </c>
      <c r="AS9" s="387">
        <v>14.873585800000001</v>
      </c>
      <c r="AT9" s="395">
        <v>131.26234273569446</v>
      </c>
      <c r="AU9" s="395">
        <v>124.115126</v>
      </c>
      <c r="AV9" s="395">
        <v>99.955809400000007</v>
      </c>
      <c r="AW9" s="396">
        <v>14.8466565</v>
      </c>
      <c r="AX9" s="397">
        <v>17.820034199999998</v>
      </c>
      <c r="AY9" s="398">
        <v>191.90381149999999</v>
      </c>
      <c r="AZ9" s="398">
        <v>121.23695530000001</v>
      </c>
      <c r="BA9" s="398">
        <v>14.820194600000001</v>
      </c>
      <c r="BB9" s="398">
        <v>1.2918196</v>
      </c>
      <c r="BC9" s="424">
        <v>37.888837700000003</v>
      </c>
      <c r="BD9" s="386">
        <v>76.615804400000002</v>
      </c>
      <c r="BE9" s="386">
        <v>3.0023789999999999</v>
      </c>
      <c r="BF9" s="386">
        <v>0.1524876</v>
      </c>
      <c r="BG9" s="386">
        <v>18.659928000000001</v>
      </c>
      <c r="BH9" s="386">
        <v>8.4695699999999999E-2</v>
      </c>
      <c r="BI9" s="386">
        <v>0.65839270000000005</v>
      </c>
      <c r="BJ9" s="386">
        <v>0.3735078</v>
      </c>
    </row>
    <row r="10" spans="1:62" s="356" customFormat="1">
      <c r="A10" s="382">
        <v>45815.25</v>
      </c>
      <c r="B10" s="383">
        <v>34.849552799999998</v>
      </c>
      <c r="C10" s="384">
        <v>5.5984544999999999</v>
      </c>
      <c r="D10" s="366">
        <v>0.8787336</v>
      </c>
      <c r="E10" s="367">
        <v>0.92229660000000002</v>
      </c>
      <c r="F10" s="385">
        <v>18.394201299999999</v>
      </c>
      <c r="G10" s="386">
        <v>1.8631553127738016</v>
      </c>
      <c r="H10" s="387">
        <v>12.4501311</v>
      </c>
      <c r="I10" s="388">
        <v>192.12557480000001</v>
      </c>
      <c r="J10" s="389">
        <v>17.783198500000001</v>
      </c>
      <c r="K10" s="388">
        <v>191.81310690000001</v>
      </c>
      <c r="L10" s="390">
        <v>20.225994700000001</v>
      </c>
      <c r="M10" s="391">
        <v>37.308573500000001</v>
      </c>
      <c r="N10" s="391">
        <v>14.109511899999999</v>
      </c>
      <c r="O10" s="392">
        <v>198.56964930000001</v>
      </c>
      <c r="P10" s="393">
        <v>22.347088100000001</v>
      </c>
      <c r="Q10" s="391">
        <v>37.767191099999998</v>
      </c>
      <c r="R10" s="391">
        <v>13.860022000000001</v>
      </c>
      <c r="S10" s="394">
        <v>196.11158900000001</v>
      </c>
      <c r="T10" s="390">
        <v>21.016832999999998</v>
      </c>
      <c r="U10" s="391">
        <v>38.004538199999999</v>
      </c>
      <c r="V10" s="391">
        <v>14.0294469</v>
      </c>
      <c r="W10" s="392">
        <v>196.12502119999999</v>
      </c>
      <c r="X10" s="393">
        <v>20.898589000000001</v>
      </c>
      <c r="Y10" s="391">
        <v>40.045874300000001</v>
      </c>
      <c r="Z10" s="391">
        <v>14.032093400000001</v>
      </c>
      <c r="AA10" s="394">
        <v>197.82848910000001</v>
      </c>
      <c r="AB10" s="390">
        <v>194.46774579999999</v>
      </c>
      <c r="AC10" s="391">
        <v>13.083913900000001</v>
      </c>
      <c r="AD10" s="392">
        <v>53.952636915861106</v>
      </c>
      <c r="AE10" s="393">
        <v>1.7272966000000001</v>
      </c>
      <c r="AF10" s="391">
        <v>9.9733278999999992</v>
      </c>
      <c r="AG10" s="391">
        <v>0</v>
      </c>
      <c r="AH10" s="394">
        <v>76.881308500000003</v>
      </c>
      <c r="AI10" s="390">
        <v>21.324496100000001</v>
      </c>
      <c r="AJ10" s="391">
        <v>53.267536399999997</v>
      </c>
      <c r="AK10" s="391">
        <v>13.2353027</v>
      </c>
      <c r="AL10" s="392">
        <v>190.58802410000001</v>
      </c>
      <c r="AM10" s="393">
        <v>193.81019330000001</v>
      </c>
      <c r="AN10" s="391">
        <v>12.8505638</v>
      </c>
      <c r="AO10" s="394">
        <v>3.3025120320000001</v>
      </c>
      <c r="AP10" s="390">
        <v>58.359450521388887</v>
      </c>
      <c r="AQ10" s="391">
        <v>6.5706789257222225</v>
      </c>
      <c r="AR10" s="392">
        <v>64.930129447111113</v>
      </c>
      <c r="AS10" s="387">
        <v>14.843544700000001</v>
      </c>
      <c r="AT10" s="395">
        <v>131.03900726266667</v>
      </c>
      <c r="AU10" s="395">
        <v>123.710942</v>
      </c>
      <c r="AV10" s="395">
        <v>99.957521299999996</v>
      </c>
      <c r="AW10" s="396">
        <v>14.8170658</v>
      </c>
      <c r="AX10" s="397">
        <v>17.783198500000001</v>
      </c>
      <c r="AY10" s="398">
        <v>191.81310690000001</v>
      </c>
      <c r="AZ10" s="398">
        <v>121.0660687</v>
      </c>
      <c r="BA10" s="398">
        <v>14.7834647</v>
      </c>
      <c r="BB10" s="398">
        <v>1.2734228999999999</v>
      </c>
      <c r="BC10" s="424">
        <v>37.851146300000003</v>
      </c>
      <c r="BD10" s="386">
        <v>76.359421600000005</v>
      </c>
      <c r="BE10" s="386">
        <v>0.98537529999999995</v>
      </c>
      <c r="BF10" s="386">
        <v>0.14529690000000001</v>
      </c>
      <c r="BG10" s="386">
        <v>19.1788217</v>
      </c>
      <c r="BH10" s="386">
        <v>8.5675100000000004E-2</v>
      </c>
      <c r="BI10" s="386">
        <v>0.65018379999999998</v>
      </c>
      <c r="BJ10" s="386">
        <v>0.37915120000000002</v>
      </c>
    </row>
    <row r="11" spans="1:62" s="356" customFormat="1">
      <c r="A11" s="382">
        <v>45815.291666666599</v>
      </c>
      <c r="B11" s="383">
        <v>34.325343199999999</v>
      </c>
      <c r="C11" s="384">
        <v>6.0527452999999998</v>
      </c>
      <c r="D11" s="366">
        <v>0.88484859999999999</v>
      </c>
      <c r="E11" s="367">
        <v>0.92978340000000004</v>
      </c>
      <c r="F11" s="385">
        <v>19.013518000000001</v>
      </c>
      <c r="G11" s="386">
        <v>1.9872982481789141</v>
      </c>
      <c r="H11" s="387">
        <v>12.371870299999999</v>
      </c>
      <c r="I11" s="388">
        <v>191.84934179999999</v>
      </c>
      <c r="J11" s="389">
        <v>17.679372999999998</v>
      </c>
      <c r="K11" s="388">
        <v>191.83556519999999</v>
      </c>
      <c r="L11" s="390">
        <v>20.196273300000001</v>
      </c>
      <c r="M11" s="391">
        <v>37.065888899999997</v>
      </c>
      <c r="N11" s="391">
        <v>14.0102788</v>
      </c>
      <c r="O11" s="392">
        <v>198.2335976</v>
      </c>
      <c r="P11" s="393">
        <v>22.3519349</v>
      </c>
      <c r="Q11" s="391">
        <v>37.7716931</v>
      </c>
      <c r="R11" s="391">
        <v>13.756708700000001</v>
      </c>
      <c r="S11" s="394">
        <v>195.74520559999999</v>
      </c>
      <c r="T11" s="390">
        <v>20.256922899999999</v>
      </c>
      <c r="U11" s="391">
        <v>38.0158038</v>
      </c>
      <c r="V11" s="391">
        <v>13.8943531</v>
      </c>
      <c r="W11" s="392">
        <v>195.68016879999999</v>
      </c>
      <c r="X11" s="393">
        <v>20.872682399999999</v>
      </c>
      <c r="Y11" s="391">
        <v>40.054405099999997</v>
      </c>
      <c r="Z11" s="391">
        <v>13.9307388</v>
      </c>
      <c r="AA11" s="394">
        <v>197.49394760000001</v>
      </c>
      <c r="AB11" s="390">
        <v>194.1493973</v>
      </c>
      <c r="AC11" s="391">
        <v>12.9903502</v>
      </c>
      <c r="AD11" s="392">
        <v>53.311977767611111</v>
      </c>
      <c r="AE11" s="393">
        <v>1.5610031</v>
      </c>
      <c r="AF11" s="391">
        <v>9.9759920999999991</v>
      </c>
      <c r="AG11" s="391">
        <v>0</v>
      </c>
      <c r="AH11" s="394">
        <v>76.878628399999997</v>
      </c>
      <c r="AI11" s="390">
        <v>21.3337836</v>
      </c>
      <c r="AJ11" s="391">
        <v>53.250159799999999</v>
      </c>
      <c r="AK11" s="391">
        <v>13.1661547</v>
      </c>
      <c r="AL11" s="392">
        <v>190.4008326</v>
      </c>
      <c r="AM11" s="393">
        <v>193.53105869999999</v>
      </c>
      <c r="AN11" s="391">
        <v>12.769927600000001</v>
      </c>
      <c r="AO11" s="394">
        <v>3.1610705320277779</v>
      </c>
      <c r="AP11" s="390">
        <v>60.29152017130555</v>
      </c>
      <c r="AQ11" s="391">
        <v>7.9231742381944441</v>
      </c>
      <c r="AR11" s="392">
        <v>68.214694409499998</v>
      </c>
      <c r="AS11" s="387">
        <v>14.7630207</v>
      </c>
      <c r="AT11" s="395">
        <v>130.64543868377777</v>
      </c>
      <c r="AU11" s="395">
        <v>123.75789</v>
      </c>
      <c r="AV11" s="395">
        <v>99.962541900000005</v>
      </c>
      <c r="AW11" s="396">
        <v>14.738044</v>
      </c>
      <c r="AX11" s="397">
        <v>17.679372999999998</v>
      </c>
      <c r="AY11" s="398">
        <v>191.83556519999999</v>
      </c>
      <c r="AZ11" s="398">
        <v>121.2662129</v>
      </c>
      <c r="BA11" s="398">
        <v>14.679588000000001</v>
      </c>
      <c r="BB11" s="398">
        <v>1.2301953999999999</v>
      </c>
      <c r="BC11" s="424">
        <v>37.602713899999998</v>
      </c>
      <c r="BD11" s="386">
        <v>76.947432399999997</v>
      </c>
      <c r="BE11" s="386">
        <v>1.1530577</v>
      </c>
      <c r="BF11" s="386">
        <v>0.12864999999999999</v>
      </c>
      <c r="BG11" s="386">
        <v>18.231741800000002</v>
      </c>
      <c r="BH11" s="386">
        <v>8.8015200000000002E-2</v>
      </c>
      <c r="BI11" s="386">
        <v>0.62985310000000005</v>
      </c>
      <c r="BJ11" s="386">
        <v>0.38218469999999999</v>
      </c>
    </row>
    <row r="12" spans="1:62" s="356" customFormat="1">
      <c r="A12" s="382">
        <v>45815.333333333299</v>
      </c>
      <c r="B12" s="383">
        <v>34.148664400000001</v>
      </c>
      <c r="C12" s="384">
        <v>6.9111468</v>
      </c>
      <c r="D12" s="366">
        <v>0.89188659999999997</v>
      </c>
      <c r="E12" s="367">
        <v>0.94143359999999998</v>
      </c>
      <c r="F12" s="385">
        <v>19.682320900000001</v>
      </c>
      <c r="G12" s="386">
        <v>2.0373806544669559</v>
      </c>
      <c r="H12" s="387">
        <v>12.362381299999999</v>
      </c>
      <c r="I12" s="388">
        <v>191.7986215</v>
      </c>
      <c r="J12" s="389">
        <v>17.667287099999999</v>
      </c>
      <c r="K12" s="388">
        <v>191.75213890000001</v>
      </c>
      <c r="L12" s="390">
        <v>20.182584299999998</v>
      </c>
      <c r="M12" s="391">
        <v>37.123001500000001</v>
      </c>
      <c r="N12" s="391">
        <v>14.0227293</v>
      </c>
      <c r="O12" s="392">
        <v>198.20580459999999</v>
      </c>
      <c r="P12" s="393">
        <v>22.565071499999998</v>
      </c>
      <c r="Q12" s="391">
        <v>37.792437800000002</v>
      </c>
      <c r="R12" s="391">
        <v>13.763877799999999</v>
      </c>
      <c r="S12" s="394">
        <v>195.72537019999999</v>
      </c>
      <c r="T12" s="390">
        <v>20.498726600000001</v>
      </c>
      <c r="U12" s="391">
        <v>38.079831200000001</v>
      </c>
      <c r="V12" s="391">
        <v>13.890052799999999</v>
      </c>
      <c r="W12" s="392">
        <v>195.6182038</v>
      </c>
      <c r="X12" s="393">
        <v>20.871055599999998</v>
      </c>
      <c r="Y12" s="391">
        <v>40.061018500000003</v>
      </c>
      <c r="Z12" s="391">
        <v>13.939731699999999</v>
      </c>
      <c r="AA12" s="394">
        <v>197.52908819999999</v>
      </c>
      <c r="AB12" s="390">
        <v>194.09433290000001</v>
      </c>
      <c r="AC12" s="391">
        <v>12.982296399999999</v>
      </c>
      <c r="AD12" s="392">
        <v>53.100336488138886</v>
      </c>
      <c r="AE12" s="393">
        <v>1.519145</v>
      </c>
      <c r="AF12" s="391">
        <v>9.9763763000000001</v>
      </c>
      <c r="AG12" s="391">
        <v>0</v>
      </c>
      <c r="AH12" s="394">
        <v>76.937698900000001</v>
      </c>
      <c r="AI12" s="390">
        <v>21.338919799999999</v>
      </c>
      <c r="AJ12" s="391">
        <v>53.220194800000002</v>
      </c>
      <c r="AK12" s="391">
        <v>13.1623585</v>
      </c>
      <c r="AL12" s="392">
        <v>190.3716312</v>
      </c>
      <c r="AM12" s="393">
        <v>193.47657749999999</v>
      </c>
      <c r="AN12" s="391">
        <v>12.7594586</v>
      </c>
      <c r="AO12" s="394">
        <v>3.282631507388889</v>
      </c>
      <c r="AP12" s="390">
        <v>61.729562656805555</v>
      </c>
      <c r="AQ12" s="391">
        <v>7.8442655676388888</v>
      </c>
      <c r="AR12" s="392">
        <v>69.573828224444441</v>
      </c>
      <c r="AS12" s="387">
        <v>14.7619352</v>
      </c>
      <c r="AT12" s="395">
        <v>130.73533265877776</v>
      </c>
      <c r="AU12" s="395">
        <v>124.0474176</v>
      </c>
      <c r="AV12" s="395">
        <v>99.967002800000003</v>
      </c>
      <c r="AW12" s="396">
        <v>14.7385652</v>
      </c>
      <c r="AX12" s="397">
        <v>17.667287099999999</v>
      </c>
      <c r="AY12" s="398">
        <v>191.75213890000001</v>
      </c>
      <c r="AZ12" s="398">
        <v>121.4350215</v>
      </c>
      <c r="BA12" s="398">
        <v>14.6673416</v>
      </c>
      <c r="BB12" s="398">
        <v>1.1829718</v>
      </c>
      <c r="BC12" s="424">
        <v>37.530160799999997</v>
      </c>
      <c r="BD12" s="386">
        <v>77.467085699999998</v>
      </c>
      <c r="BE12" s="386">
        <v>2.7630815000000002</v>
      </c>
      <c r="BF12" s="386">
        <v>0.1140303</v>
      </c>
      <c r="BG12" s="386">
        <v>18.0837884</v>
      </c>
      <c r="BH12" s="386">
        <v>9.0330999999999995E-2</v>
      </c>
      <c r="BI12" s="386">
        <v>0.59930209999999995</v>
      </c>
      <c r="BJ12" s="386">
        <v>0.37799569999999999</v>
      </c>
    </row>
    <row r="13" spans="1:62" s="356" customFormat="1">
      <c r="A13" s="382">
        <v>45815.375</v>
      </c>
      <c r="B13" s="383">
        <v>34.506625700000001</v>
      </c>
      <c r="C13" s="384">
        <v>7.1990547999999999</v>
      </c>
      <c r="D13" s="366">
        <v>0.89173659999999999</v>
      </c>
      <c r="E13" s="367">
        <v>0.94462619999999997</v>
      </c>
      <c r="F13" s="385">
        <v>19.7751056</v>
      </c>
      <c r="G13" s="386">
        <v>1.9183162755351972</v>
      </c>
      <c r="H13" s="387">
        <v>12.381388100000001</v>
      </c>
      <c r="I13" s="388">
        <v>191.86780719999999</v>
      </c>
      <c r="J13" s="389">
        <v>17.7067315</v>
      </c>
      <c r="K13" s="388">
        <v>191.6436673</v>
      </c>
      <c r="L13" s="390">
        <v>20.1635925</v>
      </c>
      <c r="M13" s="391">
        <v>37.621403000000001</v>
      </c>
      <c r="N13" s="391">
        <v>14.084046900000001</v>
      </c>
      <c r="O13" s="392">
        <v>198.3486206</v>
      </c>
      <c r="P13" s="393">
        <v>22.6202559</v>
      </c>
      <c r="Q13" s="391">
        <v>37.805044299999999</v>
      </c>
      <c r="R13" s="391">
        <v>13.816478399999999</v>
      </c>
      <c r="S13" s="394">
        <v>195.86595270000001</v>
      </c>
      <c r="T13" s="390">
        <v>20.954626000000001</v>
      </c>
      <c r="U13" s="391">
        <v>38.575994899999998</v>
      </c>
      <c r="V13" s="391">
        <v>13.956973</v>
      </c>
      <c r="W13" s="392">
        <v>195.7979115</v>
      </c>
      <c r="X13" s="393">
        <v>20.852680500000002</v>
      </c>
      <c r="Y13" s="391">
        <v>40.064632899999999</v>
      </c>
      <c r="Z13" s="391">
        <v>13.983105399999999</v>
      </c>
      <c r="AA13" s="394">
        <v>197.68076550000001</v>
      </c>
      <c r="AB13" s="390">
        <v>194.21170739999999</v>
      </c>
      <c r="AC13" s="391">
        <v>13.0182447</v>
      </c>
      <c r="AD13" s="392">
        <v>53.619678477277773</v>
      </c>
      <c r="AE13" s="393">
        <v>1.5889553999999999</v>
      </c>
      <c r="AF13" s="391">
        <v>9.9741611999999993</v>
      </c>
      <c r="AG13" s="391">
        <v>0</v>
      </c>
      <c r="AH13" s="394">
        <v>77.013604200000003</v>
      </c>
      <c r="AI13" s="390">
        <v>21.330413400000001</v>
      </c>
      <c r="AJ13" s="391">
        <v>53.199689300000003</v>
      </c>
      <c r="AK13" s="391">
        <v>13.1853535</v>
      </c>
      <c r="AL13" s="392">
        <v>190.45199220000001</v>
      </c>
      <c r="AM13" s="393">
        <v>193.55105420000001</v>
      </c>
      <c r="AN13" s="391">
        <v>12.780590200000001</v>
      </c>
      <c r="AO13" s="394">
        <v>3.2673147972777778</v>
      </c>
      <c r="AP13" s="390">
        <v>59.753024832861115</v>
      </c>
      <c r="AQ13" s="391">
        <v>6.4415968612499999</v>
      </c>
      <c r="AR13" s="392">
        <v>66.19462169411112</v>
      </c>
      <c r="AS13" s="387">
        <v>14.8024185</v>
      </c>
      <c r="AT13" s="395">
        <v>131.08100536319444</v>
      </c>
      <c r="AU13" s="395">
        <v>124.0692548</v>
      </c>
      <c r="AV13" s="395">
        <v>99.969254800000002</v>
      </c>
      <c r="AW13" s="396">
        <v>14.7800539</v>
      </c>
      <c r="AX13" s="397">
        <v>17.7067315</v>
      </c>
      <c r="AY13" s="398">
        <v>191.6436673</v>
      </c>
      <c r="AZ13" s="398">
        <v>121.2836456</v>
      </c>
      <c r="BA13" s="398">
        <v>14.7067753</v>
      </c>
      <c r="BB13" s="398">
        <v>1.1750061000000001</v>
      </c>
      <c r="BC13" s="424">
        <v>37.645557500000002</v>
      </c>
      <c r="BD13" s="386">
        <v>77.320872699999995</v>
      </c>
      <c r="BE13" s="386">
        <v>2.5752047999999998</v>
      </c>
      <c r="BF13" s="386">
        <v>0.1108716</v>
      </c>
      <c r="BG13" s="386">
        <v>19.0626307</v>
      </c>
      <c r="BH13" s="386">
        <v>9.11632E-2</v>
      </c>
      <c r="BI13" s="386">
        <v>0.58791289999999996</v>
      </c>
      <c r="BJ13" s="386">
        <v>0.37010330000000002</v>
      </c>
    </row>
    <row r="14" spans="1:62" s="356" customFormat="1">
      <c r="A14" s="382">
        <v>45815.416666666599</v>
      </c>
      <c r="B14" s="383">
        <v>34.730955299999998</v>
      </c>
      <c r="C14" s="384">
        <v>7.3029412999999996</v>
      </c>
      <c r="D14" s="366">
        <v>0.88486989999999999</v>
      </c>
      <c r="E14" s="367">
        <v>0.93705249999999995</v>
      </c>
      <c r="F14" s="385">
        <v>19.598583600000001</v>
      </c>
      <c r="G14" s="386">
        <v>1.8587850390116458</v>
      </c>
      <c r="H14" s="387">
        <v>12.3766313</v>
      </c>
      <c r="I14" s="388">
        <v>191.86384620000001</v>
      </c>
      <c r="J14" s="389">
        <v>17.708496499999999</v>
      </c>
      <c r="K14" s="388">
        <v>191.61803649999999</v>
      </c>
      <c r="L14" s="390">
        <v>20.152465100000001</v>
      </c>
      <c r="M14" s="391">
        <v>38.067017100000001</v>
      </c>
      <c r="N14" s="391">
        <v>14.094392300000001</v>
      </c>
      <c r="O14" s="392">
        <v>198.36380890000001</v>
      </c>
      <c r="P14" s="393">
        <v>22.562218600000001</v>
      </c>
      <c r="Q14" s="391">
        <v>37.805955900000001</v>
      </c>
      <c r="R14" s="391">
        <v>13.820892300000001</v>
      </c>
      <c r="S14" s="394">
        <v>195.90985029999999</v>
      </c>
      <c r="T14" s="390">
        <v>20.784072099999999</v>
      </c>
      <c r="U14" s="391">
        <v>39.017924000000001</v>
      </c>
      <c r="V14" s="391">
        <v>13.9641482</v>
      </c>
      <c r="W14" s="392">
        <v>195.8357876</v>
      </c>
      <c r="X14" s="393">
        <v>20.841567399999999</v>
      </c>
      <c r="Y14" s="391">
        <v>40.065809100000003</v>
      </c>
      <c r="Z14" s="391">
        <v>13.9715905</v>
      </c>
      <c r="AA14" s="394">
        <v>197.62344830000001</v>
      </c>
      <c r="AB14" s="390">
        <v>194.23315769999999</v>
      </c>
      <c r="AC14" s="391">
        <v>13.0207487</v>
      </c>
      <c r="AD14" s="392">
        <v>53.985731903722225</v>
      </c>
      <c r="AE14" s="393">
        <v>1.7075908</v>
      </c>
      <c r="AF14" s="391">
        <v>9.9742145999999998</v>
      </c>
      <c r="AG14" s="391">
        <v>0</v>
      </c>
      <c r="AH14" s="394">
        <v>77.0842095</v>
      </c>
      <c r="AI14" s="390">
        <v>21.3244091</v>
      </c>
      <c r="AJ14" s="391">
        <v>53.192426900000001</v>
      </c>
      <c r="AK14" s="391">
        <v>13.1837465</v>
      </c>
      <c r="AL14" s="392">
        <v>190.4951676</v>
      </c>
      <c r="AM14" s="393">
        <v>193.55142230000001</v>
      </c>
      <c r="AN14" s="391">
        <v>12.776403500000001</v>
      </c>
      <c r="AO14" s="394">
        <v>3.1605280851944442</v>
      </c>
      <c r="AP14" s="390">
        <v>58.679756942527781</v>
      </c>
      <c r="AQ14" s="391">
        <v>5.877623159694445</v>
      </c>
      <c r="AR14" s="392">
        <v>64.557380102222226</v>
      </c>
      <c r="AS14" s="387">
        <v>14.802547799999999</v>
      </c>
      <c r="AT14" s="395">
        <v>131.15439963113889</v>
      </c>
      <c r="AU14" s="395">
        <v>123.7925876</v>
      </c>
      <c r="AV14" s="395">
        <v>99.970769099999998</v>
      </c>
      <c r="AW14" s="396">
        <v>14.780620300000001</v>
      </c>
      <c r="AX14" s="397">
        <v>17.708496499999999</v>
      </c>
      <c r="AY14" s="398">
        <v>191.61803649999999</v>
      </c>
      <c r="AZ14" s="398">
        <v>121.2027715</v>
      </c>
      <c r="BA14" s="398">
        <v>14.708542899999999</v>
      </c>
      <c r="BB14" s="398">
        <v>1.1825413</v>
      </c>
      <c r="BC14" s="424">
        <v>37.746924800000002</v>
      </c>
      <c r="BD14" s="386">
        <v>77.202188000000007</v>
      </c>
      <c r="BE14" s="386">
        <v>1.4011100000000001</v>
      </c>
      <c r="BF14" s="386">
        <v>0.1103668</v>
      </c>
      <c r="BG14" s="386">
        <v>19.411594000000001</v>
      </c>
      <c r="BH14" s="386">
        <v>9.1270799999999999E-2</v>
      </c>
      <c r="BI14" s="386">
        <v>0.5891497</v>
      </c>
      <c r="BJ14" s="386">
        <v>0.36687760000000003</v>
      </c>
    </row>
    <row r="15" spans="1:62" s="356" customFormat="1">
      <c r="A15" s="382">
        <v>45815.458333333299</v>
      </c>
      <c r="B15" s="383">
        <v>34.272964999999999</v>
      </c>
      <c r="C15" s="384">
        <v>6.4161286000000004</v>
      </c>
      <c r="D15" s="366">
        <v>0.91371849999999999</v>
      </c>
      <c r="E15" s="367">
        <v>0.96363710000000002</v>
      </c>
      <c r="F15" s="385">
        <v>20.292327700000001</v>
      </c>
      <c r="G15" s="386">
        <v>1.9689794606882975</v>
      </c>
      <c r="H15" s="387">
        <v>12.386345800000001</v>
      </c>
      <c r="I15" s="388">
        <v>191.88775649999999</v>
      </c>
      <c r="J15" s="389">
        <v>17.7059234</v>
      </c>
      <c r="K15" s="388">
        <v>191.65165469999999</v>
      </c>
      <c r="L15" s="390">
        <v>20.156561499999999</v>
      </c>
      <c r="M15" s="391">
        <v>38.068105899999999</v>
      </c>
      <c r="N15" s="391">
        <v>14.096477</v>
      </c>
      <c r="O15" s="392">
        <v>198.3483348</v>
      </c>
      <c r="P15" s="393">
        <v>22.6088098</v>
      </c>
      <c r="Q15" s="391">
        <v>37.808842800000001</v>
      </c>
      <c r="R15" s="391">
        <v>13.821657800000001</v>
      </c>
      <c r="S15" s="394">
        <v>195.96545459999999</v>
      </c>
      <c r="T15" s="390">
        <v>20.406169299999998</v>
      </c>
      <c r="U15" s="391">
        <v>39.019950000000001</v>
      </c>
      <c r="V15" s="391">
        <v>13.9512432</v>
      </c>
      <c r="W15" s="392">
        <v>195.76430780000001</v>
      </c>
      <c r="X15" s="393">
        <v>20.8246526</v>
      </c>
      <c r="Y15" s="391">
        <v>40.381963800000001</v>
      </c>
      <c r="Z15" s="391">
        <v>13.9674382</v>
      </c>
      <c r="AA15" s="394">
        <v>197.5507332</v>
      </c>
      <c r="AB15" s="390">
        <v>194.23125820000001</v>
      </c>
      <c r="AC15" s="391">
        <v>13.0241858</v>
      </c>
      <c r="AD15" s="392">
        <v>53.687791485111106</v>
      </c>
      <c r="AE15" s="393">
        <v>1.8400456999999999</v>
      </c>
      <c r="AF15" s="391">
        <v>9.9775761000000003</v>
      </c>
      <c r="AG15" s="391">
        <v>0</v>
      </c>
      <c r="AH15" s="394">
        <v>77.162949600000005</v>
      </c>
      <c r="AI15" s="390">
        <v>21.328182900000002</v>
      </c>
      <c r="AJ15" s="391">
        <v>53.499939099999999</v>
      </c>
      <c r="AK15" s="391">
        <v>13.1968987</v>
      </c>
      <c r="AL15" s="392">
        <v>190.52862260000001</v>
      </c>
      <c r="AM15" s="393">
        <v>193.57056449999999</v>
      </c>
      <c r="AN15" s="391">
        <v>12.7843483</v>
      </c>
      <c r="AO15" s="394">
        <v>3.1648598820277778</v>
      </c>
      <c r="AP15" s="390">
        <v>61.20253205825</v>
      </c>
      <c r="AQ15" s="391">
        <v>6.2802320836388885</v>
      </c>
      <c r="AR15" s="392">
        <v>67.482764141888893</v>
      </c>
      <c r="AS15" s="387">
        <v>14.793611</v>
      </c>
      <c r="AT15" s="395">
        <v>131.14753051258333</v>
      </c>
      <c r="AU15" s="395">
        <v>123.7353215</v>
      </c>
      <c r="AV15" s="395">
        <v>99.971316299999998</v>
      </c>
      <c r="AW15" s="396">
        <v>14.7719282</v>
      </c>
      <c r="AX15" s="397">
        <v>17.7059234</v>
      </c>
      <c r="AY15" s="398">
        <v>191.65165469999999</v>
      </c>
      <c r="AZ15" s="398">
        <v>121.7065273</v>
      </c>
      <c r="BA15" s="398">
        <v>14.7057465</v>
      </c>
      <c r="BB15" s="398">
        <v>1.1657759000000001</v>
      </c>
      <c r="BC15" s="424">
        <v>37.8275042</v>
      </c>
      <c r="BD15" s="386">
        <v>77.923717100000005</v>
      </c>
      <c r="BE15" s="386">
        <v>1.6972252000000001</v>
      </c>
      <c r="BF15" s="386">
        <v>0.11026469999999999</v>
      </c>
      <c r="BG15" s="386">
        <v>16.5175959</v>
      </c>
      <c r="BH15" s="386">
        <v>3.8467595000000001</v>
      </c>
      <c r="BI15" s="386">
        <v>0.57580200000000004</v>
      </c>
      <c r="BJ15" s="386">
        <v>0.36984070000000002</v>
      </c>
    </row>
    <row r="16" spans="1:62" s="356" customFormat="1">
      <c r="A16" s="382">
        <v>45815.5</v>
      </c>
      <c r="B16" s="383">
        <v>34.0587655</v>
      </c>
      <c r="C16" s="384">
        <v>5.4725945999999999</v>
      </c>
      <c r="D16" s="366">
        <v>0.97017730000000002</v>
      </c>
      <c r="E16" s="367">
        <v>1.0219417</v>
      </c>
      <c r="F16" s="385">
        <v>21.618381400000001</v>
      </c>
      <c r="G16" s="386">
        <v>2.0239870932548758</v>
      </c>
      <c r="H16" s="387">
        <v>12.4277406</v>
      </c>
      <c r="I16" s="388">
        <v>191.9948115</v>
      </c>
      <c r="J16" s="389">
        <v>17.762502600000001</v>
      </c>
      <c r="K16" s="388">
        <v>191.48949189999999</v>
      </c>
      <c r="L16" s="390">
        <v>20.184815</v>
      </c>
      <c r="M16" s="391">
        <v>38.082633999999999</v>
      </c>
      <c r="N16" s="391">
        <v>14.189350299999999</v>
      </c>
      <c r="O16" s="392">
        <v>198.5607976</v>
      </c>
      <c r="P16" s="393">
        <v>22.5596101</v>
      </c>
      <c r="Q16" s="391">
        <v>38.308869399999999</v>
      </c>
      <c r="R16" s="391">
        <v>13.9168529</v>
      </c>
      <c r="S16" s="394">
        <v>196.25840669999999</v>
      </c>
      <c r="T16" s="390">
        <v>20.444160400000001</v>
      </c>
      <c r="U16" s="391">
        <v>39.3537611</v>
      </c>
      <c r="V16" s="391">
        <v>14.039774400000001</v>
      </c>
      <c r="W16" s="392">
        <v>196.09184339999999</v>
      </c>
      <c r="X16" s="393">
        <v>20.882334499999999</v>
      </c>
      <c r="Y16" s="391">
        <v>41.660957799999998</v>
      </c>
      <c r="Z16" s="391">
        <v>14.0795779</v>
      </c>
      <c r="AA16" s="394">
        <v>197.86553860000001</v>
      </c>
      <c r="AB16" s="390">
        <v>194.37174450000001</v>
      </c>
      <c r="AC16" s="391">
        <v>13.0780774</v>
      </c>
      <c r="AD16" s="392">
        <v>54.086367395750003</v>
      </c>
      <c r="AE16" s="393">
        <v>2.0110144999999999</v>
      </c>
      <c r="AF16" s="391">
        <v>9.9811633000000004</v>
      </c>
      <c r="AG16" s="391">
        <v>0</v>
      </c>
      <c r="AH16" s="394">
        <v>77.289084299999999</v>
      </c>
      <c r="AI16" s="390">
        <v>21.333177800000001</v>
      </c>
      <c r="AJ16" s="391">
        <v>54.440438899999997</v>
      </c>
      <c r="AK16" s="391">
        <v>13.2465346</v>
      </c>
      <c r="AL16" s="392">
        <v>190.63519550000001</v>
      </c>
      <c r="AM16" s="393">
        <v>193.68455489999999</v>
      </c>
      <c r="AN16" s="391">
        <v>12.8265083</v>
      </c>
      <c r="AO16" s="394">
        <v>3.319417925277778</v>
      </c>
      <c r="AP16" s="390">
        <v>63.290862667333336</v>
      </c>
      <c r="AQ16" s="391">
        <v>5.6436391168611113</v>
      </c>
      <c r="AR16" s="392">
        <v>68.934501784194453</v>
      </c>
      <c r="AS16" s="387">
        <v>14.8580123</v>
      </c>
      <c r="AT16" s="395">
        <v>131.37173787077776</v>
      </c>
      <c r="AU16" s="395">
        <v>124.4836737</v>
      </c>
      <c r="AV16" s="395">
        <v>99.975571900000006</v>
      </c>
      <c r="AW16" s="396">
        <v>14.8379548</v>
      </c>
      <c r="AX16" s="397">
        <v>17.762502600000001</v>
      </c>
      <c r="AY16" s="398">
        <v>191.48949189999999</v>
      </c>
      <c r="AZ16" s="398">
        <v>122.7285533</v>
      </c>
      <c r="BA16" s="398">
        <v>14.7621623</v>
      </c>
      <c r="BB16" s="398">
        <v>1.1183913999999999</v>
      </c>
      <c r="BC16" s="424">
        <v>37.883968799999998</v>
      </c>
      <c r="BD16" s="386">
        <v>79.384536600000004</v>
      </c>
      <c r="BE16" s="386">
        <v>4.0329188</v>
      </c>
      <c r="BF16" s="386">
        <v>0.11155</v>
      </c>
      <c r="BG16" s="386">
        <v>6.9154900000000001</v>
      </c>
      <c r="BH16" s="386">
        <v>14.2820959</v>
      </c>
      <c r="BI16" s="386">
        <v>0.52094510000000005</v>
      </c>
      <c r="BJ16" s="386">
        <v>0.37234430000000002</v>
      </c>
    </row>
    <row r="17" spans="1:62" s="356" customFormat="1">
      <c r="A17" s="382">
        <v>45815.541666666599</v>
      </c>
      <c r="B17" s="383">
        <v>34.475093399999999</v>
      </c>
      <c r="C17" s="384">
        <v>5.6764739000000004</v>
      </c>
      <c r="D17" s="366">
        <v>0.99641069999999998</v>
      </c>
      <c r="E17" s="367">
        <v>1.0513030000000001</v>
      </c>
      <c r="F17" s="385">
        <v>22.139234900000002</v>
      </c>
      <c r="G17" s="386">
        <v>2.0066906326681306</v>
      </c>
      <c r="H17" s="387">
        <v>12.6355419</v>
      </c>
      <c r="I17" s="388">
        <v>192.7166234</v>
      </c>
      <c r="J17" s="389">
        <v>17.9877471</v>
      </c>
      <c r="K17" s="388">
        <v>191.38141959999999</v>
      </c>
      <c r="L17" s="390">
        <v>20.275468799999999</v>
      </c>
      <c r="M17" s="391">
        <v>37.806964299999997</v>
      </c>
      <c r="N17" s="391">
        <v>14.4365343</v>
      </c>
      <c r="O17" s="392">
        <v>199.30337109999999</v>
      </c>
      <c r="P17" s="393">
        <v>22.514109399999999</v>
      </c>
      <c r="Q17" s="391">
        <v>38.868853600000001</v>
      </c>
      <c r="R17" s="391">
        <v>14.178133600000001</v>
      </c>
      <c r="S17" s="394">
        <v>197.05861189999999</v>
      </c>
      <c r="T17" s="390">
        <v>20.7825487</v>
      </c>
      <c r="U17" s="391">
        <v>39.747205100000002</v>
      </c>
      <c r="V17" s="391">
        <v>14.309697399999999</v>
      </c>
      <c r="W17" s="392">
        <v>197.10074349999999</v>
      </c>
      <c r="X17" s="393">
        <v>20.8335297</v>
      </c>
      <c r="Y17" s="391">
        <v>42.442011100000002</v>
      </c>
      <c r="Z17" s="391">
        <v>14.3325484</v>
      </c>
      <c r="AA17" s="394">
        <v>198.61479489999999</v>
      </c>
      <c r="AB17" s="390">
        <v>195.1390749</v>
      </c>
      <c r="AC17" s="391">
        <v>13.3075434</v>
      </c>
      <c r="AD17" s="392">
        <v>55.048422504666668</v>
      </c>
      <c r="AE17" s="393">
        <v>2.1950427000000001</v>
      </c>
      <c r="AF17" s="391">
        <v>9.9825572000000005</v>
      </c>
      <c r="AG17" s="391">
        <v>0</v>
      </c>
      <c r="AH17" s="394">
        <v>77.410389800000004</v>
      </c>
      <c r="AI17" s="390">
        <v>21.383296399999999</v>
      </c>
      <c r="AJ17" s="391">
        <v>50.056908499999999</v>
      </c>
      <c r="AK17" s="391">
        <v>13.4256738</v>
      </c>
      <c r="AL17" s="392">
        <v>191.17962979999999</v>
      </c>
      <c r="AM17" s="393">
        <v>194.3717412</v>
      </c>
      <c r="AN17" s="391">
        <v>13.026282200000001</v>
      </c>
      <c r="AO17" s="394">
        <v>3.7993989230833334</v>
      </c>
      <c r="AP17" s="390">
        <v>64.326169039222222</v>
      </c>
      <c r="AQ17" s="391">
        <v>4.8546779469166665</v>
      </c>
      <c r="AR17" s="392">
        <v>69.180846986138889</v>
      </c>
      <c r="AS17" s="387">
        <v>15.074032000000001</v>
      </c>
      <c r="AT17" s="395">
        <v>132.04928209927778</v>
      </c>
      <c r="AU17" s="395">
        <v>125.635013</v>
      </c>
      <c r="AV17" s="395">
        <v>99.979020500000004</v>
      </c>
      <c r="AW17" s="396">
        <v>15.0548073</v>
      </c>
      <c r="AX17" s="397">
        <v>17.9877471</v>
      </c>
      <c r="AY17" s="398">
        <v>191.38141959999999</v>
      </c>
      <c r="AZ17" s="398">
        <v>123.5444804</v>
      </c>
      <c r="BA17" s="398">
        <v>14.9876098</v>
      </c>
      <c r="BB17" s="398">
        <v>1.1000439</v>
      </c>
      <c r="BC17" s="424">
        <v>38.211463199999997</v>
      </c>
      <c r="BD17" s="386">
        <v>80.0215082</v>
      </c>
      <c r="BE17" s="386">
        <v>3.9290634</v>
      </c>
      <c r="BF17" s="386">
        <v>0.1122961</v>
      </c>
      <c r="BG17" s="386">
        <v>8.0246200000000004E-2</v>
      </c>
      <c r="BH17" s="386">
        <v>21.176196600000001</v>
      </c>
      <c r="BI17" s="386">
        <v>0.48502849999999997</v>
      </c>
      <c r="BJ17" s="386">
        <v>0.36988159999999998</v>
      </c>
    </row>
    <row r="18" spans="1:62" s="356" customFormat="1">
      <c r="A18" s="382">
        <v>45815.583333333299</v>
      </c>
      <c r="B18" s="383">
        <v>34.627332899999999</v>
      </c>
      <c r="C18" s="384">
        <v>6.2092562999999998</v>
      </c>
      <c r="D18" s="366">
        <v>0.99764359999999996</v>
      </c>
      <c r="E18" s="367">
        <v>1.0503537000000001</v>
      </c>
      <c r="F18" s="385">
        <v>21.987369900000001</v>
      </c>
      <c r="G18" s="386">
        <v>1.913502004179126</v>
      </c>
      <c r="H18" s="387">
        <v>12.725723199999999</v>
      </c>
      <c r="I18" s="388">
        <v>193.05803969999999</v>
      </c>
      <c r="J18" s="389">
        <v>18.0803297</v>
      </c>
      <c r="K18" s="388">
        <v>191.58952650000001</v>
      </c>
      <c r="L18" s="390">
        <v>20.299333600000001</v>
      </c>
      <c r="M18" s="391">
        <v>37.306950200000003</v>
      </c>
      <c r="N18" s="391">
        <v>14.506485899999999</v>
      </c>
      <c r="O18" s="392">
        <v>199.5591751</v>
      </c>
      <c r="P18" s="393">
        <v>22.976187899999999</v>
      </c>
      <c r="Q18" s="391">
        <v>38.927667399999997</v>
      </c>
      <c r="R18" s="391">
        <v>14.262677699999999</v>
      </c>
      <c r="S18" s="394">
        <v>197.3577153</v>
      </c>
      <c r="T18" s="390">
        <v>20.596622400000001</v>
      </c>
      <c r="U18" s="391">
        <v>39.424032699999998</v>
      </c>
      <c r="V18" s="391">
        <v>14.398935099999999</v>
      </c>
      <c r="W18" s="392">
        <v>197.5817375</v>
      </c>
      <c r="X18" s="393">
        <v>20.531502799999998</v>
      </c>
      <c r="Y18" s="391">
        <v>42.175215799999997</v>
      </c>
      <c r="Z18" s="391">
        <v>14.379490199999999</v>
      </c>
      <c r="AA18" s="394">
        <v>198.6352412</v>
      </c>
      <c r="AB18" s="390">
        <v>195.4735992</v>
      </c>
      <c r="AC18" s="391">
        <v>13.398176100000001</v>
      </c>
      <c r="AD18" s="392">
        <v>55.180103648916671</v>
      </c>
      <c r="AE18" s="393">
        <v>2.2789443999999999</v>
      </c>
      <c r="AF18" s="391">
        <v>9.9805539999999997</v>
      </c>
      <c r="AG18" s="391">
        <v>0</v>
      </c>
      <c r="AH18" s="394">
        <v>77.481983600000007</v>
      </c>
      <c r="AI18" s="390">
        <v>21.511230900000001</v>
      </c>
      <c r="AJ18" s="391">
        <v>48.7570652</v>
      </c>
      <c r="AK18" s="391">
        <v>13.522842900000001</v>
      </c>
      <c r="AL18" s="392">
        <v>191.549183</v>
      </c>
      <c r="AM18" s="393">
        <v>194.70441260000001</v>
      </c>
      <c r="AN18" s="391">
        <v>13.116878099999999</v>
      </c>
      <c r="AO18" s="394">
        <v>3.8418716140555556</v>
      </c>
      <c r="AP18" s="390">
        <v>61.820259264527778</v>
      </c>
      <c r="AQ18" s="391">
        <v>4.4392116389999998</v>
      </c>
      <c r="AR18" s="392">
        <v>66.259470903527784</v>
      </c>
      <c r="AS18" s="387">
        <v>15.196190700000001</v>
      </c>
      <c r="AT18" s="395">
        <v>132.07976216830556</v>
      </c>
      <c r="AU18" s="395">
        <v>126.1282276</v>
      </c>
      <c r="AV18" s="395">
        <v>99.977586299999999</v>
      </c>
      <c r="AW18" s="396">
        <v>15.1768149</v>
      </c>
      <c r="AX18" s="397">
        <v>18.0803297</v>
      </c>
      <c r="AY18" s="398">
        <v>191.58952650000001</v>
      </c>
      <c r="AZ18" s="398">
        <v>123.4024445</v>
      </c>
      <c r="BA18" s="398">
        <v>15.0801263</v>
      </c>
      <c r="BB18" s="398">
        <v>1.1355318000000001</v>
      </c>
      <c r="BC18" s="424">
        <v>38.210993999999999</v>
      </c>
      <c r="BD18" s="386">
        <v>79.618771699999996</v>
      </c>
      <c r="BE18" s="386">
        <v>2.0729958000000002</v>
      </c>
      <c r="BF18" s="386">
        <v>0.11127620000000001</v>
      </c>
      <c r="BG18" s="386">
        <v>7.9336500000000004E-2</v>
      </c>
      <c r="BH18" s="386">
        <v>21.8336516</v>
      </c>
      <c r="BI18" s="386">
        <v>0.50380749999999996</v>
      </c>
      <c r="BJ18" s="386">
        <v>0.36670390000000003</v>
      </c>
    </row>
    <row r="19" spans="1:62" s="356" customFormat="1">
      <c r="A19" s="382">
        <v>45815.625</v>
      </c>
      <c r="B19" s="383">
        <v>34.571302699999997</v>
      </c>
      <c r="C19" s="384">
        <v>6.4407049000000001</v>
      </c>
      <c r="D19" s="366">
        <v>0.97433259999999999</v>
      </c>
      <c r="E19" s="367">
        <v>1.028289</v>
      </c>
      <c r="F19" s="385">
        <v>21.4783258</v>
      </c>
      <c r="G19" s="386">
        <v>1.957403561988295</v>
      </c>
      <c r="H19" s="387">
        <v>12.576995200000001</v>
      </c>
      <c r="I19" s="388">
        <v>192.5423132</v>
      </c>
      <c r="J19" s="389">
        <v>17.925629099999998</v>
      </c>
      <c r="K19" s="388">
        <v>191.8018156</v>
      </c>
      <c r="L19" s="390">
        <v>20.225942700000001</v>
      </c>
      <c r="M19" s="391">
        <v>37.099050200000001</v>
      </c>
      <c r="N19" s="391">
        <v>14.328898300000001</v>
      </c>
      <c r="O19" s="392">
        <v>199.02058249999999</v>
      </c>
      <c r="P19" s="393">
        <v>22.8895467</v>
      </c>
      <c r="Q19" s="391">
        <v>38.916265899999999</v>
      </c>
      <c r="R19" s="391">
        <v>14.0756446</v>
      </c>
      <c r="S19" s="394">
        <v>196.78121569999999</v>
      </c>
      <c r="T19" s="390">
        <v>20.0974392</v>
      </c>
      <c r="U19" s="391">
        <v>38.600700400000001</v>
      </c>
      <c r="V19" s="391">
        <v>14.2127666</v>
      </c>
      <c r="W19" s="392">
        <v>197.08692980000001</v>
      </c>
      <c r="X19" s="393">
        <v>20.359226700000001</v>
      </c>
      <c r="Y19" s="391">
        <v>42.089942399999998</v>
      </c>
      <c r="Z19" s="391">
        <v>14.187344299999999</v>
      </c>
      <c r="AA19" s="394">
        <v>197.8767091</v>
      </c>
      <c r="AB19" s="390">
        <v>194.92840380000001</v>
      </c>
      <c r="AC19" s="391">
        <v>13.233216199999999</v>
      </c>
      <c r="AD19" s="392">
        <v>54.550196832861111</v>
      </c>
      <c r="AE19" s="390">
        <v>2.0561071000000002</v>
      </c>
      <c r="AF19" s="391">
        <v>9.9798424000000008</v>
      </c>
      <c r="AG19" s="391">
        <v>0</v>
      </c>
      <c r="AH19" s="392">
        <v>77.5127813</v>
      </c>
      <c r="AI19" s="390">
        <v>21.513204399999999</v>
      </c>
      <c r="AJ19" s="391">
        <v>53.841490499999999</v>
      </c>
      <c r="AK19" s="391">
        <v>13.412792400000001</v>
      </c>
      <c r="AL19" s="392">
        <v>191.2702213</v>
      </c>
      <c r="AM19" s="390">
        <v>194.24336</v>
      </c>
      <c r="AN19" s="391">
        <v>12.980506399999999</v>
      </c>
      <c r="AO19" s="394">
        <v>3.4260071068611109</v>
      </c>
      <c r="AP19" s="390">
        <v>62.676496497805559</v>
      </c>
      <c r="AQ19" s="391">
        <v>4.9934945497500003</v>
      </c>
      <c r="AR19" s="392">
        <v>67.669991047555555</v>
      </c>
      <c r="AS19" s="387">
        <v>15.0669246</v>
      </c>
      <c r="AT19" s="395">
        <v>131.29137107477777</v>
      </c>
      <c r="AU19" s="395">
        <v>125.69168929999999</v>
      </c>
      <c r="AV19" s="395">
        <v>99.973665699999998</v>
      </c>
      <c r="AW19" s="396">
        <v>15.0473249</v>
      </c>
      <c r="AX19" s="397">
        <v>17.925629099999998</v>
      </c>
      <c r="AY19" s="398">
        <v>191.8018156</v>
      </c>
      <c r="AZ19" s="398">
        <v>122.6756961</v>
      </c>
      <c r="BA19" s="398">
        <v>14.925191</v>
      </c>
      <c r="BB19" s="398">
        <v>1.1707426999999999</v>
      </c>
      <c r="BC19" s="424">
        <v>37.686484100000001</v>
      </c>
      <c r="BD19" s="386">
        <v>79.240034600000001</v>
      </c>
      <c r="BE19" s="386">
        <v>2.0463730999999998</v>
      </c>
      <c r="BF19" s="386">
        <v>0.11039499999999999</v>
      </c>
      <c r="BG19" s="386">
        <v>7.7417100000000003E-2</v>
      </c>
      <c r="BH19" s="386">
        <v>21.233527800000001</v>
      </c>
      <c r="BI19" s="386">
        <v>0.53356530000000002</v>
      </c>
      <c r="BJ19" s="386">
        <v>0.36275069999999998</v>
      </c>
    </row>
    <row r="20" spans="1:62" s="356" customFormat="1">
      <c r="A20" s="382">
        <v>45815.666666666599</v>
      </c>
      <c r="B20" s="383">
        <v>34.607886899999997</v>
      </c>
      <c r="C20" s="384">
        <v>6.4428096999999998</v>
      </c>
      <c r="D20" s="366">
        <v>0.94133619999999996</v>
      </c>
      <c r="E20" s="367">
        <v>0.99580369999999996</v>
      </c>
      <c r="F20" s="385">
        <v>20.648375399999999</v>
      </c>
      <c r="G20" s="386">
        <v>2.0526726138889009</v>
      </c>
      <c r="H20" s="387">
        <v>12.5166852</v>
      </c>
      <c r="I20" s="388">
        <v>192.324578</v>
      </c>
      <c r="J20" s="389">
        <v>17.852238</v>
      </c>
      <c r="K20" s="388">
        <v>191.81892450000001</v>
      </c>
      <c r="L20" s="390">
        <v>20.182822099999999</v>
      </c>
      <c r="M20" s="391">
        <v>37.105224999999997</v>
      </c>
      <c r="N20" s="391">
        <v>14.2432552</v>
      </c>
      <c r="O20" s="392">
        <v>198.7989608</v>
      </c>
      <c r="P20" s="393">
        <v>22.841946</v>
      </c>
      <c r="Q20" s="391">
        <v>38.902157699999997</v>
      </c>
      <c r="R20" s="391">
        <v>13.9922582</v>
      </c>
      <c r="S20" s="394">
        <v>196.5125946</v>
      </c>
      <c r="T20" s="390">
        <v>20.142424699999999</v>
      </c>
      <c r="U20" s="391">
        <v>38.087585400000002</v>
      </c>
      <c r="V20" s="391">
        <v>14.1418132</v>
      </c>
      <c r="W20" s="392">
        <v>196.75916770000001</v>
      </c>
      <c r="X20" s="390">
        <v>20.377159299999999</v>
      </c>
      <c r="Y20" s="391">
        <v>42.075468700000002</v>
      </c>
      <c r="Z20" s="391">
        <v>14.1181848</v>
      </c>
      <c r="AA20" s="392">
        <v>197.6041726</v>
      </c>
      <c r="AB20" s="390">
        <v>194.67233139999999</v>
      </c>
      <c r="AC20" s="391">
        <v>13.1592232</v>
      </c>
      <c r="AD20" s="392">
        <v>54.09828058080555</v>
      </c>
      <c r="AE20" s="390">
        <v>1.6305784999999999</v>
      </c>
      <c r="AF20" s="391">
        <v>9.9777284999999996</v>
      </c>
      <c r="AG20" s="391">
        <v>0</v>
      </c>
      <c r="AH20" s="392">
        <v>77.460484500000007</v>
      </c>
      <c r="AI20" s="390">
        <v>21.319031200000001</v>
      </c>
      <c r="AJ20" s="391">
        <v>55.204307700000001</v>
      </c>
      <c r="AK20" s="391">
        <v>13.3305124</v>
      </c>
      <c r="AL20" s="392">
        <v>190.97336369999999</v>
      </c>
      <c r="AM20" s="390">
        <v>194.02670929999999</v>
      </c>
      <c r="AN20" s="391">
        <v>12.919506200000001</v>
      </c>
      <c r="AO20" s="394">
        <v>3.4711732556111112</v>
      </c>
      <c r="AP20" s="390">
        <v>64.999052545472225</v>
      </c>
      <c r="AQ20" s="391">
        <v>6.0396091187222218</v>
      </c>
      <c r="AR20" s="392">
        <v>71.03866166419445</v>
      </c>
      <c r="AS20" s="387">
        <v>14.9541184</v>
      </c>
      <c r="AT20" s="395">
        <v>131.0101196965</v>
      </c>
      <c r="AU20" s="395">
        <v>124.96369129999999</v>
      </c>
      <c r="AV20" s="395">
        <v>99.967328699999996</v>
      </c>
      <c r="AW20" s="396">
        <v>14.932517499999999</v>
      </c>
      <c r="AX20" s="397">
        <v>17.852238</v>
      </c>
      <c r="AY20" s="398">
        <v>191.81892450000001</v>
      </c>
      <c r="AZ20" s="398">
        <v>122.0469681</v>
      </c>
      <c r="BA20" s="398">
        <v>14.8519261</v>
      </c>
      <c r="BB20" s="398">
        <v>1.1933738</v>
      </c>
      <c r="BC20" s="424">
        <v>37.588123500000002</v>
      </c>
      <c r="BD20" s="386">
        <v>78.576696799999993</v>
      </c>
      <c r="BE20" s="386">
        <v>3.3455748999999999</v>
      </c>
      <c r="BF20" s="386">
        <v>0.1116697</v>
      </c>
      <c r="BG20" s="386">
        <v>7.4570700000000004E-2</v>
      </c>
      <c r="BH20" s="386">
        <v>19.997671799999999</v>
      </c>
      <c r="BI20" s="386">
        <v>0.57958120000000002</v>
      </c>
      <c r="BJ20" s="386">
        <v>0.35955609999999999</v>
      </c>
    </row>
    <row r="21" spans="1:62" s="356" customFormat="1">
      <c r="A21" s="382">
        <v>45815.708333333299</v>
      </c>
      <c r="B21" s="383">
        <v>34.928091199999997</v>
      </c>
      <c r="C21" s="384">
        <v>7.0281389000000001</v>
      </c>
      <c r="D21" s="366">
        <v>0.92357650000000002</v>
      </c>
      <c r="E21" s="367">
        <v>0.97397089999999997</v>
      </c>
      <c r="F21" s="385">
        <v>19.785431500000001</v>
      </c>
      <c r="G21" s="386">
        <v>1.9941434794896553</v>
      </c>
      <c r="H21" s="387">
        <v>12.5484657</v>
      </c>
      <c r="I21" s="388">
        <v>192.44082069999999</v>
      </c>
      <c r="J21" s="389">
        <v>17.891866199999999</v>
      </c>
      <c r="K21" s="388">
        <v>191.68583390000001</v>
      </c>
      <c r="L21" s="390">
        <v>20.175824299999999</v>
      </c>
      <c r="M21" s="391">
        <v>37.1151616</v>
      </c>
      <c r="N21" s="391">
        <v>14.2637207</v>
      </c>
      <c r="O21" s="392">
        <v>198.94331030000001</v>
      </c>
      <c r="P21" s="393">
        <v>23.068521700000002</v>
      </c>
      <c r="Q21" s="391">
        <v>38.895970699999999</v>
      </c>
      <c r="R21" s="391">
        <v>14.031042599999999</v>
      </c>
      <c r="S21" s="394">
        <v>196.62873769999999</v>
      </c>
      <c r="T21" s="390">
        <v>20.560511200000001</v>
      </c>
      <c r="U21" s="391">
        <v>38.018090200000003</v>
      </c>
      <c r="V21" s="391">
        <v>14.1971472</v>
      </c>
      <c r="W21" s="392">
        <v>196.87425870000001</v>
      </c>
      <c r="X21" s="390">
        <v>20.3505599</v>
      </c>
      <c r="Y21" s="391">
        <v>42.067210699999997</v>
      </c>
      <c r="Z21" s="391">
        <v>14.163800699999999</v>
      </c>
      <c r="AA21" s="392">
        <v>197.78721540000001</v>
      </c>
      <c r="AB21" s="390">
        <v>194.8008959</v>
      </c>
      <c r="AC21" s="391">
        <v>13.1944146</v>
      </c>
      <c r="AD21" s="392">
        <v>54.446756454972224</v>
      </c>
      <c r="AE21" s="390">
        <v>1.4905268</v>
      </c>
      <c r="AF21" s="391">
        <v>9.9733253000000008</v>
      </c>
      <c r="AG21" s="391">
        <v>0</v>
      </c>
      <c r="AH21" s="392">
        <v>77.340781800000002</v>
      </c>
      <c r="AI21" s="390">
        <v>21.1999411</v>
      </c>
      <c r="AJ21" s="391">
        <v>55.206101099999998</v>
      </c>
      <c r="AK21" s="391">
        <v>13.3360371</v>
      </c>
      <c r="AL21" s="392">
        <v>190.94832679999999</v>
      </c>
      <c r="AM21" s="390">
        <v>194.12337969999999</v>
      </c>
      <c r="AN21" s="391">
        <v>12.948832100000001</v>
      </c>
      <c r="AO21" s="394">
        <v>3.4120670205277777</v>
      </c>
      <c r="AP21" s="390">
        <v>63.894324598388891</v>
      </c>
      <c r="AQ21" s="391">
        <v>5.757300719111111</v>
      </c>
      <c r="AR21" s="392">
        <v>69.651625317500006</v>
      </c>
      <c r="AS21" s="387">
        <v>14.964037100000001</v>
      </c>
      <c r="AT21" s="395">
        <v>131.27028440341667</v>
      </c>
      <c r="AU21" s="395">
        <v>124.4252851</v>
      </c>
      <c r="AV21" s="395">
        <v>99.962355400000007</v>
      </c>
      <c r="AW21" s="396">
        <v>14.9397953</v>
      </c>
      <c r="AX21" s="397">
        <v>17.891866199999999</v>
      </c>
      <c r="AY21" s="398">
        <v>191.68583390000001</v>
      </c>
      <c r="AZ21" s="398">
        <v>121.4614497</v>
      </c>
      <c r="BA21" s="398">
        <v>14.891843700000001</v>
      </c>
      <c r="BB21" s="398">
        <v>1.2128074</v>
      </c>
      <c r="BC21" s="424">
        <v>37.910736999999997</v>
      </c>
      <c r="BD21" s="386">
        <v>77.329921600000006</v>
      </c>
      <c r="BE21" s="386">
        <v>3.1733989999999999</v>
      </c>
      <c r="BF21" s="386">
        <v>0.1200888</v>
      </c>
      <c r="BG21" s="386">
        <v>7.2343500000000005E-2</v>
      </c>
      <c r="BH21" s="386">
        <v>20.3162275</v>
      </c>
      <c r="BI21" s="386">
        <v>0.62434650000000003</v>
      </c>
      <c r="BJ21" s="386">
        <v>0.36086580000000001</v>
      </c>
    </row>
    <row r="22" spans="1:62" s="356" customFormat="1">
      <c r="A22" s="382">
        <v>45815.75</v>
      </c>
      <c r="B22" s="383">
        <v>35.094869600000003</v>
      </c>
      <c r="C22" s="384">
        <v>7.0808108000000001</v>
      </c>
      <c r="D22" s="366">
        <v>0.92275200000000002</v>
      </c>
      <c r="E22" s="367">
        <v>0.96465880000000004</v>
      </c>
      <c r="F22" s="385">
        <v>19.248168499999998</v>
      </c>
      <c r="G22" s="386">
        <v>1.9635544817061299</v>
      </c>
      <c r="H22" s="387">
        <v>12.598010800000001</v>
      </c>
      <c r="I22" s="388">
        <v>192.63058889999999</v>
      </c>
      <c r="J22" s="389">
        <v>17.9428053</v>
      </c>
      <c r="K22" s="388">
        <v>191.75455059999999</v>
      </c>
      <c r="L22" s="390">
        <v>20.152133599999999</v>
      </c>
      <c r="M22" s="391">
        <v>37.123305799999997</v>
      </c>
      <c r="N22" s="391">
        <v>14.2873714</v>
      </c>
      <c r="O22" s="392">
        <v>199.08373399999999</v>
      </c>
      <c r="P22" s="390">
        <v>22.804753600000002</v>
      </c>
      <c r="Q22" s="391">
        <v>38.898758999999998</v>
      </c>
      <c r="R22" s="391">
        <v>14.059625499999999</v>
      </c>
      <c r="S22" s="392">
        <v>196.7400361</v>
      </c>
      <c r="T22" s="390">
        <v>20.571528799999999</v>
      </c>
      <c r="U22" s="391">
        <v>38.022736199999997</v>
      </c>
      <c r="V22" s="391">
        <v>14.2294413</v>
      </c>
      <c r="W22" s="392">
        <v>197.05155400000001</v>
      </c>
      <c r="X22" s="390">
        <v>20.292956799999999</v>
      </c>
      <c r="Y22" s="391">
        <v>42.073061600000003</v>
      </c>
      <c r="Z22" s="391">
        <v>14.1965529</v>
      </c>
      <c r="AA22" s="392">
        <v>197.91552239999999</v>
      </c>
      <c r="AB22" s="390">
        <v>194.99873930000001</v>
      </c>
      <c r="AC22" s="391">
        <v>13.2455835</v>
      </c>
      <c r="AD22" s="392">
        <v>54.725658798416667</v>
      </c>
      <c r="AE22" s="390">
        <v>1.6436573999999999</v>
      </c>
      <c r="AF22" s="391">
        <v>9.9742739</v>
      </c>
      <c r="AG22" s="391">
        <v>0</v>
      </c>
      <c r="AH22" s="392">
        <v>77.203049399999998</v>
      </c>
      <c r="AI22" s="390">
        <v>21.206896499999999</v>
      </c>
      <c r="AJ22" s="391">
        <v>55.204274400000003</v>
      </c>
      <c r="AK22" s="391">
        <v>13.375946300000001</v>
      </c>
      <c r="AL22" s="392">
        <v>191.06810479999999</v>
      </c>
      <c r="AM22" s="390">
        <v>194.30684410000001</v>
      </c>
      <c r="AN22" s="391">
        <v>12.9979719</v>
      </c>
      <c r="AO22" s="394">
        <v>3.2208503906944448</v>
      </c>
      <c r="AP22" s="390">
        <v>63.364250936138895</v>
      </c>
      <c r="AQ22" s="391">
        <v>5.5464375518333338</v>
      </c>
      <c r="AR22" s="392">
        <v>68.910688487972223</v>
      </c>
      <c r="AS22" s="387">
        <v>14.9919365</v>
      </c>
      <c r="AT22" s="395">
        <v>131.70261485974999</v>
      </c>
      <c r="AU22" s="395">
        <v>123.95628139999999</v>
      </c>
      <c r="AV22" s="395">
        <v>99.960383800000002</v>
      </c>
      <c r="AW22" s="396">
        <v>14.9664175</v>
      </c>
      <c r="AX22" s="397">
        <v>17.9428053</v>
      </c>
      <c r="AY22" s="398">
        <v>191.75455059999999</v>
      </c>
      <c r="AZ22" s="398">
        <v>121.2931999</v>
      </c>
      <c r="BA22" s="398">
        <v>14.943091900000001</v>
      </c>
      <c r="BB22" s="398">
        <v>1.2240245000000001</v>
      </c>
      <c r="BC22" s="424">
        <v>38.256053899999998</v>
      </c>
      <c r="BD22" s="386">
        <v>76.444793200000007</v>
      </c>
      <c r="BE22" s="386">
        <v>1.2259154000000001</v>
      </c>
      <c r="BF22" s="386">
        <v>0.13018099999999999</v>
      </c>
      <c r="BG22" s="386">
        <v>7.1252700000000002E-2</v>
      </c>
      <c r="BH22" s="386">
        <v>20.379451199999998</v>
      </c>
      <c r="BI22" s="386">
        <v>0.6443624</v>
      </c>
      <c r="BJ22" s="386">
        <v>0.36364600000000002</v>
      </c>
    </row>
    <row r="23" spans="1:62" s="356" customFormat="1">
      <c r="A23" s="382">
        <v>45815.791666666599</v>
      </c>
      <c r="B23" s="383">
        <v>35.028923300000002</v>
      </c>
      <c r="C23" s="384">
        <v>6.3948745999999996</v>
      </c>
      <c r="D23" s="366">
        <v>0.92014569999999996</v>
      </c>
      <c r="E23" s="367">
        <v>0.95278220000000002</v>
      </c>
      <c r="F23" s="385">
        <v>19.0977794</v>
      </c>
      <c r="G23" s="386">
        <v>1.9571838337623442</v>
      </c>
      <c r="H23" s="387">
        <v>12.572155</v>
      </c>
      <c r="I23" s="388">
        <v>192.53584499999999</v>
      </c>
      <c r="J23" s="389">
        <v>17.9127893</v>
      </c>
      <c r="K23" s="388">
        <v>191.8442747</v>
      </c>
      <c r="L23" s="390">
        <v>20.114688600000001</v>
      </c>
      <c r="M23" s="391">
        <v>37.127183199999997</v>
      </c>
      <c r="N23" s="391">
        <v>14.2525537</v>
      </c>
      <c r="O23" s="392">
        <v>198.98251279999999</v>
      </c>
      <c r="P23" s="390">
        <v>23.1521033</v>
      </c>
      <c r="Q23" s="391">
        <v>38.902857099999999</v>
      </c>
      <c r="R23" s="391">
        <v>14.030086600000001</v>
      </c>
      <c r="S23" s="392">
        <v>196.6717563</v>
      </c>
      <c r="T23" s="390">
        <v>20.213919499999999</v>
      </c>
      <c r="U23" s="391">
        <v>38.023661500000003</v>
      </c>
      <c r="V23" s="391">
        <v>14.1830921</v>
      </c>
      <c r="W23" s="392">
        <v>196.91687909999999</v>
      </c>
      <c r="X23" s="390">
        <v>20.278997700000001</v>
      </c>
      <c r="Y23" s="391">
        <v>42.074212799999998</v>
      </c>
      <c r="Z23" s="391">
        <v>14.1637013</v>
      </c>
      <c r="AA23" s="392">
        <v>197.7922657</v>
      </c>
      <c r="AB23" s="390">
        <v>194.89139990000001</v>
      </c>
      <c r="AC23" s="391">
        <v>13.214909</v>
      </c>
      <c r="AD23" s="392">
        <v>54.612737914111115</v>
      </c>
      <c r="AE23" s="390">
        <v>1.8636252</v>
      </c>
      <c r="AF23" s="391">
        <v>9.9723685999999994</v>
      </c>
      <c r="AG23" s="391">
        <v>0</v>
      </c>
      <c r="AH23" s="392">
        <v>77.070206200000001</v>
      </c>
      <c r="AI23" s="390">
        <v>21.216771600000001</v>
      </c>
      <c r="AJ23" s="391">
        <v>55.2083035</v>
      </c>
      <c r="AK23" s="391">
        <v>13.3495697</v>
      </c>
      <c r="AL23" s="392">
        <v>190.97009689999999</v>
      </c>
      <c r="AM23" s="390">
        <v>194.21461780000001</v>
      </c>
      <c r="AN23" s="391">
        <v>12.9719695</v>
      </c>
      <c r="AO23" s="394">
        <v>3.1325209584999998</v>
      </c>
      <c r="AP23" s="390">
        <v>62.785360981333334</v>
      </c>
      <c r="AQ23" s="391">
        <v>5.7726814155277779</v>
      </c>
      <c r="AR23" s="392">
        <v>68.558042396861111</v>
      </c>
      <c r="AS23" s="387">
        <v>14.963723699999999</v>
      </c>
      <c r="AT23" s="395">
        <v>131.69873227244446</v>
      </c>
      <c r="AU23" s="395">
        <v>123.9576935</v>
      </c>
      <c r="AV23" s="395">
        <v>99.959851999999998</v>
      </c>
      <c r="AW23" s="396">
        <v>14.9382804</v>
      </c>
      <c r="AX23" s="397">
        <v>17.9127893</v>
      </c>
      <c r="AY23" s="398">
        <v>191.8442747</v>
      </c>
      <c r="AZ23" s="398">
        <v>121.1114288</v>
      </c>
      <c r="BA23" s="398">
        <v>14.9129738</v>
      </c>
      <c r="BB23" s="398">
        <v>1.2293342</v>
      </c>
      <c r="BC23" s="424">
        <v>38.196159000000002</v>
      </c>
      <c r="BD23" s="386">
        <v>76.185247200000006</v>
      </c>
      <c r="BE23" s="386">
        <v>1.4789865</v>
      </c>
      <c r="BF23" s="386">
        <v>0.13284609999999999</v>
      </c>
      <c r="BG23" s="386">
        <v>7.0941400000000002E-2</v>
      </c>
      <c r="BH23" s="386">
        <v>20.3099791</v>
      </c>
      <c r="BI23" s="386">
        <v>0.64792700000000003</v>
      </c>
      <c r="BJ23" s="386">
        <v>0.36438369999999998</v>
      </c>
    </row>
    <row r="24" spans="1:62" s="356" customFormat="1">
      <c r="A24" s="382">
        <v>45815.833333333299</v>
      </c>
      <c r="B24" s="383">
        <v>34.948284399999999</v>
      </c>
      <c r="C24" s="384">
        <v>6.0960270000000003</v>
      </c>
      <c r="D24" s="366">
        <v>0.91248430000000003</v>
      </c>
      <c r="E24" s="367">
        <v>0.93956700000000004</v>
      </c>
      <c r="F24" s="385">
        <v>19.058895199999998</v>
      </c>
      <c r="G24" s="386">
        <v>1.9562074278434869</v>
      </c>
      <c r="H24" s="387">
        <v>12.5642499</v>
      </c>
      <c r="I24" s="388">
        <v>192.49725290000001</v>
      </c>
      <c r="J24" s="389">
        <v>17.901383599999999</v>
      </c>
      <c r="K24" s="388">
        <v>191.87154580000001</v>
      </c>
      <c r="L24" s="390">
        <v>20.094184800000001</v>
      </c>
      <c r="M24" s="391">
        <v>37.128827600000001</v>
      </c>
      <c r="N24" s="391">
        <v>14.247355199999999</v>
      </c>
      <c r="O24" s="392">
        <v>198.95430490000001</v>
      </c>
      <c r="P24" s="390">
        <v>23.237056800000001</v>
      </c>
      <c r="Q24" s="391">
        <v>38.902628700000001</v>
      </c>
      <c r="R24" s="391">
        <v>14.025287000000001</v>
      </c>
      <c r="S24" s="392">
        <v>196.6558522</v>
      </c>
      <c r="T24" s="390">
        <v>20.310349899999999</v>
      </c>
      <c r="U24" s="391">
        <v>38.023798900000003</v>
      </c>
      <c r="V24" s="391">
        <v>14.181615499999999</v>
      </c>
      <c r="W24" s="392">
        <v>196.83113940000001</v>
      </c>
      <c r="X24" s="390">
        <v>20.283280900000001</v>
      </c>
      <c r="Y24" s="391">
        <v>42.075296399999999</v>
      </c>
      <c r="Z24" s="391">
        <v>14.161260499999999</v>
      </c>
      <c r="AA24" s="392">
        <v>197.77495780000001</v>
      </c>
      <c r="AB24" s="390">
        <v>194.8436485</v>
      </c>
      <c r="AC24" s="391">
        <v>13.2048322</v>
      </c>
      <c r="AD24" s="392">
        <v>54.39068509669444</v>
      </c>
      <c r="AE24" s="390">
        <v>2.0553032</v>
      </c>
      <c r="AF24" s="391">
        <v>9.9648587000000006</v>
      </c>
      <c r="AG24" s="391">
        <v>0</v>
      </c>
      <c r="AH24" s="392">
        <v>76.9344526</v>
      </c>
      <c r="AI24" s="390">
        <v>21.210303799999998</v>
      </c>
      <c r="AJ24" s="391">
        <v>55.081772899999997</v>
      </c>
      <c r="AK24" s="391">
        <v>13.3406153</v>
      </c>
      <c r="AL24" s="392">
        <v>190.91166799999999</v>
      </c>
      <c r="AM24" s="390">
        <v>194.1765087</v>
      </c>
      <c r="AN24" s="391">
        <v>12.9636212</v>
      </c>
      <c r="AO24" s="394">
        <v>3.1455490473333332</v>
      </c>
      <c r="AP24" s="390">
        <v>62.358143577638884</v>
      </c>
      <c r="AQ24" s="391">
        <v>6.0079499560277778</v>
      </c>
      <c r="AR24" s="392">
        <v>68.366093533666657</v>
      </c>
      <c r="AS24" s="387">
        <v>14.946710599999999</v>
      </c>
      <c r="AT24" s="395">
        <v>131.77013831913888</v>
      </c>
      <c r="AU24" s="395">
        <v>123.77870129999999</v>
      </c>
      <c r="AV24" s="395">
        <v>99.960471600000005</v>
      </c>
      <c r="AW24" s="396">
        <v>14.921234399999999</v>
      </c>
      <c r="AX24" s="397">
        <v>17.901383599999999</v>
      </c>
      <c r="AY24" s="398">
        <v>191.87154580000001</v>
      </c>
      <c r="AZ24" s="398">
        <v>121.23275630000001</v>
      </c>
      <c r="BA24" s="398">
        <v>14.901328899999999</v>
      </c>
      <c r="BB24" s="398">
        <v>1.2337444</v>
      </c>
      <c r="BC24" s="424">
        <v>38.2550569</v>
      </c>
      <c r="BD24" s="386">
        <v>76.171326899999997</v>
      </c>
      <c r="BE24" s="386">
        <v>2.3955918</v>
      </c>
      <c r="BF24" s="386">
        <v>0.13213240000000001</v>
      </c>
      <c r="BG24" s="386">
        <v>7.0746600000000007E-2</v>
      </c>
      <c r="BH24" s="386">
        <v>20.169806000000001</v>
      </c>
      <c r="BI24" s="386">
        <v>0.65137889999999998</v>
      </c>
      <c r="BJ24" s="386">
        <v>0.36499369999999998</v>
      </c>
    </row>
    <row r="25" spans="1:62" s="356" customFormat="1">
      <c r="A25" s="382">
        <v>45815.875</v>
      </c>
      <c r="B25" s="383">
        <v>34.840640800000003</v>
      </c>
      <c r="C25" s="384">
        <v>5.5482453999999999</v>
      </c>
      <c r="D25" s="366">
        <v>0.91011180000000003</v>
      </c>
      <c r="E25" s="367">
        <v>0.9416525</v>
      </c>
      <c r="F25" s="385">
        <v>19.106927299999999</v>
      </c>
      <c r="G25" s="386">
        <v>1.9537030811873011</v>
      </c>
      <c r="H25" s="387">
        <v>12.390756400000001</v>
      </c>
      <c r="I25" s="388">
        <v>191.91312160000001</v>
      </c>
      <c r="J25" s="389">
        <v>17.7455453</v>
      </c>
      <c r="K25" s="388">
        <v>191.7979837</v>
      </c>
      <c r="L25" s="390">
        <v>20.023785799999999</v>
      </c>
      <c r="M25" s="391">
        <v>37.129221299999998</v>
      </c>
      <c r="N25" s="391">
        <v>14.083841700000001</v>
      </c>
      <c r="O25" s="392">
        <v>198.45258580000001</v>
      </c>
      <c r="P25" s="390">
        <v>23.072032100000001</v>
      </c>
      <c r="Q25" s="391">
        <v>38.900595799999998</v>
      </c>
      <c r="R25" s="391">
        <v>13.8569528</v>
      </c>
      <c r="S25" s="392">
        <v>196.15175790000001</v>
      </c>
      <c r="T25" s="390">
        <v>20.652441199999998</v>
      </c>
      <c r="U25" s="391">
        <v>38.024428299999997</v>
      </c>
      <c r="V25" s="391">
        <v>14.0288632</v>
      </c>
      <c r="W25" s="392">
        <v>196.38235510000001</v>
      </c>
      <c r="X25" s="390">
        <v>20.243914700000001</v>
      </c>
      <c r="Y25" s="391">
        <v>40.136206799999997</v>
      </c>
      <c r="Z25" s="391">
        <v>13.9765929</v>
      </c>
      <c r="AA25" s="392">
        <v>197.46983789999999</v>
      </c>
      <c r="AB25" s="390">
        <v>194.31487870000001</v>
      </c>
      <c r="AC25" s="391">
        <v>13.0411567</v>
      </c>
      <c r="AD25" s="392">
        <v>54.616523889611109</v>
      </c>
      <c r="AE25" s="390">
        <v>2.1811305999999999</v>
      </c>
      <c r="AF25" s="391">
        <v>9.9631807999999999</v>
      </c>
      <c r="AG25" s="391">
        <v>0</v>
      </c>
      <c r="AH25" s="392">
        <v>76.806891500000006</v>
      </c>
      <c r="AI25" s="390">
        <v>21.195412399999999</v>
      </c>
      <c r="AJ25" s="391">
        <v>55.085045999999998</v>
      </c>
      <c r="AK25" s="391">
        <v>13.182797600000001</v>
      </c>
      <c r="AL25" s="392">
        <v>190.4620285</v>
      </c>
      <c r="AM25" s="390">
        <v>193.6209504</v>
      </c>
      <c r="AN25" s="391">
        <v>12.7967356</v>
      </c>
      <c r="AO25" s="394">
        <v>3.2805627244166664</v>
      </c>
      <c r="AP25" s="390">
        <v>62.649878386388892</v>
      </c>
      <c r="AQ25" s="391">
        <v>5.4183888951111108</v>
      </c>
      <c r="AR25" s="392">
        <v>68.068267281499999</v>
      </c>
      <c r="AS25" s="387">
        <v>14.8228519</v>
      </c>
      <c r="AT25" s="395">
        <v>130.9802011366389</v>
      </c>
      <c r="AU25" s="395">
        <v>123.9706242</v>
      </c>
      <c r="AV25" s="395">
        <v>99.961088500000002</v>
      </c>
      <c r="AW25" s="396">
        <v>14.797832100000001</v>
      </c>
      <c r="AX25" s="397">
        <v>17.7455453</v>
      </c>
      <c r="AY25" s="398">
        <v>191.7979837</v>
      </c>
      <c r="AZ25" s="398">
        <v>121.39860400000001</v>
      </c>
      <c r="BA25" s="398">
        <v>14.745576399999999</v>
      </c>
      <c r="BB25" s="398">
        <v>1.2346759</v>
      </c>
      <c r="BC25" s="424">
        <v>37.739211500000003</v>
      </c>
      <c r="BD25" s="386">
        <v>76.837145399999997</v>
      </c>
      <c r="BE25" s="386">
        <v>1.4708521999999999</v>
      </c>
      <c r="BF25" s="386">
        <v>0.13188630000000001</v>
      </c>
      <c r="BG25" s="386">
        <v>7.0609400000000003E-2</v>
      </c>
      <c r="BH25" s="386">
        <v>20.581777800000001</v>
      </c>
      <c r="BI25" s="386">
        <v>0.65421450000000003</v>
      </c>
      <c r="BJ25" s="386">
        <v>0.36612280000000003</v>
      </c>
    </row>
    <row r="26" spans="1:62" s="356" customFormat="1">
      <c r="A26" s="382">
        <v>45815.916666666599</v>
      </c>
      <c r="B26" s="383">
        <v>34.635594300000001</v>
      </c>
      <c r="C26" s="384">
        <v>5.542427</v>
      </c>
      <c r="D26" s="366">
        <v>0.90691630000000001</v>
      </c>
      <c r="E26" s="367">
        <v>0.94446059999999998</v>
      </c>
      <c r="F26" s="385">
        <v>19.272398200000001</v>
      </c>
      <c r="G26" s="386">
        <v>1.9787399098209721</v>
      </c>
      <c r="H26" s="387">
        <v>12.143651800000001</v>
      </c>
      <c r="I26" s="395">
        <v>191.06217330000001</v>
      </c>
      <c r="J26" s="387">
        <v>17.510894400000002</v>
      </c>
      <c r="K26" s="388">
        <v>191.1948869</v>
      </c>
      <c r="L26" s="390">
        <v>19.928270300000001</v>
      </c>
      <c r="M26" s="391">
        <v>37.130217199999997</v>
      </c>
      <c r="N26" s="391">
        <v>13.8371841</v>
      </c>
      <c r="O26" s="392">
        <v>197.68628190000001</v>
      </c>
      <c r="P26" s="390">
        <v>22.873150299999999</v>
      </c>
      <c r="Q26" s="391">
        <v>38.900817699999998</v>
      </c>
      <c r="R26" s="391">
        <v>13.604752299999999</v>
      </c>
      <c r="S26" s="392">
        <v>195.33596220000001</v>
      </c>
      <c r="T26" s="390">
        <v>20.572835099999999</v>
      </c>
      <c r="U26" s="391">
        <v>38.025157</v>
      </c>
      <c r="V26" s="391">
        <v>13.775564599999999</v>
      </c>
      <c r="W26" s="392">
        <v>195.66199599999999</v>
      </c>
      <c r="X26" s="390">
        <v>20.224153300000001</v>
      </c>
      <c r="Y26" s="391">
        <v>38.131583399999997</v>
      </c>
      <c r="Z26" s="391">
        <v>13.7063471</v>
      </c>
      <c r="AA26" s="392">
        <v>196.77698079999999</v>
      </c>
      <c r="AB26" s="390">
        <v>193.496928</v>
      </c>
      <c r="AC26" s="391">
        <v>12.7940679</v>
      </c>
      <c r="AD26" s="392">
        <v>54.563338700194443</v>
      </c>
      <c r="AE26" s="390">
        <v>2.2835964999999998</v>
      </c>
      <c r="AF26" s="391">
        <v>9.9664558999999997</v>
      </c>
      <c r="AG26" s="391">
        <v>0</v>
      </c>
      <c r="AH26" s="392">
        <v>76.700984300000002</v>
      </c>
      <c r="AI26" s="390">
        <v>21.169289299999999</v>
      </c>
      <c r="AJ26" s="391">
        <v>55.2098637</v>
      </c>
      <c r="AK26" s="391">
        <v>12.9554907</v>
      </c>
      <c r="AL26" s="392">
        <v>189.7693123</v>
      </c>
      <c r="AM26" s="390">
        <v>192.80907329999999</v>
      </c>
      <c r="AN26" s="391">
        <v>12.5567265</v>
      </c>
      <c r="AO26" s="394">
        <v>3.2866536499999999</v>
      </c>
      <c r="AP26" s="390">
        <v>62.784157977222222</v>
      </c>
      <c r="AQ26" s="391">
        <v>5.7506747645555558</v>
      </c>
      <c r="AR26" s="392">
        <v>68.534832741777777</v>
      </c>
      <c r="AS26" s="389">
        <v>14.6338288</v>
      </c>
      <c r="AT26" s="395">
        <v>129.71755682775</v>
      </c>
      <c r="AU26" s="395">
        <v>124.12734140000001</v>
      </c>
      <c r="AV26" s="395">
        <v>99.960230300000006</v>
      </c>
      <c r="AW26" s="396">
        <v>14.6095176</v>
      </c>
      <c r="AX26" s="397">
        <v>17.510894400000002</v>
      </c>
      <c r="AY26" s="398">
        <v>191.1948869</v>
      </c>
      <c r="AZ26" s="398">
        <v>121.1747955</v>
      </c>
      <c r="BA26" s="398">
        <v>14.5110291</v>
      </c>
      <c r="BB26" s="398">
        <v>1.2341245999999999</v>
      </c>
      <c r="BC26" s="424">
        <v>36.948312399999999</v>
      </c>
      <c r="BD26" s="386">
        <v>77.644144699999998</v>
      </c>
      <c r="BE26" s="386">
        <v>0.66481679999999999</v>
      </c>
      <c r="BF26" s="386">
        <v>0.13150700000000001</v>
      </c>
      <c r="BG26" s="386">
        <v>7.0672299999999993E-2</v>
      </c>
      <c r="BH26" s="386">
        <v>20.807461700000001</v>
      </c>
      <c r="BI26" s="386">
        <v>0.65361250000000004</v>
      </c>
      <c r="BJ26" s="386">
        <v>0.36607079999999997</v>
      </c>
    </row>
    <row r="27" spans="1:62" s="356" customFormat="1">
      <c r="A27" s="382">
        <v>45815.958333333299</v>
      </c>
      <c r="B27" s="383">
        <v>34.394049600000002</v>
      </c>
      <c r="C27" s="384">
        <v>5.5558620999999997</v>
      </c>
      <c r="D27" s="366">
        <v>0.8832449</v>
      </c>
      <c r="E27" s="367">
        <v>0.92141550000000005</v>
      </c>
      <c r="F27" s="385">
        <v>19.017580200000001</v>
      </c>
      <c r="G27" s="386">
        <v>2.0159485540341837</v>
      </c>
      <c r="H27" s="389">
        <v>12.156239299999999</v>
      </c>
      <c r="I27" s="388">
        <v>191.08020970000001</v>
      </c>
      <c r="J27" s="389">
        <v>17.496152599999999</v>
      </c>
      <c r="K27" s="388">
        <v>190.8539877</v>
      </c>
      <c r="L27" s="390">
        <v>20.062481699999999</v>
      </c>
      <c r="M27" s="391">
        <v>36.716667200000003</v>
      </c>
      <c r="N27" s="391">
        <v>13.8202161</v>
      </c>
      <c r="O27" s="392">
        <v>197.61474440000001</v>
      </c>
      <c r="P27" s="390">
        <v>22.685593399999998</v>
      </c>
      <c r="Q27" s="391">
        <v>38.902741599999999</v>
      </c>
      <c r="R27" s="391">
        <v>13.589777</v>
      </c>
      <c r="S27" s="392">
        <v>195.23726569999999</v>
      </c>
      <c r="T27" s="390">
        <v>20.2425237</v>
      </c>
      <c r="U27" s="391">
        <v>38.026276299999999</v>
      </c>
      <c r="V27" s="391">
        <v>13.749806</v>
      </c>
      <c r="W27" s="392">
        <v>195.56833589999999</v>
      </c>
      <c r="X27" s="390">
        <v>20.499012400000002</v>
      </c>
      <c r="Y27" s="391">
        <v>38.066084500000002</v>
      </c>
      <c r="Z27" s="391">
        <v>13.6994302</v>
      </c>
      <c r="AA27" s="392">
        <v>196.62370619999999</v>
      </c>
      <c r="AB27" s="390">
        <v>193.45218080000001</v>
      </c>
      <c r="AC27" s="391">
        <v>12.7888251</v>
      </c>
      <c r="AD27" s="392">
        <v>53.843383480999996</v>
      </c>
      <c r="AE27" s="390">
        <v>2.4014760000000002</v>
      </c>
      <c r="AF27" s="391">
        <v>9.9657604000000006</v>
      </c>
      <c r="AG27" s="391">
        <v>0</v>
      </c>
      <c r="AH27" s="392">
        <v>76.603632599999997</v>
      </c>
      <c r="AI27" s="390">
        <v>21.1405843</v>
      </c>
      <c r="AJ27" s="391">
        <v>51.7017746</v>
      </c>
      <c r="AK27" s="391">
        <v>12.950870200000001</v>
      </c>
      <c r="AL27" s="392">
        <v>189.67522819999999</v>
      </c>
      <c r="AM27" s="390">
        <v>192.80572839999999</v>
      </c>
      <c r="AN27" s="391">
        <v>12.561601899999999</v>
      </c>
      <c r="AO27" s="394">
        <v>3.2138243923333332</v>
      </c>
      <c r="AP27" s="390">
        <v>61.948596381777776</v>
      </c>
      <c r="AQ27" s="391">
        <v>7.3880381767222225</v>
      </c>
      <c r="AR27" s="392">
        <v>69.336634558499995</v>
      </c>
      <c r="AS27" s="389">
        <v>14.610428499999999</v>
      </c>
      <c r="AT27" s="395">
        <v>129.70252517433332</v>
      </c>
      <c r="AU27" s="395">
        <v>123.91156479999999</v>
      </c>
      <c r="AV27" s="395">
        <v>99.9602328</v>
      </c>
      <c r="AW27" s="396">
        <v>14.585944</v>
      </c>
      <c r="AX27" s="397">
        <v>17.496152599999999</v>
      </c>
      <c r="AY27" s="398">
        <v>190.8539877</v>
      </c>
      <c r="AZ27" s="398">
        <v>121.1234688</v>
      </c>
      <c r="BA27" s="398">
        <v>14.496282900000001</v>
      </c>
      <c r="BB27" s="398">
        <v>1.2340525</v>
      </c>
      <c r="BC27" s="424">
        <v>37.068463199999997</v>
      </c>
      <c r="BD27" s="386">
        <v>77.738219299999997</v>
      </c>
      <c r="BE27" s="386">
        <v>1.1983661000000001</v>
      </c>
      <c r="BF27" s="386">
        <v>0.13123779999999999</v>
      </c>
      <c r="BG27" s="386">
        <v>7.0669300000000004E-2</v>
      </c>
      <c r="BH27" s="386">
        <v>19.1983733</v>
      </c>
      <c r="BI27" s="386">
        <v>0.65232800000000002</v>
      </c>
      <c r="BJ27" s="386">
        <v>0.36521239999999999</v>
      </c>
    </row>
    <row r="28" spans="1:62" s="356" customFormat="1">
      <c r="A28" s="382">
        <v>45816</v>
      </c>
      <c r="B28" s="383">
        <v>33.911590400000001</v>
      </c>
      <c r="C28" s="384">
        <v>6.7859862</v>
      </c>
      <c r="D28" s="366">
        <v>0.8888663</v>
      </c>
      <c r="E28" s="367">
        <v>0.92461850000000001</v>
      </c>
      <c r="F28" s="385">
        <v>18.901037800000001</v>
      </c>
      <c r="G28" s="386">
        <v>1.9370212620014227</v>
      </c>
      <c r="H28" s="389">
        <v>12.1660279</v>
      </c>
      <c r="I28" s="388">
        <v>191.14959970000001</v>
      </c>
      <c r="J28" s="389">
        <v>17.491623199999999</v>
      </c>
      <c r="K28" s="388">
        <v>190.82648119999999</v>
      </c>
      <c r="L28" s="390">
        <v>20.2284699</v>
      </c>
      <c r="M28" s="391">
        <v>36.087661099999998</v>
      </c>
      <c r="N28" s="391">
        <v>13.778687100000001</v>
      </c>
      <c r="O28" s="392">
        <v>197.54944029999999</v>
      </c>
      <c r="P28" s="390">
        <v>20.942488999999998</v>
      </c>
      <c r="Q28" s="391">
        <v>38.903591900000002</v>
      </c>
      <c r="R28" s="391">
        <v>13.5288758</v>
      </c>
      <c r="S28" s="392">
        <v>195.12537380000001</v>
      </c>
      <c r="T28" s="390">
        <v>20.137998799999998</v>
      </c>
      <c r="U28" s="391">
        <v>38.029136800000003</v>
      </c>
      <c r="V28" s="391">
        <v>13.7044926</v>
      </c>
      <c r="W28" s="392">
        <v>195.44925430000001</v>
      </c>
      <c r="X28" s="390">
        <v>20.876152099999999</v>
      </c>
      <c r="Y28" s="391">
        <v>38.073006499999998</v>
      </c>
      <c r="Z28" s="391">
        <v>13.67159</v>
      </c>
      <c r="AA28" s="392">
        <v>196.67106129999999</v>
      </c>
      <c r="AB28" s="390">
        <v>193.49272020000001</v>
      </c>
      <c r="AC28" s="391">
        <v>12.789794000000001</v>
      </c>
      <c r="AD28" s="392">
        <v>53.896213768694444</v>
      </c>
      <c r="AE28" s="390">
        <v>2.4782540000000002</v>
      </c>
      <c r="AF28" s="391">
        <v>9.9604903</v>
      </c>
      <c r="AG28" s="391">
        <v>0</v>
      </c>
      <c r="AH28" s="392">
        <v>76.507914999999997</v>
      </c>
      <c r="AI28" s="390">
        <v>21.149549799999999</v>
      </c>
      <c r="AJ28" s="391">
        <v>46.276505499999999</v>
      </c>
      <c r="AK28" s="391">
        <v>12.9354093</v>
      </c>
      <c r="AL28" s="392">
        <v>189.68784429999999</v>
      </c>
      <c r="AM28" s="390">
        <v>192.8211312</v>
      </c>
      <c r="AN28" s="391">
        <v>12.557017200000001</v>
      </c>
      <c r="AO28" s="394">
        <v>3.2445612321111108</v>
      </c>
      <c r="AP28" s="390">
        <v>60.241365026555556</v>
      </c>
      <c r="AQ28" s="391">
        <v>5.4461066065277777</v>
      </c>
      <c r="AR28" s="392">
        <v>65.687471633083334</v>
      </c>
      <c r="AS28" s="389">
        <v>14.7213517</v>
      </c>
      <c r="AT28" s="395">
        <v>130.88362205849998</v>
      </c>
      <c r="AU28" s="395">
        <v>124.3467965</v>
      </c>
      <c r="AV28" s="395">
        <v>99.963070500000001</v>
      </c>
      <c r="AW28" s="396">
        <v>14.696171</v>
      </c>
      <c r="AX28" s="397">
        <v>17.491623199999999</v>
      </c>
      <c r="AY28" s="398">
        <v>190.82648119999999</v>
      </c>
      <c r="AZ28" s="398">
        <v>121.3785558</v>
      </c>
      <c r="BA28" s="398">
        <v>14.617825099999999</v>
      </c>
      <c r="BB28" s="398">
        <v>8.0392080999999997</v>
      </c>
      <c r="BC28" s="424">
        <v>31.970489600000001</v>
      </c>
      <c r="BD28" s="386">
        <v>77.544198899999998</v>
      </c>
      <c r="BE28" s="386">
        <v>6.5679859</v>
      </c>
      <c r="BF28" s="386">
        <v>0.13658690000000001</v>
      </c>
      <c r="BG28" s="386">
        <v>7.0679400000000003E-2</v>
      </c>
      <c r="BH28" s="386">
        <v>33.446042599999998</v>
      </c>
      <c r="BI28" s="386">
        <v>6.5820946999999999</v>
      </c>
      <c r="BJ28" s="386">
        <v>3.1978222999999999</v>
      </c>
    </row>
    <row r="29" spans="1:62" s="321" customFormat="1">
      <c r="A29" s="400" t="s">
        <v>261</v>
      </c>
      <c r="B29" s="314">
        <f>B30*24</f>
        <v>829.43348340000011</v>
      </c>
      <c r="C29" s="315">
        <f>C30*24</f>
        <v>142.28568539999998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4664629.9266507002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285188.40326120006</v>
      </c>
      <c r="AP29" s="267">
        <f>SUM(AP5:AP28)*3600</f>
        <v>5314241.2927567009</v>
      </c>
      <c r="AQ29" s="317">
        <f t="shared" ref="AQ29:AR29" si="0">SUM(AQ5:AQ28)*3600</f>
        <v>552461.29328600015</v>
      </c>
      <c r="AR29" s="266">
        <f t="shared" si="0"/>
        <v>5866702.5860427003</v>
      </c>
      <c r="AS29" s="275"/>
      <c r="AT29" s="318">
        <f>AT30*24*3600</f>
        <v>11330197.870668799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5"/>
      <c r="BE29" s="320"/>
      <c r="BF29" s="274"/>
      <c r="BG29" s="320"/>
      <c r="BH29" s="274"/>
      <c r="BI29" s="320"/>
      <c r="BJ29" s="274"/>
    </row>
    <row r="30" spans="1:62">
      <c r="A30" s="426" t="s">
        <v>37</v>
      </c>
      <c r="B30" s="336">
        <f t="shared" ref="B30:BJ30" si="1">AVERAGE(B5:B28)</f>
        <v>34.559728475000007</v>
      </c>
      <c r="C30" s="337">
        <f t="shared" si="1"/>
        <v>5.9285702249999988</v>
      </c>
      <c r="D30" s="336">
        <f t="shared" si="1"/>
        <v>0.91204329999999978</v>
      </c>
      <c r="E30" s="337">
        <f t="shared" si="1"/>
        <v>0.95355609166666666</v>
      </c>
      <c r="F30" s="335">
        <f t="shared" si="1"/>
        <v>19.526792420833331</v>
      </c>
      <c r="G30" s="335">
        <f t="shared" si="1"/>
        <v>1.9649595303413097</v>
      </c>
      <c r="H30" s="336">
        <f t="shared" si="1"/>
        <v>12.441578349999999</v>
      </c>
      <c r="I30" s="337">
        <f t="shared" si="1"/>
        <v>192.0792303541667</v>
      </c>
      <c r="J30" s="336">
        <f t="shared" si="1"/>
        <v>17.771632883333329</v>
      </c>
      <c r="K30" s="337">
        <f t="shared" si="1"/>
        <v>191.66484649583333</v>
      </c>
      <c r="L30" s="336">
        <f t="shared" si="1"/>
        <v>20.179164950000001</v>
      </c>
      <c r="M30" s="338">
        <f t="shared" si="1"/>
        <v>37.341124495833327</v>
      </c>
      <c r="N30" s="338">
        <f t="shared" si="1"/>
        <v>14.129014683333333</v>
      </c>
      <c r="O30" s="337">
        <f t="shared" si="1"/>
        <v>198.53976488333331</v>
      </c>
      <c r="P30" s="336">
        <f t="shared" si="1"/>
        <v>22.603999112500002</v>
      </c>
      <c r="Q30" s="338">
        <f t="shared" si="1"/>
        <v>38.362547695833335</v>
      </c>
      <c r="R30" s="338">
        <f t="shared" si="1"/>
        <v>13.88063165</v>
      </c>
      <c r="S30" s="337">
        <f t="shared" si="1"/>
        <v>196.17615202499994</v>
      </c>
      <c r="T30" s="336">
        <f t="shared" si="1"/>
        <v>20.526219629166665</v>
      </c>
      <c r="U30" s="338">
        <f t="shared" si="1"/>
        <v>38.172443395833334</v>
      </c>
      <c r="V30" s="338">
        <f t="shared" si="1"/>
        <v>14.0334108125</v>
      </c>
      <c r="W30" s="337">
        <f t="shared" si="1"/>
        <v>196.25003623750001</v>
      </c>
      <c r="X30" s="336">
        <f t="shared" si="1"/>
        <v>20.667124112500005</v>
      </c>
      <c r="Y30" s="338">
        <f t="shared" si="1"/>
        <v>40.568297941666664</v>
      </c>
      <c r="Z30" s="338">
        <f t="shared" si="1"/>
        <v>14.026163620833335</v>
      </c>
      <c r="AA30" s="337">
        <f t="shared" si="1"/>
        <v>197.62006430416668</v>
      </c>
      <c r="AB30" s="336">
        <f t="shared" si="1"/>
        <v>194.42508010000003</v>
      </c>
      <c r="AC30" s="338">
        <f t="shared" si="1"/>
        <v>13.078717849999999</v>
      </c>
      <c r="AD30" s="337">
        <f t="shared" si="1"/>
        <v>53.988772299197912</v>
      </c>
      <c r="AE30" s="336">
        <f t="shared" si="1"/>
        <v>1.8744386333333336</v>
      </c>
      <c r="AF30" s="338">
        <f t="shared" si="1"/>
        <v>9.9729682500000028</v>
      </c>
      <c r="AG30" s="338">
        <f t="shared" si="1"/>
        <v>0</v>
      </c>
      <c r="AH30" s="337">
        <f t="shared" si="1"/>
        <v>77.08361450000001</v>
      </c>
      <c r="AI30" s="336">
        <f t="shared" si="1"/>
        <v>21.311258462500003</v>
      </c>
      <c r="AJ30" s="338">
        <f t="shared" si="1"/>
        <v>53.215717420833322</v>
      </c>
      <c r="AK30" s="338">
        <f t="shared" si="1"/>
        <v>13.234971870833334</v>
      </c>
      <c r="AL30" s="334">
        <f t="shared" si="1"/>
        <v>190.61638536249998</v>
      </c>
      <c r="AM30" s="336">
        <f t="shared" si="1"/>
        <v>193.76520447083331</v>
      </c>
      <c r="AN30" s="338">
        <f t="shared" si="1"/>
        <v>12.840997995833334</v>
      </c>
      <c r="AO30" s="337">
        <f t="shared" si="1"/>
        <v>3.3007917044120378</v>
      </c>
      <c r="AP30" s="336">
        <f t="shared" si="1"/>
        <v>61.507422369869225</v>
      </c>
      <c r="AQ30" s="338">
        <f t="shared" si="1"/>
        <v>6.3942279315509269</v>
      </c>
      <c r="AR30" s="337">
        <f t="shared" si="1"/>
        <v>67.901650301420133</v>
      </c>
      <c r="AS30" s="336">
        <f t="shared" si="1"/>
        <v>14.860253454166667</v>
      </c>
      <c r="AT30" s="338">
        <f t="shared" si="1"/>
        <v>131.13654942903702</v>
      </c>
      <c r="AU30" s="338">
        <f t="shared" si="1"/>
        <v>124.25475397083336</v>
      </c>
      <c r="AV30" s="338">
        <f t="shared" si="1"/>
        <v>99.964394520833352</v>
      </c>
      <c r="AW30" s="339">
        <f t="shared" si="1"/>
        <v>14.836358791666663</v>
      </c>
      <c r="AX30" s="340">
        <f t="shared" si="1"/>
        <v>17.771632883333329</v>
      </c>
      <c r="AY30" s="339">
        <f t="shared" si="1"/>
        <v>191.66484649583333</v>
      </c>
      <c r="AZ30" s="339">
        <f t="shared" si="1"/>
        <v>121.59357439999998</v>
      </c>
      <c r="BA30" s="339">
        <f t="shared" si="1"/>
        <v>14.776872837499999</v>
      </c>
      <c r="BB30" s="339">
        <f t="shared" si="1"/>
        <v>1.5015079624999998</v>
      </c>
      <c r="BC30" s="339">
        <f t="shared" si="1"/>
        <v>37.52962359166667</v>
      </c>
      <c r="BD30" s="335">
        <f t="shared" si="1"/>
        <v>77.493439291666675</v>
      </c>
      <c r="BE30" s="340">
        <f t="shared" si="1"/>
        <v>2.2303499208333331</v>
      </c>
      <c r="BF30" s="337">
        <f t="shared" si="1"/>
        <v>0.1279740416666667</v>
      </c>
      <c r="BG30" s="340">
        <f t="shared" si="1"/>
        <v>8.6145578541666676</v>
      </c>
      <c r="BH30" s="337">
        <f t="shared" si="1"/>
        <v>11.602060391666667</v>
      </c>
      <c r="BI30" s="340">
        <f t="shared" si="1"/>
        <v>0.8608010083333334</v>
      </c>
      <c r="BJ30" s="337">
        <f t="shared" si="1"/>
        <v>0.48736502083333338</v>
      </c>
    </row>
    <row r="31" spans="1:62">
      <c r="A31" s="426" t="s">
        <v>4</v>
      </c>
      <c r="B31" s="343">
        <f t="shared" ref="B31:BJ31" si="2">MIN(B5:B28)</f>
        <v>33.911590400000001</v>
      </c>
      <c r="C31" s="344">
        <f t="shared" si="2"/>
        <v>3.5849077999999999</v>
      </c>
      <c r="D31" s="343">
        <f t="shared" si="2"/>
        <v>0.86868829999999997</v>
      </c>
      <c r="E31" s="344">
        <f t="shared" si="2"/>
        <v>0.89758400000000005</v>
      </c>
      <c r="F31" s="342">
        <f t="shared" si="2"/>
        <v>17.913507599999999</v>
      </c>
      <c r="G31" s="342">
        <f t="shared" si="2"/>
        <v>1.8587850390116458</v>
      </c>
      <c r="H31" s="343">
        <f t="shared" si="2"/>
        <v>12.143651800000001</v>
      </c>
      <c r="I31" s="344">
        <f t="shared" si="2"/>
        <v>191.06217330000001</v>
      </c>
      <c r="J31" s="343">
        <f t="shared" si="2"/>
        <v>17.491623199999999</v>
      </c>
      <c r="K31" s="344">
        <f t="shared" si="2"/>
        <v>190.82648119999999</v>
      </c>
      <c r="L31" s="343">
        <f t="shared" si="2"/>
        <v>19.928270300000001</v>
      </c>
      <c r="M31" s="345">
        <f t="shared" si="2"/>
        <v>36.087661099999998</v>
      </c>
      <c r="N31" s="345">
        <f t="shared" si="2"/>
        <v>13.778687100000001</v>
      </c>
      <c r="O31" s="344">
        <f t="shared" si="2"/>
        <v>197.54944029999999</v>
      </c>
      <c r="P31" s="343">
        <f t="shared" si="2"/>
        <v>20.942488999999998</v>
      </c>
      <c r="Q31" s="345">
        <f t="shared" si="2"/>
        <v>37.762318499999999</v>
      </c>
      <c r="R31" s="345">
        <f t="shared" si="2"/>
        <v>13.5288758</v>
      </c>
      <c r="S31" s="344">
        <f t="shared" si="2"/>
        <v>195.12537380000001</v>
      </c>
      <c r="T31" s="343">
        <f t="shared" si="2"/>
        <v>20.0974392</v>
      </c>
      <c r="U31" s="345">
        <f t="shared" si="2"/>
        <v>36.044588599999997</v>
      </c>
      <c r="V31" s="345">
        <f t="shared" si="2"/>
        <v>13.7044926</v>
      </c>
      <c r="W31" s="344">
        <f t="shared" si="2"/>
        <v>195.44925430000001</v>
      </c>
      <c r="X31" s="343">
        <f t="shared" si="2"/>
        <v>20.224153300000001</v>
      </c>
      <c r="Y31" s="345">
        <f t="shared" si="2"/>
        <v>38.066084500000002</v>
      </c>
      <c r="Z31" s="345">
        <f t="shared" si="2"/>
        <v>13.67159</v>
      </c>
      <c r="AA31" s="344">
        <f t="shared" si="2"/>
        <v>196.62370619999999</v>
      </c>
      <c r="AB31" s="343">
        <f t="shared" si="2"/>
        <v>193.45218080000001</v>
      </c>
      <c r="AC31" s="345">
        <f t="shared" si="2"/>
        <v>12.7888251</v>
      </c>
      <c r="AD31" s="344">
        <f t="shared" si="2"/>
        <v>52.562297780833333</v>
      </c>
      <c r="AE31" s="343">
        <f t="shared" si="2"/>
        <v>1.4905268</v>
      </c>
      <c r="AF31" s="345">
        <f t="shared" si="2"/>
        <v>9.9604903</v>
      </c>
      <c r="AG31" s="345">
        <f t="shared" si="2"/>
        <v>0</v>
      </c>
      <c r="AH31" s="344">
        <f t="shared" si="2"/>
        <v>76.507914999999997</v>
      </c>
      <c r="AI31" s="343">
        <f t="shared" si="2"/>
        <v>21.1405843</v>
      </c>
      <c r="AJ31" s="345">
        <f t="shared" si="2"/>
        <v>46.276505499999999</v>
      </c>
      <c r="AK31" s="345">
        <f t="shared" si="2"/>
        <v>12.9354093</v>
      </c>
      <c r="AL31" s="341">
        <f t="shared" si="2"/>
        <v>189.67522819999999</v>
      </c>
      <c r="AM31" s="343">
        <f t="shared" si="2"/>
        <v>192.80572839999999</v>
      </c>
      <c r="AN31" s="345">
        <f t="shared" si="2"/>
        <v>12.5567265</v>
      </c>
      <c r="AO31" s="344">
        <f t="shared" si="2"/>
        <v>3.1325209584999998</v>
      </c>
      <c r="AP31" s="343">
        <f t="shared" si="2"/>
        <v>58.359450521388887</v>
      </c>
      <c r="AQ31" s="345">
        <f t="shared" si="2"/>
        <v>4.4392116389999998</v>
      </c>
      <c r="AR31" s="344">
        <f t="shared" si="2"/>
        <v>64.557380102222226</v>
      </c>
      <c r="AS31" s="343">
        <f t="shared" si="2"/>
        <v>14.610428499999999</v>
      </c>
      <c r="AT31" s="345">
        <f t="shared" si="2"/>
        <v>129.70252517433332</v>
      </c>
      <c r="AU31" s="345">
        <f t="shared" si="2"/>
        <v>123.5592159</v>
      </c>
      <c r="AV31" s="345">
        <f t="shared" si="2"/>
        <v>99.955809400000007</v>
      </c>
      <c r="AW31" s="346">
        <f t="shared" si="2"/>
        <v>14.585944</v>
      </c>
      <c r="AX31" s="347">
        <f t="shared" si="2"/>
        <v>17.491623199999999</v>
      </c>
      <c r="AY31" s="346">
        <f t="shared" si="2"/>
        <v>190.82648119999999</v>
      </c>
      <c r="AZ31" s="346">
        <f t="shared" si="2"/>
        <v>120.8103335</v>
      </c>
      <c r="BA31" s="346">
        <f t="shared" si="2"/>
        <v>14.496282900000001</v>
      </c>
      <c r="BB31" s="346">
        <f t="shared" si="2"/>
        <v>1.1000439</v>
      </c>
      <c r="BC31" s="346">
        <f t="shared" si="2"/>
        <v>31.970489600000001</v>
      </c>
      <c r="BD31" s="342">
        <f t="shared" si="2"/>
        <v>76.171326899999997</v>
      </c>
      <c r="BE31" s="347">
        <f t="shared" si="2"/>
        <v>0.10670490000000001</v>
      </c>
      <c r="BF31" s="344">
        <f t="shared" si="2"/>
        <v>0.11026469999999999</v>
      </c>
      <c r="BG31" s="347">
        <f t="shared" si="2"/>
        <v>7.0609400000000003E-2</v>
      </c>
      <c r="BH31" s="344">
        <f t="shared" si="2"/>
        <v>8.4600700000000001E-2</v>
      </c>
      <c r="BI31" s="347">
        <f t="shared" si="2"/>
        <v>0.48502849999999997</v>
      </c>
      <c r="BJ31" s="344">
        <f t="shared" si="2"/>
        <v>0.35955609999999999</v>
      </c>
    </row>
    <row r="32" spans="1:62" ht="13.5" thickBot="1">
      <c r="A32" s="427" t="s">
        <v>3</v>
      </c>
      <c r="B32" s="350">
        <f t="shared" ref="B32:BJ32" si="3">MAX(B5:B28)</f>
        <v>35.094869600000003</v>
      </c>
      <c r="C32" s="351">
        <f t="shared" si="3"/>
        <v>7.3029412999999996</v>
      </c>
      <c r="D32" s="350">
        <f t="shared" si="3"/>
        <v>0.99764359999999996</v>
      </c>
      <c r="E32" s="351">
        <f t="shared" si="3"/>
        <v>1.0513030000000001</v>
      </c>
      <c r="F32" s="349">
        <f t="shared" si="3"/>
        <v>22.139234900000002</v>
      </c>
      <c r="G32" s="349">
        <f t="shared" si="3"/>
        <v>2.0526726138889009</v>
      </c>
      <c r="H32" s="350">
        <f t="shared" si="3"/>
        <v>12.725723199999999</v>
      </c>
      <c r="I32" s="351">
        <f t="shared" si="3"/>
        <v>193.05803969999999</v>
      </c>
      <c r="J32" s="350">
        <f t="shared" si="3"/>
        <v>18.0803297</v>
      </c>
      <c r="K32" s="351">
        <f t="shared" si="3"/>
        <v>192.0833471</v>
      </c>
      <c r="L32" s="350">
        <f t="shared" si="3"/>
        <v>20.323953700000001</v>
      </c>
      <c r="M32" s="352">
        <f t="shared" si="3"/>
        <v>38.082633999999999</v>
      </c>
      <c r="N32" s="352">
        <f t="shared" si="3"/>
        <v>14.506485899999999</v>
      </c>
      <c r="O32" s="351">
        <f t="shared" si="3"/>
        <v>199.5591751</v>
      </c>
      <c r="P32" s="350">
        <f t="shared" si="3"/>
        <v>23.237056800000001</v>
      </c>
      <c r="Q32" s="352">
        <f t="shared" si="3"/>
        <v>38.927667399999997</v>
      </c>
      <c r="R32" s="352">
        <f t="shared" si="3"/>
        <v>14.262677699999999</v>
      </c>
      <c r="S32" s="351">
        <f t="shared" si="3"/>
        <v>197.3577153</v>
      </c>
      <c r="T32" s="350">
        <f t="shared" si="3"/>
        <v>21.1430133</v>
      </c>
      <c r="U32" s="352">
        <f t="shared" si="3"/>
        <v>39.747205100000002</v>
      </c>
      <c r="V32" s="352">
        <f t="shared" si="3"/>
        <v>14.398935099999999</v>
      </c>
      <c r="W32" s="351">
        <f t="shared" si="3"/>
        <v>197.5817375</v>
      </c>
      <c r="X32" s="350">
        <f t="shared" si="3"/>
        <v>21.1498803</v>
      </c>
      <c r="Y32" s="352">
        <f t="shared" si="3"/>
        <v>42.442011100000002</v>
      </c>
      <c r="Z32" s="352">
        <f t="shared" si="3"/>
        <v>14.379490199999999</v>
      </c>
      <c r="AA32" s="351">
        <f t="shared" si="3"/>
        <v>198.6352412</v>
      </c>
      <c r="AB32" s="350">
        <f t="shared" si="3"/>
        <v>195.4735992</v>
      </c>
      <c r="AC32" s="352">
        <f t="shared" si="3"/>
        <v>13.398176100000001</v>
      </c>
      <c r="AD32" s="351">
        <f t="shared" si="3"/>
        <v>55.180103648916671</v>
      </c>
      <c r="AE32" s="350">
        <f t="shared" si="3"/>
        <v>2.4782540000000002</v>
      </c>
      <c r="AF32" s="352">
        <f t="shared" si="3"/>
        <v>9.9825572000000005</v>
      </c>
      <c r="AG32" s="352">
        <f t="shared" si="3"/>
        <v>0</v>
      </c>
      <c r="AH32" s="351">
        <f t="shared" si="3"/>
        <v>77.5127813</v>
      </c>
      <c r="AI32" s="350">
        <f t="shared" si="3"/>
        <v>21.568671200000001</v>
      </c>
      <c r="AJ32" s="352">
        <f t="shared" si="3"/>
        <v>55.2098637</v>
      </c>
      <c r="AK32" s="352">
        <f t="shared" si="3"/>
        <v>13.522842900000001</v>
      </c>
      <c r="AL32" s="348">
        <f t="shared" si="3"/>
        <v>191.549183</v>
      </c>
      <c r="AM32" s="350">
        <f t="shared" si="3"/>
        <v>194.70441260000001</v>
      </c>
      <c r="AN32" s="352">
        <f t="shared" si="3"/>
        <v>13.116878099999999</v>
      </c>
      <c r="AO32" s="351">
        <f t="shared" si="3"/>
        <v>3.8418716140555556</v>
      </c>
      <c r="AP32" s="350">
        <f t="shared" si="3"/>
        <v>64.999052545472225</v>
      </c>
      <c r="AQ32" s="352">
        <f t="shared" si="3"/>
        <v>9.0833272490277768</v>
      </c>
      <c r="AR32" s="351">
        <f t="shared" si="3"/>
        <v>71.03866166419445</v>
      </c>
      <c r="AS32" s="350">
        <f t="shared" si="3"/>
        <v>15.196190700000001</v>
      </c>
      <c r="AT32" s="352">
        <f t="shared" si="3"/>
        <v>132.07976216830556</v>
      </c>
      <c r="AU32" s="352">
        <f t="shared" si="3"/>
        <v>126.1282276</v>
      </c>
      <c r="AV32" s="352">
        <f t="shared" si="3"/>
        <v>99.979020500000004</v>
      </c>
      <c r="AW32" s="353">
        <f t="shared" si="3"/>
        <v>15.1768149</v>
      </c>
      <c r="AX32" s="354">
        <f t="shared" si="3"/>
        <v>18.0803297</v>
      </c>
      <c r="AY32" s="353">
        <f t="shared" si="3"/>
        <v>192.0833471</v>
      </c>
      <c r="AZ32" s="353">
        <f t="shared" si="3"/>
        <v>123.5444804</v>
      </c>
      <c r="BA32" s="353">
        <f t="shared" si="3"/>
        <v>15.0801263</v>
      </c>
      <c r="BB32" s="353">
        <f t="shared" si="3"/>
        <v>8.0392080999999997</v>
      </c>
      <c r="BC32" s="353">
        <f t="shared" si="3"/>
        <v>38.256053899999998</v>
      </c>
      <c r="BD32" s="349">
        <f t="shared" si="3"/>
        <v>80.0215082</v>
      </c>
      <c r="BE32" s="354">
        <f t="shared" si="3"/>
        <v>6.5679859</v>
      </c>
      <c r="BF32" s="351">
        <f t="shared" si="3"/>
        <v>0.1524876</v>
      </c>
      <c r="BG32" s="354">
        <f t="shared" si="3"/>
        <v>19.411594000000001</v>
      </c>
      <c r="BH32" s="351">
        <f t="shared" si="3"/>
        <v>33.446042599999998</v>
      </c>
      <c r="BI32" s="354">
        <f t="shared" si="3"/>
        <v>6.5820946999999999</v>
      </c>
      <c r="BJ32" s="351">
        <f t="shared" si="3"/>
        <v>3.1978222999999999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AS1:AW1"/>
    <mergeCell ref="BE1:BF1"/>
    <mergeCell ref="BG1:BH1"/>
    <mergeCell ref="BI1:BJ1"/>
    <mergeCell ref="AX1:AY1"/>
    <mergeCell ref="AZ1:BA1"/>
    <mergeCell ref="BB1:BC1"/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workbookViewId="0">
      <selection activeCell="L34" sqref="L34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67" t="s">
        <v>312</v>
      </c>
      <c r="B2" s="869" t="s">
        <v>313</v>
      </c>
      <c r="C2" s="870"/>
      <c r="D2" s="870"/>
      <c r="E2" s="870"/>
      <c r="F2" s="871"/>
    </row>
    <row r="3" spans="1:6" ht="15.75" thickBot="1">
      <c r="A3" s="868"/>
      <c r="B3" s="440" t="s">
        <v>314</v>
      </c>
      <c r="C3" s="441" t="s">
        <v>315</v>
      </c>
      <c r="D3" s="441" t="s">
        <v>316</v>
      </c>
      <c r="E3" s="441" t="s">
        <v>319</v>
      </c>
      <c r="F3" s="442" t="s">
        <v>320</v>
      </c>
    </row>
    <row r="4" spans="1:6">
      <c r="A4" s="443">
        <v>1</v>
      </c>
      <c r="B4" s="872">
        <v>45809</v>
      </c>
      <c r="C4" s="445" t="s">
        <v>317</v>
      </c>
      <c r="D4" s="446">
        <v>0.60416666666666663</v>
      </c>
      <c r="E4" s="447">
        <v>5.0599999999999996</v>
      </c>
      <c r="F4" s="448">
        <v>33.6</v>
      </c>
    </row>
    <row r="5" spans="1:6">
      <c r="A5" s="444">
        <v>2</v>
      </c>
      <c r="B5" s="866"/>
      <c r="C5" s="449" t="s">
        <v>318</v>
      </c>
      <c r="D5" s="450">
        <v>0.29166666666666669</v>
      </c>
      <c r="E5" s="451">
        <v>5.16</v>
      </c>
      <c r="F5" s="452">
        <v>27.7</v>
      </c>
    </row>
    <row r="6" spans="1:6">
      <c r="A6" s="444">
        <v>3</v>
      </c>
      <c r="B6" s="865">
        <v>45810</v>
      </c>
      <c r="C6" s="449" t="s">
        <v>317</v>
      </c>
      <c r="D6" s="450">
        <v>0.67986111111111114</v>
      </c>
      <c r="E6" s="451">
        <v>5.16</v>
      </c>
      <c r="F6" s="452">
        <v>33.9</v>
      </c>
    </row>
    <row r="7" spans="1:6">
      <c r="A7" s="444">
        <v>4</v>
      </c>
      <c r="B7" s="866"/>
      <c r="C7" s="449" t="s">
        <v>318</v>
      </c>
      <c r="D7" s="450">
        <v>0.27083333333333331</v>
      </c>
      <c r="E7" s="452">
        <v>4.8</v>
      </c>
      <c r="F7" s="452">
        <v>30.8</v>
      </c>
    </row>
    <row r="8" spans="1:6">
      <c r="A8" s="443">
        <v>5</v>
      </c>
      <c r="B8" s="872">
        <v>45811</v>
      </c>
      <c r="C8" s="445" t="s">
        <v>317</v>
      </c>
      <c r="D8" s="446">
        <v>0.73263888888888884</v>
      </c>
      <c r="E8" s="447">
        <v>5.03</v>
      </c>
      <c r="F8" s="448">
        <v>30.6</v>
      </c>
    </row>
    <row r="9" spans="1:6">
      <c r="A9" s="444">
        <v>6</v>
      </c>
      <c r="B9" s="866"/>
      <c r="C9" s="449" t="s">
        <v>318</v>
      </c>
      <c r="D9" s="450">
        <v>0.29166666666666669</v>
      </c>
      <c r="E9" s="451">
        <v>4.8899999999999997</v>
      </c>
      <c r="F9" s="452">
        <v>30.8</v>
      </c>
    </row>
    <row r="10" spans="1:6">
      <c r="A10" s="444">
        <v>7</v>
      </c>
      <c r="B10" s="865">
        <v>45812</v>
      </c>
      <c r="C10" s="449" t="s">
        <v>317</v>
      </c>
      <c r="D10" s="450">
        <v>0.69374999999999998</v>
      </c>
      <c r="E10" s="451">
        <v>5.59</v>
      </c>
      <c r="F10" s="452">
        <v>26.4</v>
      </c>
    </row>
    <row r="11" spans="1:6">
      <c r="A11" s="444">
        <v>8</v>
      </c>
      <c r="B11" s="866"/>
      <c r="C11" s="449" t="s">
        <v>318</v>
      </c>
      <c r="D11" s="450">
        <v>7.0833333333333331E-2</v>
      </c>
      <c r="E11" s="451">
        <v>5.27</v>
      </c>
      <c r="F11" s="452">
        <v>29.6</v>
      </c>
    </row>
    <row r="12" spans="1:6">
      <c r="A12" s="444">
        <v>9</v>
      </c>
      <c r="B12" s="865">
        <v>45813</v>
      </c>
      <c r="C12" s="449" t="s">
        <v>317</v>
      </c>
      <c r="D12" s="450">
        <v>0.58333333333333337</v>
      </c>
      <c r="E12" s="451">
        <v>5.17</v>
      </c>
      <c r="F12" s="452">
        <v>27.5</v>
      </c>
    </row>
    <row r="13" spans="1:6">
      <c r="A13" s="444">
        <v>10</v>
      </c>
      <c r="B13" s="866"/>
      <c r="C13" s="449" t="s">
        <v>318</v>
      </c>
      <c r="D13" s="450">
        <v>0.05</v>
      </c>
      <c r="E13" s="451">
        <v>5.27</v>
      </c>
      <c r="F13" s="452">
        <v>27</v>
      </c>
    </row>
    <row r="14" spans="1:6">
      <c r="A14" s="444">
        <v>11</v>
      </c>
      <c r="B14" s="865">
        <v>45814</v>
      </c>
      <c r="C14" s="449" t="s">
        <v>317</v>
      </c>
      <c r="D14" s="450">
        <v>0.70486111111111116</v>
      </c>
      <c r="E14" s="451">
        <v>6.66</v>
      </c>
      <c r="F14" s="452">
        <v>28.1</v>
      </c>
    </row>
    <row r="15" spans="1:6">
      <c r="A15" s="444">
        <v>12</v>
      </c>
      <c r="B15" s="866"/>
      <c r="C15" s="449" t="s">
        <v>318</v>
      </c>
      <c r="D15" s="450">
        <v>4.8611111111111112E-2</v>
      </c>
      <c r="E15" s="451">
        <v>5.09</v>
      </c>
      <c r="F15" s="452">
        <v>30.4</v>
      </c>
    </row>
    <row r="16" spans="1:6">
      <c r="A16" s="444">
        <v>13</v>
      </c>
      <c r="B16" s="865">
        <v>45815</v>
      </c>
      <c r="C16" s="449" t="s">
        <v>317</v>
      </c>
      <c r="D16" s="450">
        <v>0.63749999999999996</v>
      </c>
      <c r="E16" s="451">
        <v>5.12</v>
      </c>
      <c r="F16" s="452">
        <v>25.1</v>
      </c>
    </row>
    <row r="17" spans="1:6">
      <c r="A17" s="444">
        <v>14</v>
      </c>
      <c r="B17" s="866"/>
      <c r="C17" s="449" t="s">
        <v>318</v>
      </c>
      <c r="D17" s="450">
        <v>5.5555555555555552E-2</v>
      </c>
      <c r="E17" s="451">
        <v>5.18</v>
      </c>
      <c r="F17" s="452">
        <v>33.4</v>
      </c>
    </row>
    <row r="18" spans="1:6">
      <c r="A18" s="444">
        <v>15</v>
      </c>
      <c r="B18" s="865">
        <v>45816</v>
      </c>
      <c r="C18" s="449" t="s">
        <v>317</v>
      </c>
      <c r="D18" s="450"/>
      <c r="E18" s="451"/>
      <c r="F18" s="452"/>
    </row>
    <row r="19" spans="1:6">
      <c r="A19" s="444">
        <v>16</v>
      </c>
      <c r="B19" s="866"/>
      <c r="C19" s="449" t="s">
        <v>318</v>
      </c>
      <c r="D19" s="450"/>
      <c r="E19" s="451"/>
      <c r="F19" s="452"/>
    </row>
    <row r="20" spans="1:6">
      <c r="A20" s="444">
        <v>17</v>
      </c>
      <c r="B20" s="865">
        <v>45817</v>
      </c>
      <c r="C20" s="449" t="s">
        <v>317</v>
      </c>
      <c r="D20" s="450"/>
      <c r="E20" s="451"/>
      <c r="F20" s="452"/>
    </row>
    <row r="21" spans="1:6">
      <c r="A21" s="444">
        <v>18</v>
      </c>
      <c r="B21" s="866"/>
      <c r="C21" s="449" t="s">
        <v>318</v>
      </c>
      <c r="D21" s="450"/>
      <c r="E21" s="451"/>
      <c r="F21" s="452"/>
    </row>
    <row r="22" spans="1:6">
      <c r="A22" s="444">
        <v>19</v>
      </c>
      <c r="B22" s="865">
        <v>45818</v>
      </c>
      <c r="C22" s="449" t="s">
        <v>317</v>
      </c>
      <c r="D22" s="450"/>
      <c r="E22" s="451"/>
      <c r="F22" s="452"/>
    </row>
    <row r="23" spans="1:6">
      <c r="A23" s="444">
        <v>20</v>
      </c>
      <c r="B23" s="866"/>
      <c r="C23" s="449" t="s">
        <v>318</v>
      </c>
      <c r="D23" s="450"/>
      <c r="E23" s="451"/>
      <c r="F23" s="452"/>
    </row>
    <row r="24" spans="1:6">
      <c r="A24" s="444">
        <v>21</v>
      </c>
      <c r="B24" s="865">
        <v>45819</v>
      </c>
      <c r="C24" s="449" t="s">
        <v>317</v>
      </c>
      <c r="D24" s="450"/>
      <c r="E24" s="451"/>
      <c r="F24" s="452"/>
    </row>
    <row r="25" spans="1:6">
      <c r="A25" s="444">
        <v>22</v>
      </c>
      <c r="B25" s="866"/>
      <c r="C25" s="449" t="s">
        <v>318</v>
      </c>
      <c r="D25" s="450"/>
      <c r="E25" s="451"/>
      <c r="F25" s="452"/>
    </row>
    <row r="26" spans="1:6">
      <c r="A26" s="444">
        <v>23</v>
      </c>
      <c r="B26" s="865">
        <v>45820</v>
      </c>
      <c r="C26" s="449" t="s">
        <v>317</v>
      </c>
      <c r="D26" s="450"/>
      <c r="E26" s="451"/>
      <c r="F26" s="452"/>
    </row>
    <row r="27" spans="1:6">
      <c r="A27" s="444">
        <v>24</v>
      </c>
      <c r="B27" s="866"/>
      <c r="C27" s="449" t="s">
        <v>318</v>
      </c>
      <c r="D27" s="450"/>
      <c r="E27" s="451"/>
      <c r="F27" s="452"/>
    </row>
    <row r="28" spans="1:6">
      <c r="A28" s="444">
        <v>25</v>
      </c>
      <c r="B28" s="865">
        <v>45821</v>
      </c>
      <c r="C28" s="449" t="s">
        <v>317</v>
      </c>
      <c r="D28" s="450"/>
      <c r="E28" s="451"/>
      <c r="F28" s="452"/>
    </row>
    <row r="29" spans="1:6">
      <c r="A29" s="444">
        <v>26</v>
      </c>
      <c r="B29" s="866"/>
      <c r="C29" s="449" t="s">
        <v>318</v>
      </c>
      <c r="D29" s="450"/>
      <c r="E29" s="451"/>
      <c r="F29" s="452"/>
    </row>
    <row r="30" spans="1:6">
      <c r="A30" s="444">
        <v>27</v>
      </c>
      <c r="B30" s="865">
        <v>45822</v>
      </c>
      <c r="C30" s="449" t="s">
        <v>317</v>
      </c>
      <c r="D30" s="450"/>
      <c r="E30" s="451"/>
      <c r="F30" s="452"/>
    </row>
    <row r="31" spans="1:6">
      <c r="A31" s="444">
        <v>28</v>
      </c>
      <c r="B31" s="866"/>
      <c r="C31" s="449" t="s">
        <v>318</v>
      </c>
      <c r="D31" s="450"/>
      <c r="E31" s="451"/>
      <c r="F31" s="452"/>
    </row>
    <row r="32" spans="1:6">
      <c r="A32" s="444">
        <v>29</v>
      </c>
      <c r="B32" s="865">
        <v>45823</v>
      </c>
      <c r="C32" s="449" t="s">
        <v>317</v>
      </c>
      <c r="D32" s="450"/>
      <c r="E32" s="451"/>
      <c r="F32" s="452"/>
    </row>
    <row r="33" spans="1:6">
      <c r="A33" s="444">
        <v>30</v>
      </c>
      <c r="B33" s="866"/>
      <c r="C33" s="449" t="s">
        <v>318</v>
      </c>
      <c r="D33" s="450"/>
      <c r="E33" s="451"/>
      <c r="F33" s="452"/>
    </row>
    <row r="34" spans="1:6">
      <c r="A34" s="444">
        <v>31</v>
      </c>
      <c r="B34" s="865">
        <v>45824</v>
      </c>
      <c r="C34" s="449" t="s">
        <v>317</v>
      </c>
      <c r="D34" s="450"/>
      <c r="E34" s="451"/>
      <c r="F34" s="452"/>
    </row>
    <row r="35" spans="1:6">
      <c r="A35" s="444">
        <v>32</v>
      </c>
      <c r="B35" s="866"/>
      <c r="C35" s="449" t="s">
        <v>318</v>
      </c>
      <c r="D35" s="450"/>
      <c r="E35" s="451"/>
      <c r="F35" s="452"/>
    </row>
    <row r="36" spans="1:6">
      <c r="A36" s="444">
        <v>33</v>
      </c>
      <c r="B36" s="865">
        <v>45825</v>
      </c>
      <c r="C36" s="449" t="s">
        <v>317</v>
      </c>
      <c r="D36" s="450"/>
      <c r="E36" s="451"/>
      <c r="F36" s="452"/>
    </row>
    <row r="37" spans="1:6">
      <c r="A37" s="444">
        <v>34</v>
      </c>
      <c r="B37" s="866"/>
      <c r="C37" s="449" t="s">
        <v>318</v>
      </c>
      <c r="D37" s="450"/>
      <c r="E37" s="451"/>
      <c r="F37" s="452"/>
    </row>
    <row r="38" spans="1:6">
      <c r="A38" s="444">
        <v>35</v>
      </c>
      <c r="B38" s="865">
        <v>45826</v>
      </c>
      <c r="C38" s="449" t="s">
        <v>317</v>
      </c>
      <c r="D38" s="450"/>
      <c r="E38" s="451"/>
      <c r="F38" s="452"/>
    </row>
    <row r="39" spans="1:6">
      <c r="A39" s="444">
        <v>36</v>
      </c>
      <c r="B39" s="866"/>
      <c r="C39" s="449" t="s">
        <v>318</v>
      </c>
      <c r="D39" s="450"/>
      <c r="E39" s="451"/>
      <c r="F39" s="452"/>
    </row>
    <row r="40" spans="1:6">
      <c r="A40" s="444">
        <v>37</v>
      </c>
      <c r="B40" s="865">
        <v>45827</v>
      </c>
      <c r="C40" s="449" t="s">
        <v>317</v>
      </c>
      <c r="D40" s="450"/>
      <c r="E40" s="451"/>
      <c r="F40" s="452"/>
    </row>
    <row r="41" spans="1:6">
      <c r="A41" s="444">
        <v>38</v>
      </c>
      <c r="B41" s="866"/>
      <c r="C41" s="449" t="s">
        <v>318</v>
      </c>
      <c r="D41" s="450"/>
      <c r="E41" s="451"/>
      <c r="F41" s="452"/>
    </row>
    <row r="42" spans="1:6">
      <c r="A42" s="444">
        <v>39</v>
      </c>
      <c r="B42" s="865">
        <v>45828</v>
      </c>
      <c r="C42" s="449" t="s">
        <v>317</v>
      </c>
      <c r="D42" s="450"/>
      <c r="E42" s="451"/>
      <c r="F42" s="452"/>
    </row>
    <row r="43" spans="1:6">
      <c r="A43" s="444">
        <v>40</v>
      </c>
      <c r="B43" s="866"/>
      <c r="C43" s="449" t="s">
        <v>318</v>
      </c>
      <c r="D43" s="450"/>
      <c r="E43" s="451"/>
      <c r="F43" s="452"/>
    </row>
    <row r="44" spans="1:6">
      <c r="A44" s="444">
        <v>41</v>
      </c>
      <c r="B44" s="865">
        <v>45829</v>
      </c>
      <c r="C44" s="449" t="s">
        <v>317</v>
      </c>
      <c r="D44" s="450"/>
      <c r="E44" s="451"/>
      <c r="F44" s="452"/>
    </row>
    <row r="45" spans="1:6">
      <c r="A45" s="444">
        <v>42</v>
      </c>
      <c r="B45" s="866"/>
      <c r="C45" s="449" t="s">
        <v>318</v>
      </c>
      <c r="D45" s="450"/>
      <c r="E45" s="451"/>
      <c r="F45" s="452"/>
    </row>
    <row r="46" spans="1:6">
      <c r="A46" s="444">
        <v>43</v>
      </c>
      <c r="B46" s="865">
        <v>45830</v>
      </c>
      <c r="C46" s="449" t="s">
        <v>317</v>
      </c>
      <c r="D46" s="450"/>
      <c r="E46" s="451"/>
      <c r="F46" s="452"/>
    </row>
    <row r="47" spans="1:6">
      <c r="A47" s="444">
        <v>44</v>
      </c>
      <c r="B47" s="866"/>
      <c r="C47" s="449" t="s">
        <v>318</v>
      </c>
      <c r="D47" s="450"/>
      <c r="E47" s="451"/>
      <c r="F47" s="452"/>
    </row>
    <row r="48" spans="1:6">
      <c r="A48" s="444">
        <v>45</v>
      </c>
      <c r="B48" s="865">
        <v>45831</v>
      </c>
      <c r="C48" s="449" t="s">
        <v>317</v>
      </c>
      <c r="D48" s="450"/>
      <c r="E48" s="451"/>
      <c r="F48" s="452"/>
    </row>
    <row r="49" spans="1:6">
      <c r="A49" s="444">
        <v>46</v>
      </c>
      <c r="B49" s="866"/>
      <c r="C49" s="449" t="s">
        <v>318</v>
      </c>
      <c r="D49" s="450"/>
      <c r="E49" s="451"/>
      <c r="F49" s="452"/>
    </row>
    <row r="50" spans="1:6">
      <c r="A50" s="444">
        <v>47</v>
      </c>
      <c r="B50" s="865">
        <v>45832</v>
      </c>
      <c r="C50" s="449" t="s">
        <v>317</v>
      </c>
      <c r="D50" s="450"/>
      <c r="E50" s="451"/>
      <c r="F50" s="452"/>
    </row>
    <row r="51" spans="1:6">
      <c r="A51" s="444">
        <v>48</v>
      </c>
      <c r="B51" s="866"/>
      <c r="C51" s="449" t="s">
        <v>318</v>
      </c>
      <c r="D51" s="450"/>
      <c r="E51" s="451"/>
      <c r="F51" s="452"/>
    </row>
    <row r="52" spans="1:6">
      <c r="A52" s="444">
        <v>49</v>
      </c>
      <c r="B52" s="865">
        <v>45833</v>
      </c>
      <c r="C52" s="449" t="s">
        <v>317</v>
      </c>
      <c r="D52" s="450"/>
      <c r="E52" s="451"/>
      <c r="F52" s="452"/>
    </row>
    <row r="53" spans="1:6">
      <c r="A53" s="444">
        <v>50</v>
      </c>
      <c r="B53" s="866"/>
      <c r="C53" s="449" t="s">
        <v>318</v>
      </c>
      <c r="D53" s="450"/>
      <c r="E53" s="451"/>
      <c r="F53" s="452"/>
    </row>
    <row r="54" spans="1:6">
      <c r="A54" s="444">
        <v>51</v>
      </c>
      <c r="B54" s="865">
        <v>45834</v>
      </c>
      <c r="C54" s="449" t="s">
        <v>317</v>
      </c>
      <c r="D54" s="450"/>
      <c r="E54" s="451"/>
      <c r="F54" s="452"/>
    </row>
    <row r="55" spans="1:6">
      <c r="A55" s="444">
        <v>52</v>
      </c>
      <c r="B55" s="866"/>
      <c r="C55" s="449" t="s">
        <v>318</v>
      </c>
      <c r="D55" s="450"/>
      <c r="E55" s="451"/>
      <c r="F55" s="452"/>
    </row>
    <row r="56" spans="1:6">
      <c r="A56" s="444">
        <v>53</v>
      </c>
      <c r="B56" s="865">
        <v>45835</v>
      </c>
      <c r="C56" s="449" t="s">
        <v>317</v>
      </c>
      <c r="D56" s="450"/>
      <c r="E56" s="451"/>
      <c r="F56" s="452"/>
    </row>
    <row r="57" spans="1:6">
      <c r="A57" s="444">
        <v>54</v>
      </c>
      <c r="B57" s="866"/>
      <c r="C57" s="449" t="s">
        <v>318</v>
      </c>
      <c r="D57" s="450"/>
      <c r="E57" s="451"/>
      <c r="F57" s="452"/>
    </row>
    <row r="58" spans="1:6">
      <c r="A58" s="444">
        <v>55</v>
      </c>
      <c r="B58" s="865">
        <v>45836</v>
      </c>
      <c r="C58" s="449" t="s">
        <v>317</v>
      </c>
      <c r="D58" s="450"/>
      <c r="E58" s="451"/>
      <c r="F58" s="452"/>
    </row>
    <row r="59" spans="1:6">
      <c r="A59" s="444">
        <v>56</v>
      </c>
      <c r="B59" s="866"/>
      <c r="C59" s="449" t="s">
        <v>318</v>
      </c>
      <c r="D59" s="450"/>
      <c r="E59" s="451"/>
      <c r="F59" s="452"/>
    </row>
    <row r="60" spans="1:6">
      <c r="A60" s="444">
        <v>57</v>
      </c>
      <c r="B60" s="865">
        <v>45837</v>
      </c>
      <c r="C60" s="449" t="s">
        <v>317</v>
      </c>
      <c r="D60" s="450"/>
      <c r="E60" s="451"/>
      <c r="F60" s="452"/>
    </row>
    <row r="61" spans="1:6">
      <c r="A61" s="444">
        <v>58</v>
      </c>
      <c r="B61" s="866"/>
      <c r="C61" s="449" t="s">
        <v>318</v>
      </c>
      <c r="D61" s="450"/>
      <c r="E61" s="451"/>
      <c r="F61" s="452"/>
    </row>
    <row r="62" spans="1:6">
      <c r="A62" s="444">
        <v>59</v>
      </c>
      <c r="B62" s="865">
        <v>45838</v>
      </c>
      <c r="C62" s="449" t="s">
        <v>317</v>
      </c>
      <c r="D62" s="450"/>
      <c r="E62" s="451"/>
      <c r="F62" s="452"/>
    </row>
    <row r="63" spans="1:6">
      <c r="A63" s="444">
        <v>60</v>
      </c>
      <c r="B63" s="866"/>
      <c r="C63" s="449" t="s">
        <v>318</v>
      </c>
      <c r="D63" s="450"/>
      <c r="E63" s="451"/>
      <c r="F63" s="452"/>
    </row>
    <row r="64" spans="1:6">
      <c r="A64" s="454"/>
      <c r="B64" s="454"/>
      <c r="C64" s="454"/>
      <c r="D64" s="454"/>
      <c r="E64" s="454"/>
      <c r="F64" s="454"/>
    </row>
    <row r="65" spans="1:6">
      <c r="A65" s="453"/>
      <c r="B65" s="453"/>
      <c r="C65" s="453"/>
      <c r="D65" s="453"/>
      <c r="E65" s="453"/>
      <c r="F65" s="453"/>
    </row>
    <row r="66" spans="1:6">
      <c r="A66" s="453"/>
      <c r="B66" s="453"/>
      <c r="C66" s="453"/>
      <c r="D66" s="453"/>
      <c r="E66" s="453"/>
      <c r="F66" s="453"/>
    </row>
    <row r="67" spans="1:6">
      <c r="A67" s="453"/>
      <c r="B67" s="453"/>
      <c r="C67" s="453"/>
      <c r="D67" s="453"/>
      <c r="E67" s="453"/>
      <c r="F67" s="453"/>
    </row>
    <row r="68" spans="1:6">
      <c r="A68" s="453"/>
      <c r="B68" s="453"/>
      <c r="C68" s="453"/>
      <c r="D68" s="453"/>
      <c r="E68" s="453"/>
      <c r="F68" s="453"/>
    </row>
    <row r="69" spans="1:6">
      <c r="A69" s="453"/>
      <c r="B69" s="453"/>
      <c r="C69" s="453"/>
      <c r="D69" s="453"/>
      <c r="E69" s="453"/>
      <c r="F69" s="453"/>
    </row>
    <row r="70" spans="1:6">
      <c r="A70" s="453"/>
      <c r="B70" s="453"/>
      <c r="C70" s="453"/>
      <c r="D70" s="453"/>
      <c r="E70" s="453"/>
      <c r="F70" s="453"/>
    </row>
    <row r="71" spans="1:6">
      <c r="A71" s="453"/>
      <c r="B71" s="453"/>
      <c r="C71" s="453"/>
      <c r="D71" s="453"/>
      <c r="E71" s="453"/>
      <c r="F71" s="453"/>
    </row>
    <row r="72" spans="1:6">
      <c r="A72" s="453"/>
      <c r="B72" s="453"/>
      <c r="C72" s="453"/>
      <c r="D72" s="453"/>
      <c r="E72" s="453"/>
      <c r="F72" s="453"/>
    </row>
    <row r="73" spans="1:6">
      <c r="A73" s="453"/>
      <c r="B73" s="453"/>
      <c r="C73" s="453"/>
      <c r="D73" s="453"/>
      <c r="E73" s="453"/>
      <c r="F73" s="453"/>
    </row>
    <row r="74" spans="1:6">
      <c r="A74" s="453"/>
      <c r="B74" s="453"/>
      <c r="C74" s="453"/>
      <c r="D74" s="453"/>
      <c r="E74" s="453"/>
      <c r="F74" s="453"/>
    </row>
    <row r="75" spans="1:6">
      <c r="A75" s="453"/>
      <c r="B75" s="453"/>
      <c r="C75" s="453"/>
      <c r="D75" s="453"/>
      <c r="E75" s="453"/>
      <c r="F75" s="453"/>
    </row>
    <row r="76" spans="1:6">
      <c r="A76" s="453"/>
      <c r="B76" s="453"/>
      <c r="C76" s="453"/>
      <c r="D76" s="453"/>
      <c r="E76" s="453"/>
      <c r="F76" s="453"/>
    </row>
    <row r="77" spans="1:6">
      <c r="A77" s="453"/>
      <c r="B77" s="453"/>
      <c r="C77" s="453"/>
      <c r="D77" s="453"/>
      <c r="E77" s="453"/>
      <c r="F77" s="453"/>
    </row>
    <row r="78" spans="1:6">
      <c r="A78" s="453"/>
      <c r="B78" s="453"/>
      <c r="C78" s="453"/>
      <c r="D78" s="453"/>
      <c r="E78" s="453"/>
      <c r="F78" s="453"/>
    </row>
    <row r="79" spans="1:6">
      <c r="A79" s="453"/>
      <c r="B79" s="453"/>
      <c r="C79" s="453"/>
      <c r="D79" s="453"/>
      <c r="E79" s="453"/>
      <c r="F79" s="453"/>
    </row>
    <row r="80" spans="1:6">
      <c r="A80" s="453"/>
      <c r="B80" s="453"/>
      <c r="C80" s="453"/>
      <c r="D80" s="453"/>
      <c r="E80" s="453"/>
      <c r="F80" s="453"/>
    </row>
  </sheetData>
  <mergeCells count="32">
    <mergeCell ref="A2:A3"/>
    <mergeCell ref="B2:F2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60:B61"/>
    <mergeCell ref="B62:B63"/>
    <mergeCell ref="B50:B51"/>
    <mergeCell ref="B52:B53"/>
    <mergeCell ref="B54:B55"/>
    <mergeCell ref="B56:B57"/>
    <mergeCell ref="B58:B5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16">
        <f>Meter!B1</f>
        <v>45815</v>
      </c>
      <c r="C1" s="816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36"/>
      <c r="C2" s="436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289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99" t="s">
        <v>301</v>
      </c>
      <c r="B4" s="900"/>
      <c r="C4" s="893" t="s">
        <v>25</v>
      </c>
      <c r="D4" s="893"/>
      <c r="E4" s="893" t="s">
        <v>7</v>
      </c>
      <c r="F4" s="893"/>
      <c r="G4" s="893" t="s">
        <v>8</v>
      </c>
      <c r="H4" s="893"/>
      <c r="I4" s="893" t="s">
        <v>26</v>
      </c>
      <c r="J4" s="893"/>
      <c r="K4" s="893" t="s">
        <v>27</v>
      </c>
      <c r="L4" s="894"/>
      <c r="U4"/>
      <c r="V4" s="10"/>
      <c r="W4" s="10"/>
    </row>
    <row r="5" spans="1:23" ht="13.5" thickBot="1">
      <c r="A5" s="901"/>
      <c r="B5" s="902"/>
      <c r="C5" s="883" t="s">
        <v>28</v>
      </c>
      <c r="D5" s="883"/>
      <c r="E5" s="883" t="s">
        <v>26</v>
      </c>
      <c r="F5" s="883"/>
      <c r="G5" s="883" t="s">
        <v>26</v>
      </c>
      <c r="H5" s="883"/>
      <c r="I5" s="883" t="s">
        <v>29</v>
      </c>
      <c r="J5" s="883"/>
      <c r="K5" s="883" t="s">
        <v>29</v>
      </c>
      <c r="L5" s="884"/>
      <c r="U5"/>
      <c r="V5" s="10"/>
      <c r="W5" s="10"/>
    </row>
    <row r="6" spans="1:23" ht="15" customHeight="1">
      <c r="A6" s="909" t="s">
        <v>282</v>
      </c>
      <c r="B6" s="910" t="s">
        <v>282</v>
      </c>
      <c r="C6" s="875"/>
      <c r="D6" s="886"/>
      <c r="E6" s="875"/>
      <c r="F6" s="886"/>
      <c r="G6" s="875"/>
      <c r="H6" s="886"/>
      <c r="I6" s="875">
        <f>G6-E6</f>
        <v>0</v>
      </c>
      <c r="J6" s="886"/>
      <c r="K6" s="875">
        <f>G6-C6</f>
        <v>0</v>
      </c>
      <c r="L6" s="876"/>
      <c r="U6"/>
      <c r="V6" s="10"/>
      <c r="W6" s="10"/>
    </row>
    <row r="7" spans="1:23" ht="15" customHeight="1">
      <c r="A7" s="905" t="s">
        <v>283</v>
      </c>
      <c r="B7" s="906" t="s">
        <v>283</v>
      </c>
      <c r="C7" s="887"/>
      <c r="D7" s="888"/>
      <c r="E7" s="887"/>
      <c r="F7" s="888"/>
      <c r="G7" s="887"/>
      <c r="H7" s="888"/>
      <c r="I7" s="875">
        <f t="shared" ref="I7:I9" si="0">G7-E7</f>
        <v>0</v>
      </c>
      <c r="J7" s="886"/>
      <c r="K7" s="875">
        <f t="shared" ref="K7:K9" si="1">G7-C7</f>
        <v>0</v>
      </c>
      <c r="L7" s="876"/>
      <c r="U7"/>
      <c r="V7" s="10"/>
      <c r="W7" s="10"/>
    </row>
    <row r="8" spans="1:23" ht="15" customHeight="1">
      <c r="A8" s="905" t="s">
        <v>296</v>
      </c>
      <c r="B8" s="906"/>
      <c r="C8" s="887"/>
      <c r="D8" s="888"/>
      <c r="E8" s="887"/>
      <c r="F8" s="888"/>
      <c r="G8" s="887"/>
      <c r="H8" s="888"/>
      <c r="I8" s="875">
        <f t="shared" si="0"/>
        <v>0</v>
      </c>
      <c r="J8" s="886"/>
      <c r="K8" s="875">
        <f t="shared" si="1"/>
        <v>0</v>
      </c>
      <c r="L8" s="876"/>
      <c r="U8"/>
      <c r="V8" s="10"/>
      <c r="W8" s="10"/>
    </row>
    <row r="9" spans="1:23" ht="15" customHeight="1" thickBot="1">
      <c r="A9" s="903" t="s">
        <v>297</v>
      </c>
      <c r="B9" s="904"/>
      <c r="C9" s="889"/>
      <c r="D9" s="890"/>
      <c r="E9" s="889"/>
      <c r="F9" s="890"/>
      <c r="G9" s="889"/>
      <c r="H9" s="890"/>
      <c r="I9" s="880">
        <f t="shared" si="0"/>
        <v>0</v>
      </c>
      <c r="J9" s="891"/>
      <c r="K9" s="880">
        <f t="shared" si="1"/>
        <v>0</v>
      </c>
      <c r="L9" s="881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290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99" t="s">
        <v>301</v>
      </c>
      <c r="B12" s="900"/>
      <c r="C12" s="885" t="s">
        <v>25</v>
      </c>
      <c r="D12" s="885"/>
      <c r="E12" s="885" t="s">
        <v>7</v>
      </c>
      <c r="F12" s="885"/>
      <c r="G12" s="885" t="s">
        <v>8</v>
      </c>
      <c r="H12" s="885"/>
      <c r="I12" s="892" t="s">
        <v>26</v>
      </c>
      <c r="J12" s="892"/>
      <c r="K12" s="893" t="s">
        <v>27</v>
      </c>
      <c r="L12" s="894"/>
      <c r="N12" s="19"/>
    </row>
    <row r="13" spans="1:23" ht="13.5" thickBot="1">
      <c r="A13" s="901"/>
      <c r="B13" s="902"/>
      <c r="C13" s="911" t="s">
        <v>28</v>
      </c>
      <c r="D13" s="911"/>
      <c r="E13" s="911" t="s">
        <v>26</v>
      </c>
      <c r="F13" s="911"/>
      <c r="G13" s="911" t="s">
        <v>26</v>
      </c>
      <c r="H13" s="911"/>
      <c r="I13" s="912" t="s">
        <v>29</v>
      </c>
      <c r="J13" s="912"/>
      <c r="K13" s="883" t="s">
        <v>29</v>
      </c>
      <c r="L13" s="884"/>
      <c r="N13"/>
      <c r="O13"/>
      <c r="P13"/>
      <c r="Q13"/>
      <c r="R13"/>
    </row>
    <row r="14" spans="1:23" ht="15" customHeight="1">
      <c r="A14" s="897" t="s">
        <v>282</v>
      </c>
      <c r="B14" s="898" t="s">
        <v>282</v>
      </c>
      <c r="C14" s="913"/>
      <c r="D14" s="913"/>
      <c r="E14" s="913"/>
      <c r="F14" s="913"/>
      <c r="G14" s="913"/>
      <c r="H14" s="913"/>
      <c r="I14" s="874">
        <f>G14-E14</f>
        <v>0</v>
      </c>
      <c r="J14" s="874"/>
      <c r="K14" s="875">
        <f>G14-C14</f>
        <v>0</v>
      </c>
      <c r="L14" s="876"/>
      <c r="N14" s="19"/>
      <c r="O14"/>
      <c r="P14"/>
      <c r="Q14"/>
      <c r="R14"/>
      <c r="S14"/>
      <c r="T14"/>
    </row>
    <row r="15" spans="1:23" ht="15" customHeight="1">
      <c r="A15" s="907" t="s">
        <v>283</v>
      </c>
      <c r="B15" s="908" t="s">
        <v>283</v>
      </c>
      <c r="C15" s="877"/>
      <c r="D15" s="877"/>
      <c r="E15" s="877"/>
      <c r="F15" s="877"/>
      <c r="G15" s="877"/>
      <c r="H15" s="877"/>
      <c r="I15" s="874">
        <f t="shared" ref="I15:I16" si="2">G15-E15</f>
        <v>0</v>
      </c>
      <c r="J15" s="874"/>
      <c r="K15" s="875">
        <f t="shared" ref="K15:K16" si="3">G15-C15</f>
        <v>0</v>
      </c>
      <c r="L15" s="876"/>
      <c r="N15" s="19"/>
      <c r="O15"/>
      <c r="P15"/>
      <c r="Q15"/>
      <c r="R15"/>
      <c r="S15"/>
      <c r="T15"/>
    </row>
    <row r="16" spans="1:23" ht="15" customHeight="1" thickBot="1">
      <c r="A16" s="895" t="s">
        <v>298</v>
      </c>
      <c r="B16" s="896"/>
      <c r="C16" s="878"/>
      <c r="D16" s="878"/>
      <c r="E16" s="878"/>
      <c r="F16" s="878"/>
      <c r="G16" s="878"/>
      <c r="H16" s="878"/>
      <c r="I16" s="879">
        <f t="shared" si="2"/>
        <v>0</v>
      </c>
      <c r="J16" s="879"/>
      <c r="K16" s="880">
        <f t="shared" si="3"/>
        <v>0</v>
      </c>
      <c r="L16" s="881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291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99" t="s">
        <v>301</v>
      </c>
      <c r="B19" s="900"/>
      <c r="C19" s="885" t="s">
        <v>25</v>
      </c>
      <c r="D19" s="885"/>
      <c r="E19" s="885" t="s">
        <v>7</v>
      </c>
      <c r="F19" s="885"/>
      <c r="G19" s="885" t="s">
        <v>8</v>
      </c>
      <c r="H19" s="885"/>
      <c r="I19" s="892" t="s">
        <v>26</v>
      </c>
      <c r="J19" s="892"/>
      <c r="K19" s="893" t="s">
        <v>27</v>
      </c>
      <c r="L19" s="894"/>
      <c r="O19" s="48"/>
      <c r="P19"/>
      <c r="Q19" s="11"/>
      <c r="R19"/>
      <c r="S19"/>
      <c r="T19"/>
    </row>
    <row r="20" spans="1:20" ht="13.5" thickBot="1">
      <c r="A20" s="901"/>
      <c r="B20" s="902"/>
      <c r="C20" s="911" t="s">
        <v>28</v>
      </c>
      <c r="D20" s="911"/>
      <c r="E20" s="911" t="s">
        <v>26</v>
      </c>
      <c r="F20" s="911"/>
      <c r="G20" s="911" t="s">
        <v>26</v>
      </c>
      <c r="H20" s="911"/>
      <c r="I20" s="912" t="s">
        <v>29</v>
      </c>
      <c r="J20" s="912"/>
      <c r="K20" s="883" t="s">
        <v>29</v>
      </c>
      <c r="L20" s="884"/>
      <c r="N20" s="19"/>
      <c r="O20" s="48"/>
      <c r="P20"/>
      <c r="Q20"/>
      <c r="R20"/>
      <c r="S20"/>
      <c r="T20"/>
    </row>
    <row r="21" spans="1:20" ht="15" customHeight="1">
      <c r="A21" s="897" t="s">
        <v>292</v>
      </c>
      <c r="B21" s="898"/>
      <c r="C21" s="882"/>
      <c r="D21" s="882"/>
      <c r="E21" s="882"/>
      <c r="F21" s="882"/>
      <c r="G21" s="882"/>
      <c r="H21" s="882"/>
      <c r="I21" s="874">
        <f>G21-E21</f>
        <v>0</v>
      </c>
      <c r="J21" s="874"/>
      <c r="K21" s="875">
        <f>G21-C21</f>
        <v>0</v>
      </c>
      <c r="L21" s="876"/>
      <c r="N21" s="19"/>
      <c r="O21" s="48"/>
      <c r="P21"/>
      <c r="Q21"/>
      <c r="R21"/>
      <c r="S21"/>
      <c r="T21"/>
    </row>
    <row r="22" spans="1:20" ht="15" customHeight="1">
      <c r="A22" s="907" t="s">
        <v>293</v>
      </c>
      <c r="B22" s="908"/>
      <c r="C22" s="873"/>
      <c r="D22" s="873"/>
      <c r="E22" s="873"/>
      <c r="F22" s="873"/>
      <c r="G22" s="873"/>
      <c r="H22" s="873"/>
      <c r="I22" s="874">
        <f t="shared" ref="I22:I31" si="4">G22-E22</f>
        <v>0</v>
      </c>
      <c r="J22" s="874"/>
      <c r="K22" s="875">
        <f t="shared" ref="K22:K31" si="5">G22-C22</f>
        <v>0</v>
      </c>
      <c r="L22" s="876"/>
      <c r="N22" s="19"/>
      <c r="O22" s="48"/>
      <c r="P22"/>
      <c r="Q22"/>
      <c r="R22"/>
      <c r="S22"/>
      <c r="T22"/>
    </row>
    <row r="23" spans="1:20" ht="15" customHeight="1">
      <c r="A23" s="907" t="s">
        <v>287</v>
      </c>
      <c r="B23" s="908"/>
      <c r="C23" s="873"/>
      <c r="D23" s="873"/>
      <c r="E23" s="873"/>
      <c r="F23" s="873"/>
      <c r="G23" s="873"/>
      <c r="H23" s="873"/>
      <c r="I23" s="874">
        <f t="shared" si="4"/>
        <v>0</v>
      </c>
      <c r="J23" s="874"/>
      <c r="K23" s="875">
        <f t="shared" si="5"/>
        <v>0</v>
      </c>
      <c r="L23" s="876"/>
      <c r="N23" s="19"/>
      <c r="O23" s="48"/>
      <c r="P23"/>
      <c r="Q23"/>
      <c r="R23"/>
      <c r="S23"/>
      <c r="T23"/>
    </row>
    <row r="24" spans="1:20" ht="15" customHeight="1">
      <c r="A24" s="907" t="s">
        <v>288</v>
      </c>
      <c r="B24" s="908"/>
      <c r="C24" s="873"/>
      <c r="D24" s="873"/>
      <c r="E24" s="873"/>
      <c r="F24" s="873"/>
      <c r="G24" s="873"/>
      <c r="H24" s="873"/>
      <c r="I24" s="874">
        <f t="shared" si="4"/>
        <v>0</v>
      </c>
      <c r="J24" s="874"/>
      <c r="K24" s="875">
        <f t="shared" si="5"/>
        <v>0</v>
      </c>
      <c r="L24" s="876"/>
      <c r="M24" s="19"/>
      <c r="N24" s="15"/>
      <c r="O24" s="17"/>
      <c r="P24"/>
      <c r="Q24"/>
      <c r="R24"/>
      <c r="S24"/>
      <c r="T24"/>
    </row>
    <row r="25" spans="1:20" ht="15" customHeight="1">
      <c r="A25" s="907" t="s">
        <v>284</v>
      </c>
      <c r="B25" s="908"/>
      <c r="C25" s="873"/>
      <c r="D25" s="873"/>
      <c r="E25" s="873"/>
      <c r="F25" s="873"/>
      <c r="G25" s="873"/>
      <c r="H25" s="873"/>
      <c r="I25" s="874">
        <f t="shared" si="4"/>
        <v>0</v>
      </c>
      <c r="J25" s="874"/>
      <c r="K25" s="875">
        <f t="shared" si="5"/>
        <v>0</v>
      </c>
      <c r="L25" s="876"/>
      <c r="M25" s="19"/>
      <c r="N25" s="15"/>
      <c r="O25" s="17"/>
      <c r="P25"/>
      <c r="Q25"/>
      <c r="R25"/>
      <c r="S25"/>
      <c r="T25"/>
    </row>
    <row r="26" spans="1:20" ht="15" customHeight="1">
      <c r="A26" s="907" t="s">
        <v>285</v>
      </c>
      <c r="B26" s="908"/>
      <c r="C26" s="873"/>
      <c r="D26" s="873"/>
      <c r="E26" s="873"/>
      <c r="F26" s="873"/>
      <c r="G26" s="873"/>
      <c r="H26" s="873"/>
      <c r="I26" s="874">
        <f t="shared" si="4"/>
        <v>0</v>
      </c>
      <c r="J26" s="874"/>
      <c r="K26" s="875">
        <f t="shared" si="5"/>
        <v>0</v>
      </c>
      <c r="L26" s="876"/>
      <c r="M26" s="19"/>
      <c r="N26" s="15"/>
      <c r="O26" s="17"/>
      <c r="P26"/>
      <c r="Q26"/>
      <c r="R26"/>
      <c r="S26"/>
      <c r="T26"/>
    </row>
    <row r="27" spans="1:20" ht="15" customHeight="1">
      <c r="A27" s="907" t="s">
        <v>286</v>
      </c>
      <c r="B27" s="908"/>
      <c r="C27" s="877"/>
      <c r="D27" s="877"/>
      <c r="E27" s="877"/>
      <c r="F27" s="877"/>
      <c r="G27" s="877"/>
      <c r="H27" s="877"/>
      <c r="I27" s="874">
        <f t="shared" si="4"/>
        <v>0</v>
      </c>
      <c r="J27" s="874"/>
      <c r="K27" s="875">
        <f t="shared" si="5"/>
        <v>0</v>
      </c>
      <c r="L27" s="876"/>
      <c r="M27" s="19"/>
      <c r="N27" s="13"/>
      <c r="O27"/>
      <c r="P27"/>
      <c r="Q27"/>
      <c r="R27"/>
      <c r="S27"/>
      <c r="T27"/>
    </row>
    <row r="28" spans="1:20" ht="15" customHeight="1">
      <c r="A28" s="907" t="s">
        <v>294</v>
      </c>
      <c r="B28" s="908"/>
      <c r="C28" s="877"/>
      <c r="D28" s="877"/>
      <c r="E28" s="877"/>
      <c r="F28" s="877"/>
      <c r="G28" s="877"/>
      <c r="H28" s="877"/>
      <c r="I28" s="874">
        <f t="shared" si="4"/>
        <v>0</v>
      </c>
      <c r="J28" s="874"/>
      <c r="K28" s="875">
        <f t="shared" si="5"/>
        <v>0</v>
      </c>
      <c r="L28" s="876"/>
      <c r="M28" s="19"/>
      <c r="N28" s="15"/>
      <c r="O28" s="17"/>
      <c r="P28"/>
      <c r="Q28"/>
      <c r="R28"/>
      <c r="S28"/>
      <c r="T28"/>
    </row>
    <row r="29" spans="1:20" ht="15" customHeight="1">
      <c r="A29" s="907" t="s">
        <v>295</v>
      </c>
      <c r="B29" s="908"/>
      <c r="C29" s="877"/>
      <c r="D29" s="877"/>
      <c r="E29" s="877"/>
      <c r="F29" s="877"/>
      <c r="G29" s="877"/>
      <c r="H29" s="877"/>
      <c r="I29" s="874">
        <f t="shared" si="4"/>
        <v>0</v>
      </c>
      <c r="J29" s="874"/>
      <c r="K29" s="875">
        <f t="shared" si="5"/>
        <v>0</v>
      </c>
      <c r="L29" s="876"/>
      <c r="M29" s="19"/>
      <c r="N29" s="15"/>
      <c r="O29" s="17"/>
      <c r="P29"/>
      <c r="Q29"/>
      <c r="R29"/>
      <c r="S29"/>
      <c r="T29"/>
    </row>
    <row r="30" spans="1:20" ht="15" customHeight="1">
      <c r="A30" s="907" t="s">
        <v>299</v>
      </c>
      <c r="B30" s="908"/>
      <c r="C30" s="877"/>
      <c r="D30" s="877"/>
      <c r="E30" s="877"/>
      <c r="F30" s="877"/>
      <c r="G30" s="877"/>
      <c r="H30" s="877"/>
      <c r="I30" s="874">
        <f t="shared" si="4"/>
        <v>0</v>
      </c>
      <c r="J30" s="874"/>
      <c r="K30" s="875">
        <f t="shared" si="5"/>
        <v>0</v>
      </c>
      <c r="L30" s="876"/>
      <c r="M30" s="19"/>
      <c r="N30" s="15"/>
      <c r="O30" s="17"/>
      <c r="P30"/>
      <c r="Q30"/>
      <c r="R30"/>
      <c r="S30"/>
      <c r="T30"/>
    </row>
    <row r="31" spans="1:20" ht="15" customHeight="1" thickBot="1">
      <c r="A31" s="895" t="s">
        <v>300</v>
      </c>
      <c r="B31" s="896"/>
      <c r="C31" s="878"/>
      <c r="D31" s="878"/>
      <c r="E31" s="878"/>
      <c r="F31" s="878"/>
      <c r="G31" s="878"/>
      <c r="H31" s="878"/>
      <c r="I31" s="879">
        <f t="shared" si="4"/>
        <v>0</v>
      </c>
      <c r="J31" s="879"/>
      <c r="K31" s="880">
        <f t="shared" si="5"/>
        <v>0</v>
      </c>
      <c r="L31" s="881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840"/>
      <c r="B33" s="840"/>
      <c r="C33" s="840"/>
      <c r="D33" s="840"/>
      <c r="F33" s="7"/>
      <c r="H33" s="8"/>
      <c r="J33" s="16"/>
    </row>
    <row r="34" spans="1:15">
      <c r="E34" s="839"/>
      <c r="F34" s="839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2024-06-22T00:44:17Z</cp:lastPrinted>
  <dcterms:created xsi:type="dcterms:W3CDTF">2007-07-07T03:28:17Z</dcterms:created>
  <dcterms:modified xsi:type="dcterms:W3CDTF">2025-06-07T18:29:56Z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