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286" documentId="8_{B7B4CAF8-1478-430A-BE5C-A7736AA87AF0}" xr6:coauthVersionLast="47" xr6:coauthVersionMax="47" xr10:uidLastSave="{4214F40D-2CB5-42AA-B3FB-0086FDC9D12D}"/>
  <bookViews>
    <workbookView xWindow="-120" yWindow="-120" windowWidth="29040" windowHeight="15720" tabRatio="652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B85AD934-9714-48BA-BDA2-2C33320EB863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52C8F41C-6E0D-40A4-9333-D1A1505CE84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<sst xmlns="http://schemas.openxmlformats.org/spreadsheetml/2006/main" count="631" uniqueCount="343">
  <si>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</si>
  <si>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</si>
  <si>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</si>
  <si>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</si>
  <si>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</si>
  <si>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</si>
  <si>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</si>
  <si>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</si>
  <si>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</si>
  <si>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</si>
  <si>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</si>
  <si>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</si>
  <si>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</si>
  <si>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</si>
  <si>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</si>
  <si>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</si>
  <si>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</si>
  <si>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</si>
  <si>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</si>
  <si>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</si>
  <si>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</si>
  <si>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</si>
  <si>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</si>
  <si>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</si>
  <si>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</si>
  <si>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</si>
  <si>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</si>
  <si>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</si>
  <si>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</si>
  <si>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</si>
  <si>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</si>
  <si>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</si>
  <si>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</si>
  <si>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</si>
  <si>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</si>
  <si>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</si>
  <si>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</si>
  <si>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</si>
  <si>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</si>
  <si>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</si>
  <si>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</si>
  <si>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</si>
  <si>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</si>
  <si>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</si>
  <si>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</si>
  <si>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</si>
  <si>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</si>
  <si>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</si>
  <si>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</si>
  <si>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</si>
  <si>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</si>
  <si>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</si>
  <si>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</si>
  <si>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</si>
  <si>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</si>
  <si>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</si>
  <si>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</si>
  <si>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</si>
  <si>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</si>
  <si>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</si>
  <si>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</si>
  <si>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</si>
  <si>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</si>
  <si>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</si>
  <si>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</si>
  <si>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</si>
  <si>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</si>
  <si>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</si>
  <si>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</si>
  <si>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</si>
  <si>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</si>
  <si>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</si>
  <si>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</si>
  <si>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</si>
  <si>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</si>
  <si>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</si>
  <si>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</si>
  <si>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</si>
  <si>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</si>
  <si>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</si>
  <si>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</si>
  <si>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</si>
  <si>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</si>
  <si>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</si>
  <si>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</si>
  <si>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</si>
  <si>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</si>
  <si>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</si>
  <si>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</si>
  <si>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</si>
  <si>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</si>
  <si>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</si>
  <si>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</si>
  <si>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</si>
  <si>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</si>
  <si>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</si>
  <si>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</si>
  <si>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</si>
  <si>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</si>
  <si>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</si>
  <si>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</si>
  <si>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</si>
  <si>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</si>
  <si>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</si>
  <si>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</si>
  <si>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</si>
  <si>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</si>
  <si>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</si>
  <si>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</si>
  <si>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</si>
  <si>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</si>
  <si>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</si>
  <si>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</si>
  <si>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</si>
  <si>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</si>
  <si>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</si>
  <si>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</si>
  <si>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</si>
  <si>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</si>
  <si>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</si>
  <si>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</si>
  <si>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</si>
  <si>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</si>
  <si>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</si>
  <si>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</si>
  <si>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</si>
  <si>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</si>
  <si>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</si>
  <si>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</si>
  <si>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</si>
  <si>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</si>
  <si>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</si>
  <si>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</si>
  <si>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</si>
  <si>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</si>
  <si>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</si>
  <si>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</si>
  <si>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</si>
  <si>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</si>
  <si>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</si>
  <si>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</si>
  <si>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</si>
  <si>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</si>
  <si>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</si>
  <si>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</si>
  <si>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</si>
  <si>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</si>
  <si>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</si>
  <si>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</si>
  <si>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</si>
  <si>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</si>
  <si>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</si>
  <si>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</si>
  <si>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</si>
  <si>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</si>
  <si>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</si>
  <si>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</si>
  <si>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</si>
  <si>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</si>
  <si>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</si>
  <si>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</si>
  <si>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</si>
  <si>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</si>
  <si>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</si>
  <si>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</si>
  <si>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</si>
  <si>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</si>
  <si>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</si>
  <si>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</si>
  <si>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</si>
  <si>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</si>
  <si>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</si>
  <si>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</si>
  <si>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</si>
  <si>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</si>
  <si>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</si>
  <si>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</si>
  <si>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</si>
  <si>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</si>
  <si>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</si>
  <si>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</si>
  <si>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</si>
  <si>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</si>
  <si>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</si>
  <si>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</si>
  <si>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</si>
  <si>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</si>
  <si>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</si>
  <si>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</si>
  <si>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</si>
  <si>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</si>
  <si>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</si>
  <si>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</si>
  <si>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</si>
  <si>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</si>
  <si>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</si>
  <si>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</si>
  <si>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</si>
  <si>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</si>
  <si>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</si>
  <si>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</si>
  <si>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</si>
  <si>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</si>
  <si>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</si>
  <si>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</si>
  <si>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</si>
  <si>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</si>
  <si>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</si>
  <si>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</si>
  <si>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</si>
  <si>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</si>
  <si>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</si>
  <si>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</si>
  <si>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</si>
  <si>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</si>
  <si>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</si>
  <si>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</si>
  <si>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</si>
  <si>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</si>
  <si>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</si>
  <si>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</si>
  <si>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</si>
  <si>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</si>
  <si>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</si>
  <si>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</si>
  <si>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</si>
  <si>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</si>
  <si>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</si>
  <si>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</si>
  <si>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</si>
  <si>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</si>
  <si>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</si>
  <si>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</si>
  <si>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</si>
  <si>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</si>
  <si>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</si>
  <si>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</si>
  <si>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</si>
  <si>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</si>
  <si>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</si>
  <si>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</si>
  <si>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</si>
  <si>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</si>
  <si>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</si>
  <si>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</si>
  <si>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</si>
  <si>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</si>
  <si>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</si>
  <si>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</si>
  <si>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</si>
  <si>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</si>
  <si>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</si>
  <si>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</si>
  <si>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</si>
  <si>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</si>
  <si>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</si>
  <si>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</si>
  <si>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</si>
  <si>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</si>
  <si>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</si>
  <si>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</si>
  <si>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</si>
  <si>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</si>
  <si>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</si>
  <si>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</si>
  <si>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</si>
  <si>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</si>
  <si>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</si>
  <si>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</si>
  <si>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</si>
  <si>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</si>
  <si>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</si>
  <si>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</si>
  <si>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</si>
  <si>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</si>
  <si>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</si>
  <si>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Shift Leader : Zakariya</t>
  </si>
  <si>
    <t>CCR Operator : Ois</t>
  </si>
  <si>
    <t>Steamfield : Dadan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</si>
  <si>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</si>
  <si>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</si>
  <si>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</si>
  <si>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</si>
  <si>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</si>
  <si>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</si>
  <si>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</si>
  <si>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</si>
  <si>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</si>
  <si>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</si>
  <si>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</si>
  <si>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</si>
  <si>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</si>
  <si>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</si>
  <si>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</si>
  <si>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</si>
  <si>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</si>
  <si>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</si>
  <si>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</si>
  <si>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</si>
  <si>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</si>
  <si>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</si>
  <si>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</si>
  <si>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</si>
  <si>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</si>
  <si>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</si>
  <si>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8. Brine Booster Pump IJN-8B (P-2301B) have indication mechseal leaking. Status: CB open and manual valve suction &amp; discharge close.</t>
  </si>
  <si>
    <t>9. Brine Booster Pump IJN-6A (P-2201A) have indication mechseal leaking</t>
  </si>
  <si>
    <t>10. DHP tools pull out at Well IJN 9-1 and Well IJN8-1 was done by Toptek. Master valve and crown valve closed</t>
  </si>
  <si>
    <t>11. Brine Dump Control valve Ijen-6  PV-2227A indication passing</t>
  </si>
  <si>
    <t>Shift Leader : Mahatir</t>
  </si>
  <si>
    <t>CCR Operator : Tio</t>
  </si>
  <si>
    <t>Steamfield : Dede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</si>
  <si>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</si>
  <si>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</si>
  <si>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</si>
  <si>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</si>
  <si>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</si>
  <si>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</si>
  <si>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</si>
  <si>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</si>
  <si>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</si>
  <si>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Start pit pump IJN 8 (Level pond : 32.5%)</t>
  </si>
  <si>
    <t>PLN adviced load ROH 31.72 MW (Mr. Imam Samsudin)</t>
  </si>
  <si>
    <t>Stop pit pump IJN 8 (Level pond : 27.9%)</t>
  </si>
  <si>
    <t>Inspection Cubicle 110VDC, Cubicle 220VDC and Cubicle 48VDC in 150kV room - done. Result Ok, no alarm</t>
  </si>
  <si>
    <t>Inspection Cubicle 110VDC in electric room - done. Result OK and no alarm</t>
  </si>
  <si>
    <t>Handover shift and toolbox meeting</t>
  </si>
  <si>
    <t>Stop Electrical pit pump IJN 6 (Level pond : 19.3%)</t>
  </si>
  <si>
    <t>Stop pit pump IJN 8 (Level pond : 27.7%)</t>
  </si>
  <si>
    <t>Start pit pump IJN 8 (Level pond : 32.0%)</t>
  </si>
  <si>
    <t>Check the clogged drain valve on the discharge Brine Booster Pump B IJN8</t>
  </si>
  <si>
    <t>Test run of Pit Pump IJN 6 - Engine (P2203B) but have problem trip while speed up 900rpm [standard activities schedule]</t>
  </si>
  <si>
    <t>Test run of Pit Pump IJN 6 - Electric (P2203A) with pressure discharge 18.5bar [standard activities schedule]</t>
  </si>
  <si>
    <t>Drain Suction Strainer-A Booster Pump IJN 6 [standard activities schedule]</t>
  </si>
  <si>
    <t>Test run of Pit Pump IJN 8 - Electric (P2303) with pressure discharge 21.8bar [standard activities schedule]</t>
  </si>
  <si>
    <t>Drain Suction Strainer-A Booster Pump IJN 8 [standard activities schedule]</t>
  </si>
  <si>
    <t>Inspection of Switchgears [standard activities schedule]</t>
  </si>
  <si>
    <t>Drain Brine Manifold Strainer-A SP2501 inlet preheater [standard activities schedule]</t>
  </si>
  <si>
    <t>Stop pit pump IJN 8 (Level pond : 26.8%)</t>
  </si>
  <si>
    <t>Start electrical pit pump IJN 6 (Level pond : 24.9%)</t>
  </si>
  <si>
    <t>PLN adviced load ROH 31.72 MW (Mr. M Bahrul alam)</t>
  </si>
  <si>
    <t>PLN adviced load ROH 31.72 MW (Mr. Inggih Surya)</t>
  </si>
  <si>
    <t>Stop electrical pit pump IJN 6 (Level pond : 19.0%)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</si>
</sst>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9.550000000000000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5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0" fontId="85" fillId="4" borderId="72" xfId="1443" applyFont="1" applyFill="1" applyBorder="1" applyAlignment="1">
      <alignment horizontal="left"/>
    </xf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30" fillId="4" borderId="115" xfId="2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0" fontId="112" fillId="0" borderId="114" xfId="21" applyNumberFormat="1" applyFont="1" applyFill="1" applyBorder="1" applyAlignment="1" applyProtection="1">
      <alignment horizontal="center" vertical="center"/>
      <protection locked="0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20" fontId="77" fillId="4" borderId="54" xfId="21" applyNumberFormat="1" applyFont="1" applyFill="1" applyBorder="1" applyAlignment="1" applyProtection="1">
      <alignment vertical="center"/>
      <protection locked="0"/>
    </xf>
    <xf numFmtId="20" fontId="77" fillId="4" borderId="81" xfId="21" applyNumberFormat="1" applyFont="1" applyFill="1" applyBorder="1" applyAlignment="1" applyProtection="1">
      <alignment vertical="center"/>
      <protection locked="0"/>
    </xf>
    <xf numFmtId="20" fontId="77" fillId="4" borderId="55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168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68" fontId="112" fillId="4" borderId="105" xfId="16" quotePrefix="1" applyNumberFormat="1" applyFont="1" applyFill="1" applyBorder="1" applyAlignment="1">
      <alignment horizontal="right" vertical="center"/>
    </xf>
    <xf numFmtId="20" fontId="112" fillId="0" borderId="111" xfId="21" quotePrefix="1" applyNumberFormat="1" applyFont="1" applyFill="1" applyBorder="1" applyAlignment="1" applyProtection="1">
      <alignment horizontal="center" vertical="center"/>
      <protection locked="0"/>
    </xf>
    <xf numFmtId="20" fontId="77" fillId="0" borderId="72" xfId="21" applyNumberFormat="1" applyFont="1" applyFill="1" applyBorder="1" applyAlignment="1" applyProtection="1">
      <alignment horizontal="left" vertical="center"/>
      <protection locked="0"/>
    </xf>
    <xf numFmtId="20" fontId="77" fillId="0" borderId="51" xfId="21" applyNumberFormat="1" applyFont="1" applyFill="1" applyBorder="1" applyAlignment="1" applyProtection="1">
      <alignment horizontal="left" vertical="center"/>
      <protection locked="0"/>
    </xf>
    <xf numFmtId="20" fontId="77" fillId="0" borderId="75" xfId="21" applyNumberFormat="1" applyFont="1" applyFill="1" applyBorder="1" applyAlignment="1" applyProtection="1">
      <alignment horizontal="left" vertical="center"/>
      <protection locked="0"/>
    </xf>
    <xf numFmtId="20" fontId="112" fillId="0" borderId="106" xfId="21" quotePrefix="1" applyNumberFormat="1" applyFont="1" applyFill="1" applyBorder="1" applyAlignment="1" applyProtection="1">
      <alignment horizontal="center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168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tabSelected="1" topLeftCell="A10" zoomScaleNormal="100" workbookViewId="0">
      <selection activeCell="D43" sqref="D43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62">
        <f>Meter!B1</f>
        <v>45816</v>
      </c>
      <c r="I1" s="462"/>
      <c r="J1" s="463"/>
      <c r="K1" s="145"/>
      <c r="L1" s="144"/>
      <c r="M1" s="144"/>
    </row>
    <row r="2" spans="1:20" ht="14.25" thickTop="1" thickBot="1"/>
    <row r="3" spans="1:20" s="152" customFormat="1" ht="42" customHeight="1">
      <c r="B3" s="467" t="s">
        <v>2</v>
      </c>
      <c r="C3" s="468"/>
      <c r="D3" s="468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19.930912166666669</v>
      </c>
      <c r="G4" s="233">
        <f>Steamfield!O30</f>
        <v>198.16155055000002</v>
      </c>
      <c r="H4" s="233">
        <f>Steamfield!M30</f>
        <v>37.810085654166663</v>
      </c>
      <c r="I4" s="234"/>
      <c r="J4" s="235"/>
      <c r="R4" s="21"/>
      <c r="S4" s="21"/>
      <c r="T4" s="21"/>
    </row>
    <row r="5" spans="1:20">
      <c r="A5" s="141"/>
      <c r="B5" s="469"/>
      <c r="C5" s="470"/>
      <c r="D5" s="153" t="s">
        <v>122</v>
      </c>
      <c r="E5" s="232" t="s">
        <v>207</v>
      </c>
      <c r="F5" s="233">
        <f>Steamfield!P30</f>
        <v>22.177525104166673</v>
      </c>
      <c r="G5" s="233">
        <f>Steamfield!S30</f>
        <v>195.75912586250004</v>
      </c>
      <c r="H5" s="233">
        <f>Steamfield!Q30</f>
        <v>37.895863445833342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20.320265100000004</v>
      </c>
      <c r="G6" s="233">
        <f>Steamfield!W30</f>
        <v>196.19621464999997</v>
      </c>
      <c r="H6" s="233">
        <f>Steamfield!U30</f>
        <v>38.262514895833327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20.337562750000007</v>
      </c>
      <c r="G7" s="233">
        <f>Steamfield!AA30</f>
        <v>197.19088799583332</v>
      </c>
      <c r="H7" s="233">
        <f>Steamfield!Y30</f>
        <v>41.369900074999997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2.8750556291666673</v>
      </c>
      <c r="G8" s="233">
        <f>Steamfield!AH30</f>
        <v>75.848395904166679</v>
      </c>
      <c r="H8" s="233">
        <f>Steamfield!AF30</f>
        <v>9.9736087333333341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21.285833083333333</v>
      </c>
      <c r="G9" s="233">
        <f>Steamfield!AL30</f>
        <v>190.17060716249998</v>
      </c>
      <c r="H9" s="233">
        <f>Steamfield!AJ30</f>
        <v>52.663312008333328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53.925577697040502</v>
      </c>
      <c r="J11" s="244">
        <f t="shared" ref="J11:J13" si="0">I11*24*3600</f>
        <v>4659169.9130242998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3.3096595375856488</v>
      </c>
      <c r="J12" s="244">
        <f t="shared" si="0"/>
        <v>285954.58404740004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6.4026627584062483</v>
      </c>
      <c r="J13" s="244">
        <f t="shared" si="0"/>
        <v>553190.06232629984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63.637899993032406</v>
      </c>
      <c r="J14" s="244">
        <f>I14*24*3600</f>
        <v>5498314.5593979992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12.964480983333333</v>
      </c>
      <c r="G15" s="233">
        <f>Steamfield!AB30</f>
        <v>194.03422011250004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12.725559716666666</v>
      </c>
      <c r="G16" s="233">
        <f>Steamfield!AM30</f>
        <v>193.36102607916663</v>
      </c>
      <c r="H16" s="248"/>
      <c r="I16" s="254"/>
      <c r="J16" s="255"/>
      <c r="R16" s="21"/>
      <c r="S16" s="21"/>
      <c r="T16" s="21"/>
    </row>
    <row r="17" spans="1:20">
      <c r="A17" s="141"/>
      <c r="B17" s="480" t="s">
        <v>128</v>
      </c>
      <c r="C17" s="481"/>
      <c r="D17" s="153" t="s">
        <v>129</v>
      </c>
      <c r="E17" s="232" t="s">
        <v>209</v>
      </c>
      <c r="F17" s="233">
        <f>Steamfield!AW30</f>
        <v>14.726859470833332</v>
      </c>
      <c r="G17" s="233">
        <f>Steamfield!AU30</f>
        <v>124.07882867916665</v>
      </c>
      <c r="H17" s="233">
        <f>Steamfield!AV30</f>
        <v>99.96252984583333</v>
      </c>
      <c r="I17" s="256">
        <f>Steamfield!AT30</f>
        <v>130.67844037938656</v>
      </c>
      <c r="J17" s="261">
        <f>Steamfield!AT29</f>
        <v>11290617.248778999</v>
      </c>
      <c r="K17" s="50"/>
      <c r="L17" s="50"/>
      <c r="R17" s="21"/>
      <c r="S17" s="21"/>
      <c r="T17" s="21"/>
    </row>
    <row r="18" spans="1:20" ht="13.5" thickBot="1">
      <c r="A18" s="141"/>
      <c r="B18" s="495"/>
      <c r="C18" s="496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86" t="s">
        <v>9</v>
      </c>
      <c r="C20" s="487"/>
      <c r="D20" s="488"/>
      <c r="E20" s="471" t="s">
        <v>193</v>
      </c>
      <c r="F20" s="472"/>
      <c r="G20" s="489"/>
      <c r="H20" s="471" t="s">
        <v>136</v>
      </c>
      <c r="I20" s="472"/>
      <c r="J20" s="473"/>
      <c r="R20" s="21"/>
      <c r="S20" s="21"/>
      <c r="T20" s="21"/>
    </row>
    <row r="21" spans="1:20">
      <c r="A21" s="141"/>
      <c r="B21" s="480" t="s">
        <v>130</v>
      </c>
      <c r="C21" s="481"/>
      <c r="D21" s="154" t="s">
        <v>135</v>
      </c>
      <c r="E21" s="474">
        <f>Steamfield!B30</f>
        <v>34.484128929166666</v>
      </c>
      <c r="F21" s="490"/>
      <c r="G21" s="491"/>
      <c r="H21" s="474">
        <f>Steamfield!B30*24</f>
        <v>827.61909429999992</v>
      </c>
      <c r="I21" s="475"/>
      <c r="J21" s="476"/>
      <c r="R21" s="21"/>
      <c r="S21" s="21"/>
      <c r="T21" s="21"/>
    </row>
    <row r="22" spans="1:20">
      <c r="A22" s="141"/>
      <c r="B22" s="482"/>
      <c r="C22" s="483"/>
      <c r="D22" s="176" t="s">
        <v>131</v>
      </c>
      <c r="E22" s="474">
        <f>H22/24</f>
        <v>31.784894287124999</v>
      </c>
      <c r="F22" s="490"/>
      <c r="G22" s="491"/>
      <c r="H22" s="477">
        <f>'Report '!E7/1000</f>
        <v>762.83746289099997</v>
      </c>
      <c r="I22" s="478"/>
      <c r="J22" s="479"/>
      <c r="R22" s="21"/>
      <c r="S22" s="21"/>
      <c r="T22" s="21"/>
    </row>
    <row r="23" spans="1:20" ht="13.5" thickBot="1">
      <c r="A23" s="141"/>
      <c r="B23" s="484" t="s">
        <v>138</v>
      </c>
      <c r="C23" s="485"/>
      <c r="D23" s="155"/>
      <c r="E23" s="492">
        <f>H23/24</f>
        <v>2.6992346420416644</v>
      </c>
      <c r="F23" s="493"/>
      <c r="G23" s="494"/>
      <c r="H23" s="464">
        <f>H21-H22</f>
        <v>64.781631408999942</v>
      </c>
      <c r="I23" s="465"/>
      <c r="J23" s="466"/>
      <c r="R23" s="21"/>
      <c r="S23" s="21"/>
      <c r="T23" s="21"/>
    </row>
    <row r="24" spans="1:20" ht="17.25" customHeight="1">
      <c r="A24" s="141"/>
      <c r="B24" s="503" t="s">
        <v>219</v>
      </c>
      <c r="C24" s="504"/>
      <c r="D24" s="224"/>
      <c r="E24" s="515" t="s">
        <v>218</v>
      </c>
      <c r="F24" s="515"/>
      <c r="G24" s="515"/>
      <c r="H24" s="497" t="s">
        <v>220</v>
      </c>
      <c r="I24" s="498"/>
      <c r="J24" s="499"/>
      <c r="R24" s="21"/>
      <c r="S24" s="21"/>
      <c r="T24" s="21"/>
    </row>
    <row r="25" spans="1:20">
      <c r="A25" s="141"/>
      <c r="B25" s="505"/>
      <c r="C25" s="506"/>
      <c r="D25" s="222" t="s">
        <v>135</v>
      </c>
      <c r="E25" s="509">
        <f>IFERROR(I14/E21,0)</f>
        <v>1.845425764523444</v>
      </c>
      <c r="F25" s="510"/>
      <c r="G25" s="511"/>
      <c r="H25" s="512">
        <f>E25*3600</f>
        <v>6643.5327522843982</v>
      </c>
      <c r="I25" s="513"/>
      <c r="J25" s="514"/>
      <c r="K25" s="43"/>
      <c r="R25" s="21"/>
      <c r="S25" s="21"/>
      <c r="T25" s="21"/>
    </row>
    <row r="26" spans="1:20" ht="13.5" thickBot="1">
      <c r="A26" s="141"/>
      <c r="B26" s="507"/>
      <c r="C26" s="508"/>
      <c r="D26" s="223" t="s">
        <v>131</v>
      </c>
      <c r="E26" s="492">
        <f>IFERROR(I14/E22,0)</f>
        <v>2.0021428864342643</v>
      </c>
      <c r="F26" s="493"/>
      <c r="G26" s="494"/>
      <c r="H26" s="500">
        <f>E26*3600</f>
        <v>7207.7143911633511</v>
      </c>
      <c r="I26" s="501"/>
      <c r="J26" s="502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305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306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307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308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33"/>
  <sheetViews>
    <sheetView showGridLines="0" topLeftCell="A13" zoomScale="89" zoomScaleNormal="89" workbookViewId="0">
      <selection activeCell="N109" sqref="N109"/>
    </sheetView>
  </sheetViews>
  <sheetFormatPr defaultColWidth="9.140625" defaultRowHeight="12.75"/>
  <cols>
    <col min="1" max="1" width="12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87" t="s">
        <v>141</v>
      </c>
      <c r="B1" s="588"/>
      <c r="C1" s="588"/>
      <c r="D1" s="588"/>
      <c r="E1" s="588"/>
      <c r="F1" s="588"/>
      <c r="G1" s="588"/>
      <c r="H1" s="588"/>
      <c r="I1" s="588"/>
      <c r="J1" s="588"/>
      <c r="K1" s="588"/>
      <c r="L1" s="171"/>
      <c r="M1" s="611">
        <f>Meter!B1</f>
        <v>45816</v>
      </c>
      <c r="N1" s="611"/>
      <c r="O1" s="612"/>
      <c r="P1" s="145"/>
      <c r="Q1" s="144"/>
      <c r="R1" s="144"/>
    </row>
    <row r="2" spans="1:21" ht="14.25" thickTop="1" thickBot="1">
      <c r="A2" s="607" t="s">
        <v>81</v>
      </c>
      <c r="B2" s="607"/>
      <c r="C2" s="607"/>
      <c r="D2" s="607"/>
      <c r="E2" s="607"/>
      <c r="F2" s="607"/>
      <c r="G2" s="607"/>
      <c r="H2" s="607"/>
      <c r="I2" s="607"/>
      <c r="J2" s="607"/>
      <c r="K2" s="607"/>
      <c r="L2" s="607"/>
      <c r="M2" s="607"/>
      <c r="N2" s="607"/>
      <c r="O2" s="607"/>
      <c r="P2" s="607"/>
      <c r="Q2" s="607"/>
      <c r="R2" s="608"/>
      <c r="S2" s="32"/>
    </row>
    <row r="3" spans="1:21" ht="13.5" thickBot="1">
      <c r="A3" s="615" t="s">
        <v>5</v>
      </c>
      <c r="B3" s="616"/>
      <c r="C3" s="616"/>
      <c r="D3" s="617"/>
      <c r="E3" s="629" t="s">
        <v>6</v>
      </c>
      <c r="F3" s="630"/>
      <c r="G3" s="630"/>
      <c r="H3" s="630"/>
      <c r="I3" s="630"/>
      <c r="J3" s="631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18"/>
      <c r="B4" s="619"/>
      <c r="C4" s="619"/>
      <c r="D4" s="620"/>
      <c r="E4" s="632" t="s">
        <v>74</v>
      </c>
      <c r="F4" s="633"/>
      <c r="G4" s="653" t="s">
        <v>73</v>
      </c>
      <c r="H4" s="633"/>
      <c r="I4" s="649" t="s">
        <v>75</v>
      </c>
      <c r="J4" s="650"/>
      <c r="K4" s="54"/>
      <c r="L4" s="54"/>
      <c r="M4" s="54"/>
      <c r="N4" s="54"/>
      <c r="O4" s="54"/>
      <c r="P4" s="54"/>
      <c r="Q4" s="645"/>
      <c r="R4" s="645"/>
      <c r="S4" s="21"/>
      <c r="T4" s="21"/>
    </row>
    <row r="5" spans="1:21" ht="13.5" thickBot="1">
      <c r="A5" s="621"/>
      <c r="B5" s="622"/>
      <c r="C5" s="622"/>
      <c r="D5" s="623"/>
      <c r="E5" s="634"/>
      <c r="F5" s="635"/>
      <c r="G5" s="654"/>
      <c r="H5" s="635"/>
      <c r="I5" s="651"/>
      <c r="J5" s="652"/>
      <c r="K5" s="648"/>
      <c r="L5" s="647"/>
      <c r="M5" s="647"/>
      <c r="N5" s="647"/>
      <c r="O5" s="614"/>
      <c r="P5" s="614"/>
      <c r="Q5" s="614"/>
      <c r="R5" s="614"/>
      <c r="S5" s="21"/>
      <c r="T5" s="21"/>
    </row>
    <row r="6" spans="1:21" ht="13.5" thickBot="1">
      <c r="A6" s="599" t="s">
        <v>190</v>
      </c>
      <c r="B6" s="600"/>
      <c r="C6" s="600"/>
      <c r="D6" s="601"/>
      <c r="E6" s="627">
        <v>762837.46289099997</v>
      </c>
      <c r="F6" s="628"/>
      <c r="G6" s="628"/>
      <c r="H6" s="628"/>
      <c r="I6" s="602">
        <f>E6-G6</f>
        <v>762837.46289099997</v>
      </c>
      <c r="J6" s="603"/>
      <c r="K6" s="609"/>
      <c r="L6" s="610"/>
      <c r="M6" s="610"/>
      <c r="N6" s="610"/>
      <c r="O6" s="613"/>
      <c r="P6" s="613"/>
      <c r="Q6" s="613"/>
      <c r="R6" s="613"/>
      <c r="S6" s="21"/>
      <c r="T6" s="21"/>
    </row>
    <row r="7" spans="1:21" ht="13.5" thickBot="1">
      <c r="A7" s="636"/>
      <c r="B7" s="637"/>
      <c r="C7" s="637"/>
      <c r="D7" s="638"/>
      <c r="E7" s="589">
        <f>E6</f>
        <v>762837.46289099997</v>
      </c>
      <c r="F7" s="590"/>
      <c r="G7" s="590">
        <f>G6</f>
        <v>0</v>
      </c>
      <c r="H7" s="590"/>
      <c r="I7" s="597">
        <f>I6</f>
        <v>762837.46289099997</v>
      </c>
      <c r="J7" s="598"/>
      <c r="K7" s="609"/>
      <c r="L7" s="610"/>
      <c r="M7" s="610"/>
      <c r="N7" s="610"/>
      <c r="O7" s="613"/>
      <c r="P7" s="613"/>
      <c r="Q7" s="613"/>
      <c r="R7" s="613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13"/>
      <c r="P8" s="613"/>
      <c r="Q8" s="613"/>
      <c r="R8" s="613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04" t="s">
        <v>9</v>
      </c>
      <c r="B10" s="605"/>
      <c r="C10" s="605"/>
      <c r="D10" s="606"/>
      <c r="E10" s="639" t="s">
        <v>72</v>
      </c>
      <c r="F10" s="640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99" t="s">
        <v>34</v>
      </c>
      <c r="B11" s="600"/>
      <c r="C11" s="600"/>
      <c r="D11" s="601"/>
      <c r="E11" s="641">
        <f>Meter!I18</f>
        <v>763180</v>
      </c>
      <c r="F11" s="642"/>
      <c r="G11" s="179"/>
      <c r="H11" s="179"/>
      <c r="I11" s="179"/>
      <c r="J11" s="179"/>
      <c r="K11" s="179"/>
      <c r="L11" s="180"/>
      <c r="M11" s="66">
        <f>SUM(E11:K11)</f>
        <v>763180</v>
      </c>
      <c r="N11" s="67"/>
      <c r="O11" s="67"/>
      <c r="P11" s="68"/>
      <c r="Q11" s="60"/>
      <c r="R11" s="67"/>
      <c r="S11" s="21"/>
      <c r="T11" s="21"/>
    </row>
    <row r="12" spans="1:21">
      <c r="A12" s="624" t="s">
        <v>10</v>
      </c>
      <c r="B12" s="625"/>
      <c r="C12" s="625"/>
      <c r="D12" s="626"/>
      <c r="E12" s="643">
        <f>Meter!K30</f>
        <v>6612471</v>
      </c>
      <c r="F12" s="644"/>
      <c r="G12" s="181"/>
      <c r="H12" s="181"/>
      <c r="I12" s="181"/>
      <c r="J12" s="181"/>
      <c r="K12" s="181"/>
      <c r="L12" s="182"/>
      <c r="M12" s="69">
        <f>SUM(E12:K12)</f>
        <v>6612471</v>
      </c>
      <c r="N12" s="67"/>
      <c r="O12" s="67"/>
      <c r="P12" s="67"/>
      <c r="Q12" s="60"/>
      <c r="R12" s="67"/>
      <c r="S12" s="43"/>
      <c r="T12" s="21"/>
    </row>
    <row r="13" spans="1:21">
      <c r="A13" s="624" t="s">
        <v>11</v>
      </c>
      <c r="B13" s="625"/>
      <c r="C13" s="625"/>
      <c r="D13" s="626"/>
      <c r="E13" s="186"/>
      <c r="F13" s="188"/>
      <c r="G13" s="142">
        <f>Meter!I42</f>
        <v>18306.5</v>
      </c>
      <c r="H13" s="142">
        <f>Meter!I43</f>
        <v>0</v>
      </c>
      <c r="I13" s="142">
        <f>Meter!I44</f>
        <v>6415.8100000000559</v>
      </c>
      <c r="J13" s="142">
        <f>Meter!I45</f>
        <v>43.600000000000364</v>
      </c>
      <c r="K13" s="142">
        <f>Meter!I46</f>
        <v>1041</v>
      </c>
      <c r="L13" s="142">
        <f>Meter!I47</f>
        <v>1604</v>
      </c>
      <c r="M13" s="69">
        <f>SUM(G13,I13,J13,K13,L13)</f>
        <v>27410.910000000054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55" t="s">
        <v>12</v>
      </c>
      <c r="B14" s="656"/>
      <c r="C14" s="656"/>
      <c r="D14" s="657"/>
      <c r="E14" s="187"/>
      <c r="F14" s="189"/>
      <c r="G14" s="143">
        <f>Meter!K42</f>
        <v>146928.80000000028</v>
      </c>
      <c r="H14" s="143">
        <f>Meter!K43</f>
        <v>-283254.3</v>
      </c>
      <c r="I14" s="143">
        <f>Meter!K44</f>
        <v>48260.109999999986</v>
      </c>
      <c r="J14" s="143">
        <f>Meter!K45</f>
        <v>349.5</v>
      </c>
      <c r="K14" s="143">
        <f>Meter!K46</f>
        <v>10763</v>
      </c>
      <c r="L14" s="143">
        <f>Meter!K47</f>
        <v>12974</v>
      </c>
      <c r="M14" s="70">
        <f>SUM(E14,I14,J14,K14,L14)</f>
        <v>72346.609999999986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61" t="s">
        <v>9</v>
      </c>
      <c r="B17" s="662"/>
      <c r="C17" s="662"/>
      <c r="D17" s="662"/>
      <c r="E17" s="662"/>
      <c r="F17" s="663"/>
      <c r="G17" s="658" t="s">
        <v>77</v>
      </c>
      <c r="H17" s="659"/>
      <c r="I17" s="659"/>
      <c r="J17" s="659"/>
      <c r="K17" s="659"/>
      <c r="L17" s="659"/>
      <c r="M17" s="660"/>
      <c r="N17" s="75"/>
      <c r="O17" s="646"/>
      <c r="P17" s="646"/>
      <c r="Q17" s="646"/>
      <c r="R17" s="646"/>
      <c r="S17" s="50"/>
      <c r="T17" s="50"/>
      <c r="U17" s="27"/>
    </row>
    <row r="18" spans="1:26" s="141" customFormat="1">
      <c r="A18" s="670" t="s">
        <v>115</v>
      </c>
      <c r="B18" s="671"/>
      <c r="C18" s="671"/>
      <c r="D18" s="671"/>
      <c r="E18" s="671"/>
      <c r="F18" s="672"/>
      <c r="G18" s="673">
        <f>Steamfield!B30</f>
        <v>34.484128929166666</v>
      </c>
      <c r="H18" s="674"/>
      <c r="I18" s="675"/>
      <c r="J18" s="676">
        <f>Steamfield!C30</f>
        <v>6.2547953458333332</v>
      </c>
      <c r="K18" s="675"/>
      <c r="L18" s="676">
        <f>Steamfield!F30</f>
        <v>19.244596654166671</v>
      </c>
      <c r="M18" s="677"/>
      <c r="N18" s="75"/>
      <c r="O18" s="140"/>
      <c r="P18" s="140"/>
      <c r="Q18" s="140"/>
      <c r="R18" s="140"/>
      <c r="S18" s="50"/>
      <c r="T18" s="50"/>
      <c r="U18" s="27"/>
    </row>
    <row r="19" spans="1:26">
      <c r="A19" s="530" t="s">
        <v>63</v>
      </c>
      <c r="B19" s="531"/>
      <c r="C19" s="531"/>
      <c r="D19" s="531"/>
      <c r="E19" s="531"/>
      <c r="F19" s="532"/>
      <c r="G19" s="664">
        <v>34.496049999999997</v>
      </c>
      <c r="H19" s="665"/>
      <c r="I19" s="665"/>
      <c r="J19" s="665"/>
      <c r="K19" s="665"/>
      <c r="L19" s="665"/>
      <c r="M19" s="666"/>
      <c r="N19" s="77"/>
      <c r="O19" s="529"/>
      <c r="P19" s="529"/>
      <c r="Q19" s="525"/>
      <c r="R19" s="525"/>
      <c r="S19" s="50"/>
      <c r="T19" s="50"/>
      <c r="U19" s="45"/>
    </row>
    <row r="20" spans="1:26">
      <c r="A20" s="557" t="s">
        <v>19</v>
      </c>
      <c r="B20" s="558"/>
      <c r="C20" s="558"/>
      <c r="D20" s="558"/>
      <c r="E20" s="558"/>
      <c r="F20" s="559"/>
      <c r="G20" s="551">
        <f>24-F39</f>
        <v>24</v>
      </c>
      <c r="H20" s="552"/>
      <c r="I20" s="552"/>
      <c r="J20" s="552"/>
      <c r="K20" s="552"/>
      <c r="L20" s="552"/>
      <c r="M20" s="553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30" t="s">
        <v>20</v>
      </c>
      <c r="B21" s="531"/>
      <c r="C21" s="531"/>
      <c r="D21" s="531"/>
      <c r="E21" s="531"/>
      <c r="F21" s="532"/>
      <c r="G21" s="683">
        <f>G20+'[1]Report '!$G$21</f>
        <v>192</v>
      </c>
      <c r="H21" s="684"/>
      <c r="I21" s="684"/>
      <c r="J21" s="684"/>
      <c r="K21" s="684"/>
      <c r="L21" s="684"/>
      <c r="M21" s="685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680" t="s">
        <v>39</v>
      </c>
      <c r="B22" s="681"/>
      <c r="C22" s="681"/>
      <c r="D22" s="681"/>
      <c r="E22" s="681"/>
      <c r="F22" s="682"/>
      <c r="G22" s="686">
        <f>G20/24</f>
        <v>1</v>
      </c>
      <c r="H22" s="687"/>
      <c r="I22" s="687"/>
      <c r="J22" s="687"/>
      <c r="K22" s="687"/>
      <c r="L22" s="687"/>
      <c r="M22" s="688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91" t="s">
        <v>118</v>
      </c>
      <c r="B23" s="592"/>
      <c r="C23" s="592"/>
      <c r="D23" s="592"/>
      <c r="E23" s="592"/>
      <c r="F23" s="593"/>
      <c r="G23" s="667">
        <f>(E7)/(24000*G19)</f>
        <v>0.9214067780840125</v>
      </c>
      <c r="H23" s="668"/>
      <c r="I23" s="668"/>
      <c r="J23" s="668"/>
      <c r="K23" s="668"/>
      <c r="L23" s="668"/>
      <c r="M23" s="669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94" t="s">
        <v>62</v>
      </c>
      <c r="B24" s="595"/>
      <c r="C24" s="595"/>
      <c r="D24" s="595"/>
      <c r="E24" s="595"/>
      <c r="F24" s="596"/>
      <c r="G24" s="690" t="s">
        <v>194</v>
      </c>
      <c r="H24" s="691"/>
      <c r="I24" s="691"/>
      <c r="J24" s="691"/>
      <c r="K24" s="691"/>
      <c r="L24" s="691"/>
      <c r="M24" s="692"/>
      <c r="N24" s="87"/>
      <c r="O24" s="554"/>
      <c r="P24" s="554"/>
      <c r="Q24" s="129"/>
      <c r="R24" s="129"/>
    </row>
    <row r="25" spans="1:26">
      <c r="A25" s="530" t="s">
        <v>247</v>
      </c>
      <c r="B25" s="531"/>
      <c r="C25" s="531"/>
      <c r="D25" s="531"/>
      <c r="E25" s="531"/>
      <c r="F25" s="532"/>
      <c r="G25" s="555">
        <f>Steamfield!AD29/1000</f>
        <v>4659.1699130242996</v>
      </c>
      <c r="H25" s="556"/>
      <c r="I25" s="520">
        <f>Steamfield!AO29/1000</f>
        <v>285.95458404740003</v>
      </c>
      <c r="J25" s="521"/>
      <c r="K25" s="533"/>
      <c r="L25" s="576">
        <f>Steamfield!AP29/1000</f>
        <v>5215.6033797398995</v>
      </c>
      <c r="M25" s="577"/>
      <c r="N25" s="190"/>
      <c r="O25" s="78"/>
      <c r="P25" s="78"/>
      <c r="Q25" s="78"/>
      <c r="R25" s="78"/>
      <c r="T25" s="24"/>
      <c r="U25" s="24"/>
    </row>
    <row r="26" spans="1:26">
      <c r="A26" s="530" t="s">
        <v>246</v>
      </c>
      <c r="B26" s="531"/>
      <c r="C26" s="531"/>
      <c r="D26" s="531"/>
      <c r="E26" s="531"/>
      <c r="F26" s="532"/>
      <c r="G26" s="536">
        <f>Steamfield!AD30/1000</f>
        <v>5.3925577697040504E-2</v>
      </c>
      <c r="H26" s="533"/>
      <c r="I26" s="520">
        <f>Steamfield!AO30/1000</f>
        <v>3.3096595375856487E-3</v>
      </c>
      <c r="J26" s="521"/>
      <c r="K26" s="533"/>
      <c r="L26" s="520">
        <f>Steamfield!AP30/1000</f>
        <v>6.0365779858100689E-2</v>
      </c>
      <c r="M26" s="522"/>
      <c r="N26" s="190"/>
      <c r="O26" s="78"/>
      <c r="P26" s="78"/>
      <c r="Q26" s="78"/>
      <c r="R26" s="78"/>
      <c r="T26" s="24"/>
      <c r="U26" s="24"/>
    </row>
    <row r="27" spans="1:26" s="141" customFormat="1">
      <c r="A27" s="526" t="s">
        <v>245</v>
      </c>
      <c r="B27" s="527"/>
      <c r="C27" s="527"/>
      <c r="D27" s="527"/>
      <c r="E27" s="527"/>
      <c r="F27" s="528"/>
      <c r="G27" s="678"/>
      <c r="H27" s="679"/>
      <c r="I27" s="679"/>
      <c r="J27" s="679"/>
      <c r="K27" s="689"/>
      <c r="L27" s="576">
        <f>Steamfield!AQ29/1000</f>
        <v>553.19006232629988</v>
      </c>
      <c r="M27" s="577"/>
      <c r="N27" s="190"/>
      <c r="O27" s="78"/>
      <c r="P27" s="78"/>
      <c r="Q27" s="78"/>
      <c r="R27" s="78"/>
      <c r="T27" s="24"/>
      <c r="U27" s="24"/>
    </row>
    <row r="28" spans="1:26" s="141" customFormat="1">
      <c r="A28" s="530" t="s">
        <v>248</v>
      </c>
      <c r="B28" s="531"/>
      <c r="C28" s="531"/>
      <c r="D28" s="531"/>
      <c r="E28" s="531"/>
      <c r="F28" s="532"/>
      <c r="G28" s="562"/>
      <c r="H28" s="542"/>
      <c r="I28" s="542"/>
      <c r="J28" s="542"/>
      <c r="K28" s="543"/>
      <c r="L28" s="520">
        <f>Steamfield!AQ30/1000</f>
        <v>6.4026627584062483E-3</v>
      </c>
      <c r="M28" s="522"/>
      <c r="N28" s="190"/>
      <c r="O28" s="78"/>
      <c r="P28" s="78"/>
      <c r="Q28" s="78"/>
      <c r="R28" s="78"/>
      <c r="T28" s="24"/>
      <c r="U28" s="24"/>
    </row>
    <row r="29" spans="1:26" s="141" customFormat="1">
      <c r="A29" s="530" t="s">
        <v>249</v>
      </c>
      <c r="B29" s="531"/>
      <c r="C29" s="531"/>
      <c r="D29" s="531"/>
      <c r="E29" s="531"/>
      <c r="F29" s="532"/>
      <c r="G29" s="183"/>
      <c r="H29" s="184"/>
      <c r="I29" s="184"/>
      <c r="J29" s="184"/>
      <c r="K29" s="185"/>
      <c r="L29" s="576">
        <f>Steamfield!AR29/1000</f>
        <v>5768.7934420661995</v>
      </c>
      <c r="M29" s="577"/>
      <c r="N29" s="177"/>
      <c r="O29" s="178"/>
      <c r="P29" s="178"/>
      <c r="Q29" s="178"/>
      <c r="R29" s="178"/>
      <c r="T29" s="24"/>
      <c r="U29" s="24"/>
    </row>
    <row r="30" spans="1:26" s="141" customFormat="1">
      <c r="A30" s="530" t="s">
        <v>250</v>
      </c>
      <c r="B30" s="531"/>
      <c r="C30" s="531"/>
      <c r="D30" s="531"/>
      <c r="E30" s="531"/>
      <c r="F30" s="532"/>
      <c r="G30" s="534"/>
      <c r="H30" s="535"/>
      <c r="I30" s="535"/>
      <c r="J30" s="535"/>
      <c r="K30" s="580"/>
      <c r="L30" s="520">
        <f>Steamfield!AR30/1000</f>
        <v>6.6768442616506926E-2</v>
      </c>
      <c r="M30" s="522"/>
      <c r="N30" s="190"/>
      <c r="O30" s="78"/>
      <c r="P30" s="78"/>
      <c r="Q30" s="78"/>
      <c r="R30" s="78"/>
      <c r="T30" s="24"/>
      <c r="U30" s="24"/>
    </row>
    <row r="31" spans="1:26">
      <c r="A31" s="530" t="s">
        <v>113</v>
      </c>
      <c r="B31" s="531"/>
      <c r="C31" s="531"/>
      <c r="D31" s="531"/>
      <c r="E31" s="531"/>
      <c r="F31" s="532"/>
      <c r="G31" s="536">
        <f>Steamfield!I30</f>
        <v>191.66265927916666</v>
      </c>
      <c r="H31" s="521"/>
      <c r="I31" s="521"/>
      <c r="J31" s="533"/>
      <c r="K31" s="520">
        <f>Steamfield!K30</f>
        <v>191.09783435416662</v>
      </c>
      <c r="L31" s="521"/>
      <c r="M31" s="522"/>
      <c r="N31" s="88"/>
      <c r="O31" s="88"/>
      <c r="P31" s="88"/>
      <c r="Q31" s="88"/>
      <c r="R31" s="88"/>
      <c r="T31" s="24"/>
      <c r="U31" s="24"/>
    </row>
    <row r="32" spans="1:26">
      <c r="A32" s="530" t="s">
        <v>114</v>
      </c>
      <c r="B32" s="531"/>
      <c r="C32" s="531"/>
      <c r="D32" s="531"/>
      <c r="E32" s="531"/>
      <c r="F32" s="532"/>
      <c r="G32" s="536">
        <f>Steamfield!H30</f>
        <v>12.324394566666667</v>
      </c>
      <c r="H32" s="521"/>
      <c r="I32" s="521"/>
      <c r="J32" s="533"/>
      <c r="K32" s="520">
        <f>Steamfield!J30</f>
        <v>17.657054312500001</v>
      </c>
      <c r="L32" s="521"/>
      <c r="M32" s="522"/>
      <c r="N32" s="75"/>
      <c r="O32" s="75"/>
      <c r="P32" s="75"/>
      <c r="Q32" s="75"/>
      <c r="R32" s="75"/>
      <c r="T32" s="24"/>
      <c r="U32" s="24"/>
    </row>
    <row r="33" spans="1:24" ht="13.5" thickBot="1">
      <c r="A33" s="680" t="s">
        <v>38</v>
      </c>
      <c r="B33" s="681"/>
      <c r="C33" s="681"/>
      <c r="D33" s="681"/>
      <c r="E33" s="681"/>
      <c r="F33" s="682"/>
      <c r="G33" s="730">
        <f>Steamfield!F31</f>
        <v>17.330501999999999</v>
      </c>
      <c r="H33" s="729"/>
      <c r="I33" s="727">
        <f>Steamfield!F32</f>
        <v>21.596187199999999</v>
      </c>
      <c r="J33" s="728"/>
      <c r="K33" s="729"/>
      <c r="L33" s="727">
        <f>Steamfield!F30</f>
        <v>19.244596654166671</v>
      </c>
      <c r="M33" s="731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42" t="s">
        <v>2</v>
      </c>
      <c r="J34" s="742"/>
      <c r="K34" s="742"/>
      <c r="L34" s="742"/>
      <c r="M34" s="742"/>
      <c r="N34" s="742"/>
      <c r="O34" s="742"/>
      <c r="P34" s="742"/>
      <c r="Q34" s="742"/>
      <c r="R34" s="742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740" t="s">
        <v>33</v>
      </c>
      <c r="B37" s="741"/>
      <c r="C37" s="736" t="s">
        <v>53</v>
      </c>
      <c r="D37" s="737"/>
      <c r="E37" s="540" t="s">
        <v>61</v>
      </c>
      <c r="F37" s="720" t="s">
        <v>54</v>
      </c>
      <c r="G37" s="738" t="s">
        <v>213</v>
      </c>
      <c r="H37" s="739"/>
      <c r="I37" s="578" t="s">
        <v>55</v>
      </c>
      <c r="J37" s="734" t="s">
        <v>35</v>
      </c>
      <c r="K37" s="714" t="s">
        <v>15</v>
      </c>
      <c r="L37" s="715"/>
      <c r="M37" s="715"/>
      <c r="N37" s="715"/>
      <c r="O37" s="715"/>
      <c r="P37" s="715"/>
      <c r="Q37" s="715"/>
      <c r="R37" s="716"/>
    </row>
    <row r="38" spans="1:24" ht="12.75" customHeight="1" thickBot="1">
      <c r="A38" s="740"/>
      <c r="B38" s="741"/>
      <c r="C38" s="119" t="s">
        <v>56</v>
      </c>
      <c r="D38" s="120" t="s">
        <v>57</v>
      </c>
      <c r="E38" s="541"/>
      <c r="F38" s="721"/>
      <c r="G38" s="722" t="s">
        <v>1</v>
      </c>
      <c r="H38" s="723"/>
      <c r="I38" s="579"/>
      <c r="J38" s="735"/>
      <c r="K38" s="717"/>
      <c r="L38" s="718"/>
      <c r="M38" s="718"/>
      <c r="N38" s="718"/>
      <c r="O38" s="718"/>
      <c r="P38" s="718"/>
      <c r="Q38" s="718"/>
      <c r="R38" s="719"/>
      <c r="V38" s="130"/>
      <c r="W38" s="130"/>
    </row>
    <row r="39" spans="1:24" s="141" customFormat="1" ht="15" customHeight="1" thickBot="1">
      <c r="A39" s="732"/>
      <c r="B39" s="733"/>
      <c r="C39" s="231"/>
      <c r="D39" s="231"/>
      <c r="E39" s="434"/>
      <c r="F39" s="229"/>
      <c r="G39" s="700"/>
      <c r="H39" s="701"/>
      <c r="I39" s="355"/>
      <c r="J39" s="230"/>
      <c r="K39" s="537"/>
      <c r="L39" s="538"/>
      <c r="M39" s="538"/>
      <c r="N39" s="538"/>
      <c r="O39" s="538"/>
      <c r="P39" s="538"/>
      <c r="Q39" s="538"/>
      <c r="R39" s="539"/>
    </row>
    <row r="40" spans="1:24" s="23" customFormat="1" ht="13.5" thickBot="1">
      <c r="A40" s="697"/>
      <c r="B40" s="698"/>
      <c r="C40" s="698"/>
      <c r="D40" s="698"/>
      <c r="E40" s="698"/>
      <c r="F40" s="698"/>
      <c r="G40" s="698"/>
      <c r="H40" s="699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10" t="s">
        <v>60</v>
      </c>
      <c r="B44" s="711"/>
      <c r="C44" s="581" t="s">
        <v>44</v>
      </c>
      <c r="D44" s="582"/>
      <c r="E44" s="582"/>
      <c r="F44" s="583"/>
      <c r="G44" s="523" t="s">
        <v>45</v>
      </c>
      <c r="H44" s="524"/>
      <c r="I44" s="706" t="s">
        <v>64</v>
      </c>
      <c r="J44" s="707"/>
      <c r="K44" s="544" t="s">
        <v>35</v>
      </c>
      <c r="L44" s="546" t="s">
        <v>15</v>
      </c>
      <c r="M44" s="547"/>
      <c r="N44" s="547"/>
      <c r="O44" s="547"/>
      <c r="P44" s="547"/>
      <c r="Q44" s="547"/>
      <c r="R44" s="548"/>
      <c r="S44" s="130"/>
      <c r="T44" s="31"/>
    </row>
    <row r="45" spans="1:24" s="23" customFormat="1" ht="26.25" thickBot="1">
      <c r="A45" s="712"/>
      <c r="B45" s="713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08"/>
      <c r="J45" s="709"/>
      <c r="K45" s="545"/>
      <c r="L45" s="549"/>
      <c r="M45" s="519"/>
      <c r="N45" s="519"/>
      <c r="O45" s="519"/>
      <c r="P45" s="519"/>
      <c r="Q45" s="519"/>
      <c r="R45" s="550"/>
      <c r="T45" s="34"/>
      <c r="V45" s="34"/>
      <c r="X45" s="20"/>
    </row>
    <row r="46" spans="1:24" s="23" customFormat="1" ht="12" customHeight="1" thickBot="1">
      <c r="A46" s="693"/>
      <c r="B46" s="694"/>
      <c r="C46" s="126"/>
      <c r="D46" s="127"/>
      <c r="E46" s="131"/>
      <c r="F46" s="125"/>
      <c r="G46" s="124"/>
      <c r="H46" s="124"/>
      <c r="I46" s="704"/>
      <c r="J46" s="705"/>
      <c r="K46" s="137"/>
      <c r="L46" s="724"/>
      <c r="M46" s="725"/>
      <c r="N46" s="725"/>
      <c r="O46" s="725"/>
      <c r="P46" s="725"/>
      <c r="Q46" s="725"/>
      <c r="R46" s="726"/>
      <c r="S46" s="49"/>
      <c r="T46" s="132"/>
      <c r="U46" s="34"/>
      <c r="X46" s="20"/>
    </row>
    <row r="47" spans="1:24" s="23" customFormat="1" ht="12" customHeight="1" thickBot="1">
      <c r="A47" s="584"/>
      <c r="B47" s="585"/>
      <c r="C47" s="585"/>
      <c r="D47" s="585"/>
      <c r="E47" s="585"/>
      <c r="F47" s="585"/>
      <c r="G47" s="585"/>
      <c r="H47" s="586"/>
      <c r="I47" s="702"/>
      <c r="J47" s="703"/>
      <c r="K47" s="695"/>
      <c r="L47" s="570"/>
      <c r="M47" s="570"/>
      <c r="N47" s="570"/>
      <c r="O47" s="570"/>
      <c r="P47" s="570"/>
      <c r="Q47" s="570"/>
      <c r="R47" s="696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19"/>
      <c r="K50" s="519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63" t="s">
        <v>14</v>
      </c>
      <c r="B51" s="564"/>
      <c r="C51" s="565" t="s">
        <v>52</v>
      </c>
      <c r="D51" s="566"/>
      <c r="E51" s="566"/>
      <c r="F51" s="566"/>
      <c r="G51" s="564"/>
      <c r="H51" s="565" t="s">
        <v>59</v>
      </c>
      <c r="I51" s="564"/>
      <c r="J51" s="567" t="s">
        <v>21</v>
      </c>
      <c r="K51" s="568"/>
      <c r="L51" s="565" t="s">
        <v>15</v>
      </c>
      <c r="M51" s="566"/>
      <c r="N51" s="566"/>
      <c r="O51" s="566"/>
      <c r="P51" s="566"/>
      <c r="Q51" s="566"/>
      <c r="R51" s="569"/>
    </row>
    <row r="52" spans="1:21" s="141" customFormat="1" ht="13.5" thickBot="1">
      <c r="A52" s="755" t="s">
        <v>72</v>
      </c>
      <c r="B52" s="571"/>
      <c r="C52" s="570" t="s">
        <v>244</v>
      </c>
      <c r="D52" s="570"/>
      <c r="E52" s="570"/>
      <c r="F52" s="570"/>
      <c r="G52" s="571"/>
      <c r="H52" s="572" t="s">
        <v>258</v>
      </c>
      <c r="I52" s="573"/>
      <c r="J52" s="574" t="s">
        <v>281</v>
      </c>
      <c r="K52" s="575"/>
      <c r="L52" s="565"/>
      <c r="M52" s="566"/>
      <c r="N52" s="566"/>
      <c r="O52" s="566"/>
      <c r="P52" s="566"/>
      <c r="Q52" s="566"/>
      <c r="R52" s="569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302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303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 thickBot="1">
      <c r="A63" s="433" t="s">
        <v>304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5"/>
      <c r="N63" s="305"/>
      <c r="O63" s="306"/>
      <c r="P63" s="307"/>
      <c r="Q63" s="308"/>
      <c r="R63" s="309"/>
      <c r="U63" s="141" t="s">
        <v>2</v>
      </c>
    </row>
    <row r="64" spans="1:21" s="141" customFormat="1" ht="15" customHeight="1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8"/>
      <c r="U68" s="419"/>
    </row>
    <row r="69" spans="1:21" ht="12.75" customHeight="1" thickBot="1">
      <c r="A69" s="310" t="s">
        <v>117</v>
      </c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51"/>
      <c r="T69" s="418"/>
      <c r="U69" s="419"/>
    </row>
    <row r="70" spans="1:21" s="432" customFormat="1" ht="12.75" customHeight="1" thickBot="1">
      <c r="A70" s="429" t="s">
        <v>22</v>
      </c>
      <c r="B70" s="756" t="s">
        <v>67</v>
      </c>
      <c r="C70" s="757"/>
      <c r="D70" s="757"/>
      <c r="E70" s="757"/>
      <c r="F70" s="757"/>
      <c r="G70" s="757"/>
      <c r="H70" s="757"/>
      <c r="I70" s="757"/>
      <c r="J70" s="757"/>
      <c r="K70" s="757"/>
      <c r="L70" s="757"/>
      <c r="M70" s="757"/>
      <c r="N70" s="757"/>
      <c r="O70" s="757"/>
      <c r="P70" s="757"/>
      <c r="Q70" s="757"/>
      <c r="R70" s="758"/>
      <c r="S70" s="430"/>
      <c r="T70" s="431"/>
      <c r="U70" s="419"/>
    </row>
    <row r="71" spans="1:21" s="432" customFormat="1" ht="12.75" customHeight="1">
      <c r="A71" s="454">
        <v>1.3888888888888889E-3</v>
      </c>
      <c r="B71" s="743" t="s">
        <v>322</v>
      </c>
      <c r="C71" s="744"/>
      <c r="D71" s="744"/>
      <c r="E71" s="744"/>
      <c r="F71" s="744"/>
      <c r="G71" s="744"/>
      <c r="H71" s="744"/>
      <c r="I71" s="744"/>
      <c r="J71" s="744"/>
      <c r="K71" s="744"/>
      <c r="L71" s="744"/>
      <c r="M71" s="744"/>
      <c r="N71" s="744"/>
      <c r="O71" s="744"/>
      <c r="P71" s="744"/>
      <c r="Q71" s="744"/>
      <c r="R71" s="745"/>
      <c r="S71" s="430"/>
      <c r="T71" s="431"/>
      <c r="U71" s="419"/>
    </row>
    <row r="72" spans="1:21" s="141" customFormat="1" ht="12.75" customHeight="1">
      <c r="A72" s="428">
        <v>0.12152777777777778</v>
      </c>
      <c r="B72" s="746" t="s">
        <v>321</v>
      </c>
      <c r="C72" s="747"/>
      <c r="D72" s="747"/>
      <c r="E72" s="747"/>
      <c r="F72" s="747"/>
      <c r="G72" s="747"/>
      <c r="H72" s="747"/>
      <c r="I72" s="747"/>
      <c r="J72" s="747"/>
      <c r="K72" s="747"/>
      <c r="L72" s="747"/>
      <c r="M72" s="747"/>
      <c r="N72" s="747"/>
      <c r="O72" s="747"/>
      <c r="P72" s="747"/>
      <c r="Q72" s="747"/>
      <c r="R72" s="748"/>
      <c r="S72" s="51"/>
      <c r="T72" s="418"/>
      <c r="U72" s="419"/>
    </row>
    <row r="73" spans="1:21" s="141" customFormat="1" ht="12.75" customHeight="1">
      <c r="A73" s="428">
        <v>0.24097222222222223</v>
      </c>
      <c r="B73" s="436" t="s">
        <v>323</v>
      </c>
      <c r="C73" s="437"/>
      <c r="D73" s="437"/>
      <c r="E73" s="437"/>
      <c r="F73" s="437"/>
      <c r="G73" s="437"/>
      <c r="H73" s="437"/>
      <c r="I73" s="437"/>
      <c r="J73" s="437"/>
      <c r="K73" s="437"/>
      <c r="L73" s="437"/>
      <c r="M73" s="437"/>
      <c r="N73" s="437"/>
      <c r="O73" s="437"/>
      <c r="P73" s="437"/>
      <c r="Q73" s="437"/>
      <c r="R73" s="438"/>
      <c r="S73" s="51"/>
      <c r="T73" s="418"/>
      <c r="U73" s="419"/>
    </row>
    <row r="74" spans="1:21" s="141" customFormat="1">
      <c r="A74" s="421">
        <v>0.28125</v>
      </c>
      <c r="B74" s="436" t="s">
        <v>324</v>
      </c>
      <c r="C74" s="437"/>
      <c r="D74" s="437"/>
      <c r="E74" s="437"/>
      <c r="F74" s="437"/>
      <c r="G74" s="437"/>
      <c r="H74" s="437"/>
      <c r="I74" s="437"/>
      <c r="J74" s="437"/>
      <c r="K74" s="437"/>
      <c r="L74" s="437"/>
      <c r="M74" s="437"/>
      <c r="N74" s="437"/>
      <c r="O74" s="437"/>
      <c r="P74" s="437"/>
      <c r="Q74" s="437"/>
      <c r="R74" s="438"/>
      <c r="S74" s="51"/>
      <c r="T74" s="418"/>
      <c r="U74" s="419"/>
    </row>
    <row r="75" spans="1:21" s="141" customFormat="1">
      <c r="A75" s="421">
        <v>0.2951388888888889</v>
      </c>
      <c r="B75" s="436" t="s">
        <v>325</v>
      </c>
      <c r="C75" s="437"/>
      <c r="D75" s="437"/>
      <c r="E75" s="437"/>
      <c r="F75" s="437"/>
      <c r="G75" s="437"/>
      <c r="H75" s="437"/>
      <c r="I75" s="437"/>
      <c r="J75" s="437"/>
      <c r="K75" s="437"/>
      <c r="L75" s="437"/>
      <c r="M75" s="437"/>
      <c r="N75" s="437"/>
      <c r="O75" s="437"/>
      <c r="P75" s="437"/>
      <c r="Q75" s="437"/>
      <c r="R75" s="438"/>
      <c r="S75" s="51"/>
      <c r="T75" s="418"/>
      <c r="U75" s="419"/>
    </row>
    <row r="76" spans="1:21" s="141" customFormat="1">
      <c r="A76" s="421">
        <v>0.3298611111111111</v>
      </c>
      <c r="B76" s="516" t="s">
        <v>326</v>
      </c>
      <c r="C76" s="517"/>
      <c r="D76" s="517"/>
      <c r="E76" s="517"/>
      <c r="F76" s="517"/>
      <c r="G76" s="517"/>
      <c r="H76" s="517"/>
      <c r="I76" s="517"/>
      <c r="J76" s="517"/>
      <c r="K76" s="517"/>
      <c r="L76" s="517"/>
      <c r="M76" s="517"/>
      <c r="N76" s="517"/>
      <c r="O76" s="517"/>
      <c r="P76" s="517"/>
      <c r="Q76" s="517"/>
      <c r="R76" s="518"/>
      <c r="S76" s="51"/>
      <c r="T76" s="418"/>
      <c r="U76" s="419"/>
    </row>
    <row r="77" spans="1:21" s="141" customFormat="1">
      <c r="A77" s="421">
        <v>0.38958333333333334</v>
      </c>
      <c r="B77" s="516" t="s">
        <v>331</v>
      </c>
      <c r="C77" s="517"/>
      <c r="D77" s="517"/>
      <c r="E77" s="517"/>
      <c r="F77" s="517"/>
      <c r="G77" s="517"/>
      <c r="H77" s="517"/>
      <c r="I77" s="517"/>
      <c r="J77" s="517"/>
      <c r="K77" s="517"/>
      <c r="L77" s="517"/>
      <c r="M77" s="517"/>
      <c r="N77" s="517"/>
      <c r="O77" s="517"/>
      <c r="P77" s="517"/>
      <c r="Q77" s="517"/>
      <c r="R77" s="518"/>
      <c r="S77" s="51"/>
      <c r="T77" s="418"/>
      <c r="U77" s="128"/>
    </row>
    <row r="78" spans="1:21" s="141" customFormat="1">
      <c r="A78" s="421">
        <v>0.39861111111111114</v>
      </c>
      <c r="B78" s="516" t="s">
        <v>332</v>
      </c>
      <c r="C78" s="517"/>
      <c r="D78" s="517"/>
      <c r="E78" s="517"/>
      <c r="F78" s="517"/>
      <c r="G78" s="517"/>
      <c r="H78" s="517"/>
      <c r="I78" s="517"/>
      <c r="J78" s="517"/>
      <c r="K78" s="517"/>
      <c r="L78" s="517"/>
      <c r="M78" s="517"/>
      <c r="N78" s="517"/>
      <c r="O78" s="517"/>
      <c r="P78" s="517"/>
      <c r="Q78" s="517"/>
      <c r="R78" s="518"/>
      <c r="S78" s="51"/>
      <c r="T78" s="418"/>
      <c r="U78" s="128"/>
    </row>
    <row r="79" spans="1:21" s="141" customFormat="1">
      <c r="A79" s="422">
        <v>0.4201388888888889</v>
      </c>
      <c r="B79" s="516" t="s">
        <v>327</v>
      </c>
      <c r="C79" s="517"/>
      <c r="D79" s="517"/>
      <c r="E79" s="517"/>
      <c r="F79" s="517"/>
      <c r="G79" s="517"/>
      <c r="H79" s="517"/>
      <c r="I79" s="517"/>
      <c r="J79" s="517"/>
      <c r="K79" s="517"/>
      <c r="L79" s="517"/>
      <c r="M79" s="517"/>
      <c r="N79" s="517"/>
      <c r="O79" s="517"/>
      <c r="P79" s="517"/>
      <c r="Q79" s="517"/>
      <c r="R79" s="518"/>
      <c r="S79" s="51"/>
      <c r="T79" s="418"/>
      <c r="U79" s="128"/>
    </row>
    <row r="80" spans="1:21" s="141" customFormat="1">
      <c r="A80" s="422">
        <v>0.44236111111111109</v>
      </c>
      <c r="B80" s="516" t="s">
        <v>333</v>
      </c>
      <c r="C80" s="517"/>
      <c r="D80" s="517"/>
      <c r="E80" s="517"/>
      <c r="F80" s="517"/>
      <c r="G80" s="517"/>
      <c r="H80" s="517"/>
      <c r="I80" s="517"/>
      <c r="J80" s="517"/>
      <c r="K80" s="517"/>
      <c r="L80" s="517"/>
      <c r="M80" s="517"/>
      <c r="N80" s="517"/>
      <c r="O80" s="517"/>
      <c r="P80" s="517"/>
      <c r="Q80" s="517"/>
      <c r="R80" s="518"/>
      <c r="S80" s="51"/>
      <c r="T80" s="418"/>
      <c r="U80" s="128"/>
    </row>
    <row r="81" spans="1:22" s="141" customFormat="1">
      <c r="A81" s="422">
        <v>0.44861111111111113</v>
      </c>
      <c r="B81" s="516" t="s">
        <v>334</v>
      </c>
      <c r="C81" s="517"/>
      <c r="D81" s="517"/>
      <c r="E81" s="517"/>
      <c r="F81" s="517"/>
      <c r="G81" s="517"/>
      <c r="H81" s="517"/>
      <c r="I81" s="517"/>
      <c r="J81" s="517"/>
      <c r="K81" s="517"/>
      <c r="L81" s="517"/>
      <c r="M81" s="517"/>
      <c r="N81" s="517"/>
      <c r="O81" s="517"/>
      <c r="P81" s="517"/>
      <c r="Q81" s="517"/>
      <c r="R81" s="518"/>
      <c r="S81" s="51"/>
      <c r="T81" s="418"/>
      <c r="U81" s="407"/>
      <c r="V81" s="42"/>
    </row>
    <row r="82" spans="1:22" s="141" customFormat="1">
      <c r="A82" s="422">
        <v>0.46736111111111112</v>
      </c>
      <c r="B82" s="516" t="s">
        <v>335</v>
      </c>
      <c r="C82" s="517"/>
      <c r="D82" s="517"/>
      <c r="E82" s="517"/>
      <c r="F82" s="517"/>
      <c r="G82" s="517"/>
      <c r="H82" s="517"/>
      <c r="I82" s="517"/>
      <c r="J82" s="517"/>
      <c r="K82" s="517"/>
      <c r="L82" s="517"/>
      <c r="M82" s="517"/>
      <c r="N82" s="517"/>
      <c r="O82" s="517"/>
      <c r="P82" s="517"/>
      <c r="Q82" s="517"/>
      <c r="R82" s="518"/>
      <c r="S82" s="51"/>
      <c r="T82" s="418"/>
      <c r="U82" s="408"/>
      <c r="V82" s="42"/>
    </row>
    <row r="83" spans="1:22" s="141" customFormat="1">
      <c r="A83" s="422">
        <v>0.5625</v>
      </c>
      <c r="B83" s="516" t="s">
        <v>336</v>
      </c>
      <c r="C83" s="517"/>
      <c r="D83" s="517"/>
      <c r="E83" s="517"/>
      <c r="F83" s="517"/>
      <c r="G83" s="517"/>
      <c r="H83" s="517"/>
      <c r="I83" s="517"/>
      <c r="J83" s="517"/>
      <c r="K83" s="517"/>
      <c r="L83" s="517"/>
      <c r="M83" s="517"/>
      <c r="N83" s="517"/>
      <c r="O83" s="517"/>
      <c r="P83" s="517"/>
      <c r="Q83" s="517"/>
      <c r="R83" s="518"/>
      <c r="S83" s="51"/>
      <c r="T83" s="418"/>
      <c r="U83" s="408"/>
      <c r="V83" s="42"/>
    </row>
    <row r="84" spans="1:22" s="141" customFormat="1">
      <c r="A84" s="422">
        <v>0.61527777777777781</v>
      </c>
      <c r="B84" s="516" t="s">
        <v>328</v>
      </c>
      <c r="C84" s="517"/>
      <c r="D84" s="517"/>
      <c r="E84" s="517"/>
      <c r="F84" s="517"/>
      <c r="G84" s="517"/>
      <c r="H84" s="517"/>
      <c r="I84" s="517"/>
      <c r="J84" s="517"/>
      <c r="K84" s="517"/>
      <c r="L84" s="517"/>
      <c r="M84" s="517"/>
      <c r="N84" s="517"/>
      <c r="O84" s="517"/>
      <c r="P84" s="517"/>
      <c r="Q84" s="517"/>
      <c r="R84" s="518"/>
      <c r="S84" s="51"/>
      <c r="T84" s="418"/>
      <c r="U84" s="408"/>
      <c r="V84" s="42"/>
    </row>
    <row r="85" spans="1:22" s="141" customFormat="1">
      <c r="A85" s="422">
        <v>0.625</v>
      </c>
      <c r="B85" s="516" t="s">
        <v>337</v>
      </c>
      <c r="C85" s="517"/>
      <c r="D85" s="517"/>
      <c r="E85" s="517"/>
      <c r="F85" s="517"/>
      <c r="G85" s="517"/>
      <c r="H85" s="517"/>
      <c r="I85" s="517"/>
      <c r="J85" s="517"/>
      <c r="K85" s="517"/>
      <c r="L85" s="517"/>
      <c r="M85" s="517"/>
      <c r="N85" s="517"/>
      <c r="O85" s="517"/>
      <c r="P85" s="517"/>
      <c r="Q85" s="517"/>
      <c r="R85" s="518"/>
      <c r="S85" s="51"/>
      <c r="T85" s="418"/>
      <c r="U85" s="408"/>
      <c r="V85" s="42"/>
    </row>
    <row r="86" spans="1:22" s="141" customFormat="1">
      <c r="A86" s="422">
        <v>0.64583333333333337</v>
      </c>
      <c r="B86" s="516" t="s">
        <v>330</v>
      </c>
      <c r="C86" s="517"/>
      <c r="D86" s="517"/>
      <c r="E86" s="517"/>
      <c r="F86" s="517"/>
      <c r="G86" s="517"/>
      <c r="H86" s="517"/>
      <c r="I86" s="517"/>
      <c r="J86" s="517"/>
      <c r="K86" s="517"/>
      <c r="L86" s="517"/>
      <c r="M86" s="517"/>
      <c r="N86" s="517"/>
      <c r="O86" s="517"/>
      <c r="P86" s="517"/>
      <c r="Q86" s="517"/>
      <c r="R86" s="518"/>
      <c r="S86" s="51"/>
      <c r="T86" s="418"/>
      <c r="U86" s="408"/>
      <c r="V86" s="42"/>
    </row>
    <row r="87" spans="1:22" s="141" customFormat="1">
      <c r="A87" s="461">
        <v>0.74652777777777779</v>
      </c>
      <c r="B87" s="516" t="s">
        <v>329</v>
      </c>
      <c r="C87" s="517"/>
      <c r="D87" s="517"/>
      <c r="E87" s="517"/>
      <c r="F87" s="517"/>
      <c r="G87" s="517"/>
      <c r="H87" s="517"/>
      <c r="I87" s="517"/>
      <c r="J87" s="517"/>
      <c r="K87" s="517"/>
      <c r="L87" s="517"/>
      <c r="M87" s="517"/>
      <c r="N87" s="517"/>
      <c r="O87" s="517"/>
      <c r="P87" s="517"/>
      <c r="Q87" s="517"/>
      <c r="R87" s="518"/>
      <c r="S87" s="51"/>
      <c r="T87" s="418"/>
      <c r="U87" s="408"/>
      <c r="V87" s="42"/>
    </row>
    <row r="88" spans="1:22" s="141" customFormat="1">
      <c r="A88" s="461">
        <v>0.8666666666666667</v>
      </c>
      <c r="B88" s="455" t="s">
        <v>338</v>
      </c>
      <c r="C88" s="456"/>
      <c r="D88" s="456"/>
      <c r="E88" s="456"/>
      <c r="F88" s="456"/>
      <c r="G88" s="456"/>
      <c r="H88" s="456"/>
      <c r="I88" s="456"/>
      <c r="J88" s="456"/>
      <c r="K88" s="456"/>
      <c r="L88" s="456"/>
      <c r="M88" s="456"/>
      <c r="N88" s="456"/>
      <c r="O88" s="456"/>
      <c r="P88" s="456"/>
      <c r="Q88" s="456"/>
      <c r="R88" s="457"/>
      <c r="S88" s="51"/>
      <c r="T88" s="418"/>
      <c r="U88" s="408"/>
      <c r="V88" s="42"/>
    </row>
    <row r="89" spans="1:22" s="141" customFormat="1">
      <c r="A89" s="461">
        <v>0.86736111111111114</v>
      </c>
      <c r="B89" s="516" t="s">
        <v>339</v>
      </c>
      <c r="C89" s="517"/>
      <c r="D89" s="517"/>
      <c r="E89" s="517"/>
      <c r="F89" s="517"/>
      <c r="G89" s="517"/>
      <c r="H89" s="517"/>
      <c r="I89" s="517"/>
      <c r="J89" s="517"/>
      <c r="K89" s="517"/>
      <c r="L89" s="517"/>
      <c r="M89" s="517"/>
      <c r="N89" s="517"/>
      <c r="O89" s="517"/>
      <c r="P89" s="517"/>
      <c r="Q89" s="517"/>
      <c r="R89" s="518"/>
      <c r="S89" s="51"/>
      <c r="T89" s="418"/>
      <c r="U89" s="408"/>
      <c r="V89" s="42"/>
    </row>
    <row r="90" spans="1:22" s="141" customFormat="1">
      <c r="A90" s="914">
        <v>0.875</v>
      </c>
      <c r="B90" s="516" t="s">
        <v>340</v>
      </c>
      <c r="C90" s="517"/>
      <c r="D90" s="517"/>
      <c r="E90" s="517"/>
      <c r="F90" s="517"/>
      <c r="G90" s="517"/>
      <c r="H90" s="517"/>
      <c r="I90" s="517"/>
      <c r="J90" s="517"/>
      <c r="K90" s="517"/>
      <c r="L90" s="517"/>
      <c r="M90" s="517"/>
      <c r="N90" s="517"/>
      <c r="O90" s="517"/>
      <c r="P90" s="517"/>
      <c r="Q90" s="517"/>
      <c r="R90" s="518"/>
      <c r="S90" s="51"/>
      <c r="T90" s="42"/>
      <c r="U90" s="128"/>
    </row>
    <row r="91" spans="1:22" s="141" customFormat="1">
      <c r="A91" s="914">
        <v>0.91805555555555551</v>
      </c>
      <c r="B91" s="458" t="s">
        <v>341</v>
      </c>
      <c r="C91" s="459"/>
      <c r="D91" s="459"/>
      <c r="E91" s="459"/>
      <c r="F91" s="459"/>
      <c r="G91" s="459"/>
      <c r="H91" s="459"/>
      <c r="I91" s="459"/>
      <c r="J91" s="459"/>
      <c r="K91" s="459"/>
      <c r="L91" s="459"/>
      <c r="M91" s="459"/>
      <c r="N91" s="459"/>
      <c r="O91" s="459"/>
      <c r="P91" s="459"/>
      <c r="Q91" s="459"/>
      <c r="R91" s="460"/>
      <c r="S91" s="51"/>
      <c r="T91" s="42"/>
      <c r="U91" s="128"/>
    </row>
    <row r="92" spans="1:22" s="141" customFormat="1" ht="13.5" thickBot="1">
      <c r="A92" s="910">
        <v>0.99652777777777779</v>
      </c>
      <c r="B92" s="911" t="s">
        <v>342</v>
      </c>
      <c r="C92" s="912"/>
      <c r="D92" s="912"/>
      <c r="E92" s="912"/>
      <c r="F92" s="912"/>
      <c r="G92" s="912"/>
      <c r="H92" s="912"/>
      <c r="I92" s="912"/>
      <c r="J92" s="912"/>
      <c r="K92" s="912"/>
      <c r="L92" s="912"/>
      <c r="M92" s="912"/>
      <c r="N92" s="912"/>
      <c r="O92" s="912"/>
      <c r="P92" s="912"/>
      <c r="Q92" s="912"/>
      <c r="R92" s="913"/>
      <c r="S92" s="51"/>
      <c r="T92" s="42"/>
      <c r="U92" s="128"/>
    </row>
    <row r="93" spans="1:22" s="141" customFormat="1" ht="15" customHeight="1">
      <c r="A93" s="200"/>
      <c r="B93" s="201"/>
      <c r="C93" s="201"/>
      <c r="D93" s="201"/>
      <c r="E93" s="201"/>
      <c r="F93" s="201"/>
      <c r="G93" s="201"/>
      <c r="H93" s="201"/>
      <c r="I93" s="201"/>
      <c r="J93" s="201"/>
      <c r="K93" s="201"/>
      <c r="L93" s="201"/>
      <c r="M93" s="201"/>
      <c r="N93" s="201"/>
      <c r="O93" s="201"/>
      <c r="P93" s="201"/>
      <c r="Q93" s="201"/>
      <c r="R93" s="201"/>
      <c r="S93" s="51"/>
      <c r="T93" s="42"/>
      <c r="U93" s="128"/>
    </row>
    <row r="94" spans="1:22" s="141" customFormat="1" ht="15" customHeight="1" thickBot="1">
      <c r="A94" s="262" t="s">
        <v>139</v>
      </c>
      <c r="B94" s="262"/>
      <c r="C94" s="262"/>
      <c r="D94" s="262"/>
      <c r="E94" s="262"/>
      <c r="F94" s="262"/>
      <c r="G94" s="262"/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51"/>
      <c r="T94" s="42"/>
      <c r="U94" s="128"/>
    </row>
    <row r="95" spans="1:22" s="141" customFormat="1" ht="15" customHeight="1">
      <c r="A95" s="330"/>
      <c r="B95" s="752"/>
      <c r="C95" s="753"/>
      <c r="D95" s="753"/>
      <c r="E95" s="753"/>
      <c r="F95" s="753"/>
      <c r="G95" s="753"/>
      <c r="H95" s="753"/>
      <c r="I95" s="753"/>
      <c r="J95" s="753"/>
      <c r="K95" s="753"/>
      <c r="L95" s="753"/>
      <c r="M95" s="753"/>
      <c r="N95" s="753"/>
      <c r="O95" s="753"/>
      <c r="P95" s="753"/>
      <c r="Q95" s="753"/>
      <c r="R95" s="754"/>
      <c r="S95" s="51"/>
      <c r="T95" s="42"/>
      <c r="U95" s="128"/>
    </row>
    <row r="96" spans="1:22" s="141" customFormat="1" ht="15" customHeight="1" thickBot="1">
      <c r="A96" s="331"/>
      <c r="B96" s="749"/>
      <c r="C96" s="750"/>
      <c r="D96" s="750"/>
      <c r="E96" s="750"/>
      <c r="F96" s="750"/>
      <c r="G96" s="750"/>
      <c r="H96" s="750"/>
      <c r="I96" s="750"/>
      <c r="J96" s="750"/>
      <c r="K96" s="750"/>
      <c r="L96" s="750"/>
      <c r="M96" s="750"/>
      <c r="N96" s="750"/>
      <c r="O96" s="750"/>
      <c r="P96" s="750"/>
      <c r="Q96" s="750"/>
      <c r="R96" s="751"/>
      <c r="S96" s="51"/>
      <c r="T96" s="42"/>
      <c r="U96" s="128"/>
    </row>
    <row r="97" spans="1:21" s="141" customFormat="1" ht="15" customHeight="1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51"/>
      <c r="T97" s="42"/>
      <c r="U97" s="128"/>
    </row>
    <row r="98" spans="1:21" s="141" customFormat="1" ht="15" customHeight="1" thickBot="1">
      <c r="A98" s="73" t="s">
        <v>140</v>
      </c>
      <c r="B98" s="73"/>
      <c r="C98" s="193"/>
      <c r="D98" s="193"/>
      <c r="E98" s="73"/>
      <c r="F98" s="73"/>
      <c r="G98" s="73"/>
      <c r="H98" s="73"/>
      <c r="I98" s="105"/>
      <c r="J98" s="519"/>
      <c r="K98" s="519"/>
      <c r="L98" s="73"/>
      <c r="M98" s="73"/>
      <c r="N98" s="73"/>
      <c r="O98" s="73"/>
      <c r="P98" s="73"/>
      <c r="Q98" s="73"/>
      <c r="R98" s="73"/>
      <c r="S98" s="51"/>
      <c r="T98" s="42"/>
      <c r="U98" s="128"/>
    </row>
    <row r="99" spans="1:21" s="141" customFormat="1" ht="15" customHeight="1">
      <c r="A99" s="405" t="s">
        <v>143</v>
      </c>
      <c r="B99" s="147" t="s">
        <v>309</v>
      </c>
      <c r="C99" s="147"/>
      <c r="D99" s="147"/>
      <c r="E99" s="147"/>
      <c r="F99" s="147" t="s">
        <v>310</v>
      </c>
      <c r="G99" s="147"/>
      <c r="H99" s="147"/>
      <c r="I99" s="147"/>
      <c r="J99" s="561" t="s">
        <v>311</v>
      </c>
      <c r="K99" s="561"/>
      <c r="L99" s="561"/>
      <c r="M99" s="561"/>
      <c r="N99" s="147"/>
      <c r="O99" s="147"/>
      <c r="P99" s="147"/>
      <c r="Q99" s="147"/>
      <c r="R99" s="406"/>
      <c r="S99" s="51"/>
      <c r="T99" s="42"/>
      <c r="U99" s="128"/>
    </row>
    <row r="100" spans="1:21" s="141" customFormat="1" ht="15" customHeight="1" thickBot="1">
      <c r="A100" s="420" t="s">
        <v>144</v>
      </c>
      <c r="B100" s="160" t="s">
        <v>276</v>
      </c>
      <c r="C100" s="160"/>
      <c r="D100" s="160"/>
      <c r="E100" s="160"/>
      <c r="F100" s="160" t="s">
        <v>277</v>
      </c>
      <c r="G100" s="160"/>
      <c r="H100" s="160"/>
      <c r="I100" s="160"/>
      <c r="J100" s="560" t="s">
        <v>278</v>
      </c>
      <c r="K100" s="560"/>
      <c r="L100" s="560"/>
      <c r="M100" s="560"/>
      <c r="N100" s="160"/>
      <c r="O100" s="160"/>
      <c r="P100" s="160"/>
      <c r="Q100" s="160"/>
      <c r="R100" s="161"/>
      <c r="S100" s="51"/>
      <c r="T100" s="42"/>
      <c r="U100" s="128"/>
    </row>
    <row r="101" spans="1:21" s="141" customFormat="1" ht="15" customHeight="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51"/>
      <c r="T101" s="42"/>
      <c r="U101" s="128"/>
    </row>
    <row r="102" spans="1:21" s="141" customFormat="1" ht="1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.7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2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2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2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2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2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2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2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2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2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2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2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2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</row>
    <row r="125" spans="1:22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2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2" s="141" customFormat="1" ht="1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2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  <c r="V128" s="20"/>
    </row>
    <row r="129" spans="1:22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20"/>
    </row>
    <row r="130" spans="1:22">
      <c r="U130" s="141"/>
      <c r="V130" s="141"/>
    </row>
    <row r="131" spans="1:22" s="141" customForma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</row>
    <row r="132" spans="1:22" s="141" customForma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V132" s="20"/>
    </row>
    <row r="133" spans="1:22" s="141" customForma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U133" s="20"/>
      <c r="V133" s="20"/>
    </row>
  </sheetData>
  <sheetProtection formatCells="0"/>
  <mergeCells count="154">
    <mergeCell ref="B71:R71"/>
    <mergeCell ref="B78:R78"/>
    <mergeCell ref="B72:R72"/>
    <mergeCell ref="B96:R96"/>
    <mergeCell ref="B95:R95"/>
    <mergeCell ref="B92:R92"/>
    <mergeCell ref="A52:B52"/>
    <mergeCell ref="B70:R70"/>
    <mergeCell ref="B76:R76"/>
    <mergeCell ref="B77:R77"/>
    <mergeCell ref="B79:R79"/>
    <mergeCell ref="B80:R80"/>
    <mergeCell ref="B81:R81"/>
    <mergeCell ref="B82:R82"/>
    <mergeCell ref="B83:R83"/>
    <mergeCell ref="B84:R84"/>
    <mergeCell ref="B85:R85"/>
    <mergeCell ref="B86:R86"/>
    <mergeCell ref="B87:R87"/>
    <mergeCell ref="B90:R9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14:D14"/>
    <mergeCell ref="G17:M17"/>
    <mergeCell ref="A17:F17"/>
    <mergeCell ref="G19:M19"/>
    <mergeCell ref="G23:M23"/>
    <mergeCell ref="L25:M25"/>
    <mergeCell ref="A19:F19"/>
    <mergeCell ref="A18:F18"/>
    <mergeCell ref="G18:I18"/>
    <mergeCell ref="J18:K18"/>
    <mergeCell ref="L18:M18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G32:J32"/>
    <mergeCell ref="C44:F44"/>
    <mergeCell ref="A47:H47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A26:F26"/>
    <mergeCell ref="O24:P24"/>
    <mergeCell ref="G25:H25"/>
    <mergeCell ref="A20:F20"/>
    <mergeCell ref="J100:M100"/>
    <mergeCell ref="J99:M99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9:R89"/>
    <mergeCell ref="J98:K98"/>
    <mergeCell ref="K32:M32"/>
    <mergeCell ref="G44:H44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</mergeCells>
  <phoneticPr fontId="79" type="noConversion"/>
  <printOptions horizontalCentered="1"/>
  <pageMargins left="0.25" right="0.25" top="0.75" bottom="0.75" header="0.3" footer="0.3"/>
  <pageSetup paperSize="9" scale="37" fitToWidth="0" orientation="portrait" r:id="rId1"/>
  <headerFooter alignWithMargins="0"/>
  <rowBreaks count="1" manualBreakCount="1">
    <brk id="80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O37" sqref="O37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3">
        <v>45816</v>
      </c>
      <c r="C1" s="833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34" t="s">
        <v>5</v>
      </c>
      <c r="B4" s="835"/>
      <c r="C4" s="792" t="s">
        <v>25</v>
      </c>
      <c r="D4" s="816"/>
      <c r="E4" s="792" t="s">
        <v>7</v>
      </c>
      <c r="F4" s="816"/>
      <c r="G4" s="792" t="s">
        <v>8</v>
      </c>
      <c r="H4" s="816"/>
      <c r="I4" s="792" t="s">
        <v>26</v>
      </c>
      <c r="J4" s="816"/>
      <c r="K4" s="792" t="s">
        <v>27</v>
      </c>
      <c r="L4" s="793"/>
      <c r="U4"/>
      <c r="V4" s="10"/>
      <c r="W4" s="10"/>
    </row>
    <row r="5" spans="1:23" ht="13.5" thickBot="1">
      <c r="A5" s="836"/>
      <c r="B5" s="837"/>
      <c r="C5" s="810" t="s">
        <v>28</v>
      </c>
      <c r="D5" s="817"/>
      <c r="E5" s="810" t="s">
        <v>26</v>
      </c>
      <c r="F5" s="817"/>
      <c r="G5" s="810" t="s">
        <v>26</v>
      </c>
      <c r="H5" s="817"/>
      <c r="I5" s="810" t="s">
        <v>29</v>
      </c>
      <c r="J5" s="817"/>
      <c r="K5" s="810" t="s">
        <v>29</v>
      </c>
      <c r="L5" s="811"/>
      <c r="U5"/>
      <c r="V5" s="10"/>
      <c r="W5" s="10"/>
    </row>
    <row r="6" spans="1:23" ht="13.5" thickTop="1">
      <c r="A6" s="775" t="s">
        <v>191</v>
      </c>
      <c r="B6" s="776"/>
      <c r="C6" s="826">
        <v>294900</v>
      </c>
      <c r="D6" s="827"/>
      <c r="E6" s="826">
        <v>294900</v>
      </c>
      <c r="F6" s="827"/>
      <c r="G6" s="826">
        <v>294900</v>
      </c>
      <c r="H6" s="827"/>
      <c r="I6" s="818">
        <f>G6-E6</f>
        <v>0</v>
      </c>
      <c r="J6" s="819"/>
      <c r="K6" s="812">
        <f>G6-C6</f>
        <v>0</v>
      </c>
      <c r="L6" s="813"/>
    </row>
    <row r="7" spans="1:23" ht="13.5" thickBot="1">
      <c r="A7" s="761" t="s">
        <v>192</v>
      </c>
      <c r="B7" s="762"/>
      <c r="C7" s="763">
        <v>301360</v>
      </c>
      <c r="D7" s="764"/>
      <c r="E7" s="763">
        <v>301360</v>
      </c>
      <c r="F7" s="764"/>
      <c r="G7" s="763">
        <v>301360</v>
      </c>
      <c r="H7" s="764"/>
      <c r="I7" s="790">
        <f>G7-E7</f>
        <v>0</v>
      </c>
      <c r="J7" s="796"/>
      <c r="K7" s="790">
        <f>G7-C7</f>
        <v>0</v>
      </c>
      <c r="L7" s="791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279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6" t="s">
        <v>5</v>
      </c>
      <c r="B10" s="807"/>
      <c r="C10" s="767" t="s">
        <v>25</v>
      </c>
      <c r="D10" s="768"/>
      <c r="E10" s="767" t="s">
        <v>7</v>
      </c>
      <c r="F10" s="768"/>
      <c r="G10" s="767" t="s">
        <v>8</v>
      </c>
      <c r="H10" s="768"/>
      <c r="I10" s="820" t="s">
        <v>26</v>
      </c>
      <c r="J10" s="821"/>
      <c r="K10" s="792" t="s">
        <v>27</v>
      </c>
      <c r="L10" s="793"/>
      <c r="N10" s="19"/>
    </row>
    <row r="11" spans="1:23" ht="13.5" thickBot="1">
      <c r="A11" s="808"/>
      <c r="B11" s="774"/>
      <c r="C11" s="765" t="s">
        <v>28</v>
      </c>
      <c r="D11" s="766"/>
      <c r="E11" s="765" t="s">
        <v>26</v>
      </c>
      <c r="F11" s="766"/>
      <c r="G11" s="765" t="s">
        <v>26</v>
      </c>
      <c r="H11" s="766"/>
      <c r="I11" s="822" t="s">
        <v>29</v>
      </c>
      <c r="J11" s="823"/>
      <c r="K11" s="810" t="s">
        <v>29</v>
      </c>
      <c r="L11" s="811"/>
      <c r="N11"/>
      <c r="O11"/>
      <c r="P11"/>
      <c r="Q11"/>
      <c r="R11"/>
    </row>
    <row r="12" spans="1:23" ht="13.5" thickTop="1">
      <c r="A12" s="775" t="s">
        <v>191</v>
      </c>
      <c r="B12" s="776"/>
      <c r="C12" s="812">
        <v>2127850</v>
      </c>
      <c r="D12" s="830"/>
      <c r="E12" s="812">
        <v>2181710</v>
      </c>
      <c r="F12" s="830"/>
      <c r="G12" s="812">
        <v>2182760</v>
      </c>
      <c r="H12" s="830"/>
      <c r="I12" s="818">
        <f>G12-E12</f>
        <v>1050</v>
      </c>
      <c r="J12" s="819"/>
      <c r="K12" s="812">
        <f>G12-C12</f>
        <v>54910</v>
      </c>
      <c r="L12" s="813"/>
      <c r="N12" s="19"/>
      <c r="O12"/>
      <c r="P12"/>
      <c r="Q12"/>
      <c r="R12"/>
      <c r="S12"/>
      <c r="T12"/>
    </row>
    <row r="13" spans="1:23" ht="13.5" thickBot="1">
      <c r="A13" s="761" t="s">
        <v>192</v>
      </c>
      <c r="B13" s="762"/>
      <c r="C13" s="790">
        <v>2126290</v>
      </c>
      <c r="D13" s="796"/>
      <c r="E13" s="790">
        <v>2180090</v>
      </c>
      <c r="F13" s="796"/>
      <c r="G13" s="790">
        <v>2181130</v>
      </c>
      <c r="H13" s="796"/>
      <c r="I13" s="790">
        <f>G13-E13</f>
        <v>1040</v>
      </c>
      <c r="J13" s="796"/>
      <c r="K13" s="790">
        <f>G13-C13</f>
        <v>54840</v>
      </c>
      <c r="L13" s="791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6" t="s">
        <v>5</v>
      </c>
      <c r="B16" s="807"/>
      <c r="C16" s="767" t="s">
        <v>25</v>
      </c>
      <c r="D16" s="768"/>
      <c r="E16" s="767" t="s">
        <v>7</v>
      </c>
      <c r="F16" s="768"/>
      <c r="G16" s="767" t="s">
        <v>8</v>
      </c>
      <c r="H16" s="768"/>
      <c r="I16" s="820" t="s">
        <v>26</v>
      </c>
      <c r="J16" s="821"/>
      <c r="K16" s="792" t="s">
        <v>27</v>
      </c>
      <c r="L16" s="793"/>
      <c r="O16" s="48"/>
      <c r="P16"/>
      <c r="Q16" s="11"/>
      <c r="R16"/>
      <c r="S16"/>
      <c r="T16"/>
    </row>
    <row r="17" spans="1:20" ht="13.5" thickBot="1">
      <c r="A17" s="808"/>
      <c r="B17" s="774"/>
      <c r="C17" s="828" t="s">
        <v>28</v>
      </c>
      <c r="D17" s="829"/>
      <c r="E17" s="828" t="s">
        <v>26</v>
      </c>
      <c r="F17" s="829"/>
      <c r="G17" s="828" t="s">
        <v>26</v>
      </c>
      <c r="H17" s="829"/>
      <c r="I17" s="824" t="s">
        <v>29</v>
      </c>
      <c r="J17" s="825"/>
      <c r="K17" s="810" t="s">
        <v>29</v>
      </c>
      <c r="L17" s="811"/>
      <c r="N17" s="19"/>
      <c r="O17" s="48"/>
      <c r="P17"/>
      <c r="Q17"/>
      <c r="R17"/>
      <c r="S17"/>
      <c r="T17"/>
    </row>
    <row r="18" spans="1:20" ht="13.5" thickTop="1">
      <c r="A18" s="775" t="s">
        <v>191</v>
      </c>
      <c r="B18" s="776"/>
      <c r="C18" s="831">
        <v>93101910</v>
      </c>
      <c r="D18" s="832"/>
      <c r="E18" s="831">
        <v>98414750</v>
      </c>
      <c r="F18" s="832"/>
      <c r="G18" s="831">
        <v>99177930</v>
      </c>
      <c r="H18" s="832"/>
      <c r="I18" s="818">
        <f>G18-E18</f>
        <v>763180</v>
      </c>
      <c r="J18" s="819"/>
      <c r="K18" s="812">
        <f>G18-C18</f>
        <v>6076020</v>
      </c>
      <c r="L18" s="813"/>
      <c r="M18" s="19"/>
      <c r="N18" s="15"/>
      <c r="O18" s="17"/>
      <c r="P18"/>
      <c r="Q18"/>
      <c r="R18"/>
      <c r="S18"/>
      <c r="T18"/>
    </row>
    <row r="19" spans="1:20" ht="13.5" thickBot="1">
      <c r="A19" s="761" t="s">
        <v>192</v>
      </c>
      <c r="B19" s="762"/>
      <c r="C19" s="790">
        <v>93082960</v>
      </c>
      <c r="D19" s="796"/>
      <c r="E19" s="790">
        <v>98394300</v>
      </c>
      <c r="F19" s="796"/>
      <c r="G19" s="790">
        <v>99157260</v>
      </c>
      <c r="H19" s="796"/>
      <c r="I19" s="790">
        <f>G19-E19</f>
        <v>762960</v>
      </c>
      <c r="J19" s="796"/>
      <c r="K19" s="790">
        <f>G19-C19</f>
        <v>6074300</v>
      </c>
      <c r="L19" s="791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280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6" t="s">
        <v>5</v>
      </c>
      <c r="B22" s="807"/>
      <c r="C22" s="767" t="s">
        <v>25</v>
      </c>
      <c r="D22" s="768"/>
      <c r="E22" s="767" t="s">
        <v>7</v>
      </c>
      <c r="F22" s="768"/>
      <c r="G22" s="767" t="s">
        <v>8</v>
      </c>
      <c r="H22" s="768"/>
      <c r="I22" s="820" t="s">
        <v>26</v>
      </c>
      <c r="J22" s="821"/>
      <c r="K22" s="792" t="s">
        <v>27</v>
      </c>
      <c r="L22" s="793"/>
      <c r="O22"/>
      <c r="P22"/>
      <c r="Q22"/>
      <c r="R22"/>
      <c r="S22" s="9"/>
      <c r="T22"/>
    </row>
    <row r="23" spans="1:20" ht="13.5" thickBot="1">
      <c r="A23" s="808"/>
      <c r="B23" s="774"/>
      <c r="C23" s="765" t="s">
        <v>28</v>
      </c>
      <c r="D23" s="766"/>
      <c r="E23" s="765" t="s">
        <v>26</v>
      </c>
      <c r="F23" s="766"/>
      <c r="G23" s="765" t="s">
        <v>26</v>
      </c>
      <c r="H23" s="766"/>
      <c r="I23" s="822" t="s">
        <v>29</v>
      </c>
      <c r="J23" s="823"/>
      <c r="K23" s="810" t="s">
        <v>29</v>
      </c>
      <c r="L23" s="811"/>
      <c r="N23" s="15"/>
      <c r="O23"/>
      <c r="P23"/>
      <c r="Q23"/>
      <c r="R23"/>
      <c r="S23"/>
      <c r="T23"/>
    </row>
    <row r="24" spans="1:20" ht="13.5" thickTop="1">
      <c r="A24" s="775" t="s">
        <v>191</v>
      </c>
      <c r="B24" s="776"/>
      <c r="C24" s="771">
        <v>4142230</v>
      </c>
      <c r="D24" s="772"/>
      <c r="E24" s="771">
        <v>4339500</v>
      </c>
      <c r="F24" s="772"/>
      <c r="G24" s="771">
        <v>4376430</v>
      </c>
      <c r="H24" s="772"/>
      <c r="I24" s="814">
        <f>G24-E24</f>
        <v>36930</v>
      </c>
      <c r="J24" s="815"/>
      <c r="K24" s="812">
        <f>G24-C24</f>
        <v>234200</v>
      </c>
      <c r="L24" s="813"/>
      <c r="M24" s="19"/>
      <c r="N24" s="6"/>
      <c r="O24"/>
      <c r="P24"/>
      <c r="Q24"/>
      <c r="R24"/>
      <c r="S24"/>
      <c r="T24"/>
    </row>
    <row r="25" spans="1:20" ht="13.5" thickBot="1">
      <c r="A25" s="761" t="s">
        <v>192</v>
      </c>
      <c r="B25" s="762"/>
      <c r="C25" s="763">
        <v>4144060</v>
      </c>
      <c r="D25" s="764"/>
      <c r="E25" s="763">
        <v>4341400</v>
      </c>
      <c r="F25" s="764"/>
      <c r="G25" s="763">
        <v>4378350</v>
      </c>
      <c r="H25" s="764"/>
      <c r="I25" s="763">
        <f>G25-E25</f>
        <v>36950</v>
      </c>
      <c r="J25" s="764"/>
      <c r="K25" s="790">
        <f>G25-C25</f>
        <v>234290</v>
      </c>
      <c r="L25" s="791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6" t="s">
        <v>31</v>
      </c>
      <c r="B28" s="807"/>
      <c r="C28" s="767" t="s">
        <v>25</v>
      </c>
      <c r="D28" s="768"/>
      <c r="E28" s="767" t="s">
        <v>7</v>
      </c>
      <c r="F28" s="768"/>
      <c r="G28" s="767" t="s">
        <v>8</v>
      </c>
      <c r="H28" s="768"/>
      <c r="I28" s="792" t="s">
        <v>26</v>
      </c>
      <c r="J28" s="816"/>
      <c r="K28" s="792" t="s">
        <v>27</v>
      </c>
      <c r="L28" s="793"/>
      <c r="O28"/>
      <c r="P28"/>
      <c r="Q28"/>
      <c r="R28"/>
      <c r="S28"/>
      <c r="T28"/>
    </row>
    <row r="29" spans="1:20" ht="13.5" thickBot="1">
      <c r="A29" s="808"/>
      <c r="B29" s="774"/>
      <c r="C29" s="765" t="s">
        <v>28</v>
      </c>
      <c r="D29" s="766"/>
      <c r="E29" s="765" t="s">
        <v>26</v>
      </c>
      <c r="F29" s="766"/>
      <c r="G29" s="765" t="s">
        <v>26</v>
      </c>
      <c r="H29" s="766"/>
      <c r="I29" s="810" t="s">
        <v>29</v>
      </c>
      <c r="J29" s="817"/>
      <c r="K29" s="810" t="s">
        <v>29</v>
      </c>
      <c r="L29" s="811"/>
      <c r="O29"/>
      <c r="P29"/>
      <c r="Q29"/>
      <c r="R29"/>
      <c r="S29"/>
      <c r="T29"/>
    </row>
    <row r="30" spans="1:20" ht="14.25" thickTop="1" thickBot="1">
      <c r="A30" s="761" t="s">
        <v>72</v>
      </c>
      <c r="B30" s="762"/>
      <c r="C30" s="779">
        <v>101323255</v>
      </c>
      <c r="D30" s="780"/>
      <c r="E30" s="779">
        <v>107105995</v>
      </c>
      <c r="F30" s="780"/>
      <c r="G30" s="779">
        <v>107935726</v>
      </c>
      <c r="H30" s="780"/>
      <c r="I30" s="790">
        <f>G30-E30</f>
        <v>829731</v>
      </c>
      <c r="J30" s="796"/>
      <c r="K30" s="790">
        <f>G30-C30</f>
        <v>6612471</v>
      </c>
      <c r="L30" s="791"/>
      <c r="M30" s="19"/>
      <c r="N30" s="329"/>
      <c r="O30" s="18"/>
      <c r="P30"/>
      <c r="Q30"/>
      <c r="R30"/>
      <c r="S30"/>
      <c r="T30"/>
    </row>
    <row r="31" spans="1:20" ht="13.5" thickTop="1">
      <c r="A31" s="797" t="s">
        <v>0</v>
      </c>
      <c r="B31" s="798"/>
      <c r="C31" s="798"/>
      <c r="D31" s="798"/>
      <c r="E31" s="798"/>
      <c r="F31" s="798"/>
      <c r="G31" s="798"/>
      <c r="H31" s="799"/>
      <c r="I31" s="781">
        <f>SUM(I30:I30)</f>
        <v>829731</v>
      </c>
      <c r="J31" s="786"/>
      <c r="K31" s="781">
        <f>SUM(K30:K30)</f>
        <v>6612471</v>
      </c>
      <c r="L31" s="782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6" t="s">
        <v>31</v>
      </c>
      <c r="B34" s="807"/>
      <c r="C34" s="767" t="s">
        <v>25</v>
      </c>
      <c r="D34" s="768"/>
      <c r="E34" s="767" t="s">
        <v>7</v>
      </c>
      <c r="F34" s="768"/>
      <c r="G34" s="767" t="s">
        <v>8</v>
      </c>
      <c r="H34" s="768"/>
      <c r="I34" s="792" t="s">
        <v>26</v>
      </c>
      <c r="J34" s="816"/>
      <c r="K34" s="792" t="s">
        <v>27</v>
      </c>
      <c r="L34" s="793"/>
      <c r="N34" s="13"/>
      <c r="O34"/>
      <c r="P34"/>
      <c r="Q34"/>
      <c r="R34"/>
      <c r="S34"/>
      <c r="T34"/>
    </row>
    <row r="35" spans="1:20" ht="13.5" thickBot="1">
      <c r="A35" s="808"/>
      <c r="B35" s="774"/>
      <c r="C35" s="765" t="s">
        <v>28</v>
      </c>
      <c r="D35" s="766"/>
      <c r="E35" s="765" t="s">
        <v>26</v>
      </c>
      <c r="F35" s="766"/>
      <c r="G35" s="765" t="s">
        <v>26</v>
      </c>
      <c r="H35" s="766"/>
      <c r="I35" s="810" t="s">
        <v>29</v>
      </c>
      <c r="J35" s="817"/>
      <c r="K35" s="810" t="s">
        <v>29</v>
      </c>
      <c r="L35" s="811"/>
      <c r="O35" s="9"/>
      <c r="P35"/>
      <c r="Q35"/>
      <c r="R35"/>
      <c r="S35"/>
      <c r="T35"/>
    </row>
    <row r="36" spans="1:20" ht="14.25" thickTop="1" thickBot="1">
      <c r="A36" s="761" t="s">
        <v>72</v>
      </c>
      <c r="B36" s="762"/>
      <c r="C36" s="779">
        <v>16530255</v>
      </c>
      <c r="D36" s="780"/>
      <c r="E36" s="779">
        <v>17458143</v>
      </c>
      <c r="F36" s="780"/>
      <c r="G36" s="779">
        <v>17607996</v>
      </c>
      <c r="H36" s="780"/>
      <c r="I36" s="790">
        <f>G36-E36</f>
        <v>149853</v>
      </c>
      <c r="J36" s="796"/>
      <c r="K36" s="790">
        <f>G36-C36</f>
        <v>1077741</v>
      </c>
      <c r="L36" s="791"/>
      <c r="N36" s="6"/>
      <c r="O36"/>
      <c r="P36"/>
      <c r="Q36"/>
      <c r="R36"/>
      <c r="S36"/>
      <c r="T36"/>
    </row>
    <row r="37" spans="1:20" ht="13.5" thickTop="1">
      <c r="A37" s="797" t="s">
        <v>0</v>
      </c>
      <c r="B37" s="798"/>
      <c r="C37" s="798"/>
      <c r="D37" s="798"/>
      <c r="E37" s="798"/>
      <c r="F37" s="798"/>
      <c r="G37" s="798"/>
      <c r="H37" s="799"/>
      <c r="I37" s="781">
        <f>SUM(I36:I36)</f>
        <v>149853</v>
      </c>
      <c r="J37" s="786"/>
      <c r="K37" s="781">
        <f>SUM(K36:K36)</f>
        <v>1077741</v>
      </c>
      <c r="L37" s="782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6" t="s">
        <v>31</v>
      </c>
      <c r="B40" s="807"/>
      <c r="C40" s="809" t="s">
        <v>25</v>
      </c>
      <c r="D40" s="807"/>
      <c r="E40" s="767" t="s">
        <v>7</v>
      </c>
      <c r="F40" s="768"/>
      <c r="G40" s="767" t="s">
        <v>8</v>
      </c>
      <c r="H40" s="768"/>
      <c r="I40" s="792" t="s">
        <v>26</v>
      </c>
      <c r="J40" s="816"/>
      <c r="K40" s="792" t="s">
        <v>27</v>
      </c>
      <c r="L40" s="793"/>
      <c r="N40" s="13"/>
      <c r="O40" s="9"/>
      <c r="P40"/>
      <c r="Q40"/>
      <c r="R40"/>
      <c r="S40"/>
      <c r="T40"/>
    </row>
    <row r="41" spans="1:20" ht="13.5" thickBot="1">
      <c r="A41" s="808"/>
      <c r="B41" s="774"/>
      <c r="C41" s="773" t="s">
        <v>28</v>
      </c>
      <c r="D41" s="774"/>
      <c r="E41" s="765" t="s">
        <v>26</v>
      </c>
      <c r="F41" s="766"/>
      <c r="G41" s="765" t="s">
        <v>26</v>
      </c>
      <c r="H41" s="766"/>
      <c r="I41" s="810" t="s">
        <v>29</v>
      </c>
      <c r="J41" s="817"/>
      <c r="K41" s="810" t="s">
        <v>29</v>
      </c>
      <c r="L41" s="811"/>
      <c r="N41" s="14"/>
      <c r="O41"/>
      <c r="P41"/>
      <c r="Q41"/>
      <c r="R41"/>
      <c r="S41"/>
      <c r="T41"/>
    </row>
    <row r="42" spans="1:20" s="26" customFormat="1" ht="13.5" thickTop="1">
      <c r="A42" s="775" t="s">
        <v>69</v>
      </c>
      <c r="B42" s="776"/>
      <c r="C42" s="777">
        <v>3089318.34</v>
      </c>
      <c r="D42" s="778"/>
      <c r="E42" s="777">
        <v>3217940.64</v>
      </c>
      <c r="F42" s="778"/>
      <c r="G42" s="777">
        <v>3236247.14</v>
      </c>
      <c r="H42" s="778"/>
      <c r="I42" s="783">
        <f>G42-E42</f>
        <v>18306.5</v>
      </c>
      <c r="J42" s="784"/>
      <c r="K42" s="783">
        <f>G42-C42</f>
        <v>146928.80000000028</v>
      </c>
      <c r="L42" s="785"/>
      <c r="M42" s="41"/>
      <c r="N42" s="29"/>
      <c r="O42" s="41"/>
      <c r="Q42" s="28"/>
      <c r="R42" s="28"/>
      <c r="S42" s="28"/>
      <c r="T42" s="28"/>
    </row>
    <row r="43" spans="1:20">
      <c r="A43" s="769" t="s">
        <v>70</v>
      </c>
      <c r="B43" s="770"/>
      <c r="C43" s="771">
        <v>283254.3</v>
      </c>
      <c r="D43" s="772"/>
      <c r="E43" s="771"/>
      <c r="F43" s="772"/>
      <c r="G43" s="771"/>
      <c r="H43" s="772"/>
      <c r="I43" s="826">
        <f t="shared" ref="I43:I47" si="0">G43-E43</f>
        <v>0</v>
      </c>
      <c r="J43" s="827"/>
      <c r="K43" s="804">
        <f t="shared" ref="K43:K47" si="1">G43-C43</f>
        <v>-283254.3</v>
      </c>
      <c r="L43" s="805"/>
      <c r="M43" s="41"/>
      <c r="N43" s="402"/>
      <c r="O43"/>
      <c r="P43" s="12"/>
      <c r="Q43"/>
      <c r="R43"/>
      <c r="S43"/>
      <c r="T43"/>
    </row>
    <row r="44" spans="1:20" ht="12" customHeight="1">
      <c r="A44" s="769" t="s">
        <v>71</v>
      </c>
      <c r="B44" s="770"/>
      <c r="C44" s="771">
        <v>989758.41</v>
      </c>
      <c r="D44" s="772"/>
      <c r="E44" s="771">
        <v>1031602.71</v>
      </c>
      <c r="F44" s="772"/>
      <c r="G44" s="771">
        <v>1038018.52</v>
      </c>
      <c r="H44" s="772"/>
      <c r="I44" s="826">
        <f t="shared" si="0"/>
        <v>6415.8100000000559</v>
      </c>
      <c r="J44" s="827"/>
      <c r="K44" s="802">
        <f t="shared" si="1"/>
        <v>48260.109999999986</v>
      </c>
      <c r="L44" s="803"/>
      <c r="M44" s="41"/>
      <c r="N44" s="6"/>
      <c r="O44" s="18"/>
      <c r="P44" s="14"/>
      <c r="Q44"/>
      <c r="R44"/>
      <c r="S44"/>
      <c r="T44"/>
    </row>
    <row r="45" spans="1:20">
      <c r="A45" s="769" t="s">
        <v>78</v>
      </c>
      <c r="B45" s="770"/>
      <c r="C45" s="794">
        <v>7258.6</v>
      </c>
      <c r="D45" s="795"/>
      <c r="E45" s="794">
        <v>7564.5</v>
      </c>
      <c r="F45" s="795"/>
      <c r="G45" s="794">
        <v>7608.1</v>
      </c>
      <c r="H45" s="795"/>
      <c r="I45" s="826">
        <f t="shared" si="0"/>
        <v>43.600000000000364</v>
      </c>
      <c r="J45" s="827"/>
      <c r="K45" s="802">
        <f t="shared" si="1"/>
        <v>349.5</v>
      </c>
      <c r="L45" s="803"/>
      <c r="M45" s="41"/>
      <c r="N45" s="30"/>
      <c r="O45" s="14"/>
      <c r="P45"/>
      <c r="Q45"/>
      <c r="R45"/>
      <c r="S45"/>
      <c r="T45"/>
    </row>
    <row r="46" spans="1:20">
      <c r="A46" s="769" t="s">
        <v>79</v>
      </c>
      <c r="B46" s="770"/>
      <c r="C46" s="794">
        <v>247889</v>
      </c>
      <c r="D46" s="795"/>
      <c r="E46" s="794">
        <v>257611</v>
      </c>
      <c r="F46" s="795"/>
      <c r="G46" s="794">
        <v>258652</v>
      </c>
      <c r="H46" s="795"/>
      <c r="I46" s="826">
        <f t="shared" si="0"/>
        <v>1041</v>
      </c>
      <c r="J46" s="827"/>
      <c r="K46" s="802">
        <f t="shared" si="1"/>
        <v>10763</v>
      </c>
      <c r="L46" s="803"/>
      <c r="M46" s="41"/>
      <c r="N46" s="6"/>
      <c r="O46"/>
      <c r="P46"/>
      <c r="Q46"/>
      <c r="R46"/>
      <c r="S46"/>
      <c r="T46"/>
    </row>
    <row r="47" spans="1:20" ht="13.5" thickBot="1">
      <c r="A47" s="769" t="s">
        <v>80</v>
      </c>
      <c r="B47" s="770"/>
      <c r="C47" s="800">
        <v>299837</v>
      </c>
      <c r="D47" s="801"/>
      <c r="E47" s="800">
        <v>311207</v>
      </c>
      <c r="F47" s="801"/>
      <c r="G47" s="800">
        <v>312811</v>
      </c>
      <c r="H47" s="801"/>
      <c r="I47" s="763">
        <f t="shared" si="0"/>
        <v>1604</v>
      </c>
      <c r="J47" s="764"/>
      <c r="K47" s="804">
        <f t="shared" si="1"/>
        <v>12974</v>
      </c>
      <c r="L47" s="805"/>
      <c r="M47" s="41"/>
      <c r="N47" s="6"/>
      <c r="O47" s="9"/>
      <c r="P47" s="14"/>
      <c r="Q47"/>
      <c r="R47"/>
      <c r="S47"/>
      <c r="T47"/>
    </row>
    <row r="48" spans="1:20" ht="13.5" thickTop="1">
      <c r="A48" s="787" t="s">
        <v>0</v>
      </c>
      <c r="B48" s="788"/>
      <c r="C48" s="788"/>
      <c r="D48" s="788"/>
      <c r="E48" s="788"/>
      <c r="F48" s="788"/>
      <c r="G48" s="788"/>
      <c r="H48" s="789"/>
      <c r="I48" s="781">
        <f>SUM(I42:J47)</f>
        <v>27410.910000000054</v>
      </c>
      <c r="J48" s="786"/>
      <c r="K48" s="781">
        <f>SUM(K42,K44,K45,K46,K47)</f>
        <v>219275.41000000027</v>
      </c>
      <c r="L48" s="782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60"/>
      <c r="B50" s="760"/>
      <c r="C50" s="760"/>
      <c r="D50" s="760"/>
      <c r="F50" s="7"/>
      <c r="H50" s="8"/>
      <c r="J50" s="16"/>
    </row>
    <row r="51" spans="1:20">
      <c r="E51" s="759"/>
      <c r="F51" s="759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AI5" activePane="bottomRight" state="frozen"/>
      <selection pane="topRight" activeCell="B1" sqref="B1"/>
      <selection pane="bottomLeft" activeCell="A5" sqref="A5"/>
      <selection pane="bottomRight" activeCell="AK37" sqref="AK37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7" t="s">
        <v>36</v>
      </c>
      <c r="B1" s="857" t="s">
        <v>88</v>
      </c>
      <c r="C1" s="858"/>
      <c r="D1" s="844" t="s">
        <v>72</v>
      </c>
      <c r="E1" s="846"/>
      <c r="F1" s="840" t="s">
        <v>116</v>
      </c>
      <c r="G1" s="859" t="s">
        <v>96</v>
      </c>
      <c r="H1" s="844" t="s">
        <v>195</v>
      </c>
      <c r="I1" s="846"/>
      <c r="J1" s="844" t="s">
        <v>196</v>
      </c>
      <c r="K1" s="846"/>
      <c r="L1" s="850" t="s">
        <v>89</v>
      </c>
      <c r="M1" s="851"/>
      <c r="N1" s="851"/>
      <c r="O1" s="852"/>
      <c r="P1" s="851" t="s">
        <v>90</v>
      </c>
      <c r="Q1" s="851"/>
      <c r="R1" s="851"/>
      <c r="S1" s="851"/>
      <c r="T1" s="850" t="s">
        <v>91</v>
      </c>
      <c r="U1" s="851"/>
      <c r="V1" s="851"/>
      <c r="W1" s="852"/>
      <c r="X1" s="851" t="s">
        <v>92</v>
      </c>
      <c r="Y1" s="851"/>
      <c r="Z1" s="851"/>
      <c r="AA1" s="851"/>
      <c r="AB1" s="853" t="s">
        <v>112</v>
      </c>
      <c r="AC1" s="854"/>
      <c r="AD1" s="854"/>
      <c r="AE1" s="850" t="s">
        <v>93</v>
      </c>
      <c r="AF1" s="851"/>
      <c r="AG1" s="851"/>
      <c r="AH1" s="852"/>
      <c r="AI1" s="850" t="s">
        <v>94</v>
      </c>
      <c r="AJ1" s="851"/>
      <c r="AK1" s="851"/>
      <c r="AL1" s="852"/>
      <c r="AM1" s="850" t="s">
        <v>111</v>
      </c>
      <c r="AN1" s="851"/>
      <c r="AO1" s="851"/>
      <c r="AP1" s="853" t="s">
        <v>95</v>
      </c>
      <c r="AQ1" s="854"/>
      <c r="AR1" s="855"/>
      <c r="AS1" s="838" t="s">
        <v>97</v>
      </c>
      <c r="AT1" s="839"/>
      <c r="AU1" s="839"/>
      <c r="AV1" s="839"/>
      <c r="AW1" s="840"/>
      <c r="AX1" s="844" t="s">
        <v>196</v>
      </c>
      <c r="AY1" s="845"/>
      <c r="AZ1" s="845" t="s">
        <v>229</v>
      </c>
      <c r="BA1" s="845"/>
      <c r="BB1" s="845" t="s">
        <v>230</v>
      </c>
      <c r="BC1" s="846"/>
      <c r="BD1" s="414" t="s">
        <v>263</v>
      </c>
      <c r="BE1" s="841" t="s">
        <v>265</v>
      </c>
      <c r="BF1" s="842"/>
      <c r="BG1" s="843" t="s">
        <v>268</v>
      </c>
      <c r="BH1" s="842"/>
      <c r="BI1" s="843" t="s">
        <v>270</v>
      </c>
      <c r="BJ1" s="842"/>
    </row>
    <row r="2" spans="1:62" s="146" customFormat="1" ht="56.25">
      <c r="A2" s="848"/>
      <c r="B2" s="202" t="s">
        <v>107</v>
      </c>
      <c r="C2" s="326" t="s">
        <v>108</v>
      </c>
      <c r="D2" s="325" t="s">
        <v>251</v>
      </c>
      <c r="E2" s="324" t="s">
        <v>252</v>
      </c>
      <c r="F2" s="856"/>
      <c r="G2" s="860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8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9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45816.041666666599</v>
      </c>
      <c r="B5" s="364">
        <v>34.403424999999999</v>
      </c>
      <c r="C5" s="365">
        <v>5.8949927000000004</v>
      </c>
      <c r="D5" s="366">
        <v>0.90402629999999995</v>
      </c>
      <c r="E5" s="367">
        <v>0.93763249999999998</v>
      </c>
      <c r="F5" s="368">
        <v>19.0962797</v>
      </c>
      <c r="G5" s="369">
        <v>1.9920420024265997</v>
      </c>
      <c r="H5" s="370">
        <v>12.3405281</v>
      </c>
      <c r="I5" s="371">
        <v>191.7207894</v>
      </c>
      <c r="J5" s="372">
        <v>17.6746628</v>
      </c>
      <c r="K5" s="371">
        <v>191.20714390000001</v>
      </c>
      <c r="L5" s="373">
        <v>20.024892699999999</v>
      </c>
      <c r="M5" s="374">
        <v>37.9679456</v>
      </c>
      <c r="N5" s="374">
        <v>14.0188126</v>
      </c>
      <c r="O5" s="375">
        <v>198.2339351</v>
      </c>
      <c r="P5" s="376">
        <v>22.516444799999999</v>
      </c>
      <c r="Q5" s="374">
        <v>38.902185099999997</v>
      </c>
      <c r="R5" s="374">
        <v>13.7841261</v>
      </c>
      <c r="S5" s="377">
        <v>195.882363</v>
      </c>
      <c r="T5" s="373">
        <v>20.417024099999999</v>
      </c>
      <c r="U5" s="374">
        <v>38.025857000000002</v>
      </c>
      <c r="V5" s="374">
        <v>13.9517352</v>
      </c>
      <c r="W5" s="375">
        <v>196.14086359999999</v>
      </c>
      <c r="X5" s="376">
        <v>20.848092399999999</v>
      </c>
      <c r="Y5" s="374">
        <v>39.503186300000003</v>
      </c>
      <c r="Z5" s="374">
        <v>13.9168696</v>
      </c>
      <c r="AA5" s="377">
        <v>197.0278203</v>
      </c>
      <c r="AB5" s="373">
        <v>194.07822630000001</v>
      </c>
      <c r="AC5" s="374">
        <v>12.9762488</v>
      </c>
      <c r="AD5" s="375">
        <v>53.88034657902778</v>
      </c>
      <c r="AE5" s="376">
        <v>2.4864543000000001</v>
      </c>
      <c r="AF5" s="374">
        <v>9.9671382000000008</v>
      </c>
      <c r="AG5" s="374">
        <v>0</v>
      </c>
      <c r="AH5" s="377">
        <v>76.432380800000004</v>
      </c>
      <c r="AI5" s="373">
        <v>21.271823000000001</v>
      </c>
      <c r="AJ5" s="374">
        <v>50.129418999999999</v>
      </c>
      <c r="AK5" s="374">
        <v>13.1121265</v>
      </c>
      <c r="AL5" s="375">
        <v>190.14544119999999</v>
      </c>
      <c r="AM5" s="376">
        <v>193.39958799999999</v>
      </c>
      <c r="AN5" s="374">
        <v>12.7364386</v>
      </c>
      <c r="AO5" s="377">
        <v>3.0493648431666669</v>
      </c>
      <c r="AP5" s="373">
        <v>61.822468396555557</v>
      </c>
      <c r="AQ5" s="374">
        <v>6.7105992307777775</v>
      </c>
      <c r="AR5" s="375">
        <v>68.533067627333338</v>
      </c>
      <c r="AS5" s="370">
        <v>14.7584543</v>
      </c>
      <c r="AT5" s="378">
        <v>130.75401050183333</v>
      </c>
      <c r="AU5" s="378">
        <v>124.02711360000001</v>
      </c>
      <c r="AV5" s="378">
        <v>99.960349300000004</v>
      </c>
      <c r="AW5" s="379">
        <v>14.7332979</v>
      </c>
      <c r="AX5" s="380">
        <v>17.6746628</v>
      </c>
      <c r="AY5" s="381">
        <v>191.20714390000001</v>
      </c>
      <c r="AZ5" s="381">
        <v>121.6382582</v>
      </c>
      <c r="BA5" s="381">
        <v>14.674545</v>
      </c>
      <c r="BB5" s="381">
        <v>1.4129191999999999</v>
      </c>
      <c r="BC5" s="423">
        <v>37.556703200000001</v>
      </c>
      <c r="BD5" s="369">
        <v>77.712309399999995</v>
      </c>
      <c r="BE5" s="369">
        <v>2.3632502</v>
      </c>
      <c r="BF5" s="369">
        <v>0.1293842</v>
      </c>
      <c r="BG5" s="369">
        <v>0.15660669999999999</v>
      </c>
      <c r="BH5" s="369">
        <v>19.983762200000001</v>
      </c>
      <c r="BI5" s="369">
        <v>0.88825520000000002</v>
      </c>
      <c r="BJ5" s="369">
        <v>0.46898430000000002</v>
      </c>
    </row>
    <row r="6" spans="1:62" s="356" customFormat="1">
      <c r="A6" s="382">
        <v>45816.083333333299</v>
      </c>
      <c r="B6" s="383">
        <v>34.645291200000003</v>
      </c>
      <c r="C6" s="384">
        <v>5.2762282999999996</v>
      </c>
      <c r="D6" s="366">
        <v>0.89876060000000002</v>
      </c>
      <c r="E6" s="367">
        <v>0.93918219999999997</v>
      </c>
      <c r="F6" s="385">
        <v>19.0020712</v>
      </c>
      <c r="G6" s="386">
        <v>1.9720458373735807</v>
      </c>
      <c r="H6" s="387">
        <v>12.3185555</v>
      </c>
      <c r="I6" s="388">
        <v>191.65070410000001</v>
      </c>
      <c r="J6" s="389">
        <v>17.667427100000001</v>
      </c>
      <c r="K6" s="388">
        <v>191.29468199999999</v>
      </c>
      <c r="L6" s="390">
        <v>19.975481800000001</v>
      </c>
      <c r="M6" s="391">
        <v>38.099327000000002</v>
      </c>
      <c r="N6" s="391">
        <v>14.0099468</v>
      </c>
      <c r="O6" s="392">
        <v>198.20609479999999</v>
      </c>
      <c r="P6" s="393">
        <v>22.4858251</v>
      </c>
      <c r="Q6" s="391">
        <v>38.901896600000001</v>
      </c>
      <c r="R6" s="391">
        <v>13.773592799999999</v>
      </c>
      <c r="S6" s="394">
        <v>195.8671985</v>
      </c>
      <c r="T6" s="390">
        <v>20.392034299999999</v>
      </c>
      <c r="U6" s="391">
        <v>38.0244012</v>
      </c>
      <c r="V6" s="391">
        <v>13.939585299999999</v>
      </c>
      <c r="W6" s="392">
        <v>196.08839320000001</v>
      </c>
      <c r="X6" s="393">
        <v>20.787526199999999</v>
      </c>
      <c r="Y6" s="391">
        <v>40.060850299999998</v>
      </c>
      <c r="Z6" s="391">
        <v>13.907263499999999</v>
      </c>
      <c r="AA6" s="394">
        <v>196.94034859999999</v>
      </c>
      <c r="AB6" s="390">
        <v>194.0387235</v>
      </c>
      <c r="AC6" s="391">
        <v>12.962267000000001</v>
      </c>
      <c r="AD6" s="392">
        <v>54.309861468361113</v>
      </c>
      <c r="AE6" s="393">
        <v>2.5642157000000001</v>
      </c>
      <c r="AF6" s="391">
        <v>9.9745494000000008</v>
      </c>
      <c r="AG6" s="391">
        <v>0</v>
      </c>
      <c r="AH6" s="394">
        <v>76.362733599999999</v>
      </c>
      <c r="AI6" s="390">
        <v>21.335487400000002</v>
      </c>
      <c r="AJ6" s="391">
        <v>50.239369500000002</v>
      </c>
      <c r="AK6" s="391">
        <v>13.099057800000001</v>
      </c>
      <c r="AL6" s="392">
        <v>190.12526750000001</v>
      </c>
      <c r="AM6" s="393">
        <v>193.3450144</v>
      </c>
      <c r="AN6" s="391">
        <v>12.7185121</v>
      </c>
      <c r="AO6" s="394">
        <v>3.1881781667500002</v>
      </c>
      <c r="AP6" s="390">
        <v>62.265351054416669</v>
      </c>
      <c r="AQ6" s="391">
        <v>6.0567512411388886</v>
      </c>
      <c r="AR6" s="392">
        <v>68.322102295555553</v>
      </c>
      <c r="AS6" s="387">
        <v>14.761495099999999</v>
      </c>
      <c r="AT6" s="395">
        <v>130.55023720933332</v>
      </c>
      <c r="AU6" s="395">
        <v>124.276178</v>
      </c>
      <c r="AV6" s="395">
        <v>99.9602249</v>
      </c>
      <c r="AW6" s="396">
        <v>14.7365628</v>
      </c>
      <c r="AX6" s="397">
        <v>17.667427100000001</v>
      </c>
      <c r="AY6" s="398">
        <v>191.29468199999999</v>
      </c>
      <c r="AZ6" s="398">
        <v>121.3980624</v>
      </c>
      <c r="BA6" s="398">
        <v>14.6676278</v>
      </c>
      <c r="BB6" s="398">
        <v>1.3265206</v>
      </c>
      <c r="BC6" s="424">
        <v>37.529278400000003</v>
      </c>
      <c r="BD6" s="386">
        <v>77.419376099999994</v>
      </c>
      <c r="BE6" s="386">
        <v>2.0387057999999998</v>
      </c>
      <c r="BF6" s="386">
        <v>0.1279535</v>
      </c>
      <c r="BG6" s="386">
        <v>7.0997400000000002E-2</v>
      </c>
      <c r="BH6" s="386">
        <v>20.586507900000001</v>
      </c>
      <c r="BI6" s="386">
        <v>0.81250060000000002</v>
      </c>
      <c r="BJ6" s="386">
        <v>0.38679459999999999</v>
      </c>
    </row>
    <row r="7" spans="1:62" s="356" customFormat="1">
      <c r="A7" s="382">
        <v>45816.125</v>
      </c>
      <c r="B7" s="383">
        <v>34.531663700000003</v>
      </c>
      <c r="C7" s="384">
        <v>4.7740349999999996</v>
      </c>
      <c r="D7" s="366">
        <v>0.8966615</v>
      </c>
      <c r="E7" s="367">
        <v>0.9368379</v>
      </c>
      <c r="F7" s="385">
        <v>19.036395500000001</v>
      </c>
      <c r="G7" s="386">
        <v>1.9912352630097383</v>
      </c>
      <c r="H7" s="387">
        <v>12.2286404</v>
      </c>
      <c r="I7" s="388">
        <v>191.33926779999999</v>
      </c>
      <c r="J7" s="389">
        <v>17.5749523</v>
      </c>
      <c r="K7" s="388">
        <v>191.18012200000001</v>
      </c>
      <c r="L7" s="390">
        <v>19.932112199999999</v>
      </c>
      <c r="M7" s="391">
        <v>38.098128199999998</v>
      </c>
      <c r="N7" s="391">
        <v>13.920049499999999</v>
      </c>
      <c r="O7" s="392">
        <v>197.91723540000001</v>
      </c>
      <c r="P7" s="393">
        <v>22.3197467</v>
      </c>
      <c r="Q7" s="391">
        <v>38.901420799999997</v>
      </c>
      <c r="R7" s="391">
        <v>13.678811</v>
      </c>
      <c r="S7" s="394">
        <v>195.54423890000001</v>
      </c>
      <c r="T7" s="390">
        <v>20.267394800000002</v>
      </c>
      <c r="U7" s="391">
        <v>38.023375999999999</v>
      </c>
      <c r="V7" s="391">
        <v>13.843600800000001</v>
      </c>
      <c r="W7" s="392">
        <v>195.7288278</v>
      </c>
      <c r="X7" s="393">
        <v>20.637728599999999</v>
      </c>
      <c r="Y7" s="391">
        <v>40.060601200000001</v>
      </c>
      <c r="Z7" s="391">
        <v>13.8086065</v>
      </c>
      <c r="AA7" s="394">
        <v>196.5635308</v>
      </c>
      <c r="AB7" s="390">
        <v>193.73366590000001</v>
      </c>
      <c r="AC7" s="391">
        <v>12.870661999999999</v>
      </c>
      <c r="AD7" s="392">
        <v>54.091170583166672</v>
      </c>
      <c r="AE7" s="393">
        <v>2.6587038999999999</v>
      </c>
      <c r="AF7" s="391">
        <v>9.9757040999999997</v>
      </c>
      <c r="AG7" s="391">
        <v>0</v>
      </c>
      <c r="AH7" s="394">
        <v>76.273789800000003</v>
      </c>
      <c r="AI7" s="390">
        <v>21.352290499999999</v>
      </c>
      <c r="AJ7" s="391">
        <v>50.241056200000003</v>
      </c>
      <c r="AK7" s="391">
        <v>13.0162662</v>
      </c>
      <c r="AL7" s="392">
        <v>189.87457549999999</v>
      </c>
      <c r="AM7" s="393">
        <v>193.04841429999999</v>
      </c>
      <c r="AN7" s="391">
        <v>12.630678899999999</v>
      </c>
      <c r="AO7" s="394">
        <v>3.2828727245555558</v>
      </c>
      <c r="AP7" s="390">
        <v>62.222752758611115</v>
      </c>
      <c r="AQ7" s="391">
        <v>6.5379136912222222</v>
      </c>
      <c r="AR7" s="392">
        <v>68.760666449833337</v>
      </c>
      <c r="AS7" s="387">
        <v>14.681090899999999</v>
      </c>
      <c r="AT7" s="395">
        <v>130.17708093408334</v>
      </c>
      <c r="AU7" s="395">
        <v>123.9494128</v>
      </c>
      <c r="AV7" s="395">
        <v>99.959978699999994</v>
      </c>
      <c r="AW7" s="396">
        <v>14.656394300000001</v>
      </c>
      <c r="AX7" s="397">
        <v>17.5749523</v>
      </c>
      <c r="AY7" s="398">
        <v>191.18012200000001</v>
      </c>
      <c r="AZ7" s="398">
        <v>121.27781589999999</v>
      </c>
      <c r="BA7" s="398">
        <v>14.575219799999999</v>
      </c>
      <c r="BB7" s="398">
        <v>1.3307434</v>
      </c>
      <c r="BC7" s="424">
        <v>37.3605813</v>
      </c>
      <c r="BD7" s="386">
        <v>77.352644799999993</v>
      </c>
      <c r="BE7" s="386">
        <v>1.9698697000000001</v>
      </c>
      <c r="BF7" s="386">
        <v>0.1268524</v>
      </c>
      <c r="BG7" s="386">
        <v>7.0952699999999994E-2</v>
      </c>
      <c r="BH7" s="386">
        <v>19.9463127</v>
      </c>
      <c r="BI7" s="386">
        <v>0.81223469999999998</v>
      </c>
      <c r="BJ7" s="386">
        <v>0.3851868</v>
      </c>
    </row>
    <row r="8" spans="1:62" s="356" customFormat="1">
      <c r="A8" s="382">
        <v>45816.166666666599</v>
      </c>
      <c r="B8" s="383">
        <v>34.524260900000002</v>
      </c>
      <c r="C8" s="384">
        <v>5.2839200000000002</v>
      </c>
      <c r="D8" s="366">
        <v>0.9051768</v>
      </c>
      <c r="E8" s="367">
        <v>0.93689</v>
      </c>
      <c r="F8" s="385">
        <v>19.152888699999998</v>
      </c>
      <c r="G8" s="399">
        <v>1.9868925304133014</v>
      </c>
      <c r="H8" s="387">
        <v>12.252739099999999</v>
      </c>
      <c r="I8" s="388">
        <v>191.42022399999999</v>
      </c>
      <c r="J8" s="389">
        <v>17.599230299999999</v>
      </c>
      <c r="K8" s="388">
        <v>190.97590220000001</v>
      </c>
      <c r="L8" s="390">
        <v>19.912183299999999</v>
      </c>
      <c r="M8" s="391">
        <v>38.097760299999997</v>
      </c>
      <c r="N8" s="391">
        <v>13.942270799999999</v>
      </c>
      <c r="O8" s="392">
        <v>197.98870830000001</v>
      </c>
      <c r="P8" s="393">
        <v>22.569810499999999</v>
      </c>
      <c r="Q8" s="391">
        <v>38.901178700000003</v>
      </c>
      <c r="R8" s="391">
        <v>13.705682599999999</v>
      </c>
      <c r="S8" s="394">
        <v>195.595178</v>
      </c>
      <c r="T8" s="390">
        <v>20.350357500000001</v>
      </c>
      <c r="U8" s="391">
        <v>38.026665199999997</v>
      </c>
      <c r="V8" s="391">
        <v>13.8695311</v>
      </c>
      <c r="W8" s="392">
        <v>195.80877889999999</v>
      </c>
      <c r="X8" s="393">
        <v>20.597645700000001</v>
      </c>
      <c r="Y8" s="391">
        <v>40.060025699999997</v>
      </c>
      <c r="Z8" s="391">
        <v>13.8343179</v>
      </c>
      <c r="AA8" s="394">
        <v>196.73878769999999</v>
      </c>
      <c r="AB8" s="390">
        <v>193.808864</v>
      </c>
      <c r="AC8" s="391">
        <v>12.8943575</v>
      </c>
      <c r="AD8" s="392">
        <v>54.103007334777779</v>
      </c>
      <c r="AE8" s="393">
        <v>2.6707928000000001</v>
      </c>
      <c r="AF8" s="391">
        <v>9.9676015000000007</v>
      </c>
      <c r="AG8" s="391">
        <v>0</v>
      </c>
      <c r="AH8" s="394">
        <v>76.161112599999996</v>
      </c>
      <c r="AI8" s="390">
        <v>21.353054700000001</v>
      </c>
      <c r="AJ8" s="391">
        <v>50.2434479</v>
      </c>
      <c r="AK8" s="391">
        <v>13.036790399999999</v>
      </c>
      <c r="AL8" s="392">
        <v>189.91786690000001</v>
      </c>
      <c r="AM8" s="393">
        <v>193.12415179999999</v>
      </c>
      <c r="AN8" s="391">
        <v>12.654427399999999</v>
      </c>
      <c r="AO8" s="394">
        <v>3.2464300395833332</v>
      </c>
      <c r="AP8" s="390">
        <v>62.24161462813889</v>
      </c>
      <c r="AQ8" s="391">
        <v>6.3543814721111112</v>
      </c>
      <c r="AR8" s="392">
        <v>68.595996100250005</v>
      </c>
      <c r="AS8" s="387">
        <v>14.6977536</v>
      </c>
      <c r="AT8" s="395">
        <v>130.29679339663889</v>
      </c>
      <c r="AU8" s="395">
        <v>123.9574599</v>
      </c>
      <c r="AV8" s="395">
        <v>99.960148000000004</v>
      </c>
      <c r="AW8" s="396">
        <v>14.672911900000001</v>
      </c>
      <c r="AX8" s="397">
        <v>17.599230299999999</v>
      </c>
      <c r="AY8" s="398">
        <v>190.97590220000001</v>
      </c>
      <c r="AZ8" s="398">
        <v>121.3418499</v>
      </c>
      <c r="BA8" s="398">
        <v>14.599424300000001</v>
      </c>
      <c r="BB8" s="398">
        <v>1.3407134000000001</v>
      </c>
      <c r="BC8" s="424">
        <v>37.500237499999997</v>
      </c>
      <c r="BD8" s="386">
        <v>77.317095199999997</v>
      </c>
      <c r="BE8" s="386">
        <v>1.9307462</v>
      </c>
      <c r="BF8" s="386">
        <v>0.12714800000000001</v>
      </c>
      <c r="BG8" s="386">
        <v>7.0642800000000006E-2</v>
      </c>
      <c r="BH8" s="386">
        <v>20.092460800000001</v>
      </c>
      <c r="BI8" s="386">
        <v>0.81540239999999997</v>
      </c>
      <c r="BJ8" s="386">
        <v>0.3849938</v>
      </c>
    </row>
    <row r="9" spans="1:62" s="356" customFormat="1">
      <c r="A9" s="382">
        <v>45816.208333333299</v>
      </c>
      <c r="B9" s="383">
        <v>34.628218500000003</v>
      </c>
      <c r="C9" s="384">
        <v>6.1782607</v>
      </c>
      <c r="D9" s="366">
        <v>0.90105290000000005</v>
      </c>
      <c r="E9" s="367">
        <v>0.93059820000000004</v>
      </c>
      <c r="F9" s="385">
        <v>19.036436900000002</v>
      </c>
      <c r="G9" s="386">
        <v>1.9722881972833801</v>
      </c>
      <c r="H9" s="387">
        <v>12.2693437</v>
      </c>
      <c r="I9" s="388">
        <v>191.4699354</v>
      </c>
      <c r="J9" s="389">
        <v>17.623722699999998</v>
      </c>
      <c r="K9" s="388">
        <v>191.00748609999999</v>
      </c>
      <c r="L9" s="390">
        <v>19.9224733</v>
      </c>
      <c r="M9" s="391">
        <v>38.0991499</v>
      </c>
      <c r="N9" s="391">
        <v>13.964155</v>
      </c>
      <c r="O9" s="392">
        <v>198.05172350000001</v>
      </c>
      <c r="P9" s="393">
        <v>22.655548400000001</v>
      </c>
      <c r="Q9" s="391">
        <v>38.901927899999997</v>
      </c>
      <c r="R9" s="391">
        <v>13.72945</v>
      </c>
      <c r="S9" s="394">
        <v>195.6936776</v>
      </c>
      <c r="T9" s="390">
        <v>20.437078499999998</v>
      </c>
      <c r="U9" s="391">
        <v>38.0297245</v>
      </c>
      <c r="V9" s="391">
        <v>13.8925029</v>
      </c>
      <c r="W9" s="392">
        <v>195.8946296</v>
      </c>
      <c r="X9" s="393">
        <v>20.627466500000001</v>
      </c>
      <c r="Y9" s="391">
        <v>40.059882299999998</v>
      </c>
      <c r="Z9" s="391">
        <v>13.860479</v>
      </c>
      <c r="AA9" s="394">
        <v>196.98937459999999</v>
      </c>
      <c r="AB9" s="390">
        <v>193.870589</v>
      </c>
      <c r="AC9" s="391">
        <v>12.9153974</v>
      </c>
      <c r="AD9" s="392">
        <v>54.338020896666663</v>
      </c>
      <c r="AE9" s="393">
        <v>2.7321704000000002</v>
      </c>
      <c r="AF9" s="391">
        <v>9.9615807000000007</v>
      </c>
      <c r="AG9" s="391">
        <v>0</v>
      </c>
      <c r="AH9" s="394">
        <v>76.053378300000006</v>
      </c>
      <c r="AI9" s="390">
        <v>21.359219199999998</v>
      </c>
      <c r="AJ9" s="391">
        <v>50.242797099999997</v>
      </c>
      <c r="AK9" s="391">
        <v>13.052538500000001</v>
      </c>
      <c r="AL9" s="392">
        <v>189.93125570000001</v>
      </c>
      <c r="AM9" s="393">
        <v>193.17410380000001</v>
      </c>
      <c r="AN9" s="391">
        <v>12.671727600000001</v>
      </c>
      <c r="AO9" s="394">
        <v>3.1408319032222223</v>
      </c>
      <c r="AP9" s="390">
        <v>62.366617403416669</v>
      </c>
      <c r="AQ9" s="391">
        <v>5.930209237083333</v>
      </c>
      <c r="AR9" s="392">
        <v>68.296826640500001</v>
      </c>
      <c r="AS9" s="387">
        <v>14.717326099999999</v>
      </c>
      <c r="AT9" s="395">
        <v>130.38402794266665</v>
      </c>
      <c r="AU9" s="395">
        <v>124.1072381</v>
      </c>
      <c r="AV9" s="395">
        <v>99.960642300000004</v>
      </c>
      <c r="AW9" s="396">
        <v>14.6924636</v>
      </c>
      <c r="AX9" s="397">
        <v>17.623722699999998</v>
      </c>
      <c r="AY9" s="398">
        <v>191.00748609999999</v>
      </c>
      <c r="AZ9" s="398">
        <v>121.3470614</v>
      </c>
      <c r="BA9" s="398">
        <v>14.623904899999999</v>
      </c>
      <c r="BB9" s="398">
        <v>1.3458429000000001</v>
      </c>
      <c r="BC9" s="424">
        <v>37.5441383</v>
      </c>
      <c r="BD9" s="386">
        <v>77.354380000000006</v>
      </c>
      <c r="BE9" s="386">
        <v>1.6997580999999999</v>
      </c>
      <c r="BF9" s="386">
        <v>0.12652840000000001</v>
      </c>
      <c r="BG9" s="386">
        <v>7.0517399999999994E-2</v>
      </c>
      <c r="BH9" s="386">
        <v>20.592410300000001</v>
      </c>
      <c r="BI9" s="386">
        <v>0.81872639999999997</v>
      </c>
      <c r="BJ9" s="386">
        <v>0.38548739999999998</v>
      </c>
    </row>
    <row r="10" spans="1:62" s="356" customFormat="1">
      <c r="A10" s="382">
        <v>45816.25</v>
      </c>
      <c r="B10" s="383">
        <v>34.603516599999999</v>
      </c>
      <c r="C10" s="384">
        <v>5.8756358000000004</v>
      </c>
      <c r="D10" s="366">
        <v>0.88695710000000005</v>
      </c>
      <c r="E10" s="367">
        <v>0.92464120000000005</v>
      </c>
      <c r="F10" s="385">
        <v>19.067414899999999</v>
      </c>
      <c r="G10" s="386">
        <v>1.9823380799973376</v>
      </c>
      <c r="H10" s="387">
        <v>12.2324734</v>
      </c>
      <c r="I10" s="388">
        <v>191.3423396</v>
      </c>
      <c r="J10" s="389">
        <v>17.5803087</v>
      </c>
      <c r="K10" s="388">
        <v>191.07437160000001</v>
      </c>
      <c r="L10" s="390">
        <v>19.922980800000001</v>
      </c>
      <c r="M10" s="391">
        <v>38.0988671</v>
      </c>
      <c r="N10" s="391">
        <v>13.9234034</v>
      </c>
      <c r="O10" s="392">
        <v>197.9172384</v>
      </c>
      <c r="P10" s="393">
        <v>22.243079999999999</v>
      </c>
      <c r="Q10" s="391">
        <v>38.901356100000001</v>
      </c>
      <c r="R10" s="391">
        <v>13.680979000000001</v>
      </c>
      <c r="S10" s="394">
        <v>195.55600910000001</v>
      </c>
      <c r="T10" s="390">
        <v>20.340285900000001</v>
      </c>
      <c r="U10" s="391">
        <v>38.030254499999998</v>
      </c>
      <c r="V10" s="391">
        <v>13.843256200000001</v>
      </c>
      <c r="W10" s="392">
        <v>195.73712900000001</v>
      </c>
      <c r="X10" s="393">
        <v>20.6429966</v>
      </c>
      <c r="Y10" s="391">
        <v>40.060916900000002</v>
      </c>
      <c r="Z10" s="391">
        <v>13.8161404</v>
      </c>
      <c r="AA10" s="394">
        <v>196.816982</v>
      </c>
      <c r="AB10" s="390">
        <v>193.740308</v>
      </c>
      <c r="AC10" s="391">
        <v>12.8765296</v>
      </c>
      <c r="AD10" s="392">
        <v>54.312790965944444</v>
      </c>
      <c r="AE10" s="393">
        <v>2.9007133999999999</v>
      </c>
      <c r="AF10" s="391">
        <v>9.9682767999999999</v>
      </c>
      <c r="AG10" s="391">
        <v>0</v>
      </c>
      <c r="AH10" s="394">
        <v>75.968274300000004</v>
      </c>
      <c r="AI10" s="390">
        <v>21.3649278</v>
      </c>
      <c r="AJ10" s="391">
        <v>50.246078300000001</v>
      </c>
      <c r="AK10" s="391">
        <v>13.0198318</v>
      </c>
      <c r="AL10" s="392">
        <v>189.83070710000001</v>
      </c>
      <c r="AM10" s="393">
        <v>193.04860679999999</v>
      </c>
      <c r="AN10" s="391">
        <v>12.6349357</v>
      </c>
      <c r="AO10" s="394">
        <v>3.3345556251666664</v>
      </c>
      <c r="AP10" s="390">
        <v>62.232773263138888</v>
      </c>
      <c r="AQ10" s="391">
        <v>6.3630953948611113</v>
      </c>
      <c r="AR10" s="392">
        <v>68.595868658000001</v>
      </c>
      <c r="AS10" s="387">
        <v>14.6808399</v>
      </c>
      <c r="AT10" s="395">
        <v>130.29378982994444</v>
      </c>
      <c r="AU10" s="395">
        <v>123.9931009</v>
      </c>
      <c r="AV10" s="395">
        <v>99.961356699999996</v>
      </c>
      <c r="AW10" s="396">
        <v>14.6561387</v>
      </c>
      <c r="AX10" s="397">
        <v>17.5803087</v>
      </c>
      <c r="AY10" s="398">
        <v>191.07437160000001</v>
      </c>
      <c r="AZ10" s="398">
        <v>121.2297875</v>
      </c>
      <c r="BA10" s="398">
        <v>14.580427500000001</v>
      </c>
      <c r="BB10" s="398">
        <v>1.3419139</v>
      </c>
      <c r="BC10" s="424">
        <v>37.440787499999999</v>
      </c>
      <c r="BD10" s="386">
        <v>77.282146299999994</v>
      </c>
      <c r="BE10" s="386">
        <v>1.5733269000000001</v>
      </c>
      <c r="BF10" s="386">
        <v>0.12468650000000001</v>
      </c>
      <c r="BG10" s="386">
        <v>7.0740399999999995E-2</v>
      </c>
      <c r="BH10" s="386">
        <v>20.108843</v>
      </c>
      <c r="BI10" s="386">
        <v>0.81529149999999995</v>
      </c>
      <c r="BJ10" s="386">
        <v>0.3850635</v>
      </c>
    </row>
    <row r="11" spans="1:62" s="356" customFormat="1">
      <c r="A11" s="382">
        <v>45816.291666666599</v>
      </c>
      <c r="B11" s="383">
        <v>34.478808800000003</v>
      </c>
      <c r="C11" s="384">
        <v>6.0681960999999998</v>
      </c>
      <c r="D11" s="366">
        <v>0.88752790000000004</v>
      </c>
      <c r="E11" s="367">
        <v>0.93162509999999998</v>
      </c>
      <c r="F11" s="385">
        <v>19.397516</v>
      </c>
      <c r="G11" s="386">
        <v>1.9971194663214571</v>
      </c>
      <c r="H11" s="387">
        <v>12.2133156</v>
      </c>
      <c r="I11" s="388">
        <v>191.29209230000001</v>
      </c>
      <c r="J11" s="389">
        <v>17.551633599999999</v>
      </c>
      <c r="K11" s="388">
        <v>191.014602</v>
      </c>
      <c r="L11" s="390">
        <v>19.910932299999999</v>
      </c>
      <c r="M11" s="391">
        <v>38.098025900000003</v>
      </c>
      <c r="N11" s="391">
        <v>13.9021416</v>
      </c>
      <c r="O11" s="392">
        <v>197.8416029</v>
      </c>
      <c r="P11" s="393">
        <v>22.07329</v>
      </c>
      <c r="Q11" s="391">
        <v>38.898583000000002</v>
      </c>
      <c r="R11" s="391">
        <v>13.652512099999999</v>
      </c>
      <c r="S11" s="394">
        <v>195.4693379</v>
      </c>
      <c r="T11" s="390">
        <v>20.2485535</v>
      </c>
      <c r="U11" s="391">
        <v>38.036802700000003</v>
      </c>
      <c r="V11" s="391">
        <v>13.810988399999999</v>
      </c>
      <c r="W11" s="392">
        <v>195.6402976</v>
      </c>
      <c r="X11" s="393">
        <v>20.639180899999999</v>
      </c>
      <c r="Y11" s="391">
        <v>40.060375399999998</v>
      </c>
      <c r="Z11" s="391">
        <v>13.787835400000001</v>
      </c>
      <c r="AA11" s="394">
        <v>196.6964682</v>
      </c>
      <c r="AB11" s="390">
        <v>193.6763986</v>
      </c>
      <c r="AC11" s="391">
        <v>12.8531636</v>
      </c>
      <c r="AD11" s="392">
        <v>54.142922487722217</v>
      </c>
      <c r="AE11" s="393">
        <v>3.0407592000000001</v>
      </c>
      <c r="AF11" s="391">
        <v>9.9744676000000005</v>
      </c>
      <c r="AG11" s="391">
        <v>0</v>
      </c>
      <c r="AH11" s="394">
        <v>75.937437399999993</v>
      </c>
      <c r="AI11" s="390">
        <v>21.3720918</v>
      </c>
      <c r="AJ11" s="391">
        <v>50.249457200000002</v>
      </c>
      <c r="AK11" s="391">
        <v>13.005445699999999</v>
      </c>
      <c r="AL11" s="392">
        <v>189.82137750000001</v>
      </c>
      <c r="AM11" s="393">
        <v>192.9945644</v>
      </c>
      <c r="AN11" s="391">
        <v>12.615460000000001</v>
      </c>
      <c r="AO11" s="394">
        <v>3.4808926568333334</v>
      </c>
      <c r="AP11" s="390">
        <v>62.04035418958334</v>
      </c>
      <c r="AQ11" s="391">
        <v>6.8179460404722221</v>
      </c>
      <c r="AR11" s="392">
        <v>68.858300230055562</v>
      </c>
      <c r="AS11" s="387">
        <v>14.6559121</v>
      </c>
      <c r="AT11" s="395">
        <v>130.34984465927778</v>
      </c>
      <c r="AU11" s="395">
        <v>123.8655322</v>
      </c>
      <c r="AV11" s="395">
        <v>99.962314899999996</v>
      </c>
      <c r="AW11" s="396">
        <v>14.6316062</v>
      </c>
      <c r="AX11" s="397">
        <v>17.551633599999999</v>
      </c>
      <c r="AY11" s="398">
        <v>191.014602</v>
      </c>
      <c r="AZ11" s="398">
        <v>121.11445670000001</v>
      </c>
      <c r="BA11" s="398">
        <v>14.551525399999999</v>
      </c>
      <c r="BB11" s="398">
        <v>1.322749</v>
      </c>
      <c r="BC11" s="424">
        <v>37.453485899999997</v>
      </c>
      <c r="BD11" s="386">
        <v>77.186182000000002</v>
      </c>
      <c r="BE11" s="386">
        <v>1.5664359000000001</v>
      </c>
      <c r="BF11" s="386">
        <v>0.1211956</v>
      </c>
      <c r="BG11" s="386">
        <v>7.1410000000000001E-2</v>
      </c>
      <c r="BH11" s="386">
        <v>19.700235299999999</v>
      </c>
      <c r="BI11" s="386">
        <v>0.8079037</v>
      </c>
      <c r="BJ11" s="386">
        <v>0.38590720000000001</v>
      </c>
    </row>
    <row r="12" spans="1:62" s="356" customFormat="1">
      <c r="A12" s="382">
        <v>45816.333333333299</v>
      </c>
      <c r="B12" s="383">
        <v>34.324166400000003</v>
      </c>
      <c r="C12" s="384">
        <v>6.7287236000000004</v>
      </c>
      <c r="D12" s="366">
        <v>0.90490360000000003</v>
      </c>
      <c r="E12" s="367">
        <v>0.95058310000000001</v>
      </c>
      <c r="F12" s="385">
        <v>19.735531099999999</v>
      </c>
      <c r="G12" s="386">
        <v>1.9948245578838328</v>
      </c>
      <c r="H12" s="387">
        <v>12.236977</v>
      </c>
      <c r="I12" s="388">
        <v>191.367392</v>
      </c>
      <c r="J12" s="389">
        <v>17.573130800000001</v>
      </c>
      <c r="K12" s="388">
        <v>191.00892429999999</v>
      </c>
      <c r="L12" s="390">
        <v>19.914639900000001</v>
      </c>
      <c r="M12" s="391">
        <v>38.098110800000001</v>
      </c>
      <c r="N12" s="391">
        <v>13.9344115</v>
      </c>
      <c r="O12" s="392">
        <v>197.91006680000001</v>
      </c>
      <c r="P12" s="393">
        <v>22.1531381</v>
      </c>
      <c r="Q12" s="391">
        <v>38.712717699999999</v>
      </c>
      <c r="R12" s="391">
        <v>13.682435099999999</v>
      </c>
      <c r="S12" s="394">
        <v>195.5414911</v>
      </c>
      <c r="T12" s="390">
        <v>20.3278356</v>
      </c>
      <c r="U12" s="391">
        <v>38.225528500000003</v>
      </c>
      <c r="V12" s="391">
        <v>13.8393482</v>
      </c>
      <c r="W12" s="392">
        <v>195.73960579999999</v>
      </c>
      <c r="X12" s="393">
        <v>20.618846000000001</v>
      </c>
      <c r="Y12" s="391">
        <v>40.245892099999999</v>
      </c>
      <c r="Z12" s="391">
        <v>13.8167221</v>
      </c>
      <c r="AA12" s="394">
        <v>196.74464209999999</v>
      </c>
      <c r="AB12" s="390">
        <v>193.74278219999999</v>
      </c>
      <c r="AC12" s="391">
        <v>12.8765938</v>
      </c>
      <c r="AD12" s="392">
        <v>53.935196837666666</v>
      </c>
      <c r="AE12" s="393">
        <v>3.1484706</v>
      </c>
      <c r="AF12" s="391">
        <v>9.9727391000000001</v>
      </c>
      <c r="AG12" s="391">
        <v>0</v>
      </c>
      <c r="AH12" s="394">
        <v>75.953517700000006</v>
      </c>
      <c r="AI12" s="390">
        <v>21.3861259</v>
      </c>
      <c r="AJ12" s="391">
        <v>50.423203200000003</v>
      </c>
      <c r="AK12" s="391">
        <v>13.0323551</v>
      </c>
      <c r="AL12" s="392">
        <v>189.8912814</v>
      </c>
      <c r="AM12" s="393">
        <v>193.06164609999999</v>
      </c>
      <c r="AN12" s="391">
        <v>12.6382934</v>
      </c>
      <c r="AO12" s="394">
        <v>3.5990095053055553</v>
      </c>
      <c r="AP12" s="390">
        <v>61.705110219555557</v>
      </c>
      <c r="AQ12" s="391">
        <v>6.765579844055555</v>
      </c>
      <c r="AR12" s="392">
        <v>68.470690063611116</v>
      </c>
      <c r="AS12" s="387">
        <v>14.671521200000001</v>
      </c>
      <c r="AT12" s="395">
        <v>130.56534539319443</v>
      </c>
      <c r="AU12" s="395">
        <v>123.9020033</v>
      </c>
      <c r="AV12" s="395">
        <v>99.964269599999994</v>
      </c>
      <c r="AW12" s="396">
        <v>14.6478296</v>
      </c>
      <c r="AX12" s="397">
        <v>17.573130800000001</v>
      </c>
      <c r="AY12" s="398">
        <v>191.00892429999999</v>
      </c>
      <c r="AZ12" s="398">
        <v>121.48894319999999</v>
      </c>
      <c r="BA12" s="398">
        <v>14.5729665</v>
      </c>
      <c r="BB12" s="398">
        <v>1.2925614999999999</v>
      </c>
      <c r="BC12" s="424">
        <v>37.6255527</v>
      </c>
      <c r="BD12" s="386">
        <v>77.657844699999998</v>
      </c>
      <c r="BE12" s="386">
        <v>2.2123298999999998</v>
      </c>
      <c r="BF12" s="386">
        <v>0.11559510000000001</v>
      </c>
      <c r="BG12" s="386">
        <v>7.2463399999999997E-2</v>
      </c>
      <c r="BH12" s="386">
        <v>19.487352900000001</v>
      </c>
      <c r="BI12" s="386">
        <v>0.79218999999999995</v>
      </c>
      <c r="BJ12" s="386">
        <v>0.3859049</v>
      </c>
    </row>
    <row r="13" spans="1:62" s="356" customFormat="1">
      <c r="A13" s="382">
        <v>45816.375</v>
      </c>
      <c r="B13" s="383">
        <v>34.438896</v>
      </c>
      <c r="C13" s="384">
        <v>6.9005928000000001</v>
      </c>
      <c r="D13" s="366">
        <v>0.92910970000000004</v>
      </c>
      <c r="E13" s="367">
        <v>0.97821769999999997</v>
      </c>
      <c r="F13" s="385">
        <v>20.3043604</v>
      </c>
      <c r="G13" s="386">
        <v>1.7913690760780099</v>
      </c>
      <c r="H13" s="387">
        <v>12.337176400000001</v>
      </c>
      <c r="I13" s="388">
        <v>191.6992554</v>
      </c>
      <c r="J13" s="389">
        <v>17.684901799999999</v>
      </c>
      <c r="K13" s="388">
        <v>190.90902019999999</v>
      </c>
      <c r="L13" s="390">
        <v>19.942120500000001</v>
      </c>
      <c r="M13" s="391">
        <v>38.098473300000002</v>
      </c>
      <c r="N13" s="391">
        <v>14.0656667</v>
      </c>
      <c r="O13" s="392">
        <v>198.2951348</v>
      </c>
      <c r="P13" s="393">
        <v>22.243366699999999</v>
      </c>
      <c r="Q13" s="391">
        <v>37.774445299999996</v>
      </c>
      <c r="R13" s="391">
        <v>13.817858599999999</v>
      </c>
      <c r="S13" s="394">
        <v>195.9678098</v>
      </c>
      <c r="T13" s="390">
        <v>20.5703307</v>
      </c>
      <c r="U13" s="391">
        <v>39.215527999999999</v>
      </c>
      <c r="V13" s="391">
        <v>13.988561600000001</v>
      </c>
      <c r="W13" s="392">
        <v>196.26471319999999</v>
      </c>
      <c r="X13" s="393">
        <v>20.6489294</v>
      </c>
      <c r="Y13" s="391">
        <v>41.252502700000001</v>
      </c>
      <c r="Z13" s="391">
        <v>13.9684478</v>
      </c>
      <c r="AA13" s="394">
        <v>197.17092170000001</v>
      </c>
      <c r="AB13" s="390">
        <v>194.09698789999999</v>
      </c>
      <c r="AC13" s="391">
        <v>12.9897501</v>
      </c>
      <c r="AD13" s="392">
        <v>54.328220929888886</v>
      </c>
      <c r="AE13" s="393">
        <v>3.2163917999999998</v>
      </c>
      <c r="AF13" s="391">
        <v>9.9741172999999996</v>
      </c>
      <c r="AG13" s="391">
        <v>0</v>
      </c>
      <c r="AH13" s="394">
        <v>76.010410500000006</v>
      </c>
      <c r="AI13" s="390">
        <v>21.4067799</v>
      </c>
      <c r="AJ13" s="391">
        <v>51.379612600000002</v>
      </c>
      <c r="AK13" s="391">
        <v>13.135006000000001</v>
      </c>
      <c r="AL13" s="392">
        <v>190.19212060000001</v>
      </c>
      <c r="AM13" s="393">
        <v>193.38430589999999</v>
      </c>
      <c r="AN13" s="391">
        <v>12.7385953</v>
      </c>
      <c r="AO13" s="394">
        <v>3.4176126418055559</v>
      </c>
      <c r="AP13" s="390">
        <v>56.105336324250004</v>
      </c>
      <c r="AQ13" s="391">
        <v>5.5874369844166676</v>
      </c>
      <c r="AR13" s="392">
        <v>61.692773308666673</v>
      </c>
      <c r="AS13" s="387">
        <v>14.770583500000001</v>
      </c>
      <c r="AT13" s="395">
        <v>130.92715844197224</v>
      </c>
      <c r="AU13" s="395">
        <v>124.2010361</v>
      </c>
      <c r="AV13" s="395">
        <v>99.965417099999996</v>
      </c>
      <c r="AW13" s="396">
        <v>14.747034899999999</v>
      </c>
      <c r="AX13" s="397">
        <v>17.684901799999999</v>
      </c>
      <c r="AY13" s="398">
        <v>190.90902019999999</v>
      </c>
      <c r="AZ13" s="398">
        <v>122.05482670000001</v>
      </c>
      <c r="BA13" s="398">
        <v>14.6846637</v>
      </c>
      <c r="BB13" s="398">
        <v>1.2538924</v>
      </c>
      <c r="BC13" s="424">
        <v>37.882521799999999</v>
      </c>
      <c r="BD13" s="386">
        <v>78.133850699999996</v>
      </c>
      <c r="BE13" s="386">
        <v>3.7108216000000001</v>
      </c>
      <c r="BF13" s="386">
        <v>0.11123379999999999</v>
      </c>
      <c r="BG13" s="386">
        <v>7.4306499999999998E-2</v>
      </c>
      <c r="BH13" s="386">
        <v>20.3962261</v>
      </c>
      <c r="BI13" s="386">
        <v>0.75816530000000004</v>
      </c>
      <c r="BJ13" s="386">
        <v>0.37836199999999998</v>
      </c>
    </row>
    <row r="14" spans="1:62" s="356" customFormat="1">
      <c r="A14" s="382">
        <v>45816.416666666599</v>
      </c>
      <c r="B14" s="383">
        <v>34.683498399999998</v>
      </c>
      <c r="C14" s="384">
        <v>6.9864284999999997</v>
      </c>
      <c r="D14" s="366">
        <v>0.9553218</v>
      </c>
      <c r="E14" s="367">
        <v>1.0066406000000001</v>
      </c>
      <c r="F14" s="385">
        <v>20.832928599999999</v>
      </c>
      <c r="G14" s="386">
        <v>1.6484042578588325</v>
      </c>
      <c r="H14" s="387">
        <v>12.382975099999999</v>
      </c>
      <c r="I14" s="388">
        <v>191.86689079999999</v>
      </c>
      <c r="J14" s="389">
        <v>17.749201500000002</v>
      </c>
      <c r="K14" s="388">
        <v>190.75483259999999</v>
      </c>
      <c r="L14" s="390">
        <v>19.985859000000001</v>
      </c>
      <c r="M14" s="391">
        <v>38.099736399999998</v>
      </c>
      <c r="N14" s="391">
        <v>14.150007799999999</v>
      </c>
      <c r="O14" s="392">
        <v>198.50961169999999</v>
      </c>
      <c r="P14" s="393">
        <v>22.066299399999998</v>
      </c>
      <c r="Q14" s="391">
        <v>36.988166300000003</v>
      </c>
      <c r="R14" s="391">
        <v>13.8919047</v>
      </c>
      <c r="S14" s="394">
        <v>196.17361220000001</v>
      </c>
      <c r="T14" s="390">
        <v>20.510616800000001</v>
      </c>
      <c r="U14" s="391">
        <v>40.022837600000003</v>
      </c>
      <c r="V14" s="391">
        <v>14.075813800000001</v>
      </c>
      <c r="W14" s="392">
        <v>196.6175677</v>
      </c>
      <c r="X14" s="393">
        <v>20.643532199999999</v>
      </c>
      <c r="Y14" s="391">
        <v>42.082936799999999</v>
      </c>
      <c r="Z14" s="391">
        <v>14.049706499999999</v>
      </c>
      <c r="AA14" s="394">
        <v>197.5344747</v>
      </c>
      <c r="AB14" s="390">
        <v>194.31869270000001</v>
      </c>
      <c r="AC14" s="391">
        <v>13.0545952</v>
      </c>
      <c r="AD14" s="392">
        <v>54.917137290083332</v>
      </c>
      <c r="AE14" s="393">
        <v>3.2644543000000001</v>
      </c>
      <c r="AF14" s="391">
        <v>9.9795969000000007</v>
      </c>
      <c r="AG14" s="391">
        <v>0</v>
      </c>
      <c r="AH14" s="394">
        <v>76.121595099999993</v>
      </c>
      <c r="AI14" s="390">
        <v>21.433311</v>
      </c>
      <c r="AJ14" s="391">
        <v>52.1738912</v>
      </c>
      <c r="AK14" s="391">
        <v>13.1897643</v>
      </c>
      <c r="AL14" s="392">
        <v>190.40749009999999</v>
      </c>
      <c r="AM14" s="393">
        <v>193.55802209999999</v>
      </c>
      <c r="AN14" s="391">
        <v>12.7857377</v>
      </c>
      <c r="AO14" s="394">
        <v>3.1760155431944446</v>
      </c>
      <c r="AP14" s="390">
        <v>52.608018869805555</v>
      </c>
      <c r="AQ14" s="391">
        <v>4.5644075701944447</v>
      </c>
      <c r="AR14" s="392">
        <v>57.172426440000002</v>
      </c>
      <c r="AS14" s="387">
        <v>14.846844000000001</v>
      </c>
      <c r="AT14" s="395">
        <v>130.92012261874999</v>
      </c>
      <c r="AU14" s="395">
        <v>124.68979299999999</v>
      </c>
      <c r="AV14" s="395">
        <v>99.967089299999998</v>
      </c>
      <c r="AW14" s="396">
        <v>14.824332</v>
      </c>
      <c r="AX14" s="397">
        <v>17.749201500000002</v>
      </c>
      <c r="AY14" s="398">
        <v>190.75483259999999</v>
      </c>
      <c r="AZ14" s="398">
        <v>122.4151318</v>
      </c>
      <c r="BA14" s="398">
        <v>14.749283399999999</v>
      </c>
      <c r="BB14" s="398">
        <v>1.2157224</v>
      </c>
      <c r="BC14" s="424">
        <v>37.875890699999999</v>
      </c>
      <c r="BD14" s="386">
        <v>78.560355099999995</v>
      </c>
      <c r="BE14" s="386">
        <v>2.9067512999999998</v>
      </c>
      <c r="BF14" s="386">
        <v>0.1104001</v>
      </c>
      <c r="BG14" s="386">
        <v>7.6588699999999996E-2</v>
      </c>
      <c r="BH14" s="386">
        <v>21.668073400000001</v>
      </c>
      <c r="BI14" s="386">
        <v>0.71350119999999995</v>
      </c>
      <c r="BJ14" s="386">
        <v>0.36428690000000002</v>
      </c>
    </row>
    <row r="15" spans="1:62" s="356" customFormat="1">
      <c r="A15" s="382">
        <v>45816.458333333299</v>
      </c>
      <c r="B15" s="383">
        <v>34.416508399999998</v>
      </c>
      <c r="C15" s="384">
        <v>6.8232609999999996</v>
      </c>
      <c r="D15" s="366">
        <v>0.97778779999999998</v>
      </c>
      <c r="E15" s="367">
        <v>1.0309389</v>
      </c>
      <c r="F15" s="385">
        <v>21.317032099999999</v>
      </c>
      <c r="G15" s="386">
        <v>1.5965044032699662</v>
      </c>
      <c r="H15" s="387">
        <v>12.37777</v>
      </c>
      <c r="I15" s="388">
        <v>191.8546777</v>
      </c>
      <c r="J15" s="389">
        <v>17.735261099999999</v>
      </c>
      <c r="K15" s="388">
        <v>190.8875329</v>
      </c>
      <c r="L15" s="390">
        <v>19.997411700000001</v>
      </c>
      <c r="M15" s="391">
        <v>38.101177200000002</v>
      </c>
      <c r="N15" s="391">
        <v>14.134825599999999</v>
      </c>
      <c r="O15" s="392">
        <v>198.4224438</v>
      </c>
      <c r="P15" s="393">
        <v>22.0192136</v>
      </c>
      <c r="Q15" s="391">
        <v>36.605153199999997</v>
      </c>
      <c r="R15" s="391">
        <v>13.8661622</v>
      </c>
      <c r="S15" s="394">
        <v>196.03687099999999</v>
      </c>
      <c r="T15" s="390">
        <v>20.073246699999999</v>
      </c>
      <c r="U15" s="391">
        <v>39.702041899999998</v>
      </c>
      <c r="V15" s="391">
        <v>14.0255729</v>
      </c>
      <c r="W15" s="392">
        <v>196.48264159999999</v>
      </c>
      <c r="X15" s="393">
        <v>20.452375400000001</v>
      </c>
      <c r="Y15" s="391">
        <v>42.099037000000003</v>
      </c>
      <c r="Z15" s="391">
        <v>14.0057522</v>
      </c>
      <c r="AA15" s="394">
        <v>197.51167229999999</v>
      </c>
      <c r="AB15" s="390">
        <v>194.29579670000001</v>
      </c>
      <c r="AC15" s="391">
        <v>13.0440585</v>
      </c>
      <c r="AD15" s="392">
        <v>54.68051737408333</v>
      </c>
      <c r="AE15" s="393">
        <v>3.2694860000000001</v>
      </c>
      <c r="AF15" s="391">
        <v>9.9832818999999997</v>
      </c>
      <c r="AG15" s="391">
        <v>0</v>
      </c>
      <c r="AH15" s="394">
        <v>76.231371800000005</v>
      </c>
      <c r="AI15" s="390">
        <v>21.442979699999999</v>
      </c>
      <c r="AJ15" s="391">
        <v>53.335073899999998</v>
      </c>
      <c r="AK15" s="391">
        <v>13.196721200000001</v>
      </c>
      <c r="AL15" s="392">
        <v>190.4722093</v>
      </c>
      <c r="AM15" s="393">
        <v>193.5540584</v>
      </c>
      <c r="AN15" s="391">
        <v>12.779997399999999</v>
      </c>
      <c r="AO15" s="394">
        <v>3.2557091077222222</v>
      </c>
      <c r="AP15" s="390">
        <v>50.303056019499998</v>
      </c>
      <c r="AQ15" s="391">
        <v>4.6430511862777779</v>
      </c>
      <c r="AR15" s="392">
        <v>54.946107205777778</v>
      </c>
      <c r="AS15" s="387">
        <v>14.8539096</v>
      </c>
      <c r="AT15" s="395">
        <v>130.63064454061112</v>
      </c>
      <c r="AU15" s="395">
        <v>125.05924760000001</v>
      </c>
      <c r="AV15" s="395">
        <v>99.970324700000006</v>
      </c>
      <c r="AW15" s="396">
        <v>14.832857600000001</v>
      </c>
      <c r="AX15" s="397">
        <v>17.735261099999999</v>
      </c>
      <c r="AY15" s="398">
        <v>190.8875329</v>
      </c>
      <c r="AZ15" s="398">
        <v>122.77517829999999</v>
      </c>
      <c r="BA15" s="398">
        <v>14.735909299999999</v>
      </c>
      <c r="BB15" s="398">
        <v>1.1863748000000001</v>
      </c>
      <c r="BC15" s="424">
        <v>37.725214999999999</v>
      </c>
      <c r="BD15" s="386">
        <v>79.456219899999994</v>
      </c>
      <c r="BE15" s="386">
        <v>1.0685053</v>
      </c>
      <c r="BF15" s="386">
        <v>0.11102769999999999</v>
      </c>
      <c r="BG15" s="386">
        <v>7.8470700000000004E-2</v>
      </c>
      <c r="BH15" s="386">
        <v>21.1412114</v>
      </c>
      <c r="BI15" s="386">
        <v>0.67464809999999997</v>
      </c>
      <c r="BJ15" s="386">
        <v>0.35632380000000002</v>
      </c>
    </row>
    <row r="16" spans="1:62" s="356" customFormat="1">
      <c r="A16" s="382">
        <v>45816.5</v>
      </c>
      <c r="B16" s="383">
        <v>34.052696500000003</v>
      </c>
      <c r="C16" s="384">
        <v>6.4525484999999998</v>
      </c>
      <c r="D16" s="366">
        <v>0.97579159999999998</v>
      </c>
      <c r="E16" s="367">
        <v>1.0306436000000001</v>
      </c>
      <c r="F16" s="385">
        <v>21.596187199999999</v>
      </c>
      <c r="G16" s="386">
        <v>1.690582475326146</v>
      </c>
      <c r="H16" s="387">
        <v>12.285113300000001</v>
      </c>
      <c r="I16" s="388">
        <v>191.5206417</v>
      </c>
      <c r="J16" s="389">
        <v>17.6331898</v>
      </c>
      <c r="K16" s="388">
        <v>191.10547690000001</v>
      </c>
      <c r="L16" s="390">
        <v>19.976723499999999</v>
      </c>
      <c r="M16" s="391">
        <v>38.101642499999997</v>
      </c>
      <c r="N16" s="391">
        <v>14.027261299999999</v>
      </c>
      <c r="O16" s="392">
        <v>198.07144149999999</v>
      </c>
      <c r="P16" s="393">
        <v>22.084168699999999</v>
      </c>
      <c r="Q16" s="391">
        <v>36.638987100000001</v>
      </c>
      <c r="R16" s="391">
        <v>13.757292400000001</v>
      </c>
      <c r="S16" s="394">
        <v>195.67352020000001</v>
      </c>
      <c r="T16" s="390">
        <v>19.840938300000001</v>
      </c>
      <c r="U16" s="391">
        <v>38.689225200000003</v>
      </c>
      <c r="V16" s="391">
        <v>13.885101199999999</v>
      </c>
      <c r="W16" s="392">
        <v>195.9826692</v>
      </c>
      <c r="X16" s="393">
        <v>20.304485799999998</v>
      </c>
      <c r="Y16" s="391">
        <v>42.104754399999997</v>
      </c>
      <c r="Z16" s="391">
        <v>13.887453499999999</v>
      </c>
      <c r="AA16" s="394">
        <v>197.06650089999999</v>
      </c>
      <c r="AB16" s="390">
        <v>193.93694880000001</v>
      </c>
      <c r="AC16" s="391">
        <v>12.9389118</v>
      </c>
      <c r="AD16" s="392">
        <v>54.243483464388888</v>
      </c>
      <c r="AE16" s="393">
        <v>3.2656795999999999</v>
      </c>
      <c r="AF16" s="391">
        <v>9.9834928000000005</v>
      </c>
      <c r="AG16" s="391">
        <v>0</v>
      </c>
      <c r="AH16" s="394">
        <v>76.292746600000001</v>
      </c>
      <c r="AI16" s="390">
        <v>21.402354899999999</v>
      </c>
      <c r="AJ16" s="391">
        <v>54.840109599999998</v>
      </c>
      <c r="AK16" s="391">
        <v>13.1148892</v>
      </c>
      <c r="AL16" s="392">
        <v>190.24752369999999</v>
      </c>
      <c r="AM16" s="393">
        <v>193.2450145</v>
      </c>
      <c r="AN16" s="391">
        <v>12.689783200000001</v>
      </c>
      <c r="AO16" s="394">
        <v>3.4641534917222221</v>
      </c>
      <c r="AP16" s="390">
        <v>52.10776728808333</v>
      </c>
      <c r="AQ16" s="391">
        <v>5.4611246524166663</v>
      </c>
      <c r="AR16" s="392">
        <v>57.568891940499995</v>
      </c>
      <c r="AS16" s="387">
        <v>14.7793531</v>
      </c>
      <c r="AT16" s="395">
        <v>130.02964115227778</v>
      </c>
      <c r="AU16" s="395">
        <v>125.19041780000001</v>
      </c>
      <c r="AV16" s="395">
        <v>99.972185199999998</v>
      </c>
      <c r="AW16" s="396">
        <v>14.7596325</v>
      </c>
      <c r="AX16" s="397">
        <v>17.6331898</v>
      </c>
      <c r="AY16" s="398">
        <v>191.10547690000001</v>
      </c>
      <c r="AZ16" s="398">
        <v>122.6689879</v>
      </c>
      <c r="BA16" s="398">
        <v>14.633896999999999</v>
      </c>
      <c r="BB16" s="398">
        <v>1.1789194000000001</v>
      </c>
      <c r="BC16" s="424">
        <v>37.274667999999998</v>
      </c>
      <c r="BD16" s="386">
        <v>80.007765199999994</v>
      </c>
      <c r="BE16" s="386">
        <v>1.2888206</v>
      </c>
      <c r="BF16" s="386">
        <v>0.11111939999999999</v>
      </c>
      <c r="BG16" s="386">
        <v>7.83861E-2</v>
      </c>
      <c r="BH16" s="386">
        <v>20.6053827</v>
      </c>
      <c r="BI16" s="386">
        <v>0.66271460000000004</v>
      </c>
      <c r="BJ16" s="386">
        <v>0.35157939999999999</v>
      </c>
    </row>
    <row r="17" spans="1:62" s="356" customFormat="1">
      <c r="A17" s="382">
        <v>45816.541666666599</v>
      </c>
      <c r="B17" s="383">
        <v>34.140257300000002</v>
      </c>
      <c r="C17" s="384">
        <v>6.7032126999999999</v>
      </c>
      <c r="D17" s="366">
        <v>0.9525266</v>
      </c>
      <c r="E17" s="367">
        <v>1.0007862000000001</v>
      </c>
      <c r="F17" s="385">
        <v>20.841044</v>
      </c>
      <c r="G17" s="386">
        <v>1.9404389815879071</v>
      </c>
      <c r="H17" s="387">
        <v>12.181411900000001</v>
      </c>
      <c r="I17" s="388">
        <v>191.13548349999999</v>
      </c>
      <c r="J17" s="389">
        <v>17.5367237</v>
      </c>
      <c r="K17" s="388">
        <v>190.9646951</v>
      </c>
      <c r="L17" s="390">
        <v>19.9428886</v>
      </c>
      <c r="M17" s="391">
        <v>38.100284500000001</v>
      </c>
      <c r="N17" s="391">
        <v>13.9279852</v>
      </c>
      <c r="O17" s="392">
        <v>197.77194370000001</v>
      </c>
      <c r="P17" s="393">
        <v>22.125069700000001</v>
      </c>
      <c r="Q17" s="391">
        <v>37.0190524</v>
      </c>
      <c r="R17" s="391">
        <v>13.664078200000001</v>
      </c>
      <c r="S17" s="394">
        <v>195.37573040000001</v>
      </c>
      <c r="T17" s="390">
        <v>19.9173942</v>
      </c>
      <c r="U17" s="391">
        <v>38.001373000000001</v>
      </c>
      <c r="V17" s="391">
        <v>13.7979912</v>
      </c>
      <c r="W17" s="392">
        <v>195.62252720000001</v>
      </c>
      <c r="X17" s="393">
        <v>20.304559999999999</v>
      </c>
      <c r="Y17" s="391">
        <v>42.4827309</v>
      </c>
      <c r="Z17" s="391">
        <v>13.8137115</v>
      </c>
      <c r="AA17" s="394">
        <v>196.81954820000001</v>
      </c>
      <c r="AB17" s="390">
        <v>193.56124539999999</v>
      </c>
      <c r="AC17" s="391">
        <v>12.834325099999999</v>
      </c>
      <c r="AD17" s="392">
        <v>54.178937343444446</v>
      </c>
      <c r="AE17" s="393">
        <v>3.3129642000000001</v>
      </c>
      <c r="AF17" s="391">
        <v>9.9782668999999995</v>
      </c>
      <c r="AG17" s="391">
        <v>0</v>
      </c>
      <c r="AH17" s="394">
        <v>76.255761100000001</v>
      </c>
      <c r="AI17" s="390">
        <v>21.3029616</v>
      </c>
      <c r="AJ17" s="391">
        <v>55.209084799999999</v>
      </c>
      <c r="AK17" s="391">
        <v>13.007566600000001</v>
      </c>
      <c r="AL17" s="392">
        <v>189.8953372</v>
      </c>
      <c r="AM17" s="393">
        <v>192.8811556</v>
      </c>
      <c r="AN17" s="391">
        <v>12.589835799999999</v>
      </c>
      <c r="AO17" s="394">
        <v>3.5203290872777782</v>
      </c>
      <c r="AP17" s="390">
        <v>60.188464140361113</v>
      </c>
      <c r="AQ17" s="391">
        <v>6.0586219659999996</v>
      </c>
      <c r="AR17" s="392">
        <v>66.24708610636111</v>
      </c>
      <c r="AS17" s="387">
        <v>14.687173599999999</v>
      </c>
      <c r="AT17" s="395">
        <v>129.69924560586111</v>
      </c>
      <c r="AU17" s="395">
        <v>124.9039834</v>
      </c>
      <c r="AV17" s="395">
        <v>99.970264999999998</v>
      </c>
      <c r="AW17" s="396">
        <v>14.666911300000001</v>
      </c>
      <c r="AX17" s="397">
        <v>17.5367237</v>
      </c>
      <c r="AY17" s="398">
        <v>190.9646951</v>
      </c>
      <c r="AZ17" s="398">
        <v>122.10360009999999</v>
      </c>
      <c r="BA17" s="398">
        <v>14.536906099999999</v>
      </c>
      <c r="BB17" s="398">
        <v>1.2117108000000001</v>
      </c>
      <c r="BC17" s="424">
        <v>37.003619399999998</v>
      </c>
      <c r="BD17" s="386">
        <v>79.539010300000001</v>
      </c>
      <c r="BE17" s="386">
        <v>2.9330867999999999</v>
      </c>
      <c r="BF17" s="386">
        <v>0.110399</v>
      </c>
      <c r="BG17" s="386">
        <v>7.6029899999999997E-2</v>
      </c>
      <c r="BH17" s="386">
        <v>20.3640069</v>
      </c>
      <c r="BI17" s="386">
        <v>0.69639499999999999</v>
      </c>
      <c r="BJ17" s="386">
        <v>0.34511380000000003</v>
      </c>
    </row>
    <row r="18" spans="1:62" s="356" customFormat="1">
      <c r="A18" s="382">
        <v>45816.583333333299</v>
      </c>
      <c r="B18" s="383">
        <v>34.4744995</v>
      </c>
      <c r="C18" s="384">
        <v>6.9234572999999999</v>
      </c>
      <c r="D18" s="366">
        <v>0.94210550000000004</v>
      </c>
      <c r="E18" s="367">
        <v>0.9862881</v>
      </c>
      <c r="F18" s="385">
        <v>19.962335199999998</v>
      </c>
      <c r="G18" s="386">
        <v>1.9753203310681857</v>
      </c>
      <c r="H18" s="387">
        <v>12.236444199999999</v>
      </c>
      <c r="I18" s="388">
        <v>191.32951080000001</v>
      </c>
      <c r="J18" s="389">
        <v>17.601285900000001</v>
      </c>
      <c r="K18" s="388">
        <v>190.7138473</v>
      </c>
      <c r="L18" s="390">
        <v>19.937407</v>
      </c>
      <c r="M18" s="391">
        <v>38.098007299999999</v>
      </c>
      <c r="N18" s="391">
        <v>13.9872952</v>
      </c>
      <c r="O18" s="392">
        <v>197.99896319999999</v>
      </c>
      <c r="P18" s="393">
        <v>22.055560799999999</v>
      </c>
      <c r="Q18" s="391">
        <v>37.013771599999998</v>
      </c>
      <c r="R18" s="391">
        <v>13.7303078</v>
      </c>
      <c r="S18" s="394">
        <v>195.59784719999999</v>
      </c>
      <c r="T18" s="390">
        <v>20.359641199999999</v>
      </c>
      <c r="U18" s="391">
        <v>38.005943000000002</v>
      </c>
      <c r="V18" s="391">
        <v>13.8971515</v>
      </c>
      <c r="W18" s="392">
        <v>195.9763667</v>
      </c>
      <c r="X18" s="393">
        <v>20.334111</v>
      </c>
      <c r="Y18" s="391">
        <v>42.960854599999998</v>
      </c>
      <c r="Z18" s="391">
        <v>13.906307399999999</v>
      </c>
      <c r="AA18" s="394">
        <v>197.2564112</v>
      </c>
      <c r="AB18" s="390">
        <v>193.7730578</v>
      </c>
      <c r="AC18" s="391">
        <v>12.8961513</v>
      </c>
      <c r="AD18" s="392">
        <v>54.556325150277779</v>
      </c>
      <c r="AE18" s="393">
        <v>3.4040824000000001</v>
      </c>
      <c r="AF18" s="391">
        <v>9.9756634999999996</v>
      </c>
      <c r="AG18" s="391">
        <v>0</v>
      </c>
      <c r="AH18" s="394">
        <v>76.148319499999999</v>
      </c>
      <c r="AI18" s="390">
        <v>21.224506000000002</v>
      </c>
      <c r="AJ18" s="391">
        <v>55.209177799999999</v>
      </c>
      <c r="AK18" s="391">
        <v>13.0501507</v>
      </c>
      <c r="AL18" s="392">
        <v>189.99614009999999</v>
      </c>
      <c r="AM18" s="393">
        <v>193.0645226</v>
      </c>
      <c r="AN18" s="391">
        <v>12.6451232</v>
      </c>
      <c r="AO18" s="394">
        <v>3.4163326310277777</v>
      </c>
      <c r="AP18" s="390">
        <v>62.721978286666669</v>
      </c>
      <c r="AQ18" s="391">
        <v>5.376201479083333</v>
      </c>
      <c r="AR18" s="392">
        <v>68.098179765750004</v>
      </c>
      <c r="AS18" s="387">
        <v>14.7206223</v>
      </c>
      <c r="AT18" s="395">
        <v>130.24522996038888</v>
      </c>
      <c r="AU18" s="395">
        <v>124.4796774</v>
      </c>
      <c r="AV18" s="395">
        <v>99.967546100000007</v>
      </c>
      <c r="AW18" s="396">
        <v>14.699321299999999</v>
      </c>
      <c r="AX18" s="397">
        <v>17.601285900000001</v>
      </c>
      <c r="AY18" s="398">
        <v>190.7138473</v>
      </c>
      <c r="AZ18" s="398">
        <v>121.928619</v>
      </c>
      <c r="BA18" s="398">
        <v>14.6009008</v>
      </c>
      <c r="BB18" s="398">
        <v>1.2392208</v>
      </c>
      <c r="BC18" s="424">
        <v>37.4239739</v>
      </c>
      <c r="BD18" s="386">
        <v>78.8221171</v>
      </c>
      <c r="BE18" s="386">
        <v>3.418453</v>
      </c>
      <c r="BF18" s="386">
        <v>0.1104113</v>
      </c>
      <c r="BG18" s="386">
        <v>7.4377200000000004E-2</v>
      </c>
      <c r="BH18" s="386">
        <v>20.803246399999999</v>
      </c>
      <c r="BI18" s="386">
        <v>0.73024149999999999</v>
      </c>
      <c r="BJ18" s="386">
        <v>0.34305560000000002</v>
      </c>
    </row>
    <row r="19" spans="1:62" s="356" customFormat="1">
      <c r="A19" s="382">
        <v>45816.625</v>
      </c>
      <c r="B19" s="383">
        <v>34.647668500000002</v>
      </c>
      <c r="C19" s="384">
        <v>6.6572468000000002</v>
      </c>
      <c r="D19" s="366">
        <v>0.94157690000000005</v>
      </c>
      <c r="E19" s="367">
        <v>0.98434160000000004</v>
      </c>
      <c r="F19" s="385">
        <v>19.5960514</v>
      </c>
      <c r="G19" s="386">
        <v>1.9660412549540589</v>
      </c>
      <c r="H19" s="387">
        <v>12.2562774</v>
      </c>
      <c r="I19" s="388">
        <v>191.41979359999999</v>
      </c>
      <c r="J19" s="389">
        <v>17.626617700000001</v>
      </c>
      <c r="K19" s="388">
        <v>190.62396680000001</v>
      </c>
      <c r="L19" s="390">
        <v>19.931884499999999</v>
      </c>
      <c r="M19" s="391">
        <v>38.097091399999996</v>
      </c>
      <c r="N19" s="391">
        <v>14.0027498</v>
      </c>
      <c r="O19" s="392">
        <v>198.06085680000001</v>
      </c>
      <c r="P19" s="393">
        <v>21.905885300000001</v>
      </c>
      <c r="Q19" s="391">
        <v>37.015486199999998</v>
      </c>
      <c r="R19" s="391">
        <v>13.7438178</v>
      </c>
      <c r="S19" s="394">
        <v>195.64998990000001</v>
      </c>
      <c r="T19" s="390">
        <v>20.508098499999999</v>
      </c>
      <c r="U19" s="391">
        <v>38.010827300000003</v>
      </c>
      <c r="V19" s="391">
        <v>13.922420300000001</v>
      </c>
      <c r="W19" s="392">
        <v>196.28514129999999</v>
      </c>
      <c r="X19" s="393">
        <v>20.160993099999999</v>
      </c>
      <c r="Y19" s="391">
        <v>43.060351699999998</v>
      </c>
      <c r="Z19" s="391">
        <v>13.9190252</v>
      </c>
      <c r="AA19" s="394">
        <v>197.4144421</v>
      </c>
      <c r="AB19" s="390">
        <v>193.87789100000001</v>
      </c>
      <c r="AC19" s="391">
        <v>12.920485100000001</v>
      </c>
      <c r="AD19" s="392">
        <v>54.82007096658333</v>
      </c>
      <c r="AE19" s="390">
        <v>3.5197916999999999</v>
      </c>
      <c r="AF19" s="391">
        <v>9.9764426000000004</v>
      </c>
      <c r="AG19" s="391">
        <v>0</v>
      </c>
      <c r="AH19" s="392">
        <v>76.042924600000006</v>
      </c>
      <c r="AI19" s="390">
        <v>21.209507200000001</v>
      </c>
      <c r="AJ19" s="391">
        <v>55.202546300000002</v>
      </c>
      <c r="AK19" s="391">
        <v>13.0692111</v>
      </c>
      <c r="AL19" s="392">
        <v>190.07280220000001</v>
      </c>
      <c r="AM19" s="390">
        <v>193.14824709999999</v>
      </c>
      <c r="AN19" s="391">
        <v>12.6642013</v>
      </c>
      <c r="AO19" s="394">
        <v>3.3982101729166669</v>
      </c>
      <c r="AP19" s="390">
        <v>63.083573909472221</v>
      </c>
      <c r="AQ19" s="391">
        <v>5.0351717494999999</v>
      </c>
      <c r="AR19" s="392">
        <v>68.118745658972216</v>
      </c>
      <c r="AS19" s="387">
        <v>14.7451036</v>
      </c>
      <c r="AT19" s="395">
        <v>130.25988718336112</v>
      </c>
      <c r="AU19" s="395">
        <v>124.4613003</v>
      </c>
      <c r="AV19" s="395">
        <v>99.965620200000004</v>
      </c>
      <c r="AW19" s="396">
        <v>14.723769900000001</v>
      </c>
      <c r="AX19" s="397">
        <v>17.626617700000001</v>
      </c>
      <c r="AY19" s="398">
        <v>190.62396680000001</v>
      </c>
      <c r="AZ19" s="398">
        <v>121.9873412</v>
      </c>
      <c r="BA19" s="398">
        <v>14.6261676</v>
      </c>
      <c r="BB19" s="398">
        <v>1.2504458000000001</v>
      </c>
      <c r="BC19" s="424">
        <v>37.500398199999999</v>
      </c>
      <c r="BD19" s="386">
        <v>78.5706378</v>
      </c>
      <c r="BE19" s="386">
        <v>1.7717068</v>
      </c>
      <c r="BF19" s="386">
        <v>0.1106685</v>
      </c>
      <c r="BG19" s="386">
        <v>7.3890700000000004E-2</v>
      </c>
      <c r="BH19" s="386">
        <v>21.469629699999999</v>
      </c>
      <c r="BI19" s="386">
        <v>0.73431559999999996</v>
      </c>
      <c r="BJ19" s="386">
        <v>0.34369810000000001</v>
      </c>
    </row>
    <row r="20" spans="1:62" s="356" customFormat="1">
      <c r="A20" s="382">
        <v>45816.666666666599</v>
      </c>
      <c r="B20" s="383">
        <v>34.549305400000001</v>
      </c>
      <c r="C20" s="384">
        <v>6.4785443999999996</v>
      </c>
      <c r="D20" s="366">
        <v>0.92201200000000005</v>
      </c>
      <c r="E20" s="367">
        <v>0.96324290000000001</v>
      </c>
      <c r="F20" s="385">
        <v>19.342057</v>
      </c>
      <c r="G20" s="386">
        <v>1.9857646620243066</v>
      </c>
      <c r="H20" s="387">
        <v>12.226649200000001</v>
      </c>
      <c r="I20" s="388">
        <v>191.32273599999999</v>
      </c>
      <c r="J20" s="389">
        <v>17.586201299999999</v>
      </c>
      <c r="K20" s="388">
        <v>190.7644617</v>
      </c>
      <c r="L20" s="390">
        <v>19.879383199999999</v>
      </c>
      <c r="M20" s="391">
        <v>38.099722100000001</v>
      </c>
      <c r="N20" s="391">
        <v>13.9349566</v>
      </c>
      <c r="O20" s="392">
        <v>197.89580620000001</v>
      </c>
      <c r="P20" s="393">
        <v>21.870391900000001</v>
      </c>
      <c r="Q20" s="391">
        <v>37.144660199999997</v>
      </c>
      <c r="R20" s="391">
        <v>13.683353800000001</v>
      </c>
      <c r="S20" s="394">
        <v>195.44445390000001</v>
      </c>
      <c r="T20" s="390">
        <v>20.111979600000002</v>
      </c>
      <c r="U20" s="391">
        <v>38.013775199999998</v>
      </c>
      <c r="V20" s="391">
        <v>13.850524</v>
      </c>
      <c r="W20" s="392">
        <v>196.1775682</v>
      </c>
      <c r="X20" s="390">
        <v>19.9349083</v>
      </c>
      <c r="Y20" s="391">
        <v>43.064201099999998</v>
      </c>
      <c r="Z20" s="391">
        <v>13.853639299999999</v>
      </c>
      <c r="AA20" s="392">
        <v>197.20764790000001</v>
      </c>
      <c r="AB20" s="390">
        <v>193.7468303</v>
      </c>
      <c r="AC20" s="391">
        <v>12.878121800000001</v>
      </c>
      <c r="AD20" s="392">
        <v>54.480319228666666</v>
      </c>
      <c r="AE20" s="390">
        <v>2.3335438000000002</v>
      </c>
      <c r="AF20" s="391">
        <v>9.9741266</v>
      </c>
      <c r="AG20" s="391">
        <v>0</v>
      </c>
      <c r="AH20" s="392">
        <v>75.933074700000006</v>
      </c>
      <c r="AI20" s="390">
        <v>21.195763299999999</v>
      </c>
      <c r="AJ20" s="391">
        <v>55.201198900000001</v>
      </c>
      <c r="AK20" s="391">
        <v>13.0338134</v>
      </c>
      <c r="AL20" s="392">
        <v>189.95694349999999</v>
      </c>
      <c r="AM20" s="390">
        <v>193.04874150000001</v>
      </c>
      <c r="AN20" s="391">
        <v>12.633098</v>
      </c>
      <c r="AO20" s="394">
        <v>3.2292019558055558</v>
      </c>
      <c r="AP20" s="390">
        <v>62.832912223861115</v>
      </c>
      <c r="AQ20" s="391">
        <v>5.7738775369444442</v>
      </c>
      <c r="AR20" s="392">
        <v>68.606789760805555</v>
      </c>
      <c r="AS20" s="387">
        <v>14.711917100000001</v>
      </c>
      <c r="AT20" s="395">
        <v>129.94287717144445</v>
      </c>
      <c r="AU20" s="395">
        <v>124.55279539999999</v>
      </c>
      <c r="AV20" s="395">
        <v>99.962913099999994</v>
      </c>
      <c r="AW20" s="396">
        <v>14.6890087</v>
      </c>
      <c r="AX20" s="397">
        <v>17.586201299999999</v>
      </c>
      <c r="AY20" s="398">
        <v>190.7644617</v>
      </c>
      <c r="AZ20" s="398">
        <v>121.7903893</v>
      </c>
      <c r="BA20" s="398">
        <v>14.585650100000001</v>
      </c>
      <c r="BB20" s="398">
        <v>1.2656025</v>
      </c>
      <c r="BC20" s="424">
        <v>37.299960900000002</v>
      </c>
      <c r="BD20" s="386">
        <v>78.379801099999995</v>
      </c>
      <c r="BE20" s="386">
        <v>1.1011005</v>
      </c>
      <c r="BF20" s="386">
        <v>0.11568340000000001</v>
      </c>
      <c r="BG20" s="386">
        <v>7.2825299999999996E-2</v>
      </c>
      <c r="BH20" s="386">
        <v>20.7823715</v>
      </c>
      <c r="BI20" s="386">
        <v>0.74973610000000002</v>
      </c>
      <c r="BJ20" s="386">
        <v>0.34387479999999998</v>
      </c>
    </row>
    <row r="21" spans="1:62" s="356" customFormat="1">
      <c r="A21" s="382">
        <v>45816.708333333299</v>
      </c>
      <c r="B21" s="383">
        <v>34.456180600000003</v>
      </c>
      <c r="C21" s="384">
        <v>7.0475156999999999</v>
      </c>
      <c r="D21" s="366">
        <v>0.90894640000000004</v>
      </c>
      <c r="E21" s="367">
        <v>0.94802739999999996</v>
      </c>
      <c r="F21" s="385">
        <v>19.090647499999999</v>
      </c>
      <c r="G21" s="386">
        <v>2.0011480534770718</v>
      </c>
      <c r="H21" s="387">
        <v>12.237491199999999</v>
      </c>
      <c r="I21" s="388">
        <v>191.3450248</v>
      </c>
      <c r="J21" s="389">
        <v>17.587453199999999</v>
      </c>
      <c r="K21" s="388">
        <v>190.88221519999999</v>
      </c>
      <c r="L21" s="390">
        <v>19.8415891</v>
      </c>
      <c r="M21" s="391">
        <v>38.1028582</v>
      </c>
      <c r="N21" s="391">
        <v>13.9297133</v>
      </c>
      <c r="O21" s="392">
        <v>197.91745610000001</v>
      </c>
      <c r="P21" s="393">
        <v>22.132587699999998</v>
      </c>
      <c r="Q21" s="391">
        <v>37.539753900000001</v>
      </c>
      <c r="R21" s="391">
        <v>13.691896</v>
      </c>
      <c r="S21" s="394">
        <v>195.465574</v>
      </c>
      <c r="T21" s="390">
        <v>20.187449000000001</v>
      </c>
      <c r="U21" s="391">
        <v>38.011859000000001</v>
      </c>
      <c r="V21" s="391">
        <v>13.8629496</v>
      </c>
      <c r="W21" s="392">
        <v>196.08931949999999</v>
      </c>
      <c r="X21" s="390">
        <v>19.9110494</v>
      </c>
      <c r="Y21" s="391">
        <v>43.069604300000002</v>
      </c>
      <c r="Z21" s="391">
        <v>13.865701100000001</v>
      </c>
      <c r="AA21" s="392">
        <v>197.20811230000001</v>
      </c>
      <c r="AB21" s="390">
        <v>193.7422842</v>
      </c>
      <c r="AC21" s="391">
        <v>12.880289599999999</v>
      </c>
      <c r="AD21" s="392">
        <v>54.077860250583335</v>
      </c>
      <c r="AE21" s="390">
        <v>1.2626223000000001</v>
      </c>
      <c r="AF21" s="391">
        <v>9.9726745999999995</v>
      </c>
      <c r="AG21" s="391">
        <v>0</v>
      </c>
      <c r="AH21" s="392">
        <v>75.798180299999999</v>
      </c>
      <c r="AI21" s="390">
        <v>21.171393500000001</v>
      </c>
      <c r="AJ21" s="391">
        <v>55.206040199999997</v>
      </c>
      <c r="AK21" s="391">
        <v>13.034143500000001</v>
      </c>
      <c r="AL21" s="392">
        <v>189.9021094</v>
      </c>
      <c r="AM21" s="390">
        <v>193.07160379999999</v>
      </c>
      <c r="AN21" s="391">
        <v>12.643033300000001</v>
      </c>
      <c r="AO21" s="394">
        <v>3.2880115072499998</v>
      </c>
      <c r="AP21" s="390">
        <v>62.746679559111115</v>
      </c>
      <c r="AQ21" s="391">
        <v>6.2052391788333336</v>
      </c>
      <c r="AR21" s="392">
        <v>68.951918737944453</v>
      </c>
      <c r="AS21" s="387">
        <v>14.696142699999999</v>
      </c>
      <c r="AT21" s="395">
        <v>130.14757220155556</v>
      </c>
      <c r="AU21" s="395">
        <v>124.1874416</v>
      </c>
      <c r="AV21" s="395">
        <v>99.961085299999993</v>
      </c>
      <c r="AW21" s="396">
        <v>14.6719604</v>
      </c>
      <c r="AX21" s="397">
        <v>17.587453199999999</v>
      </c>
      <c r="AY21" s="398">
        <v>190.88221519999999</v>
      </c>
      <c r="AZ21" s="398">
        <v>121.5461616</v>
      </c>
      <c r="BA21" s="398">
        <v>14.5867779</v>
      </c>
      <c r="BB21" s="398">
        <v>1.2802922999999999</v>
      </c>
      <c r="BC21" s="424">
        <v>37.461163599999999</v>
      </c>
      <c r="BD21" s="386">
        <v>77.813879499999999</v>
      </c>
      <c r="BE21" s="386">
        <v>2.7283819</v>
      </c>
      <c r="BF21" s="386">
        <v>0.12591749999999999</v>
      </c>
      <c r="BG21" s="386">
        <v>7.1420300000000006E-2</v>
      </c>
      <c r="BH21" s="386">
        <v>20.018227400000001</v>
      </c>
      <c r="BI21" s="386">
        <v>0.78230299999999997</v>
      </c>
      <c r="BJ21" s="386">
        <v>0.34565119999999999</v>
      </c>
    </row>
    <row r="22" spans="1:62" s="356" customFormat="1">
      <c r="A22" s="382">
        <v>45816.75</v>
      </c>
      <c r="B22" s="383">
        <v>34.731259299999998</v>
      </c>
      <c r="C22" s="384">
        <v>6.3303392000000001</v>
      </c>
      <c r="D22" s="366">
        <v>0.89194810000000002</v>
      </c>
      <c r="E22" s="367">
        <v>0.92747190000000002</v>
      </c>
      <c r="F22" s="385">
        <v>18.651866200000001</v>
      </c>
      <c r="G22" s="386">
        <v>1.9771007522473503</v>
      </c>
      <c r="H22" s="387">
        <v>12.3579034</v>
      </c>
      <c r="I22" s="388">
        <v>191.7381134</v>
      </c>
      <c r="J22" s="389">
        <v>17.699992399999999</v>
      </c>
      <c r="K22" s="388">
        <v>190.83146410000001</v>
      </c>
      <c r="L22" s="390">
        <v>19.851118</v>
      </c>
      <c r="M22" s="391">
        <v>37.888533799999998</v>
      </c>
      <c r="N22" s="391">
        <v>14.0387559</v>
      </c>
      <c r="O22" s="392">
        <v>198.26840480000001</v>
      </c>
      <c r="P22" s="390">
        <v>22.150338600000001</v>
      </c>
      <c r="Q22" s="391">
        <v>37.811024500000002</v>
      </c>
      <c r="R22" s="391">
        <v>13.8078012</v>
      </c>
      <c r="S22" s="392">
        <v>195.7792594</v>
      </c>
      <c r="T22" s="390">
        <v>20.649941200000001</v>
      </c>
      <c r="U22" s="391">
        <v>38.014314800000001</v>
      </c>
      <c r="V22" s="391">
        <v>13.993571299999999</v>
      </c>
      <c r="W22" s="392">
        <v>196.47125009999999</v>
      </c>
      <c r="X22" s="390">
        <v>19.935144999999999</v>
      </c>
      <c r="Y22" s="391">
        <v>42.8585967</v>
      </c>
      <c r="Z22" s="391">
        <v>13.9814899</v>
      </c>
      <c r="AA22" s="392">
        <v>197.55550729999999</v>
      </c>
      <c r="AB22" s="390">
        <v>194.12808770000001</v>
      </c>
      <c r="AC22" s="391">
        <v>13.0022266</v>
      </c>
      <c r="AD22" s="392">
        <v>53.735315946999997</v>
      </c>
      <c r="AE22" s="390">
        <v>2.0117869000000002</v>
      </c>
      <c r="AF22" s="391">
        <v>9.9723082000000005</v>
      </c>
      <c r="AG22" s="391">
        <v>0</v>
      </c>
      <c r="AH22" s="392">
        <v>75.614575200000004</v>
      </c>
      <c r="AI22" s="390">
        <v>21.160667799999999</v>
      </c>
      <c r="AJ22" s="391">
        <v>54.563811000000001</v>
      </c>
      <c r="AK22" s="391">
        <v>13.142280599999999</v>
      </c>
      <c r="AL22" s="392">
        <v>190.14761139999999</v>
      </c>
      <c r="AM22" s="390">
        <v>193.45105390000001</v>
      </c>
      <c r="AN22" s="391">
        <v>12.7611329</v>
      </c>
      <c r="AO22" s="394">
        <v>3.4713455802222222</v>
      </c>
      <c r="AP22" s="390">
        <v>62.308826472777774</v>
      </c>
      <c r="AQ22" s="391">
        <v>6.3583724157499999</v>
      </c>
      <c r="AR22" s="392">
        <v>68.667198888527778</v>
      </c>
      <c r="AS22" s="387">
        <v>14.774379</v>
      </c>
      <c r="AT22" s="395">
        <v>130.90004260111112</v>
      </c>
      <c r="AU22" s="395">
        <v>123.9308497</v>
      </c>
      <c r="AV22" s="395">
        <v>99.959459499999994</v>
      </c>
      <c r="AW22" s="396">
        <v>14.749290999999999</v>
      </c>
      <c r="AX22" s="397">
        <v>17.699992399999999</v>
      </c>
      <c r="AY22" s="398">
        <v>190.83146410000001</v>
      </c>
      <c r="AZ22" s="398">
        <v>121.4277841</v>
      </c>
      <c r="BA22" s="398">
        <v>14.6997798</v>
      </c>
      <c r="BB22" s="398">
        <v>1.2941336000000001</v>
      </c>
      <c r="BC22" s="424">
        <v>37.997941599999997</v>
      </c>
      <c r="BD22" s="386">
        <v>77.048217500000007</v>
      </c>
      <c r="BE22" s="386">
        <v>2.6553968000000001</v>
      </c>
      <c r="BF22" s="386">
        <v>0.13426160000000001</v>
      </c>
      <c r="BG22" s="386">
        <v>7.0507E-2</v>
      </c>
      <c r="BH22" s="386">
        <v>19.868635300000001</v>
      </c>
      <c r="BI22" s="386">
        <v>0.80275989999999997</v>
      </c>
      <c r="BJ22" s="386">
        <v>0.34726200000000002</v>
      </c>
    </row>
    <row r="23" spans="1:62" s="356" customFormat="1">
      <c r="A23" s="382">
        <v>45816.791666666599</v>
      </c>
      <c r="B23" s="383">
        <v>34.7546423</v>
      </c>
      <c r="C23" s="384">
        <v>4.5380606999999999</v>
      </c>
      <c r="D23" s="366">
        <v>0.85678330000000003</v>
      </c>
      <c r="E23" s="367">
        <v>0.89240209999999998</v>
      </c>
      <c r="F23" s="385">
        <v>18.2535563</v>
      </c>
      <c r="G23" s="386">
        <v>1.9539503683807955</v>
      </c>
      <c r="H23" s="387">
        <v>12.5392615</v>
      </c>
      <c r="I23" s="388">
        <v>192.40553320000001</v>
      </c>
      <c r="J23" s="389">
        <v>17.826282899999999</v>
      </c>
      <c r="K23" s="388">
        <v>191.08529469999999</v>
      </c>
      <c r="L23" s="390">
        <v>19.9078628</v>
      </c>
      <c r="M23" s="391">
        <v>37.384495100000002</v>
      </c>
      <c r="N23" s="391">
        <v>14.1658787</v>
      </c>
      <c r="O23" s="392">
        <v>198.69855910000001</v>
      </c>
      <c r="P23" s="390">
        <v>22.039330700000001</v>
      </c>
      <c r="Q23" s="391">
        <v>37.819119100000002</v>
      </c>
      <c r="R23" s="391">
        <v>13.934698900000001</v>
      </c>
      <c r="S23" s="392">
        <v>196.19837810000001</v>
      </c>
      <c r="T23" s="390">
        <v>20.499869199999999</v>
      </c>
      <c r="U23" s="391">
        <v>38.0208631</v>
      </c>
      <c r="V23" s="391">
        <v>14.107973899999999</v>
      </c>
      <c r="W23" s="392">
        <v>196.96835530000001</v>
      </c>
      <c r="X23" s="390">
        <v>19.896941000000002</v>
      </c>
      <c r="Y23" s="391">
        <v>42.1124504</v>
      </c>
      <c r="Z23" s="391">
        <v>14.0905837</v>
      </c>
      <c r="AA23" s="392">
        <v>197.9316331</v>
      </c>
      <c r="AB23" s="390">
        <v>194.7148522</v>
      </c>
      <c r="AC23" s="391">
        <v>13.1662813</v>
      </c>
      <c r="AD23" s="392">
        <v>53.210290749916666</v>
      </c>
      <c r="AE23" s="390">
        <v>2.9953208</v>
      </c>
      <c r="AF23" s="391">
        <v>9.9712324999999993</v>
      </c>
      <c r="AG23" s="391">
        <v>0</v>
      </c>
      <c r="AH23" s="392">
        <v>75.414575400000004</v>
      </c>
      <c r="AI23" s="390">
        <v>21.183192600000002</v>
      </c>
      <c r="AJ23" s="391">
        <v>53.004806199999997</v>
      </c>
      <c r="AK23" s="391">
        <v>13.2994445</v>
      </c>
      <c r="AL23" s="392">
        <v>190.67160899999999</v>
      </c>
      <c r="AM23" s="390">
        <v>194.0575225</v>
      </c>
      <c r="AN23" s="391">
        <v>12.9306325</v>
      </c>
      <c r="AO23" s="394">
        <v>3.2448629163333331</v>
      </c>
      <c r="AP23" s="390">
        <v>60.733611754694444</v>
      </c>
      <c r="AQ23" s="391">
        <v>7.1752343703333334</v>
      </c>
      <c r="AR23" s="392">
        <v>67.908846125027779</v>
      </c>
      <c r="AS23" s="387">
        <v>14.881254800000001</v>
      </c>
      <c r="AT23" s="395">
        <v>131.52405738802779</v>
      </c>
      <c r="AU23" s="395">
        <v>124.1802698</v>
      </c>
      <c r="AV23" s="395">
        <v>99.958993399999997</v>
      </c>
      <c r="AW23" s="396">
        <v>14.8557483</v>
      </c>
      <c r="AX23" s="397">
        <v>17.826282899999999</v>
      </c>
      <c r="AY23" s="398">
        <v>191.08529469999999</v>
      </c>
      <c r="AZ23" s="398">
        <v>121.4043266</v>
      </c>
      <c r="BA23" s="398">
        <v>14.826814799999999</v>
      </c>
      <c r="BB23" s="398">
        <v>1.2983682999999999</v>
      </c>
      <c r="BC23" s="424">
        <v>38.4209131</v>
      </c>
      <c r="BD23" s="386">
        <v>76.327862600000003</v>
      </c>
      <c r="BE23" s="386">
        <v>0.74039509999999997</v>
      </c>
      <c r="BF23" s="386">
        <v>0.1361975</v>
      </c>
      <c r="BG23" s="386">
        <v>7.0260400000000001E-2</v>
      </c>
      <c r="BH23" s="386">
        <v>18.014602499999999</v>
      </c>
      <c r="BI23" s="386">
        <v>0.8059788</v>
      </c>
      <c r="BJ23" s="386">
        <v>0.34632469999999999</v>
      </c>
    </row>
    <row r="24" spans="1:62" s="356" customFormat="1">
      <c r="A24" s="382">
        <v>45816.833333333299</v>
      </c>
      <c r="B24" s="383">
        <v>34.271685099999999</v>
      </c>
      <c r="C24" s="384">
        <v>4.8368199000000001</v>
      </c>
      <c r="D24" s="366">
        <v>0.84614429999999996</v>
      </c>
      <c r="E24" s="367">
        <v>0.88788789999999995</v>
      </c>
      <c r="F24" s="385">
        <v>18.119927400000002</v>
      </c>
      <c r="G24" s="386">
        <v>2.0058665047860944</v>
      </c>
      <c r="H24" s="387">
        <v>12.4896425</v>
      </c>
      <c r="I24" s="388">
        <v>192.26809610000001</v>
      </c>
      <c r="J24" s="389">
        <v>17.7392656</v>
      </c>
      <c r="K24" s="388">
        <v>191.68475230000001</v>
      </c>
      <c r="L24" s="390">
        <v>19.890269199999999</v>
      </c>
      <c r="M24" s="391">
        <v>37.229488500000002</v>
      </c>
      <c r="N24" s="391">
        <v>14.0834288</v>
      </c>
      <c r="O24" s="392">
        <v>198.45265380000001</v>
      </c>
      <c r="P24" s="390">
        <v>22.019497300000001</v>
      </c>
      <c r="Q24" s="391">
        <v>37.823231800000002</v>
      </c>
      <c r="R24" s="391">
        <v>13.8484663</v>
      </c>
      <c r="S24" s="392">
        <v>195.9988922</v>
      </c>
      <c r="T24" s="390">
        <v>20.0704341</v>
      </c>
      <c r="U24" s="391">
        <v>38.028289800000003</v>
      </c>
      <c r="V24" s="391">
        <v>14.007704</v>
      </c>
      <c r="W24" s="392">
        <v>196.62842670000001</v>
      </c>
      <c r="X24" s="390">
        <v>19.853788300000001</v>
      </c>
      <c r="Y24" s="391">
        <v>41.091706799999997</v>
      </c>
      <c r="Z24" s="391">
        <v>13.986073299999999</v>
      </c>
      <c r="AA24" s="392">
        <v>197.5690185</v>
      </c>
      <c r="AB24" s="390">
        <v>194.50208850000001</v>
      </c>
      <c r="AC24" s="391">
        <v>13.0932408</v>
      </c>
      <c r="AD24" s="392">
        <v>52.458469680749999</v>
      </c>
      <c r="AE24" s="390">
        <v>3.5416905999999999</v>
      </c>
      <c r="AF24" s="391">
        <v>9.9702412999999996</v>
      </c>
      <c r="AG24" s="391">
        <v>0</v>
      </c>
      <c r="AH24" s="392">
        <v>75.269454499999995</v>
      </c>
      <c r="AI24" s="390">
        <v>21.242363900000001</v>
      </c>
      <c r="AJ24" s="391">
        <v>52.963763700000001</v>
      </c>
      <c r="AK24" s="391">
        <v>13.2536012</v>
      </c>
      <c r="AL24" s="392">
        <v>190.6082863</v>
      </c>
      <c r="AM24" s="390">
        <v>193.90116159999999</v>
      </c>
      <c r="AN24" s="391">
        <v>12.8764764</v>
      </c>
      <c r="AO24" s="394">
        <v>3.0497081409166666</v>
      </c>
      <c r="AP24" s="390">
        <v>60.31421179377778</v>
      </c>
      <c r="AQ24" s="391">
        <v>8.4302134108888893</v>
      </c>
      <c r="AR24" s="392">
        <v>68.744425204666669</v>
      </c>
      <c r="AS24" s="387">
        <v>14.8137857</v>
      </c>
      <c r="AT24" s="395">
        <v>131.00936911997223</v>
      </c>
      <c r="AU24" s="395">
        <v>124.0613453</v>
      </c>
      <c r="AV24" s="395">
        <v>99.958373600000002</v>
      </c>
      <c r="AW24" s="396">
        <v>14.788639399999999</v>
      </c>
      <c r="AX24" s="397">
        <v>17.7392656</v>
      </c>
      <c r="AY24" s="398">
        <v>191.68475230000001</v>
      </c>
      <c r="AZ24" s="398">
        <v>120.6578873</v>
      </c>
      <c r="BA24" s="398">
        <v>14.7397382</v>
      </c>
      <c r="BB24" s="398">
        <v>1.2947286</v>
      </c>
      <c r="BC24" s="424">
        <v>38.125481000000001</v>
      </c>
      <c r="BD24" s="386">
        <v>75.480851299999998</v>
      </c>
      <c r="BE24" s="386">
        <v>0.31739030000000001</v>
      </c>
      <c r="BF24" s="386">
        <v>0.1386491</v>
      </c>
      <c r="BG24" s="386">
        <v>7.0267800000000005E-2</v>
      </c>
      <c r="BH24" s="386">
        <v>16.542197399999999</v>
      </c>
      <c r="BI24" s="386">
        <v>0.80624600000000002</v>
      </c>
      <c r="BJ24" s="386">
        <v>0.34694380000000002</v>
      </c>
    </row>
    <row r="25" spans="1:62" s="356" customFormat="1">
      <c r="A25" s="382">
        <v>45816.875</v>
      </c>
      <c r="B25" s="383">
        <v>34.411065700000002</v>
      </c>
      <c r="C25" s="384">
        <v>6.1052695000000003</v>
      </c>
      <c r="D25" s="366">
        <v>0.86843499999999996</v>
      </c>
      <c r="E25" s="367">
        <v>0.91081469999999998</v>
      </c>
      <c r="F25" s="385">
        <v>17.8724144</v>
      </c>
      <c r="G25" s="386">
        <v>2.0005175115297282</v>
      </c>
      <c r="H25" s="387">
        <v>12.4346348</v>
      </c>
      <c r="I25" s="388">
        <v>192.05269670000001</v>
      </c>
      <c r="J25" s="389">
        <v>17.7265111</v>
      </c>
      <c r="K25" s="388">
        <v>191.73544720000001</v>
      </c>
      <c r="L25" s="390">
        <v>19.833258099999998</v>
      </c>
      <c r="M25" s="391">
        <v>37.697621900000001</v>
      </c>
      <c r="N25" s="391">
        <v>14.0622562</v>
      </c>
      <c r="O25" s="392">
        <v>198.37903589999999</v>
      </c>
      <c r="P25" s="390">
        <v>22.058499099999999</v>
      </c>
      <c r="Q25" s="391">
        <v>37.8210397</v>
      </c>
      <c r="R25" s="391">
        <v>13.8295396</v>
      </c>
      <c r="S25" s="392">
        <v>195.93224599999999</v>
      </c>
      <c r="T25" s="390">
        <v>20.406996400000001</v>
      </c>
      <c r="U25" s="391">
        <v>38.033924399999997</v>
      </c>
      <c r="V25" s="391">
        <v>14.0090114</v>
      </c>
      <c r="W25" s="392">
        <v>196.51675660000001</v>
      </c>
      <c r="X25" s="390">
        <v>20.0520718</v>
      </c>
      <c r="Y25" s="391">
        <v>41.816049800000002</v>
      </c>
      <c r="Z25" s="391">
        <v>13.987394800000001</v>
      </c>
      <c r="AA25" s="392">
        <v>197.43956689999999</v>
      </c>
      <c r="AB25" s="390">
        <v>194.32126239999999</v>
      </c>
      <c r="AC25" s="391">
        <v>13.0473882</v>
      </c>
      <c r="AD25" s="392">
        <v>52.85862502630556</v>
      </c>
      <c r="AE25" s="390">
        <v>3.4688123000000002</v>
      </c>
      <c r="AF25" s="391">
        <v>9.9705958999999993</v>
      </c>
      <c r="AG25" s="391">
        <v>0</v>
      </c>
      <c r="AH25" s="392">
        <v>75.169916900000004</v>
      </c>
      <c r="AI25" s="390">
        <v>21.267855399999998</v>
      </c>
      <c r="AJ25" s="391">
        <v>54.535739300000003</v>
      </c>
      <c r="AK25" s="391">
        <v>13.225662700000001</v>
      </c>
      <c r="AL25" s="392">
        <v>190.4834827</v>
      </c>
      <c r="AM25" s="390">
        <v>193.73392899999999</v>
      </c>
      <c r="AN25" s="391">
        <v>12.8328173</v>
      </c>
      <c r="AO25" s="394">
        <v>3.1486669683055557</v>
      </c>
      <c r="AP25" s="390">
        <v>61.612457859666669</v>
      </c>
      <c r="AQ25" s="391">
        <v>7.2274816635833332</v>
      </c>
      <c r="AR25" s="392">
        <v>68.839939523249996</v>
      </c>
      <c r="AS25" s="387">
        <v>14.785148100000001</v>
      </c>
      <c r="AT25" s="395">
        <v>131.33174893469445</v>
      </c>
      <c r="AU25" s="395">
        <v>123.3731272</v>
      </c>
      <c r="AV25" s="395">
        <v>99.956608700000004</v>
      </c>
      <c r="AW25" s="396">
        <v>14.759533899999999</v>
      </c>
      <c r="AX25" s="397">
        <v>17.7265111</v>
      </c>
      <c r="AY25" s="398">
        <v>191.73544720000001</v>
      </c>
      <c r="AZ25" s="398">
        <v>120.4494973</v>
      </c>
      <c r="BA25" s="398">
        <v>14.7268493</v>
      </c>
      <c r="BB25" s="398">
        <v>1.2898322</v>
      </c>
      <c r="BC25" s="424">
        <v>38.377262799999997</v>
      </c>
      <c r="BD25" s="386">
        <v>75.073202600000002</v>
      </c>
      <c r="BE25" s="386">
        <v>2.3430415999999998</v>
      </c>
      <c r="BF25" s="386">
        <v>0.14608499999999999</v>
      </c>
      <c r="BG25" s="386">
        <v>7.0061200000000004E-2</v>
      </c>
      <c r="BH25" s="386">
        <v>17.918484500000002</v>
      </c>
      <c r="BI25" s="386">
        <v>0.80221260000000005</v>
      </c>
      <c r="BJ25" s="386">
        <v>0.34768009999999999</v>
      </c>
    </row>
    <row r="26" spans="1:62" s="356" customFormat="1">
      <c r="A26" s="382">
        <v>45816.916666666599</v>
      </c>
      <c r="B26" s="383">
        <v>34.8787375</v>
      </c>
      <c r="C26" s="384">
        <v>6.7765152000000004</v>
      </c>
      <c r="D26" s="366">
        <v>0.87887850000000001</v>
      </c>
      <c r="E26" s="367">
        <v>0.91837639999999998</v>
      </c>
      <c r="F26" s="385">
        <v>17.514335299999999</v>
      </c>
      <c r="G26" s="386">
        <v>1.9489025215011806</v>
      </c>
      <c r="H26" s="387">
        <v>12.5182602</v>
      </c>
      <c r="I26" s="395">
        <v>192.3526822</v>
      </c>
      <c r="J26" s="387">
        <v>17.830716200000001</v>
      </c>
      <c r="K26" s="388">
        <v>191.57210850000001</v>
      </c>
      <c r="L26" s="390">
        <v>19.899754699999999</v>
      </c>
      <c r="M26" s="391">
        <v>37.265341999999997</v>
      </c>
      <c r="N26" s="391">
        <v>14.153346900000001</v>
      </c>
      <c r="O26" s="392">
        <v>198.6832599</v>
      </c>
      <c r="P26" s="390">
        <v>22.1403389</v>
      </c>
      <c r="Q26" s="391">
        <v>37.819314599999998</v>
      </c>
      <c r="R26" s="391">
        <v>13.929282000000001</v>
      </c>
      <c r="S26" s="392">
        <v>196.26404590000001</v>
      </c>
      <c r="T26" s="390">
        <v>20.761681200000002</v>
      </c>
      <c r="U26" s="391">
        <v>38.034942999999998</v>
      </c>
      <c r="V26" s="391">
        <v>14.1201621</v>
      </c>
      <c r="W26" s="392">
        <v>196.96473610000001</v>
      </c>
      <c r="X26" s="390">
        <v>20.244341800000001</v>
      </c>
      <c r="Y26" s="391">
        <v>42.072929000000002</v>
      </c>
      <c r="Z26" s="391">
        <v>14.091659099999999</v>
      </c>
      <c r="AA26" s="392">
        <v>197.8755347</v>
      </c>
      <c r="AB26" s="390">
        <v>194.66191240000001</v>
      </c>
      <c r="AC26" s="391">
        <v>13.1456991</v>
      </c>
      <c r="AD26" s="392">
        <v>53.488936841416667</v>
      </c>
      <c r="AE26" s="390">
        <v>2.9685231999999999</v>
      </c>
      <c r="AF26" s="391">
        <v>9.9713562000000007</v>
      </c>
      <c r="AG26" s="391">
        <v>0</v>
      </c>
      <c r="AH26" s="392">
        <v>75.078117700000007</v>
      </c>
      <c r="AI26" s="390">
        <v>21.1947607</v>
      </c>
      <c r="AJ26" s="391">
        <v>54.158394700000002</v>
      </c>
      <c r="AK26" s="391">
        <v>13.309196999999999</v>
      </c>
      <c r="AL26" s="392">
        <v>190.75364279999999</v>
      </c>
      <c r="AM26" s="390">
        <v>194.03938980000001</v>
      </c>
      <c r="AN26" s="391">
        <v>12.919513500000001</v>
      </c>
      <c r="AO26" s="394">
        <v>3.3641476955555558</v>
      </c>
      <c r="AP26" s="390">
        <v>62.278273990638887</v>
      </c>
      <c r="AQ26" s="391">
        <v>5.6969854698888884</v>
      </c>
      <c r="AR26" s="392">
        <v>67.975259460527781</v>
      </c>
      <c r="AS26" s="389">
        <v>14.8692273</v>
      </c>
      <c r="AT26" s="395">
        <v>131.90774385922222</v>
      </c>
      <c r="AU26" s="395">
        <v>123.3243524</v>
      </c>
      <c r="AV26" s="395">
        <v>99.956736300000003</v>
      </c>
      <c r="AW26" s="396">
        <v>14.843235200000001</v>
      </c>
      <c r="AX26" s="397">
        <v>17.830716200000001</v>
      </c>
      <c r="AY26" s="398">
        <v>191.57210850000001</v>
      </c>
      <c r="AZ26" s="398">
        <v>120.73603129999999</v>
      </c>
      <c r="BA26" s="398">
        <v>14.8310777</v>
      </c>
      <c r="BB26" s="398">
        <v>1.2862699</v>
      </c>
      <c r="BC26" s="424">
        <v>38.7514398</v>
      </c>
      <c r="BD26" s="386">
        <v>74.821922000000001</v>
      </c>
      <c r="BE26" s="386">
        <v>2.3314626999999999</v>
      </c>
      <c r="BF26" s="386">
        <v>0.1507579</v>
      </c>
      <c r="BG26" s="386">
        <v>6.9819900000000004E-2</v>
      </c>
      <c r="BH26" s="386">
        <v>18.573289800000001</v>
      </c>
      <c r="BI26" s="386">
        <v>0.79635449999999997</v>
      </c>
      <c r="BJ26" s="386">
        <v>0.3482113</v>
      </c>
    </row>
    <row r="27" spans="1:62" s="356" customFormat="1">
      <c r="A27" s="382">
        <v>45816.958333333299</v>
      </c>
      <c r="B27" s="383">
        <v>34.624511499999997</v>
      </c>
      <c r="C27" s="384">
        <v>6.6306874999999996</v>
      </c>
      <c r="D27" s="366">
        <v>0.8651143</v>
      </c>
      <c r="E27" s="367">
        <v>0.89862980000000003</v>
      </c>
      <c r="F27" s="385">
        <v>17.330501999999999</v>
      </c>
      <c r="G27" s="386">
        <v>1.9945263178763148</v>
      </c>
      <c r="H27" s="389">
        <v>12.3866719</v>
      </c>
      <c r="I27" s="388">
        <v>191.899846</v>
      </c>
      <c r="J27" s="389">
        <v>17.671322700000001</v>
      </c>
      <c r="K27" s="388">
        <v>191.6680106</v>
      </c>
      <c r="L27" s="390">
        <v>19.929868200000001</v>
      </c>
      <c r="M27" s="391">
        <v>36.3064131</v>
      </c>
      <c r="N27" s="391">
        <v>13.9833356</v>
      </c>
      <c r="O27" s="392">
        <v>198.15741489999999</v>
      </c>
      <c r="P27" s="390">
        <v>22.106829099999999</v>
      </c>
      <c r="Q27" s="391">
        <v>37.8205861</v>
      </c>
      <c r="R27" s="391">
        <v>13.7640852</v>
      </c>
      <c r="S27" s="392">
        <v>195.72738179999999</v>
      </c>
      <c r="T27" s="390">
        <v>20.364602399999999</v>
      </c>
      <c r="U27" s="391">
        <v>38.034461700000001</v>
      </c>
      <c r="V27" s="391">
        <v>13.9375178</v>
      </c>
      <c r="W27" s="392">
        <v>196.4775971</v>
      </c>
      <c r="X27" s="390">
        <v>20.007361199999998</v>
      </c>
      <c r="Y27" s="391">
        <v>40.585071999999997</v>
      </c>
      <c r="Z27" s="391">
        <v>13.893678100000001</v>
      </c>
      <c r="AA27" s="392">
        <v>197.3254905</v>
      </c>
      <c r="AB27" s="390">
        <v>194.19022509999999</v>
      </c>
      <c r="AC27" s="391">
        <v>13.001954599999999</v>
      </c>
      <c r="AD27" s="392">
        <v>52.828124390666666</v>
      </c>
      <c r="AE27" s="390">
        <v>2.5749152999999998</v>
      </c>
      <c r="AF27" s="391">
        <v>9.9745696000000006</v>
      </c>
      <c r="AG27" s="391">
        <v>0</v>
      </c>
      <c r="AH27" s="392">
        <v>74.978458200000006</v>
      </c>
      <c r="AI27" s="390">
        <v>21.118503799999999</v>
      </c>
      <c r="AJ27" s="391">
        <v>52.669559599999999</v>
      </c>
      <c r="AK27" s="391">
        <v>13.1735325</v>
      </c>
      <c r="AL27" s="392">
        <v>190.35265870000001</v>
      </c>
      <c r="AM27" s="390">
        <v>193.58666700000001</v>
      </c>
      <c r="AN27" s="391">
        <v>12.7859619</v>
      </c>
      <c r="AO27" s="394">
        <v>3.4129141598055552</v>
      </c>
      <c r="AP27" s="390">
        <v>61.656127683472221</v>
      </c>
      <c r="AQ27" s="391">
        <v>7.4033717468888893</v>
      </c>
      <c r="AR27" s="392">
        <v>69.059499430361114</v>
      </c>
      <c r="AS27" s="389">
        <v>14.743264</v>
      </c>
      <c r="AT27" s="395">
        <v>131.02586962025001</v>
      </c>
      <c r="AU27" s="395">
        <v>123.3044852</v>
      </c>
      <c r="AV27" s="395">
        <v>99.958066700000003</v>
      </c>
      <c r="AW27" s="396">
        <v>14.7177604</v>
      </c>
      <c r="AX27" s="397">
        <v>17.671322700000001</v>
      </c>
      <c r="AY27" s="398">
        <v>191.6680106</v>
      </c>
      <c r="AZ27" s="398">
        <v>120.09338030000001</v>
      </c>
      <c r="BA27" s="398">
        <v>14.671241699999999</v>
      </c>
      <c r="BB27" s="398">
        <v>1.2892999999999999</v>
      </c>
      <c r="BC27" s="424">
        <v>38.164664199999997</v>
      </c>
      <c r="BD27" s="386">
        <v>74.555482799999993</v>
      </c>
      <c r="BE27" s="386">
        <v>0.30468830000000002</v>
      </c>
      <c r="BF27" s="386">
        <v>0.15259310000000001</v>
      </c>
      <c r="BG27" s="386">
        <v>6.9639300000000001E-2</v>
      </c>
      <c r="BH27" s="386">
        <v>17.141005700000001</v>
      </c>
      <c r="BI27" s="386">
        <v>0.79693910000000001</v>
      </c>
      <c r="BJ27" s="386">
        <v>0.3472981</v>
      </c>
    </row>
    <row r="28" spans="1:62" s="356" customFormat="1">
      <c r="A28" s="382">
        <v>45817</v>
      </c>
      <c r="B28" s="383">
        <v>33.948331199999998</v>
      </c>
      <c r="C28" s="384">
        <v>7.8445964000000004</v>
      </c>
      <c r="D28" s="366">
        <v>0.88598100000000002</v>
      </c>
      <c r="E28" s="367">
        <v>0.89847330000000003</v>
      </c>
      <c r="F28" s="385">
        <v>17.720540700000001</v>
      </c>
      <c r="G28" s="386">
        <v>2.103520693055124</v>
      </c>
      <c r="H28" s="389">
        <v>12.445213799999999</v>
      </c>
      <c r="I28" s="388">
        <v>192.0900962</v>
      </c>
      <c r="J28" s="389">
        <v>17.6893083</v>
      </c>
      <c r="K28" s="388">
        <v>191.40166429999999</v>
      </c>
      <c r="L28" s="390">
        <v>20.078797600000001</v>
      </c>
      <c r="M28" s="391">
        <v>36.113853599999999</v>
      </c>
      <c r="N28" s="391">
        <v>14.005883300000001</v>
      </c>
      <c r="O28" s="392">
        <v>198.22762180000001</v>
      </c>
      <c r="P28" s="390">
        <v>22.226341399999999</v>
      </c>
      <c r="Q28" s="391">
        <v>37.825664799999998</v>
      </c>
      <c r="R28" s="391">
        <v>13.7848188</v>
      </c>
      <c r="S28" s="392">
        <v>195.7839146</v>
      </c>
      <c r="T28" s="390">
        <v>20.072578700000001</v>
      </c>
      <c r="U28" s="391">
        <v>38.037540900000003</v>
      </c>
      <c r="V28" s="391">
        <v>13.9410246</v>
      </c>
      <c r="W28" s="392">
        <v>196.40498959999999</v>
      </c>
      <c r="X28" s="390">
        <v>20.017429400000001</v>
      </c>
      <c r="Y28" s="391">
        <v>40.052093399999997</v>
      </c>
      <c r="Z28" s="391">
        <v>13.904795399999999</v>
      </c>
      <c r="AA28" s="392">
        <v>197.17687530000001</v>
      </c>
      <c r="AB28" s="390">
        <v>194.2635621</v>
      </c>
      <c r="AC28" s="391">
        <v>13.0288448</v>
      </c>
      <c r="AD28" s="392">
        <v>52.237912941583339</v>
      </c>
      <c r="AE28" s="390">
        <v>2.3889895999999999</v>
      </c>
      <c r="AF28" s="391">
        <v>9.9765853999999994</v>
      </c>
      <c r="AG28" s="391">
        <v>0</v>
      </c>
      <c r="AH28" s="392">
        <v>74.8593951</v>
      </c>
      <c r="AI28" s="390">
        <v>21.108072400000001</v>
      </c>
      <c r="AJ28" s="391">
        <v>52.251849999999997</v>
      </c>
      <c r="AK28" s="391">
        <v>13.2136025</v>
      </c>
      <c r="AL28" s="392">
        <v>190.39683210000001</v>
      </c>
      <c r="AM28" s="390">
        <v>193.74314100000001</v>
      </c>
      <c r="AN28" s="391">
        <v>12.8370198</v>
      </c>
      <c r="AO28" s="394">
        <v>3.252471837611111</v>
      </c>
      <c r="AP28" s="390">
        <v>60.280378504861112</v>
      </c>
      <c r="AQ28" s="391">
        <v>11.130638669027778</v>
      </c>
      <c r="AR28" s="392">
        <v>71.411017173888894</v>
      </c>
      <c r="AS28" s="389">
        <v>14.7147901</v>
      </c>
      <c r="AT28" s="395">
        <v>132.41022883880555</v>
      </c>
      <c r="AU28" s="395">
        <v>121.91372730000001</v>
      </c>
      <c r="AV28" s="395">
        <v>99.960747699999999</v>
      </c>
      <c r="AW28" s="396">
        <v>14.688385500000001</v>
      </c>
      <c r="AX28" s="397">
        <v>17.6893083</v>
      </c>
      <c r="AY28" s="398">
        <v>191.40166429999999</v>
      </c>
      <c r="AZ28" s="398">
        <v>120.6709381</v>
      </c>
      <c r="BA28" s="398">
        <v>14.694382600000001</v>
      </c>
      <c r="BB28" s="398">
        <v>1.2955082</v>
      </c>
      <c r="BC28" s="424">
        <v>38.797852599999999</v>
      </c>
      <c r="BD28" s="386">
        <v>75.400375800000006</v>
      </c>
      <c r="BE28" s="386">
        <v>0.1073675</v>
      </c>
      <c r="BF28" s="386">
        <v>0.1505995</v>
      </c>
      <c r="BG28" s="386">
        <v>6.94409E-2</v>
      </c>
      <c r="BH28" s="386">
        <v>19.955089900000001</v>
      </c>
      <c r="BI28" s="386">
        <v>0.7974831</v>
      </c>
      <c r="BJ28" s="386">
        <v>0.34513650000000001</v>
      </c>
    </row>
    <row r="29" spans="1:62" s="321" customFormat="1">
      <c r="A29" s="400" t="s">
        <v>261</v>
      </c>
      <c r="B29" s="314">
        <f>B30*24</f>
        <v>827.61909429999992</v>
      </c>
      <c r="C29" s="315">
        <f>C30*24</f>
        <v>150.1150883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4659169.9130242998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285954.58404740004</v>
      </c>
      <c r="AP29" s="267">
        <f>SUM(AP5:AP28)*3600</f>
        <v>5215603.3797398992</v>
      </c>
      <c r="AQ29" s="317">
        <f t="shared" ref="AQ29:AR29" si="0">SUM(AQ5:AQ28)*3600</f>
        <v>553190.06232629984</v>
      </c>
      <c r="AR29" s="266">
        <f t="shared" si="0"/>
        <v>5768793.4420661991</v>
      </c>
      <c r="AS29" s="275"/>
      <c r="AT29" s="318">
        <f>AT30*24*3600</f>
        <v>11290617.248778999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34.484128929166666</v>
      </c>
      <c r="C30" s="337">
        <f t="shared" si="1"/>
        <v>6.2547953458333332</v>
      </c>
      <c r="D30" s="336">
        <f t="shared" si="1"/>
        <v>0.90764706250000005</v>
      </c>
      <c r="E30" s="337">
        <f t="shared" si="1"/>
        <v>0.94796555416666672</v>
      </c>
      <c r="F30" s="335">
        <f t="shared" si="1"/>
        <v>19.244596654166671</v>
      </c>
      <c r="G30" s="335">
        <f t="shared" si="1"/>
        <v>1.9361976708220958</v>
      </c>
      <c r="H30" s="336">
        <f t="shared" si="1"/>
        <v>12.324394566666667</v>
      </c>
      <c r="I30" s="337">
        <f t="shared" si="1"/>
        <v>191.66265927916666</v>
      </c>
      <c r="J30" s="336">
        <f t="shared" si="1"/>
        <v>17.657054312500001</v>
      </c>
      <c r="K30" s="337">
        <f t="shared" si="1"/>
        <v>191.09783435416662</v>
      </c>
      <c r="L30" s="336">
        <f t="shared" si="1"/>
        <v>19.930912166666669</v>
      </c>
      <c r="M30" s="338">
        <f t="shared" si="1"/>
        <v>37.810085654166663</v>
      </c>
      <c r="N30" s="338">
        <f t="shared" si="1"/>
        <v>14.011189087499995</v>
      </c>
      <c r="O30" s="337">
        <f t="shared" si="1"/>
        <v>198.16155055000002</v>
      </c>
      <c r="P30" s="336">
        <f t="shared" si="1"/>
        <v>22.177525104166673</v>
      </c>
      <c r="Q30" s="338">
        <f t="shared" si="1"/>
        <v>37.895863445833342</v>
      </c>
      <c r="R30" s="338">
        <f t="shared" si="1"/>
        <v>13.768039674999997</v>
      </c>
      <c r="S30" s="337">
        <f t="shared" si="1"/>
        <v>195.75912586250004</v>
      </c>
      <c r="T30" s="336">
        <f t="shared" si="1"/>
        <v>20.320265100000004</v>
      </c>
      <c r="U30" s="338">
        <f t="shared" si="1"/>
        <v>38.262514895833327</v>
      </c>
      <c r="V30" s="338">
        <f t="shared" si="1"/>
        <v>13.933899970833338</v>
      </c>
      <c r="W30" s="337">
        <f t="shared" si="1"/>
        <v>196.19621464999997</v>
      </c>
      <c r="X30" s="336">
        <f t="shared" si="1"/>
        <v>20.337562750000007</v>
      </c>
      <c r="Y30" s="338">
        <f t="shared" si="1"/>
        <v>41.369900074999997</v>
      </c>
      <c r="Z30" s="338">
        <f t="shared" si="1"/>
        <v>13.914735550000001</v>
      </c>
      <c r="AA30" s="337">
        <f t="shared" si="1"/>
        <v>197.19088799583332</v>
      </c>
      <c r="AB30" s="336">
        <f t="shared" si="1"/>
        <v>194.03422011250004</v>
      </c>
      <c r="AC30" s="338">
        <f t="shared" si="1"/>
        <v>12.964480983333333</v>
      </c>
      <c r="AD30" s="337">
        <f t="shared" si="1"/>
        <v>53.925577697040502</v>
      </c>
      <c r="AE30" s="336">
        <f t="shared" si="1"/>
        <v>2.8750556291666673</v>
      </c>
      <c r="AF30" s="338">
        <f t="shared" si="1"/>
        <v>9.9736087333333341</v>
      </c>
      <c r="AG30" s="338">
        <f t="shared" si="1"/>
        <v>0</v>
      </c>
      <c r="AH30" s="337">
        <f t="shared" si="1"/>
        <v>75.848395904166679</v>
      </c>
      <c r="AI30" s="336">
        <f t="shared" si="1"/>
        <v>21.285833083333333</v>
      </c>
      <c r="AJ30" s="338">
        <f t="shared" si="1"/>
        <v>52.663312008333328</v>
      </c>
      <c r="AK30" s="338">
        <f t="shared" si="1"/>
        <v>13.117624958333332</v>
      </c>
      <c r="AL30" s="334">
        <f t="shared" si="1"/>
        <v>190.17060716249998</v>
      </c>
      <c r="AM30" s="336">
        <f t="shared" si="1"/>
        <v>193.36102607916663</v>
      </c>
      <c r="AN30" s="338">
        <f t="shared" si="1"/>
        <v>12.725559716666666</v>
      </c>
      <c r="AO30" s="337">
        <f t="shared" si="1"/>
        <v>3.3096595375856488</v>
      </c>
      <c r="AP30" s="336">
        <f t="shared" si="1"/>
        <v>60.365779858100687</v>
      </c>
      <c r="AQ30" s="338">
        <f t="shared" si="1"/>
        <v>6.4026627584062483</v>
      </c>
      <c r="AR30" s="337">
        <f t="shared" si="1"/>
        <v>66.768442616506931</v>
      </c>
      <c r="AS30" s="336">
        <f t="shared" si="1"/>
        <v>14.7507454875</v>
      </c>
      <c r="AT30" s="338">
        <f t="shared" si="1"/>
        <v>130.67844037938656</v>
      </c>
      <c r="AU30" s="338">
        <f t="shared" si="1"/>
        <v>124.07882867916665</v>
      </c>
      <c r="AV30" s="338">
        <f t="shared" si="1"/>
        <v>99.96252984583333</v>
      </c>
      <c r="AW30" s="339">
        <f t="shared" si="1"/>
        <v>14.726859470833332</v>
      </c>
      <c r="AX30" s="340">
        <f t="shared" si="1"/>
        <v>17.657054312500001</v>
      </c>
      <c r="AY30" s="339">
        <f t="shared" si="1"/>
        <v>191.09783435416662</v>
      </c>
      <c r="AZ30" s="339">
        <f t="shared" si="1"/>
        <v>121.48109650416664</v>
      </c>
      <c r="BA30" s="339">
        <f t="shared" si="1"/>
        <v>14.657320049999997</v>
      </c>
      <c r="BB30" s="339">
        <f t="shared" si="1"/>
        <v>1.2851785791666666</v>
      </c>
      <c r="BC30" s="339">
        <f t="shared" si="1"/>
        <v>37.753905474999989</v>
      </c>
      <c r="BD30" s="335">
        <f t="shared" si="1"/>
        <v>77.386397074999991</v>
      </c>
      <c r="BE30" s="340">
        <f t="shared" si="1"/>
        <v>1.8784080333333335</v>
      </c>
      <c r="BF30" s="337">
        <f t="shared" si="1"/>
        <v>0.12605617083333331</v>
      </c>
      <c r="BG30" s="340">
        <f t="shared" si="1"/>
        <v>7.5859279166666668E-2</v>
      </c>
      <c r="BH30" s="337">
        <f t="shared" si="1"/>
        <v>19.823315237500001</v>
      </c>
      <c r="BI30" s="340">
        <f t="shared" si="1"/>
        <v>0.77802078750000003</v>
      </c>
      <c r="BJ30" s="337">
        <f t="shared" si="1"/>
        <v>0.36538019166666674</v>
      </c>
    </row>
    <row r="31" spans="1:62">
      <c r="A31" s="426" t="s">
        <v>4</v>
      </c>
      <c r="B31" s="343">
        <f t="shared" ref="B31:BJ31" si="2">MIN(B5:B28)</f>
        <v>33.948331199999998</v>
      </c>
      <c r="C31" s="344">
        <f t="shared" si="2"/>
        <v>4.5380606999999999</v>
      </c>
      <c r="D31" s="343">
        <f t="shared" si="2"/>
        <v>0.84614429999999996</v>
      </c>
      <c r="E31" s="344">
        <f t="shared" si="2"/>
        <v>0.88788789999999995</v>
      </c>
      <c r="F31" s="342">
        <f t="shared" si="2"/>
        <v>17.330501999999999</v>
      </c>
      <c r="G31" s="342">
        <f t="shared" si="2"/>
        <v>1.5965044032699662</v>
      </c>
      <c r="H31" s="343">
        <f t="shared" si="2"/>
        <v>12.181411900000001</v>
      </c>
      <c r="I31" s="344">
        <f t="shared" si="2"/>
        <v>191.13548349999999</v>
      </c>
      <c r="J31" s="343">
        <f t="shared" si="2"/>
        <v>17.5367237</v>
      </c>
      <c r="K31" s="344">
        <f t="shared" si="2"/>
        <v>190.62396680000001</v>
      </c>
      <c r="L31" s="343">
        <f t="shared" si="2"/>
        <v>19.833258099999998</v>
      </c>
      <c r="M31" s="345">
        <f t="shared" si="2"/>
        <v>36.113853599999999</v>
      </c>
      <c r="N31" s="345">
        <f t="shared" si="2"/>
        <v>13.9021416</v>
      </c>
      <c r="O31" s="344">
        <f t="shared" si="2"/>
        <v>197.77194370000001</v>
      </c>
      <c r="P31" s="343">
        <f t="shared" si="2"/>
        <v>21.870391900000001</v>
      </c>
      <c r="Q31" s="345">
        <f t="shared" si="2"/>
        <v>36.605153199999997</v>
      </c>
      <c r="R31" s="345">
        <f t="shared" si="2"/>
        <v>13.652512099999999</v>
      </c>
      <c r="S31" s="344">
        <f t="shared" si="2"/>
        <v>195.37573040000001</v>
      </c>
      <c r="T31" s="343">
        <f t="shared" si="2"/>
        <v>19.840938300000001</v>
      </c>
      <c r="U31" s="345">
        <f t="shared" si="2"/>
        <v>38.001373000000001</v>
      </c>
      <c r="V31" s="345">
        <f t="shared" si="2"/>
        <v>13.7979912</v>
      </c>
      <c r="W31" s="344">
        <f t="shared" si="2"/>
        <v>195.62252720000001</v>
      </c>
      <c r="X31" s="343">
        <f t="shared" si="2"/>
        <v>19.853788300000001</v>
      </c>
      <c r="Y31" s="345">
        <f t="shared" si="2"/>
        <v>39.503186300000003</v>
      </c>
      <c r="Z31" s="345">
        <f t="shared" si="2"/>
        <v>13.787835400000001</v>
      </c>
      <c r="AA31" s="344">
        <f t="shared" si="2"/>
        <v>196.5635308</v>
      </c>
      <c r="AB31" s="343">
        <f t="shared" si="2"/>
        <v>193.56124539999999</v>
      </c>
      <c r="AC31" s="345">
        <f t="shared" si="2"/>
        <v>12.834325099999999</v>
      </c>
      <c r="AD31" s="344">
        <f t="shared" si="2"/>
        <v>52.237912941583339</v>
      </c>
      <c r="AE31" s="343">
        <f t="shared" si="2"/>
        <v>1.2626223000000001</v>
      </c>
      <c r="AF31" s="345">
        <f t="shared" si="2"/>
        <v>9.9615807000000007</v>
      </c>
      <c r="AG31" s="345">
        <f t="shared" si="2"/>
        <v>0</v>
      </c>
      <c r="AH31" s="344">
        <f t="shared" si="2"/>
        <v>74.8593951</v>
      </c>
      <c r="AI31" s="343">
        <f t="shared" si="2"/>
        <v>21.108072400000001</v>
      </c>
      <c r="AJ31" s="345">
        <f t="shared" si="2"/>
        <v>50.129418999999999</v>
      </c>
      <c r="AK31" s="345">
        <f t="shared" si="2"/>
        <v>13.005445699999999</v>
      </c>
      <c r="AL31" s="341">
        <f t="shared" si="2"/>
        <v>189.82137750000001</v>
      </c>
      <c r="AM31" s="343">
        <f t="shared" si="2"/>
        <v>192.8811556</v>
      </c>
      <c r="AN31" s="345">
        <f t="shared" si="2"/>
        <v>12.589835799999999</v>
      </c>
      <c r="AO31" s="344">
        <f t="shared" si="2"/>
        <v>3.0493648431666669</v>
      </c>
      <c r="AP31" s="343">
        <f t="shared" si="2"/>
        <v>50.303056019499998</v>
      </c>
      <c r="AQ31" s="345">
        <f t="shared" si="2"/>
        <v>4.5644075701944447</v>
      </c>
      <c r="AR31" s="344">
        <f t="shared" si="2"/>
        <v>54.946107205777778</v>
      </c>
      <c r="AS31" s="343">
        <f t="shared" si="2"/>
        <v>14.6559121</v>
      </c>
      <c r="AT31" s="345">
        <f t="shared" si="2"/>
        <v>129.69924560586111</v>
      </c>
      <c r="AU31" s="345">
        <f t="shared" si="2"/>
        <v>121.91372730000001</v>
      </c>
      <c r="AV31" s="345">
        <f t="shared" si="2"/>
        <v>99.956608700000004</v>
      </c>
      <c r="AW31" s="346">
        <f t="shared" si="2"/>
        <v>14.6316062</v>
      </c>
      <c r="AX31" s="347">
        <f t="shared" si="2"/>
        <v>17.5367237</v>
      </c>
      <c r="AY31" s="346">
        <f t="shared" si="2"/>
        <v>190.62396680000001</v>
      </c>
      <c r="AZ31" s="346">
        <f t="shared" si="2"/>
        <v>120.09338030000001</v>
      </c>
      <c r="BA31" s="346">
        <f t="shared" si="2"/>
        <v>14.536906099999999</v>
      </c>
      <c r="BB31" s="346">
        <f t="shared" si="2"/>
        <v>1.1789194000000001</v>
      </c>
      <c r="BC31" s="346">
        <f t="shared" si="2"/>
        <v>37.003619399999998</v>
      </c>
      <c r="BD31" s="342">
        <f t="shared" si="2"/>
        <v>74.555482799999993</v>
      </c>
      <c r="BE31" s="347">
        <f t="shared" si="2"/>
        <v>0.1073675</v>
      </c>
      <c r="BF31" s="344">
        <f t="shared" si="2"/>
        <v>0.110399</v>
      </c>
      <c r="BG31" s="347">
        <f t="shared" si="2"/>
        <v>6.94409E-2</v>
      </c>
      <c r="BH31" s="344">
        <f t="shared" si="2"/>
        <v>16.542197399999999</v>
      </c>
      <c r="BI31" s="347">
        <f t="shared" si="2"/>
        <v>0.66271460000000004</v>
      </c>
      <c r="BJ31" s="344">
        <f t="shared" si="2"/>
        <v>0.34305560000000002</v>
      </c>
    </row>
    <row r="32" spans="1:62" ht="13.5" thickBot="1">
      <c r="A32" s="427" t="s">
        <v>3</v>
      </c>
      <c r="B32" s="350">
        <f t="shared" ref="B32:BJ32" si="3">MAX(B5:B28)</f>
        <v>34.8787375</v>
      </c>
      <c r="C32" s="351">
        <f t="shared" si="3"/>
        <v>7.8445964000000004</v>
      </c>
      <c r="D32" s="350">
        <f t="shared" si="3"/>
        <v>0.97778779999999998</v>
      </c>
      <c r="E32" s="351">
        <f t="shared" si="3"/>
        <v>1.0309389</v>
      </c>
      <c r="F32" s="349">
        <f t="shared" si="3"/>
        <v>21.596187199999999</v>
      </c>
      <c r="G32" s="349">
        <f t="shared" si="3"/>
        <v>2.103520693055124</v>
      </c>
      <c r="H32" s="350">
        <f t="shared" si="3"/>
        <v>12.5392615</v>
      </c>
      <c r="I32" s="351">
        <f t="shared" si="3"/>
        <v>192.40553320000001</v>
      </c>
      <c r="J32" s="350">
        <f t="shared" si="3"/>
        <v>17.830716200000001</v>
      </c>
      <c r="K32" s="351">
        <f t="shared" si="3"/>
        <v>191.73544720000001</v>
      </c>
      <c r="L32" s="350">
        <f t="shared" si="3"/>
        <v>20.078797600000001</v>
      </c>
      <c r="M32" s="352">
        <f t="shared" si="3"/>
        <v>38.1028582</v>
      </c>
      <c r="N32" s="352">
        <f t="shared" si="3"/>
        <v>14.1658787</v>
      </c>
      <c r="O32" s="351">
        <f t="shared" si="3"/>
        <v>198.69855910000001</v>
      </c>
      <c r="P32" s="350">
        <f t="shared" si="3"/>
        <v>22.655548400000001</v>
      </c>
      <c r="Q32" s="352">
        <f t="shared" si="3"/>
        <v>38.902185099999997</v>
      </c>
      <c r="R32" s="352">
        <f t="shared" si="3"/>
        <v>13.934698900000001</v>
      </c>
      <c r="S32" s="351">
        <f t="shared" si="3"/>
        <v>196.26404590000001</v>
      </c>
      <c r="T32" s="350">
        <f t="shared" si="3"/>
        <v>20.761681200000002</v>
      </c>
      <c r="U32" s="352">
        <f t="shared" si="3"/>
        <v>40.022837600000003</v>
      </c>
      <c r="V32" s="352">
        <f t="shared" si="3"/>
        <v>14.1201621</v>
      </c>
      <c r="W32" s="351">
        <f t="shared" si="3"/>
        <v>196.96835530000001</v>
      </c>
      <c r="X32" s="350">
        <f t="shared" si="3"/>
        <v>20.848092399999999</v>
      </c>
      <c r="Y32" s="352">
        <f t="shared" si="3"/>
        <v>43.069604300000002</v>
      </c>
      <c r="Z32" s="352">
        <f t="shared" si="3"/>
        <v>14.091659099999999</v>
      </c>
      <c r="AA32" s="351">
        <f t="shared" si="3"/>
        <v>197.9316331</v>
      </c>
      <c r="AB32" s="350">
        <f t="shared" si="3"/>
        <v>194.7148522</v>
      </c>
      <c r="AC32" s="352">
        <f t="shared" si="3"/>
        <v>13.1662813</v>
      </c>
      <c r="AD32" s="351">
        <f t="shared" si="3"/>
        <v>54.917137290083332</v>
      </c>
      <c r="AE32" s="350">
        <f t="shared" si="3"/>
        <v>3.5416905999999999</v>
      </c>
      <c r="AF32" s="352">
        <f t="shared" si="3"/>
        <v>9.9834928000000005</v>
      </c>
      <c r="AG32" s="352">
        <f t="shared" si="3"/>
        <v>0</v>
      </c>
      <c r="AH32" s="351">
        <f t="shared" si="3"/>
        <v>76.432380800000004</v>
      </c>
      <c r="AI32" s="350">
        <f t="shared" si="3"/>
        <v>21.442979699999999</v>
      </c>
      <c r="AJ32" s="352">
        <f t="shared" si="3"/>
        <v>55.209177799999999</v>
      </c>
      <c r="AK32" s="352">
        <f t="shared" si="3"/>
        <v>13.309196999999999</v>
      </c>
      <c r="AL32" s="348">
        <f t="shared" si="3"/>
        <v>190.75364279999999</v>
      </c>
      <c r="AM32" s="350">
        <f t="shared" si="3"/>
        <v>194.0575225</v>
      </c>
      <c r="AN32" s="352">
        <f t="shared" si="3"/>
        <v>12.9306325</v>
      </c>
      <c r="AO32" s="351">
        <f t="shared" si="3"/>
        <v>3.5990095053055553</v>
      </c>
      <c r="AP32" s="350">
        <f t="shared" si="3"/>
        <v>63.083573909472221</v>
      </c>
      <c r="AQ32" s="352">
        <f t="shared" si="3"/>
        <v>11.130638669027778</v>
      </c>
      <c r="AR32" s="351">
        <f t="shared" si="3"/>
        <v>71.411017173888894</v>
      </c>
      <c r="AS32" s="350">
        <f t="shared" si="3"/>
        <v>14.881254800000001</v>
      </c>
      <c r="AT32" s="352">
        <f t="shared" si="3"/>
        <v>132.41022883880555</v>
      </c>
      <c r="AU32" s="352">
        <f t="shared" si="3"/>
        <v>125.19041780000001</v>
      </c>
      <c r="AV32" s="352">
        <f t="shared" si="3"/>
        <v>99.972185199999998</v>
      </c>
      <c r="AW32" s="353">
        <f t="shared" si="3"/>
        <v>14.8557483</v>
      </c>
      <c r="AX32" s="354">
        <f t="shared" si="3"/>
        <v>17.830716200000001</v>
      </c>
      <c r="AY32" s="353">
        <f t="shared" si="3"/>
        <v>191.73544720000001</v>
      </c>
      <c r="AZ32" s="353">
        <f t="shared" si="3"/>
        <v>122.77517829999999</v>
      </c>
      <c r="BA32" s="353">
        <f t="shared" si="3"/>
        <v>14.8310777</v>
      </c>
      <c r="BB32" s="353">
        <f t="shared" si="3"/>
        <v>1.4129191999999999</v>
      </c>
      <c r="BC32" s="353">
        <f t="shared" si="3"/>
        <v>38.797852599999999</v>
      </c>
      <c r="BD32" s="349">
        <f t="shared" si="3"/>
        <v>80.007765199999994</v>
      </c>
      <c r="BE32" s="354">
        <f t="shared" si="3"/>
        <v>3.7108216000000001</v>
      </c>
      <c r="BF32" s="351">
        <f t="shared" si="3"/>
        <v>0.15259310000000001</v>
      </c>
      <c r="BG32" s="354">
        <f t="shared" si="3"/>
        <v>0.15660669999999999</v>
      </c>
      <c r="BH32" s="351">
        <f t="shared" si="3"/>
        <v>21.668073400000001</v>
      </c>
      <c r="BI32" s="354">
        <f t="shared" si="3"/>
        <v>0.88825520000000002</v>
      </c>
      <c r="BJ32" s="351">
        <f t="shared" si="3"/>
        <v>0.46898430000000002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E1:BF1"/>
    <mergeCell ref="BG1:BH1"/>
    <mergeCell ref="BI1:BJ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zoomScale="90" zoomScaleNormal="90" workbookViewId="0">
      <selection activeCell="R32" sqref="R32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61" t="s">
        <v>312</v>
      </c>
      <c r="B2" s="863" t="s">
        <v>313</v>
      </c>
      <c r="C2" s="864"/>
      <c r="D2" s="864"/>
      <c r="E2" s="864"/>
      <c r="F2" s="865"/>
    </row>
    <row r="3" spans="1:6" ht="15.75" thickBot="1">
      <c r="A3" s="862"/>
      <c r="B3" s="439" t="s">
        <v>314</v>
      </c>
      <c r="C3" s="440" t="s">
        <v>315</v>
      </c>
      <c r="D3" s="440" t="s">
        <v>316</v>
      </c>
      <c r="E3" s="440" t="s">
        <v>319</v>
      </c>
      <c r="F3" s="441" t="s">
        <v>320</v>
      </c>
    </row>
    <row r="4" spans="1:6">
      <c r="A4" s="442">
        <v>1</v>
      </c>
      <c r="B4" s="866">
        <v>45809</v>
      </c>
      <c r="C4" s="444" t="s">
        <v>317</v>
      </c>
      <c r="D4" s="445">
        <v>0.60416666666666663</v>
      </c>
      <c r="E4" s="446">
        <v>5.0599999999999996</v>
      </c>
      <c r="F4" s="447">
        <v>33.6</v>
      </c>
    </row>
    <row r="5" spans="1:6">
      <c r="A5" s="443">
        <v>2</v>
      </c>
      <c r="B5" s="867"/>
      <c r="C5" s="448" t="s">
        <v>318</v>
      </c>
      <c r="D5" s="449">
        <v>0.29166666666666669</v>
      </c>
      <c r="E5" s="450">
        <v>5.16</v>
      </c>
      <c r="F5" s="451">
        <v>27.7</v>
      </c>
    </row>
    <row r="6" spans="1:6">
      <c r="A6" s="443">
        <v>3</v>
      </c>
      <c r="B6" s="868">
        <v>45810</v>
      </c>
      <c r="C6" s="448" t="s">
        <v>317</v>
      </c>
      <c r="D6" s="449">
        <v>0.67986111111111114</v>
      </c>
      <c r="E6" s="450">
        <v>5.16</v>
      </c>
      <c r="F6" s="451">
        <v>33.9</v>
      </c>
    </row>
    <row r="7" spans="1:6">
      <c r="A7" s="443">
        <v>4</v>
      </c>
      <c r="B7" s="867"/>
      <c r="C7" s="448" t="s">
        <v>318</v>
      </c>
      <c r="D7" s="449">
        <v>0.27083333333333331</v>
      </c>
      <c r="E7" s="451">
        <v>4.8</v>
      </c>
      <c r="F7" s="451">
        <v>30.8</v>
      </c>
    </row>
    <row r="8" spans="1:6">
      <c r="A8" s="442">
        <v>5</v>
      </c>
      <c r="B8" s="866">
        <v>45811</v>
      </c>
      <c r="C8" s="444" t="s">
        <v>317</v>
      </c>
      <c r="D8" s="445">
        <v>0.73263888888888884</v>
      </c>
      <c r="E8" s="446">
        <v>5.03</v>
      </c>
      <c r="F8" s="447">
        <v>30.6</v>
      </c>
    </row>
    <row r="9" spans="1:6">
      <c r="A9" s="443">
        <v>6</v>
      </c>
      <c r="B9" s="867"/>
      <c r="C9" s="448" t="s">
        <v>318</v>
      </c>
      <c r="D9" s="449">
        <v>0.29166666666666669</v>
      </c>
      <c r="E9" s="450">
        <v>4.8899999999999997</v>
      </c>
      <c r="F9" s="451">
        <v>30.8</v>
      </c>
    </row>
    <row r="10" spans="1:6">
      <c r="A10" s="443">
        <v>7</v>
      </c>
      <c r="B10" s="868">
        <v>45812</v>
      </c>
      <c r="C10" s="448" t="s">
        <v>317</v>
      </c>
      <c r="D10" s="449">
        <v>0.69374999999999998</v>
      </c>
      <c r="E10" s="450">
        <v>5.59</v>
      </c>
      <c r="F10" s="451">
        <v>26.4</v>
      </c>
    </row>
    <row r="11" spans="1:6">
      <c r="A11" s="443">
        <v>8</v>
      </c>
      <c r="B11" s="867"/>
      <c r="C11" s="448" t="s">
        <v>318</v>
      </c>
      <c r="D11" s="449">
        <v>7.0833333333333331E-2</v>
      </c>
      <c r="E11" s="450">
        <v>5.27</v>
      </c>
      <c r="F11" s="451">
        <v>29.6</v>
      </c>
    </row>
    <row r="12" spans="1:6">
      <c r="A12" s="443">
        <v>9</v>
      </c>
      <c r="B12" s="868">
        <v>45813</v>
      </c>
      <c r="C12" s="448" t="s">
        <v>317</v>
      </c>
      <c r="D12" s="449">
        <v>0.58333333333333337</v>
      </c>
      <c r="E12" s="450">
        <v>5.17</v>
      </c>
      <c r="F12" s="451">
        <v>27.5</v>
      </c>
    </row>
    <row r="13" spans="1:6">
      <c r="A13" s="443">
        <v>10</v>
      </c>
      <c r="B13" s="867"/>
      <c r="C13" s="448" t="s">
        <v>318</v>
      </c>
      <c r="D13" s="449">
        <v>0.05</v>
      </c>
      <c r="E13" s="450">
        <v>5.27</v>
      </c>
      <c r="F13" s="451">
        <v>27</v>
      </c>
    </row>
    <row r="14" spans="1:6">
      <c r="A14" s="443">
        <v>11</v>
      </c>
      <c r="B14" s="868">
        <v>45814</v>
      </c>
      <c r="C14" s="448" t="s">
        <v>317</v>
      </c>
      <c r="D14" s="449">
        <v>0.70486111111111116</v>
      </c>
      <c r="E14" s="450">
        <v>6.66</v>
      </c>
      <c r="F14" s="451">
        <v>28.1</v>
      </c>
    </row>
    <row r="15" spans="1:6">
      <c r="A15" s="443">
        <v>12</v>
      </c>
      <c r="B15" s="867"/>
      <c r="C15" s="448" t="s">
        <v>318</v>
      </c>
      <c r="D15" s="449">
        <v>4.8611111111111112E-2</v>
      </c>
      <c r="E15" s="450">
        <v>5.09</v>
      </c>
      <c r="F15" s="451">
        <v>30.4</v>
      </c>
    </row>
    <row r="16" spans="1:6">
      <c r="A16" s="443">
        <v>13</v>
      </c>
      <c r="B16" s="868">
        <v>45815</v>
      </c>
      <c r="C16" s="448" t="s">
        <v>317</v>
      </c>
      <c r="D16" s="449">
        <v>0.63749999999999996</v>
      </c>
      <c r="E16" s="450">
        <v>5.12</v>
      </c>
      <c r="F16" s="451">
        <v>25.1</v>
      </c>
    </row>
    <row r="17" spans="1:6">
      <c r="A17" s="443">
        <v>14</v>
      </c>
      <c r="B17" s="867"/>
      <c r="C17" s="448" t="s">
        <v>318</v>
      </c>
      <c r="D17" s="449">
        <v>5.5555555555555552E-2</v>
      </c>
      <c r="E17" s="450">
        <v>5.18</v>
      </c>
      <c r="F17" s="451">
        <v>33.4</v>
      </c>
    </row>
    <row r="18" spans="1:6">
      <c r="A18" s="443">
        <v>15</v>
      </c>
      <c r="B18" s="868">
        <v>45816</v>
      </c>
      <c r="C18" s="448" t="s">
        <v>317</v>
      </c>
      <c r="D18" s="449">
        <v>0.63194444444444442</v>
      </c>
      <c r="E18" s="450">
        <v>5.31</v>
      </c>
      <c r="F18" s="451">
        <v>23.9</v>
      </c>
    </row>
    <row r="19" spans="1:6">
      <c r="A19" s="443">
        <v>16</v>
      </c>
      <c r="B19" s="867"/>
      <c r="C19" s="448" t="s">
        <v>318</v>
      </c>
      <c r="D19" s="449">
        <v>3.4722222222222224E-2</v>
      </c>
      <c r="E19" s="450">
        <v>5.33</v>
      </c>
      <c r="F19" s="451">
        <v>34.4</v>
      </c>
    </row>
    <row r="20" spans="1:6">
      <c r="A20" s="443">
        <v>17</v>
      </c>
      <c r="B20" s="868">
        <v>45817</v>
      </c>
      <c r="C20" s="448" t="s">
        <v>317</v>
      </c>
      <c r="D20" s="449"/>
      <c r="E20" s="450"/>
      <c r="F20" s="451"/>
    </row>
    <row r="21" spans="1:6">
      <c r="A21" s="443">
        <v>18</v>
      </c>
      <c r="B21" s="867"/>
      <c r="C21" s="448" t="s">
        <v>318</v>
      </c>
      <c r="D21" s="449"/>
      <c r="E21" s="450"/>
      <c r="F21" s="451"/>
    </row>
    <row r="22" spans="1:6">
      <c r="A22" s="443">
        <v>19</v>
      </c>
      <c r="B22" s="868">
        <v>45818</v>
      </c>
      <c r="C22" s="448" t="s">
        <v>317</v>
      </c>
      <c r="D22" s="449"/>
      <c r="E22" s="450"/>
      <c r="F22" s="451"/>
    </row>
    <row r="23" spans="1:6">
      <c r="A23" s="443">
        <v>20</v>
      </c>
      <c r="B23" s="867"/>
      <c r="C23" s="448" t="s">
        <v>318</v>
      </c>
      <c r="D23" s="449"/>
      <c r="E23" s="450"/>
      <c r="F23" s="451"/>
    </row>
    <row r="24" spans="1:6">
      <c r="A24" s="443">
        <v>21</v>
      </c>
      <c r="B24" s="868">
        <v>45819</v>
      </c>
      <c r="C24" s="448" t="s">
        <v>317</v>
      </c>
      <c r="D24" s="449"/>
      <c r="E24" s="450"/>
      <c r="F24" s="451"/>
    </row>
    <row r="25" spans="1:6">
      <c r="A25" s="443">
        <v>22</v>
      </c>
      <c r="B25" s="867"/>
      <c r="C25" s="448" t="s">
        <v>318</v>
      </c>
      <c r="D25" s="449"/>
      <c r="E25" s="450"/>
      <c r="F25" s="451"/>
    </row>
    <row r="26" spans="1:6">
      <c r="A26" s="443">
        <v>23</v>
      </c>
      <c r="B26" s="868">
        <v>45820</v>
      </c>
      <c r="C26" s="448" t="s">
        <v>317</v>
      </c>
      <c r="D26" s="449"/>
      <c r="E26" s="450"/>
      <c r="F26" s="451"/>
    </row>
    <row r="27" spans="1:6">
      <c r="A27" s="443">
        <v>24</v>
      </c>
      <c r="B27" s="867"/>
      <c r="C27" s="448" t="s">
        <v>318</v>
      </c>
      <c r="D27" s="449"/>
      <c r="E27" s="450"/>
      <c r="F27" s="451"/>
    </row>
    <row r="28" spans="1:6">
      <c r="A28" s="443">
        <v>25</v>
      </c>
      <c r="B28" s="868">
        <v>45821</v>
      </c>
      <c r="C28" s="448" t="s">
        <v>317</v>
      </c>
      <c r="D28" s="449"/>
      <c r="E28" s="450"/>
      <c r="F28" s="451"/>
    </row>
    <row r="29" spans="1:6">
      <c r="A29" s="443">
        <v>26</v>
      </c>
      <c r="B29" s="867"/>
      <c r="C29" s="448" t="s">
        <v>318</v>
      </c>
      <c r="D29" s="449"/>
      <c r="E29" s="450"/>
      <c r="F29" s="451"/>
    </row>
    <row r="30" spans="1:6">
      <c r="A30" s="443">
        <v>27</v>
      </c>
      <c r="B30" s="868">
        <v>45822</v>
      </c>
      <c r="C30" s="448" t="s">
        <v>317</v>
      </c>
      <c r="D30" s="449"/>
      <c r="E30" s="450"/>
      <c r="F30" s="451"/>
    </row>
    <row r="31" spans="1:6">
      <c r="A31" s="443">
        <v>28</v>
      </c>
      <c r="B31" s="867"/>
      <c r="C31" s="448" t="s">
        <v>318</v>
      </c>
      <c r="D31" s="449"/>
      <c r="E31" s="450"/>
      <c r="F31" s="451"/>
    </row>
    <row r="32" spans="1:6">
      <c r="A32" s="443">
        <v>29</v>
      </c>
      <c r="B32" s="868">
        <v>45823</v>
      </c>
      <c r="C32" s="448" t="s">
        <v>317</v>
      </c>
      <c r="D32" s="449"/>
      <c r="E32" s="450"/>
      <c r="F32" s="451"/>
    </row>
    <row r="33" spans="1:6">
      <c r="A33" s="443">
        <v>30</v>
      </c>
      <c r="B33" s="867"/>
      <c r="C33" s="448" t="s">
        <v>318</v>
      </c>
      <c r="D33" s="449"/>
      <c r="E33" s="450"/>
      <c r="F33" s="451"/>
    </row>
    <row r="34" spans="1:6">
      <c r="A34" s="443">
        <v>31</v>
      </c>
      <c r="B34" s="868">
        <v>45824</v>
      </c>
      <c r="C34" s="448" t="s">
        <v>317</v>
      </c>
      <c r="D34" s="449"/>
      <c r="E34" s="450"/>
      <c r="F34" s="451"/>
    </row>
    <row r="35" spans="1:6">
      <c r="A35" s="443">
        <v>32</v>
      </c>
      <c r="B35" s="867"/>
      <c r="C35" s="448" t="s">
        <v>318</v>
      </c>
      <c r="D35" s="449"/>
      <c r="E35" s="450"/>
      <c r="F35" s="451"/>
    </row>
    <row r="36" spans="1:6">
      <c r="A36" s="443">
        <v>33</v>
      </c>
      <c r="B36" s="868">
        <v>45825</v>
      </c>
      <c r="C36" s="448" t="s">
        <v>317</v>
      </c>
      <c r="D36" s="449"/>
      <c r="E36" s="450"/>
      <c r="F36" s="451"/>
    </row>
    <row r="37" spans="1:6">
      <c r="A37" s="443">
        <v>34</v>
      </c>
      <c r="B37" s="867"/>
      <c r="C37" s="448" t="s">
        <v>318</v>
      </c>
      <c r="D37" s="449"/>
      <c r="E37" s="450"/>
      <c r="F37" s="451"/>
    </row>
    <row r="38" spans="1:6">
      <c r="A38" s="443">
        <v>35</v>
      </c>
      <c r="B38" s="868">
        <v>45826</v>
      </c>
      <c r="C38" s="448" t="s">
        <v>317</v>
      </c>
      <c r="D38" s="449"/>
      <c r="E38" s="450"/>
      <c r="F38" s="451"/>
    </row>
    <row r="39" spans="1:6">
      <c r="A39" s="443">
        <v>36</v>
      </c>
      <c r="B39" s="867"/>
      <c r="C39" s="448" t="s">
        <v>318</v>
      </c>
      <c r="D39" s="449"/>
      <c r="E39" s="450"/>
      <c r="F39" s="451"/>
    </row>
    <row r="40" spans="1:6">
      <c r="A40" s="443">
        <v>37</v>
      </c>
      <c r="B40" s="868">
        <v>45827</v>
      </c>
      <c r="C40" s="448" t="s">
        <v>317</v>
      </c>
      <c r="D40" s="449"/>
      <c r="E40" s="450"/>
      <c r="F40" s="451"/>
    </row>
    <row r="41" spans="1:6">
      <c r="A41" s="443">
        <v>38</v>
      </c>
      <c r="B41" s="867"/>
      <c r="C41" s="448" t="s">
        <v>318</v>
      </c>
      <c r="D41" s="449"/>
      <c r="E41" s="450"/>
      <c r="F41" s="451"/>
    </row>
    <row r="42" spans="1:6">
      <c r="A42" s="443">
        <v>39</v>
      </c>
      <c r="B42" s="868">
        <v>45828</v>
      </c>
      <c r="C42" s="448" t="s">
        <v>317</v>
      </c>
      <c r="D42" s="449"/>
      <c r="E42" s="450"/>
      <c r="F42" s="451"/>
    </row>
    <row r="43" spans="1:6">
      <c r="A43" s="443">
        <v>40</v>
      </c>
      <c r="B43" s="867"/>
      <c r="C43" s="448" t="s">
        <v>318</v>
      </c>
      <c r="D43" s="449"/>
      <c r="E43" s="450"/>
      <c r="F43" s="451"/>
    </row>
    <row r="44" spans="1:6">
      <c r="A44" s="443">
        <v>41</v>
      </c>
      <c r="B44" s="868">
        <v>45829</v>
      </c>
      <c r="C44" s="448" t="s">
        <v>317</v>
      </c>
      <c r="D44" s="449"/>
      <c r="E44" s="450"/>
      <c r="F44" s="451"/>
    </row>
    <row r="45" spans="1:6">
      <c r="A45" s="443">
        <v>42</v>
      </c>
      <c r="B45" s="867"/>
      <c r="C45" s="448" t="s">
        <v>318</v>
      </c>
      <c r="D45" s="449"/>
      <c r="E45" s="450"/>
      <c r="F45" s="451"/>
    </row>
    <row r="46" spans="1:6">
      <c r="A46" s="443">
        <v>43</v>
      </c>
      <c r="B46" s="868">
        <v>45830</v>
      </c>
      <c r="C46" s="448" t="s">
        <v>317</v>
      </c>
      <c r="D46" s="449"/>
      <c r="E46" s="450"/>
      <c r="F46" s="451"/>
    </row>
    <row r="47" spans="1:6">
      <c r="A47" s="443">
        <v>44</v>
      </c>
      <c r="B47" s="867"/>
      <c r="C47" s="448" t="s">
        <v>318</v>
      </c>
      <c r="D47" s="449"/>
      <c r="E47" s="450"/>
      <c r="F47" s="451"/>
    </row>
    <row r="48" spans="1:6">
      <c r="A48" s="443">
        <v>45</v>
      </c>
      <c r="B48" s="868">
        <v>45831</v>
      </c>
      <c r="C48" s="448" t="s">
        <v>317</v>
      </c>
      <c r="D48" s="449"/>
      <c r="E48" s="450"/>
      <c r="F48" s="451"/>
    </row>
    <row r="49" spans="1:6">
      <c r="A49" s="443">
        <v>46</v>
      </c>
      <c r="B49" s="867"/>
      <c r="C49" s="448" t="s">
        <v>318</v>
      </c>
      <c r="D49" s="449"/>
      <c r="E49" s="450"/>
      <c r="F49" s="451"/>
    </row>
    <row r="50" spans="1:6">
      <c r="A50" s="443">
        <v>47</v>
      </c>
      <c r="B50" s="868">
        <v>45832</v>
      </c>
      <c r="C50" s="448" t="s">
        <v>317</v>
      </c>
      <c r="D50" s="449"/>
      <c r="E50" s="450"/>
      <c r="F50" s="451"/>
    </row>
    <row r="51" spans="1:6">
      <c r="A51" s="443">
        <v>48</v>
      </c>
      <c r="B51" s="867"/>
      <c r="C51" s="448" t="s">
        <v>318</v>
      </c>
      <c r="D51" s="449"/>
      <c r="E51" s="450"/>
      <c r="F51" s="451"/>
    </row>
    <row r="52" spans="1:6">
      <c r="A52" s="443">
        <v>49</v>
      </c>
      <c r="B52" s="868">
        <v>45833</v>
      </c>
      <c r="C52" s="448" t="s">
        <v>317</v>
      </c>
      <c r="D52" s="449"/>
      <c r="E52" s="450"/>
      <c r="F52" s="451"/>
    </row>
    <row r="53" spans="1:6">
      <c r="A53" s="443">
        <v>50</v>
      </c>
      <c r="B53" s="867"/>
      <c r="C53" s="448" t="s">
        <v>318</v>
      </c>
      <c r="D53" s="449"/>
      <c r="E53" s="450"/>
      <c r="F53" s="451"/>
    </row>
    <row r="54" spans="1:6">
      <c r="A54" s="443">
        <v>51</v>
      </c>
      <c r="B54" s="868">
        <v>45834</v>
      </c>
      <c r="C54" s="448" t="s">
        <v>317</v>
      </c>
      <c r="D54" s="449"/>
      <c r="E54" s="450"/>
      <c r="F54" s="451"/>
    </row>
    <row r="55" spans="1:6">
      <c r="A55" s="443">
        <v>52</v>
      </c>
      <c r="B55" s="867"/>
      <c r="C55" s="448" t="s">
        <v>318</v>
      </c>
      <c r="D55" s="449"/>
      <c r="E55" s="450"/>
      <c r="F55" s="451"/>
    </row>
    <row r="56" spans="1:6">
      <c r="A56" s="443">
        <v>53</v>
      </c>
      <c r="B56" s="868">
        <v>45835</v>
      </c>
      <c r="C56" s="448" t="s">
        <v>317</v>
      </c>
      <c r="D56" s="449"/>
      <c r="E56" s="450"/>
      <c r="F56" s="451"/>
    </row>
    <row r="57" spans="1:6">
      <c r="A57" s="443">
        <v>54</v>
      </c>
      <c r="B57" s="867"/>
      <c r="C57" s="448" t="s">
        <v>318</v>
      </c>
      <c r="D57" s="449"/>
      <c r="E57" s="450"/>
      <c r="F57" s="451"/>
    </row>
    <row r="58" spans="1:6">
      <c r="A58" s="443">
        <v>55</v>
      </c>
      <c r="B58" s="868">
        <v>45836</v>
      </c>
      <c r="C58" s="448" t="s">
        <v>317</v>
      </c>
      <c r="D58" s="449"/>
      <c r="E58" s="450"/>
      <c r="F58" s="451"/>
    </row>
    <row r="59" spans="1:6">
      <c r="A59" s="443">
        <v>56</v>
      </c>
      <c r="B59" s="867"/>
      <c r="C59" s="448" t="s">
        <v>318</v>
      </c>
      <c r="D59" s="449"/>
      <c r="E59" s="450"/>
      <c r="F59" s="451"/>
    </row>
    <row r="60" spans="1:6">
      <c r="A60" s="443">
        <v>57</v>
      </c>
      <c r="B60" s="868">
        <v>45837</v>
      </c>
      <c r="C60" s="448" t="s">
        <v>317</v>
      </c>
      <c r="D60" s="449"/>
      <c r="E60" s="450"/>
      <c r="F60" s="451"/>
    </row>
    <row r="61" spans="1:6">
      <c r="A61" s="443">
        <v>58</v>
      </c>
      <c r="B61" s="867"/>
      <c r="C61" s="448" t="s">
        <v>318</v>
      </c>
      <c r="D61" s="449"/>
      <c r="E61" s="450"/>
      <c r="F61" s="451"/>
    </row>
    <row r="62" spans="1:6">
      <c r="A62" s="443">
        <v>59</v>
      </c>
      <c r="B62" s="868">
        <v>45838</v>
      </c>
      <c r="C62" s="448" t="s">
        <v>317</v>
      </c>
      <c r="D62" s="449"/>
      <c r="E62" s="450"/>
      <c r="F62" s="451"/>
    </row>
    <row r="63" spans="1:6">
      <c r="A63" s="443">
        <v>60</v>
      </c>
      <c r="B63" s="867"/>
      <c r="C63" s="448" t="s">
        <v>318</v>
      </c>
      <c r="D63" s="449"/>
      <c r="E63" s="450"/>
      <c r="F63" s="451"/>
    </row>
    <row r="64" spans="1:6">
      <c r="A64" s="453"/>
      <c r="B64" s="453"/>
      <c r="C64" s="453"/>
      <c r="D64" s="453"/>
      <c r="E64" s="453"/>
      <c r="F64" s="453"/>
    </row>
    <row r="65" spans="1:6">
      <c r="A65" s="452"/>
      <c r="B65" s="452"/>
      <c r="C65" s="452"/>
      <c r="D65" s="452"/>
      <c r="E65" s="452"/>
      <c r="F65" s="452"/>
    </row>
    <row r="66" spans="1:6">
      <c r="A66" s="452"/>
      <c r="B66" s="452"/>
      <c r="C66" s="452"/>
      <c r="D66" s="452"/>
      <c r="E66" s="452"/>
      <c r="F66" s="452"/>
    </row>
    <row r="67" spans="1:6">
      <c r="A67" s="452"/>
      <c r="B67" s="452"/>
      <c r="C67" s="452"/>
      <c r="D67" s="452"/>
      <c r="E67" s="452"/>
      <c r="F67" s="452"/>
    </row>
    <row r="68" spans="1:6">
      <c r="A68" s="452"/>
      <c r="B68" s="452"/>
      <c r="C68" s="452"/>
      <c r="D68" s="452"/>
      <c r="E68" s="452"/>
      <c r="F68" s="452"/>
    </row>
    <row r="69" spans="1:6">
      <c r="A69" s="452"/>
      <c r="B69" s="452"/>
      <c r="C69" s="452"/>
      <c r="D69" s="452"/>
      <c r="E69" s="452"/>
      <c r="F69" s="452"/>
    </row>
    <row r="70" spans="1:6">
      <c r="A70" s="452"/>
      <c r="B70" s="452"/>
      <c r="C70" s="452"/>
      <c r="D70" s="452"/>
      <c r="E70" s="452"/>
      <c r="F70" s="452"/>
    </row>
    <row r="71" spans="1:6">
      <c r="A71" s="452"/>
      <c r="B71" s="452"/>
      <c r="C71" s="452"/>
      <c r="D71" s="452"/>
      <c r="E71" s="452"/>
      <c r="F71" s="452"/>
    </row>
    <row r="72" spans="1:6">
      <c r="A72" s="452"/>
      <c r="B72" s="452"/>
      <c r="C72" s="452"/>
      <c r="D72" s="452"/>
      <c r="E72" s="452"/>
      <c r="F72" s="452"/>
    </row>
    <row r="73" spans="1:6">
      <c r="A73" s="452"/>
      <c r="B73" s="452"/>
      <c r="C73" s="452"/>
      <c r="D73" s="452"/>
      <c r="E73" s="452"/>
      <c r="F73" s="452"/>
    </row>
    <row r="74" spans="1:6">
      <c r="A74" s="452"/>
      <c r="B74" s="452"/>
      <c r="C74" s="452"/>
      <c r="D74" s="452"/>
      <c r="E74" s="452"/>
      <c r="F74" s="452"/>
    </row>
    <row r="75" spans="1:6">
      <c r="A75" s="452"/>
      <c r="B75" s="452"/>
      <c r="C75" s="452"/>
      <c r="D75" s="452"/>
      <c r="E75" s="452"/>
      <c r="F75" s="452"/>
    </row>
    <row r="76" spans="1:6">
      <c r="A76" s="452"/>
      <c r="B76" s="452"/>
      <c r="C76" s="452"/>
      <c r="D76" s="452"/>
      <c r="E76" s="452"/>
      <c r="F76" s="452"/>
    </row>
    <row r="77" spans="1:6">
      <c r="A77" s="452"/>
      <c r="B77" s="452"/>
      <c r="C77" s="452"/>
      <c r="D77" s="452"/>
      <c r="E77" s="452"/>
      <c r="F77" s="452"/>
    </row>
    <row r="78" spans="1:6">
      <c r="A78" s="452"/>
      <c r="B78" s="452"/>
      <c r="C78" s="452"/>
      <c r="D78" s="452"/>
      <c r="E78" s="452"/>
      <c r="F78" s="452"/>
    </row>
    <row r="79" spans="1:6">
      <c r="A79" s="452"/>
      <c r="B79" s="452"/>
      <c r="C79" s="452"/>
      <c r="D79" s="452"/>
      <c r="E79" s="452"/>
      <c r="F79" s="452"/>
    </row>
    <row r="80" spans="1:6">
      <c r="A80" s="452"/>
      <c r="B80" s="452"/>
      <c r="C80" s="452"/>
      <c r="D80" s="452"/>
      <c r="E80" s="452"/>
      <c r="F80" s="452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33">
        <f>Meter!B1</f>
        <v>45816</v>
      </c>
      <c r="C1" s="833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5"/>
      <c r="C2" s="435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289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73" t="s">
        <v>301</v>
      </c>
      <c r="B4" s="874"/>
      <c r="C4" s="869" t="s">
        <v>25</v>
      </c>
      <c r="D4" s="869"/>
      <c r="E4" s="869" t="s">
        <v>7</v>
      </c>
      <c r="F4" s="869"/>
      <c r="G4" s="869" t="s">
        <v>8</v>
      </c>
      <c r="H4" s="869"/>
      <c r="I4" s="869" t="s">
        <v>26</v>
      </c>
      <c r="J4" s="869"/>
      <c r="K4" s="869" t="s">
        <v>27</v>
      </c>
      <c r="L4" s="870"/>
      <c r="U4"/>
      <c r="V4" s="10"/>
      <c r="W4" s="10"/>
    </row>
    <row r="5" spans="1:23" ht="13.5" thickBot="1">
      <c r="A5" s="875"/>
      <c r="B5" s="876"/>
      <c r="C5" s="871" t="s">
        <v>28</v>
      </c>
      <c r="D5" s="871"/>
      <c r="E5" s="871" t="s">
        <v>26</v>
      </c>
      <c r="F5" s="871"/>
      <c r="G5" s="871" t="s">
        <v>26</v>
      </c>
      <c r="H5" s="871"/>
      <c r="I5" s="871" t="s">
        <v>29</v>
      </c>
      <c r="J5" s="871"/>
      <c r="K5" s="871" t="s">
        <v>29</v>
      </c>
      <c r="L5" s="872"/>
      <c r="U5"/>
      <c r="V5" s="10"/>
      <c r="W5" s="10"/>
    </row>
    <row r="6" spans="1:23" ht="15" customHeight="1">
      <c r="A6" s="889" t="s">
        <v>282</v>
      </c>
      <c r="B6" s="890" t="s">
        <v>282</v>
      </c>
      <c r="C6" s="881"/>
      <c r="D6" s="897"/>
      <c r="E6" s="881"/>
      <c r="F6" s="897"/>
      <c r="G6" s="881"/>
      <c r="H6" s="897"/>
      <c r="I6" s="881">
        <f>G6-E6</f>
        <v>0</v>
      </c>
      <c r="J6" s="897"/>
      <c r="K6" s="881">
        <f>G6-C6</f>
        <v>0</v>
      </c>
      <c r="L6" s="882"/>
      <c r="U6"/>
      <c r="V6" s="10"/>
      <c r="W6" s="10"/>
    </row>
    <row r="7" spans="1:23" ht="15" customHeight="1">
      <c r="A7" s="891" t="s">
        <v>283</v>
      </c>
      <c r="B7" s="892" t="s">
        <v>283</v>
      </c>
      <c r="C7" s="898"/>
      <c r="D7" s="899"/>
      <c r="E7" s="898"/>
      <c r="F7" s="899"/>
      <c r="G7" s="898"/>
      <c r="H7" s="899"/>
      <c r="I7" s="881">
        <f t="shared" ref="I7:I9" si="0">G7-E7</f>
        <v>0</v>
      </c>
      <c r="J7" s="897"/>
      <c r="K7" s="881">
        <f t="shared" ref="K7:K9" si="1">G7-C7</f>
        <v>0</v>
      </c>
      <c r="L7" s="882"/>
      <c r="U7"/>
      <c r="V7" s="10"/>
      <c r="W7" s="10"/>
    </row>
    <row r="8" spans="1:23" ht="15" customHeight="1">
      <c r="A8" s="891" t="s">
        <v>296</v>
      </c>
      <c r="B8" s="892"/>
      <c r="C8" s="898"/>
      <c r="D8" s="899"/>
      <c r="E8" s="898"/>
      <c r="F8" s="899"/>
      <c r="G8" s="898"/>
      <c r="H8" s="899"/>
      <c r="I8" s="881">
        <f t="shared" si="0"/>
        <v>0</v>
      </c>
      <c r="J8" s="897"/>
      <c r="K8" s="881">
        <f t="shared" si="1"/>
        <v>0</v>
      </c>
      <c r="L8" s="882"/>
      <c r="U8"/>
      <c r="V8" s="10"/>
      <c r="W8" s="10"/>
    </row>
    <row r="9" spans="1:23" ht="15" customHeight="1" thickBot="1">
      <c r="A9" s="902" t="s">
        <v>297</v>
      </c>
      <c r="B9" s="903"/>
      <c r="C9" s="900"/>
      <c r="D9" s="901"/>
      <c r="E9" s="900"/>
      <c r="F9" s="901"/>
      <c r="G9" s="900"/>
      <c r="H9" s="901"/>
      <c r="I9" s="904">
        <f t="shared" si="0"/>
        <v>0</v>
      </c>
      <c r="J9" s="907"/>
      <c r="K9" s="904">
        <f t="shared" si="1"/>
        <v>0</v>
      </c>
      <c r="L9" s="905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290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73" t="s">
        <v>301</v>
      </c>
      <c r="B12" s="874"/>
      <c r="C12" s="877" t="s">
        <v>25</v>
      </c>
      <c r="D12" s="877"/>
      <c r="E12" s="877" t="s">
        <v>7</v>
      </c>
      <c r="F12" s="877"/>
      <c r="G12" s="877" t="s">
        <v>8</v>
      </c>
      <c r="H12" s="877"/>
      <c r="I12" s="878" t="s">
        <v>26</v>
      </c>
      <c r="J12" s="878"/>
      <c r="K12" s="869" t="s">
        <v>27</v>
      </c>
      <c r="L12" s="870"/>
      <c r="N12" s="19"/>
    </row>
    <row r="13" spans="1:23" ht="13.5" thickBot="1">
      <c r="A13" s="875"/>
      <c r="B13" s="876"/>
      <c r="C13" s="879" t="s">
        <v>28</v>
      </c>
      <c r="D13" s="879"/>
      <c r="E13" s="879" t="s">
        <v>26</v>
      </c>
      <c r="F13" s="879"/>
      <c r="G13" s="879" t="s">
        <v>26</v>
      </c>
      <c r="H13" s="879"/>
      <c r="I13" s="880" t="s">
        <v>29</v>
      </c>
      <c r="J13" s="880"/>
      <c r="K13" s="871" t="s">
        <v>29</v>
      </c>
      <c r="L13" s="872"/>
      <c r="N13"/>
      <c r="O13"/>
      <c r="P13"/>
      <c r="Q13"/>
      <c r="R13"/>
    </row>
    <row r="14" spans="1:23" ht="15" customHeight="1">
      <c r="A14" s="893" t="s">
        <v>282</v>
      </c>
      <c r="B14" s="894" t="s">
        <v>282</v>
      </c>
      <c r="C14" s="883"/>
      <c r="D14" s="883"/>
      <c r="E14" s="883"/>
      <c r="F14" s="883"/>
      <c r="G14" s="883"/>
      <c r="H14" s="883"/>
      <c r="I14" s="884">
        <f>G14-E14</f>
        <v>0</v>
      </c>
      <c r="J14" s="884"/>
      <c r="K14" s="881">
        <f>G14-C14</f>
        <v>0</v>
      </c>
      <c r="L14" s="882"/>
      <c r="N14" s="19"/>
      <c r="O14"/>
      <c r="P14"/>
      <c r="Q14"/>
      <c r="R14"/>
      <c r="S14"/>
      <c r="T14"/>
    </row>
    <row r="15" spans="1:23" ht="15" customHeight="1">
      <c r="A15" s="885" t="s">
        <v>283</v>
      </c>
      <c r="B15" s="886" t="s">
        <v>283</v>
      </c>
      <c r="C15" s="895"/>
      <c r="D15" s="895"/>
      <c r="E15" s="895"/>
      <c r="F15" s="895"/>
      <c r="G15" s="895"/>
      <c r="H15" s="895"/>
      <c r="I15" s="884">
        <f t="shared" ref="I15:I16" si="2">G15-E15</f>
        <v>0</v>
      </c>
      <c r="J15" s="884"/>
      <c r="K15" s="881">
        <f t="shared" ref="K15:K16" si="3">G15-C15</f>
        <v>0</v>
      </c>
      <c r="L15" s="882"/>
      <c r="N15" s="19"/>
      <c r="O15"/>
      <c r="P15"/>
      <c r="Q15"/>
      <c r="R15"/>
      <c r="S15"/>
      <c r="T15"/>
    </row>
    <row r="16" spans="1:23" ht="15" customHeight="1" thickBot="1">
      <c r="A16" s="887" t="s">
        <v>298</v>
      </c>
      <c r="B16" s="888"/>
      <c r="C16" s="906"/>
      <c r="D16" s="906"/>
      <c r="E16" s="906"/>
      <c r="F16" s="906"/>
      <c r="G16" s="906"/>
      <c r="H16" s="906"/>
      <c r="I16" s="908">
        <f t="shared" si="2"/>
        <v>0</v>
      </c>
      <c r="J16" s="908"/>
      <c r="K16" s="904">
        <f t="shared" si="3"/>
        <v>0</v>
      </c>
      <c r="L16" s="905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291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73" t="s">
        <v>301</v>
      </c>
      <c r="B19" s="874"/>
      <c r="C19" s="877" t="s">
        <v>25</v>
      </c>
      <c r="D19" s="877"/>
      <c r="E19" s="877" t="s">
        <v>7</v>
      </c>
      <c r="F19" s="877"/>
      <c r="G19" s="877" t="s">
        <v>8</v>
      </c>
      <c r="H19" s="877"/>
      <c r="I19" s="878" t="s">
        <v>26</v>
      </c>
      <c r="J19" s="878"/>
      <c r="K19" s="869" t="s">
        <v>27</v>
      </c>
      <c r="L19" s="870"/>
      <c r="O19" s="48"/>
      <c r="P19"/>
      <c r="Q19" s="11"/>
      <c r="R19"/>
      <c r="S19"/>
      <c r="T19"/>
    </row>
    <row r="20" spans="1:20" ht="13.5" thickBot="1">
      <c r="A20" s="875"/>
      <c r="B20" s="876"/>
      <c r="C20" s="879" t="s">
        <v>28</v>
      </c>
      <c r="D20" s="879"/>
      <c r="E20" s="879" t="s">
        <v>26</v>
      </c>
      <c r="F20" s="879"/>
      <c r="G20" s="879" t="s">
        <v>26</v>
      </c>
      <c r="H20" s="879"/>
      <c r="I20" s="880" t="s">
        <v>29</v>
      </c>
      <c r="J20" s="880"/>
      <c r="K20" s="871" t="s">
        <v>29</v>
      </c>
      <c r="L20" s="872"/>
      <c r="N20" s="19"/>
      <c r="O20" s="48"/>
      <c r="P20"/>
      <c r="Q20"/>
      <c r="R20"/>
      <c r="S20"/>
      <c r="T20"/>
    </row>
    <row r="21" spans="1:20" ht="15" customHeight="1">
      <c r="A21" s="893" t="s">
        <v>292</v>
      </c>
      <c r="B21" s="894"/>
      <c r="C21" s="909"/>
      <c r="D21" s="909"/>
      <c r="E21" s="909"/>
      <c r="F21" s="909"/>
      <c r="G21" s="909"/>
      <c r="H21" s="909"/>
      <c r="I21" s="884">
        <f>G21-E21</f>
        <v>0</v>
      </c>
      <c r="J21" s="884"/>
      <c r="K21" s="881">
        <f>G21-C21</f>
        <v>0</v>
      </c>
      <c r="L21" s="882"/>
      <c r="N21" s="19"/>
      <c r="O21" s="48"/>
      <c r="P21"/>
      <c r="Q21"/>
      <c r="R21"/>
      <c r="S21"/>
      <c r="T21"/>
    </row>
    <row r="22" spans="1:20" ht="15" customHeight="1">
      <c r="A22" s="885" t="s">
        <v>293</v>
      </c>
      <c r="B22" s="886"/>
      <c r="C22" s="896"/>
      <c r="D22" s="896"/>
      <c r="E22" s="896"/>
      <c r="F22" s="896"/>
      <c r="G22" s="896"/>
      <c r="H22" s="896"/>
      <c r="I22" s="884">
        <f t="shared" ref="I22:I31" si="4">G22-E22</f>
        <v>0</v>
      </c>
      <c r="J22" s="884"/>
      <c r="K22" s="881">
        <f t="shared" ref="K22:K31" si="5">G22-C22</f>
        <v>0</v>
      </c>
      <c r="L22" s="882"/>
      <c r="N22" s="19"/>
      <c r="O22" s="48"/>
      <c r="P22"/>
      <c r="Q22"/>
      <c r="R22"/>
      <c r="S22"/>
      <c r="T22"/>
    </row>
    <row r="23" spans="1:20" ht="15" customHeight="1">
      <c r="A23" s="885" t="s">
        <v>287</v>
      </c>
      <c r="B23" s="886"/>
      <c r="C23" s="896"/>
      <c r="D23" s="896"/>
      <c r="E23" s="896"/>
      <c r="F23" s="896"/>
      <c r="G23" s="896"/>
      <c r="H23" s="896"/>
      <c r="I23" s="884">
        <f t="shared" si="4"/>
        <v>0</v>
      </c>
      <c r="J23" s="884"/>
      <c r="K23" s="881">
        <f t="shared" si="5"/>
        <v>0</v>
      </c>
      <c r="L23" s="882"/>
      <c r="N23" s="19"/>
      <c r="O23" s="48"/>
      <c r="P23"/>
      <c r="Q23"/>
      <c r="R23"/>
      <c r="S23"/>
      <c r="T23"/>
    </row>
    <row r="24" spans="1:20" ht="15" customHeight="1">
      <c r="A24" s="885" t="s">
        <v>288</v>
      </c>
      <c r="B24" s="886"/>
      <c r="C24" s="896"/>
      <c r="D24" s="896"/>
      <c r="E24" s="896"/>
      <c r="F24" s="896"/>
      <c r="G24" s="896"/>
      <c r="H24" s="896"/>
      <c r="I24" s="884">
        <f t="shared" si="4"/>
        <v>0</v>
      </c>
      <c r="J24" s="884"/>
      <c r="K24" s="881">
        <f t="shared" si="5"/>
        <v>0</v>
      </c>
      <c r="L24" s="882"/>
      <c r="M24" s="19"/>
      <c r="N24" s="15"/>
      <c r="O24" s="17"/>
      <c r="P24"/>
      <c r="Q24"/>
      <c r="R24"/>
      <c r="S24"/>
      <c r="T24"/>
    </row>
    <row r="25" spans="1:20" ht="15" customHeight="1">
      <c r="A25" s="885" t="s">
        <v>284</v>
      </c>
      <c r="B25" s="886"/>
      <c r="C25" s="896"/>
      <c r="D25" s="896"/>
      <c r="E25" s="896"/>
      <c r="F25" s="896"/>
      <c r="G25" s="896"/>
      <c r="H25" s="896"/>
      <c r="I25" s="884">
        <f t="shared" si="4"/>
        <v>0</v>
      </c>
      <c r="J25" s="884"/>
      <c r="K25" s="881">
        <f t="shared" si="5"/>
        <v>0</v>
      </c>
      <c r="L25" s="882"/>
      <c r="M25" s="19"/>
      <c r="N25" s="15"/>
      <c r="O25" s="17"/>
      <c r="P25"/>
      <c r="Q25"/>
      <c r="R25"/>
      <c r="S25"/>
      <c r="T25"/>
    </row>
    <row r="26" spans="1:20" ht="15" customHeight="1">
      <c r="A26" s="885" t="s">
        <v>285</v>
      </c>
      <c r="B26" s="886"/>
      <c r="C26" s="896"/>
      <c r="D26" s="896"/>
      <c r="E26" s="896"/>
      <c r="F26" s="896"/>
      <c r="G26" s="896"/>
      <c r="H26" s="896"/>
      <c r="I26" s="884">
        <f t="shared" si="4"/>
        <v>0</v>
      </c>
      <c r="J26" s="884"/>
      <c r="K26" s="881">
        <f t="shared" si="5"/>
        <v>0</v>
      </c>
      <c r="L26" s="882"/>
      <c r="M26" s="19"/>
      <c r="N26" s="15"/>
      <c r="O26" s="17"/>
      <c r="P26"/>
      <c r="Q26"/>
      <c r="R26"/>
      <c r="S26"/>
      <c r="T26"/>
    </row>
    <row r="27" spans="1:20" ht="15" customHeight="1">
      <c r="A27" s="885" t="s">
        <v>286</v>
      </c>
      <c r="B27" s="886"/>
      <c r="C27" s="895"/>
      <c r="D27" s="895"/>
      <c r="E27" s="895"/>
      <c r="F27" s="895"/>
      <c r="G27" s="895"/>
      <c r="H27" s="895"/>
      <c r="I27" s="884">
        <f t="shared" si="4"/>
        <v>0</v>
      </c>
      <c r="J27" s="884"/>
      <c r="K27" s="881">
        <f t="shared" si="5"/>
        <v>0</v>
      </c>
      <c r="L27" s="882"/>
      <c r="M27" s="19"/>
      <c r="N27" s="13"/>
      <c r="O27"/>
      <c r="P27"/>
      <c r="Q27"/>
      <c r="R27"/>
      <c r="S27"/>
      <c r="T27"/>
    </row>
    <row r="28" spans="1:20" ht="15" customHeight="1">
      <c r="A28" s="885" t="s">
        <v>294</v>
      </c>
      <c r="B28" s="886"/>
      <c r="C28" s="895"/>
      <c r="D28" s="895"/>
      <c r="E28" s="895"/>
      <c r="F28" s="895"/>
      <c r="G28" s="895"/>
      <c r="H28" s="895"/>
      <c r="I28" s="884">
        <f t="shared" si="4"/>
        <v>0</v>
      </c>
      <c r="J28" s="884"/>
      <c r="K28" s="881">
        <f t="shared" si="5"/>
        <v>0</v>
      </c>
      <c r="L28" s="882"/>
      <c r="M28" s="19"/>
      <c r="N28" s="15"/>
      <c r="O28" s="17"/>
      <c r="P28"/>
      <c r="Q28"/>
      <c r="R28"/>
      <c r="S28"/>
      <c r="T28"/>
    </row>
    <row r="29" spans="1:20" ht="15" customHeight="1">
      <c r="A29" s="885" t="s">
        <v>295</v>
      </c>
      <c r="B29" s="886"/>
      <c r="C29" s="895"/>
      <c r="D29" s="895"/>
      <c r="E29" s="895"/>
      <c r="F29" s="895"/>
      <c r="G29" s="895"/>
      <c r="H29" s="895"/>
      <c r="I29" s="884">
        <f t="shared" si="4"/>
        <v>0</v>
      </c>
      <c r="J29" s="884"/>
      <c r="K29" s="881">
        <f t="shared" si="5"/>
        <v>0</v>
      </c>
      <c r="L29" s="882"/>
      <c r="M29" s="19"/>
      <c r="N29" s="15"/>
      <c r="O29" s="17"/>
      <c r="P29"/>
      <c r="Q29"/>
      <c r="R29"/>
      <c r="S29"/>
      <c r="T29"/>
    </row>
    <row r="30" spans="1:20" ht="15" customHeight="1">
      <c r="A30" s="885" t="s">
        <v>299</v>
      </c>
      <c r="B30" s="886"/>
      <c r="C30" s="895"/>
      <c r="D30" s="895"/>
      <c r="E30" s="895"/>
      <c r="F30" s="895"/>
      <c r="G30" s="895"/>
      <c r="H30" s="895"/>
      <c r="I30" s="884">
        <f t="shared" si="4"/>
        <v>0</v>
      </c>
      <c r="J30" s="884"/>
      <c r="K30" s="881">
        <f t="shared" si="5"/>
        <v>0</v>
      </c>
      <c r="L30" s="882"/>
      <c r="M30" s="19"/>
      <c r="N30" s="15"/>
      <c r="O30" s="17"/>
      <c r="P30"/>
      <c r="Q30"/>
      <c r="R30"/>
      <c r="S30"/>
      <c r="T30"/>
    </row>
    <row r="31" spans="1:20" ht="15" customHeight="1" thickBot="1">
      <c r="A31" s="887" t="s">
        <v>300</v>
      </c>
      <c r="B31" s="888"/>
      <c r="C31" s="906"/>
      <c r="D31" s="906"/>
      <c r="E31" s="906"/>
      <c r="F31" s="906"/>
      <c r="G31" s="906"/>
      <c r="H31" s="906"/>
      <c r="I31" s="908">
        <f t="shared" si="4"/>
        <v>0</v>
      </c>
      <c r="J31" s="908"/>
      <c r="K31" s="904">
        <f t="shared" si="5"/>
        <v>0</v>
      </c>
      <c r="L31" s="905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60"/>
      <c r="B33" s="760"/>
      <c r="C33" s="760"/>
      <c r="D33" s="760"/>
      <c r="F33" s="7"/>
      <c r="H33" s="8"/>
      <c r="J33" s="16"/>
    </row>
    <row r="34" spans="1:15">
      <c r="E34" s="759"/>
      <c r="F34" s="759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2024-06-22T00:44:17Z</cp:lastPrinted>
  <dcterms:created xsi:type="dcterms:W3CDTF">2007-07-07T03:28:17Z</dcterms:created>
  <dcterms:modified xsi:type="dcterms:W3CDTF">2025-06-08T18:39:38Z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