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386" documentId="8_{B7B4CAF8-1478-430A-BE5C-A7736AA87AF0}" xr6:coauthVersionLast="47" xr6:coauthVersionMax="47" xr10:uidLastSave="{DB87F4AC-7DF2-4753-940E-15AD08B44B32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B85AD934-9714-48BA-BDA2-2C33320EB86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52C8F41C-6E0D-40A4-9333-D1A1505CE84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<sst xmlns="http://schemas.openxmlformats.org/spreadsheetml/2006/main" count="630" uniqueCount="342">
  <si>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</si>
  <si>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</si>
  <si>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</si>
  <si>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</si>
  <si>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</si>
  <si>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</si>
  <si>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</si>
  <si>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</si>
  <si>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</si>
  <si>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</si>
  <si>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</si>
  <si>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</si>
  <si>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</si>
  <si>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</si>
  <si>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</si>
  <si>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</si>
  <si>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</si>
  <si>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</si>
  <si>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</si>
  <si>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</si>
  <si>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</si>
  <si>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</si>
  <si>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</si>
  <si>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</si>
  <si>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</si>
  <si>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</si>
  <si>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</si>
  <si>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</si>
  <si>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</si>
  <si>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</si>
  <si>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</si>
  <si>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</si>
  <si>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</si>
  <si>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</si>
  <si>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</si>
  <si>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</si>
  <si>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</si>
  <si>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</si>
  <si>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</si>
  <si>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</si>
  <si>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</si>
  <si>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</si>
  <si>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</si>
  <si>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</si>
  <si>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</si>
  <si>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</si>
  <si>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</si>
  <si>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</si>
  <si>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</si>
  <si>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</si>
  <si>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</si>
  <si>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</si>
  <si>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</si>
  <si>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</si>
  <si>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</si>
  <si>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</si>
  <si>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</si>
  <si>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</si>
  <si>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</si>
  <si>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</si>
  <si>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</si>
  <si>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</si>
  <si>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</si>
  <si>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</si>
  <si>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</si>
  <si>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</si>
  <si>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</si>
  <si>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</si>
  <si>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</si>
  <si>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</si>
  <si>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</si>
  <si>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</si>
  <si>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</si>
  <si>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</si>
  <si>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</si>
  <si>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</si>
  <si>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</si>
  <si>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</si>
  <si>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</si>
  <si>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</si>
  <si>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</si>
  <si>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</si>
  <si>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</si>
  <si>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</si>
  <si>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</si>
  <si>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</si>
  <si>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</si>
  <si>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</si>
  <si>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</si>
  <si>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</si>
  <si>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</si>
  <si>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</si>
  <si>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</si>
  <si>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</si>
  <si>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</si>
  <si>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</si>
  <si>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</si>
  <si>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</si>
  <si>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</si>
  <si>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</si>
  <si>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</si>
  <si>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</si>
  <si>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</si>
  <si>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</si>
  <si>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</si>
  <si>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</si>
  <si>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</si>
  <si>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</si>
  <si>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</si>
  <si>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</si>
  <si>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</si>
  <si>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</si>
  <si>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</si>
  <si>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</si>
  <si>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</si>
  <si>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</si>
  <si>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</si>
  <si>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</si>
  <si>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</si>
  <si>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</si>
  <si>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</si>
  <si>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</si>
  <si>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</si>
  <si>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</si>
  <si>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</si>
  <si>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</si>
  <si>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</si>
  <si>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</si>
  <si>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</si>
  <si>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</si>
  <si>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</si>
  <si>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</si>
  <si>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</si>
  <si>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</si>
  <si>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</si>
  <si>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</si>
  <si>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</si>
  <si>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</si>
  <si>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</si>
  <si>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</si>
  <si>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</si>
  <si>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</si>
  <si>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</si>
  <si>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</si>
  <si>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</si>
  <si>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</si>
  <si>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</si>
  <si>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</si>
  <si>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</si>
  <si>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</si>
  <si>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</si>
  <si>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</si>
  <si>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</si>
  <si>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</si>
  <si>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</si>
  <si>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</si>
  <si>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</si>
  <si>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</si>
  <si>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</si>
  <si>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</si>
  <si>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</si>
  <si>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</si>
  <si>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</si>
  <si>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</si>
  <si>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</si>
  <si>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</si>
  <si>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</si>
  <si>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</si>
  <si>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</si>
  <si>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</si>
  <si>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</si>
  <si>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</si>
  <si>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</si>
  <si>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</si>
  <si>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</si>
  <si>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</si>
  <si>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</si>
  <si>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</si>
  <si>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</si>
  <si>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</si>
  <si>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</si>
  <si>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</si>
  <si>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</si>
  <si>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</si>
  <si>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</si>
  <si>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</si>
  <si>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</si>
  <si>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</si>
  <si>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</si>
  <si>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</si>
  <si>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</si>
  <si>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</si>
  <si>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</si>
  <si>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</si>
  <si>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</si>
  <si>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</si>
  <si>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</si>
  <si>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</si>
  <si>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</si>
  <si>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</si>
  <si>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</si>
  <si>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</si>
  <si>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</si>
  <si>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</si>
  <si>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</si>
  <si>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</si>
  <si>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</si>
  <si>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</si>
  <si>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</si>
  <si>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</si>
  <si>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</si>
  <si>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</si>
  <si>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</si>
  <si>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</si>
  <si>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</si>
  <si>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</si>
  <si>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</si>
  <si>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</si>
  <si>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</si>
  <si>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</si>
  <si>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</si>
  <si>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</si>
  <si>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</si>
  <si>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</si>
  <si>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</si>
  <si>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</si>
  <si>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</si>
  <si>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</si>
  <si>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</si>
  <si>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</si>
  <si>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</si>
  <si>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</si>
  <si>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</si>
  <si>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</si>
  <si>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</si>
  <si>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</si>
  <si>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</si>
  <si>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</si>
  <si>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</si>
  <si>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</si>
  <si>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</si>
  <si>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</si>
  <si>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</si>
  <si>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</si>
  <si>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</si>
  <si>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</si>
  <si>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</si>
  <si>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</si>
  <si>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</si>
  <si>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</si>
  <si>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</si>
  <si>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</si>
  <si>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</si>
  <si>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</si>
  <si>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</si>
  <si>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</si>
  <si>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</si>
  <si>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</si>
  <si>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</si>
  <si>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</si>
  <si>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</si>
  <si>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</si>
  <si>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</si>
  <si>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</si>
  <si>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</si>
  <si>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</si>
  <si>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</si>
  <si>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</si>
  <si>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</si>
  <si>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</si>
  <si>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</si>
  <si>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</si>
  <si>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</si>
  <si>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</si>
  <si>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</si>
  <si>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</si>
  <si>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</si>
  <si>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</si>
  <si>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</si>
  <si>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</si>
  <si>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</si>
  <si>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</si>
  <si>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</si>
  <si>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</si>
  <si>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</si>
  <si>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</si>
  <si>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</si>
  <si>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</si>
  <si>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</si>
  <si>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</si>
  <si>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</si>
  <si>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</si>
  <si>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</si>
  <si>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</si>
  <si>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</si>
  <si>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</si>
  <si>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</si>
  <si>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</si>
  <si>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</si>
  <si>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</si>
  <si>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</si>
  <si>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</si>
  <si>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8. Brine Booster Pump IJN-8B (P-2301B) have indication mechseal leaking. Status: CB open and manual valve suction &amp; discharge close.</t>
  </si>
  <si>
    <t>9. Brine Booster Pump IJN-6A (P-2201A) have indication mechseal leaking</t>
  </si>
  <si>
    <t>10. DHP tools pull out at Well IJN 9-1 and Well IJN8-1 was done by Toptek. Master valve and crown valve closed</t>
  </si>
  <si>
    <t>11. Brine Dump Control valve Ijen-6  PV-2227A indication passing</t>
  </si>
  <si>
    <t>Shift Leader : Mahatir</t>
  </si>
  <si>
    <t>CCR Operator : Tio</t>
  </si>
  <si>
    <t>Steamfield : Dede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</si>
  <si>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</si>
  <si>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</si>
  <si>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</si>
  <si>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</si>
  <si>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</si>
  <si>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</si>
  <si>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</si>
  <si>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</si>
  <si>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</si>
  <si>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PLN adviced load ROH 31.72 MW (Mr. Gendhon Suhendro)</t>
  </si>
  <si>
    <t>Turn off ACC Fan F-9302 due to reduce high vibration in turbine CW side</t>
  </si>
  <si>
    <t>Start pit pump IJN 8 (Level pond : 34.1%)</t>
  </si>
  <si>
    <t>Stop pit pump IJN 8 (Level pond : 28.2%)</t>
  </si>
  <si>
    <t>Switchyard visual inspection (Standart activities schedule)</t>
  </si>
  <si>
    <t>PLN adviced load ROH 31.72 MW (Mr. Eko Safi)</t>
  </si>
  <si>
    <t>Shift Leader : Arbima</t>
  </si>
  <si>
    <t>CCR Operator : Dwiki</t>
  </si>
  <si>
    <t>Steamfield : Rafly</t>
  </si>
  <si>
    <t>auto start of jockey pump --&gt; Pressure system : 9.6 Bar and not blinking for electrical panel (still auto mode)</t>
  </si>
  <si>
    <t>Start P8501 backwash pump and already rinsing (Standard activity)</t>
  </si>
  <si>
    <t>Running test compressor-B (Standard Activity)</t>
  </si>
  <si>
    <t>Start pit pump IJN 8 (Level pond : 39.4%)</t>
  </si>
  <si>
    <t>Check and Release Pressure &amp; Condensate Master Valve &amp; Wing Valve PW IJN 9-1 (Standard Activities)</t>
  </si>
  <si>
    <t>Check and Release Pressure &amp; Condensate Master Valve &amp; Wing Valve PW IJN 2-1 (Standard Activities)</t>
  </si>
  <si>
    <t>Stop pit pump IJN 8 (Level pond : 34.9%)</t>
  </si>
  <si>
    <t>Start electrical pit pump IJN-6 (level pond : 44.7%) (Discharge Pressure : 18.5 Bar)</t>
  </si>
  <si>
    <t>Preparation install corrosion coupon at IJN-5 by SOLENIS</t>
  </si>
  <si>
    <t>Stop electrical pit pump IJN-6 (Level pond : 45.1%)</t>
  </si>
  <si>
    <t>Start pit pump IJN-8 (Level pond : 37.9%)</t>
  </si>
  <si>
    <t>Stop pit pump IJN 8 (Level pond : 33.3%)</t>
  </si>
  <si>
    <t>Start electrical pit pump IJN-6 (level pond : 50.4%) (Discharge Pressure: 17.7Bar and Current: 93 A)</t>
  </si>
  <si>
    <t>Cleaning MCC Room IJN 8</t>
  </si>
  <si>
    <t>Cleaning MCC Room IJN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</si>
</sst>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.550000000000000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08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30" fillId="4" borderId="115" xfId="21" applyNumberFormat="1" applyFont="1" applyFill="1" applyBorder="1" applyAlignment="1" applyProtection="1">
      <alignment horizontal="center" vertical="center"/>
      <protection locked="0"/>
    </xf>
    <xf numFmtId="20" fontId="112" fillId="0" borderId="114" xfId="21" applyNumberFormat="1" applyFont="1" applyFill="1" applyBorder="1" applyAlignment="1" applyProtection="1">
      <alignment horizontal="center" vertical="center"/>
      <protection locked="0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0" fontId="77" fillId="4" borderId="54" xfId="21" applyNumberFormat="1" applyFont="1" applyFill="1" applyBorder="1" applyAlignment="1" applyProtection="1">
      <alignment vertical="center"/>
      <protection locked="0"/>
    </xf>
    <xf numFmtId="20" fontId="77" fillId="4" borderId="81" xfId="21" applyNumberFormat="1" applyFont="1" applyFill="1" applyBorder="1" applyAlignment="1" applyProtection="1">
      <alignment vertical="center"/>
      <protection locked="0"/>
    </xf>
    <xf numFmtId="20" fontId="77" fillId="4" borderId="55" xfId="21" applyNumberFormat="1" applyFont="1" applyFill="1" applyBorder="1" applyAlignment="1" applyProtection="1">
      <alignment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4" fontId="112" fillId="0" borderId="65" xfId="21" applyNumberFormat="1" applyFont="1" applyFill="1" applyBorder="1" applyAlignment="1">
      <alignment horizontal="center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4" fontId="112" fillId="4" borderId="0" xfId="21" applyNumberFormat="1" applyFont="1" applyFill="1" applyBorder="1" applyAlignment="1">
      <alignment horizontal="center"/>
    </xf>
    <xf numFmtId="4" fontId="112" fillId="0" borderId="64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192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opLeftCell="A7" zoomScaleNormal="100" workbookViewId="0">
      <selection activeCell="G16" sqref="G16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78">
        <f>Meter!B1</f>
        <v>45817</v>
      </c>
      <c r="I1" s="478"/>
      <c r="J1" s="479"/>
      <c r="K1" s="145"/>
      <c r="L1" s="144"/>
      <c r="M1" s="144"/>
    </row>
    <row r="2" spans="1:20" ht="14.25" thickTop="1" thickBot="1"/>
    <row r="3" spans="1:20" s="152" customFormat="1" ht="42" customHeight="1">
      <c r="B3" s="483" t="s">
        <v>2</v>
      </c>
      <c r="C3" s="484"/>
      <c r="D3" s="484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20.879556779166666</v>
      </c>
      <c r="G4" s="233">
        <f>Steamfield!O30</f>
        <v>199.08009844166665</v>
      </c>
      <c r="H4" s="233">
        <f>Steamfield!M30</f>
        <v>38.578029416666659</v>
      </c>
      <c r="I4" s="234"/>
      <c r="J4" s="235"/>
      <c r="R4" s="21"/>
      <c r="S4" s="21"/>
      <c r="T4" s="21"/>
    </row>
    <row r="5" spans="1:20">
      <c r="A5" s="141"/>
      <c r="B5" s="485"/>
      <c r="C5" s="486"/>
      <c r="D5" s="153" t="s">
        <v>122</v>
      </c>
      <c r="E5" s="232" t="s">
        <v>207</v>
      </c>
      <c r="F5" s="233">
        <f>Steamfield!P30</f>
        <v>22.903982179166665</v>
      </c>
      <c r="G5" s="233">
        <f>Steamfield!S30</f>
        <v>196.76600323750006</v>
      </c>
      <c r="H5" s="233">
        <f>Steamfield!Q30</f>
        <v>38.504528837500004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20.427592791666665</v>
      </c>
      <c r="G6" s="233">
        <f>Steamfield!W30</f>
        <v>196.76823088749998</v>
      </c>
      <c r="H6" s="233">
        <f>Steamfield!U30</f>
        <v>37.812906320833321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20.443794912500003</v>
      </c>
      <c r="G7" s="233">
        <f>Steamfield!AA30</f>
        <v>198.08945585000001</v>
      </c>
      <c r="H7" s="233">
        <f>Steamfield!Y30</f>
        <v>40.485243383333334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1.7596752958333337</v>
      </c>
      <c r="G8" s="233">
        <f>Steamfield!AH30</f>
        <v>75.529894658333319</v>
      </c>
      <c r="H8" s="233">
        <f>Steamfield!AF30</f>
        <v>9.9710656124999986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21.513401729166663</v>
      </c>
      <c r="G9" s="233">
        <f>Steamfield!AL30</f>
        <v>190.93449834166665</v>
      </c>
      <c r="H9" s="233">
        <f>Steamfield!AJ30</f>
        <v>49.300844175000009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53.071253230688654</v>
      </c>
      <c r="J11" s="244">
        <f t="shared" ref="J11:J13" si="0">I11*24*3600</f>
        <v>4585356.2791315001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3.1915556790277777</v>
      </c>
      <c r="J12" s="244">
        <f t="shared" si="0"/>
        <v>275750.410668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8.3910047067766218</v>
      </c>
      <c r="J13" s="244">
        <f t="shared" si="0"/>
        <v>724982.80666550016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64.653813616493053</v>
      </c>
      <c r="J14" s="244">
        <f>I14*24*3600</f>
        <v>5586089.4964650003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13.203173900000001</v>
      </c>
      <c r="G15" s="233">
        <f>Steamfield!AB30</f>
        <v>194.82330847916668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12.972786512499999</v>
      </c>
      <c r="G16" s="233">
        <f>Steamfield!AM30</f>
        <v>194.19295727500003</v>
      </c>
      <c r="H16" s="248"/>
      <c r="I16" s="254"/>
      <c r="J16" s="255"/>
      <c r="R16" s="21"/>
      <c r="S16" s="21"/>
      <c r="T16" s="21"/>
    </row>
    <row r="17" spans="1:20">
      <c r="A17" s="141"/>
      <c r="B17" s="496" t="s">
        <v>128</v>
      </c>
      <c r="C17" s="497"/>
      <c r="D17" s="153" t="s">
        <v>129</v>
      </c>
      <c r="E17" s="232" t="s">
        <v>209</v>
      </c>
      <c r="F17" s="233">
        <f>Steamfield!AW30</f>
        <v>14.868556904166669</v>
      </c>
      <c r="G17" s="233">
        <f>Steamfield!AU30</f>
        <v>124.04485463749999</v>
      </c>
      <c r="H17" s="233">
        <f>Steamfield!AV30</f>
        <v>99.967033891666645</v>
      </c>
      <c r="I17" s="256">
        <f>Steamfield!AT30</f>
        <v>132.39887001844676</v>
      </c>
      <c r="J17" s="261">
        <f>Steamfield!AT29</f>
        <v>11439262.369593799</v>
      </c>
      <c r="K17" s="50"/>
      <c r="L17" s="50"/>
      <c r="R17" s="21"/>
      <c r="S17" s="21"/>
      <c r="T17" s="21"/>
    </row>
    <row r="18" spans="1:20" ht="13.5" thickBot="1">
      <c r="A18" s="141"/>
      <c r="B18" s="508"/>
      <c r="C18" s="509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502" t="s">
        <v>9</v>
      </c>
      <c r="C20" s="503"/>
      <c r="D20" s="504"/>
      <c r="E20" s="487" t="s">
        <v>193</v>
      </c>
      <c r="F20" s="488"/>
      <c r="G20" s="505"/>
      <c r="H20" s="487" t="s">
        <v>136</v>
      </c>
      <c r="I20" s="488"/>
      <c r="J20" s="489"/>
      <c r="R20" s="21"/>
      <c r="S20" s="21"/>
      <c r="T20" s="21"/>
    </row>
    <row r="21" spans="1:20">
      <c r="A21" s="141"/>
      <c r="B21" s="496" t="s">
        <v>130</v>
      </c>
      <c r="C21" s="497"/>
      <c r="D21" s="154" t="s">
        <v>135</v>
      </c>
      <c r="E21" s="490">
        <f>Steamfield!B30</f>
        <v>34.50075037083333</v>
      </c>
      <c r="F21" s="506"/>
      <c r="G21" s="507"/>
      <c r="H21" s="490">
        <f>Steamfield!B30*24</f>
        <v>828.01800889999993</v>
      </c>
      <c r="I21" s="491"/>
      <c r="J21" s="492"/>
      <c r="R21" s="21"/>
      <c r="S21" s="21"/>
      <c r="T21" s="21"/>
    </row>
    <row r="22" spans="1:20">
      <c r="A22" s="141"/>
      <c r="B22" s="498"/>
      <c r="C22" s="499"/>
      <c r="D22" s="176" t="s">
        <v>131</v>
      </c>
      <c r="E22" s="490">
        <f>H22/24</f>
        <v>31.792998983333334</v>
      </c>
      <c r="F22" s="506"/>
      <c r="G22" s="507"/>
      <c r="H22" s="493">
        <f>'Report '!E7/1000</f>
        <v>763.03197560000001</v>
      </c>
      <c r="I22" s="494"/>
      <c r="J22" s="495"/>
      <c r="R22" s="21"/>
      <c r="S22" s="21"/>
      <c r="T22" s="21"/>
    </row>
    <row r="23" spans="1:20" ht="13.5" thickBot="1">
      <c r="A23" s="141"/>
      <c r="B23" s="500" t="s">
        <v>138</v>
      </c>
      <c r="C23" s="501"/>
      <c r="D23" s="155"/>
      <c r="E23" s="456">
        <f>H23/24</f>
        <v>2.7077513874999966</v>
      </c>
      <c r="F23" s="457"/>
      <c r="G23" s="458"/>
      <c r="H23" s="480">
        <f>H21-H22</f>
        <v>64.986033299999917</v>
      </c>
      <c r="I23" s="481"/>
      <c r="J23" s="482"/>
      <c r="R23" s="21"/>
      <c r="S23" s="21"/>
      <c r="T23" s="21"/>
    </row>
    <row r="24" spans="1:20" ht="17.25" customHeight="1">
      <c r="A24" s="141"/>
      <c r="B24" s="465" t="s">
        <v>219</v>
      </c>
      <c r="C24" s="466"/>
      <c r="D24" s="224"/>
      <c r="E24" s="477" t="s">
        <v>218</v>
      </c>
      <c r="F24" s="477"/>
      <c r="G24" s="477"/>
      <c r="H24" s="459" t="s">
        <v>220</v>
      </c>
      <c r="I24" s="460"/>
      <c r="J24" s="461"/>
      <c r="R24" s="21"/>
      <c r="S24" s="21"/>
      <c r="T24" s="21"/>
    </row>
    <row r="25" spans="1:20">
      <c r="A25" s="141"/>
      <c r="B25" s="467"/>
      <c r="C25" s="468"/>
      <c r="D25" s="222" t="s">
        <v>135</v>
      </c>
      <c r="E25" s="471">
        <f>IFERROR(I14/E21,0)</f>
        <v>1.8739828241866556</v>
      </c>
      <c r="F25" s="472"/>
      <c r="G25" s="473"/>
      <c r="H25" s="474">
        <f>E25*3600</f>
        <v>6746.33816707196</v>
      </c>
      <c r="I25" s="475"/>
      <c r="J25" s="476"/>
      <c r="K25" s="43"/>
      <c r="R25" s="21"/>
      <c r="S25" s="21"/>
      <c r="T25" s="21"/>
    </row>
    <row r="26" spans="1:20" ht="13.5" thickBot="1">
      <c r="A26" s="141"/>
      <c r="B26" s="469"/>
      <c r="C26" s="470"/>
      <c r="D26" s="223" t="s">
        <v>131</v>
      </c>
      <c r="E26" s="456">
        <f>IFERROR(I14/E22,0)</f>
        <v>2.0335865028142255</v>
      </c>
      <c r="F26" s="457"/>
      <c r="G26" s="458"/>
      <c r="H26" s="462">
        <f>E26*3600</f>
        <v>7320.9114101312116</v>
      </c>
      <c r="I26" s="463"/>
      <c r="J26" s="464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302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303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304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305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2"/>
  <sheetViews>
    <sheetView showGridLines="0" tabSelected="1" topLeftCell="A49" zoomScale="89" zoomScaleNormal="89" workbookViewId="0">
      <selection activeCell="K5" sqref="K5:L5"/>
    </sheetView>
  </sheetViews>
  <sheetFormatPr defaultColWidth="9.140625" defaultRowHeight="12.75"/>
  <cols>
    <col min="1" max="1" width="12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68" t="s">
        <v>141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171"/>
      <c r="M1" s="691">
        <f>Meter!B1</f>
        <v>45817</v>
      </c>
      <c r="N1" s="691"/>
      <c r="O1" s="692"/>
      <c r="P1" s="145"/>
      <c r="Q1" s="144"/>
      <c r="R1" s="144"/>
    </row>
    <row r="2" spans="1:21" ht="14.25" thickTop="1" thickBot="1">
      <c r="A2" s="689" t="s">
        <v>81</v>
      </c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90"/>
      <c r="S2" s="32"/>
    </row>
    <row r="3" spans="1:21" ht="13.5" thickBot="1">
      <c r="A3" s="693" t="s">
        <v>5</v>
      </c>
      <c r="B3" s="694"/>
      <c r="C3" s="694"/>
      <c r="D3" s="695"/>
      <c r="E3" s="642" t="s">
        <v>6</v>
      </c>
      <c r="F3" s="643"/>
      <c r="G3" s="643"/>
      <c r="H3" s="643"/>
      <c r="I3" s="643"/>
      <c r="J3" s="644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96"/>
      <c r="B4" s="697"/>
      <c r="C4" s="697"/>
      <c r="D4" s="698"/>
      <c r="E4" s="645" t="s">
        <v>74</v>
      </c>
      <c r="F4" s="637"/>
      <c r="G4" s="636" t="s">
        <v>73</v>
      </c>
      <c r="H4" s="637"/>
      <c r="I4" s="631" t="s">
        <v>75</v>
      </c>
      <c r="J4" s="632"/>
      <c r="K4" s="54"/>
      <c r="L4" s="54"/>
      <c r="M4" s="54"/>
      <c r="N4" s="54"/>
      <c r="O4" s="54"/>
      <c r="P4" s="54"/>
      <c r="Q4" s="656"/>
      <c r="R4" s="656"/>
      <c r="S4" s="21"/>
      <c r="T4" s="21"/>
    </row>
    <row r="5" spans="1:21" ht="13.5" thickBot="1">
      <c r="A5" s="699"/>
      <c r="B5" s="700"/>
      <c r="C5" s="700"/>
      <c r="D5" s="701"/>
      <c r="E5" s="646"/>
      <c r="F5" s="639"/>
      <c r="G5" s="638"/>
      <c r="H5" s="639"/>
      <c r="I5" s="633"/>
      <c r="J5" s="634"/>
      <c r="K5" s="629"/>
      <c r="L5" s="627"/>
      <c r="M5" s="627"/>
      <c r="N5" s="627"/>
      <c r="O5" s="657"/>
      <c r="P5" s="657"/>
      <c r="Q5" s="657"/>
      <c r="R5" s="657"/>
      <c r="S5" s="21"/>
      <c r="T5" s="21"/>
    </row>
    <row r="6" spans="1:21" ht="13.5" thickBot="1">
      <c r="A6" s="681" t="s">
        <v>190</v>
      </c>
      <c r="B6" s="682"/>
      <c r="C6" s="682"/>
      <c r="D6" s="683"/>
      <c r="E6" s="641">
        <v>763031.97560000001</v>
      </c>
      <c r="F6" s="628"/>
      <c r="G6" s="628">
        <v>0</v>
      </c>
      <c r="H6" s="628"/>
      <c r="I6" s="684">
        <f>E6-G6</f>
        <v>763031.97560000001</v>
      </c>
      <c r="J6" s="685"/>
      <c r="K6" s="635"/>
      <c r="L6" s="630"/>
      <c r="M6" s="630"/>
      <c r="N6" s="630"/>
      <c r="O6" s="640"/>
      <c r="P6" s="640"/>
      <c r="Q6" s="640"/>
      <c r="R6" s="640"/>
      <c r="S6" s="21"/>
      <c r="T6" s="21"/>
    </row>
    <row r="7" spans="1:21" ht="13.5" thickBot="1">
      <c r="A7" s="647"/>
      <c r="B7" s="648"/>
      <c r="C7" s="648"/>
      <c r="D7" s="649"/>
      <c r="E7" s="670">
        <f>E6</f>
        <v>763031.97560000001</v>
      </c>
      <c r="F7" s="671"/>
      <c r="G7" s="671">
        <f>G6</f>
        <v>0</v>
      </c>
      <c r="H7" s="671"/>
      <c r="I7" s="679">
        <f>I6</f>
        <v>763031.97560000001</v>
      </c>
      <c r="J7" s="680"/>
      <c r="K7" s="635"/>
      <c r="L7" s="630"/>
      <c r="M7" s="630"/>
      <c r="N7" s="630"/>
      <c r="O7" s="640"/>
      <c r="P7" s="640"/>
      <c r="Q7" s="640"/>
      <c r="R7" s="640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40"/>
      <c r="P8" s="640"/>
      <c r="Q8" s="640"/>
      <c r="R8" s="640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86" t="s">
        <v>9</v>
      </c>
      <c r="B10" s="687"/>
      <c r="C10" s="687"/>
      <c r="D10" s="688"/>
      <c r="E10" s="650" t="s">
        <v>72</v>
      </c>
      <c r="F10" s="651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81" t="s">
        <v>34</v>
      </c>
      <c r="B11" s="682"/>
      <c r="C11" s="682"/>
      <c r="D11" s="683"/>
      <c r="E11" s="652">
        <f>Meter!I18</f>
        <v>762840</v>
      </c>
      <c r="F11" s="653"/>
      <c r="G11" s="179"/>
      <c r="H11" s="179"/>
      <c r="I11" s="179"/>
      <c r="J11" s="179"/>
      <c r="K11" s="179"/>
      <c r="L11" s="180"/>
      <c r="M11" s="66">
        <f>SUM(E11:K11)</f>
        <v>762840</v>
      </c>
      <c r="N11" s="67"/>
      <c r="O11" s="67"/>
      <c r="P11" s="68"/>
      <c r="Q11" s="60"/>
      <c r="R11" s="67"/>
      <c r="S11" s="21"/>
      <c r="T11" s="21"/>
    </row>
    <row r="12" spans="1:21">
      <c r="A12" s="658" t="s">
        <v>10</v>
      </c>
      <c r="B12" s="659"/>
      <c r="C12" s="659"/>
      <c r="D12" s="660"/>
      <c r="E12" s="654">
        <f>Meter!K30</f>
        <v>7441110</v>
      </c>
      <c r="F12" s="655"/>
      <c r="G12" s="181"/>
      <c r="H12" s="181"/>
      <c r="I12" s="181"/>
      <c r="J12" s="181"/>
      <c r="K12" s="181"/>
      <c r="L12" s="182"/>
      <c r="M12" s="69">
        <f>SUM(E12:K12)</f>
        <v>7441110</v>
      </c>
      <c r="N12" s="67"/>
      <c r="O12" s="67"/>
      <c r="P12" s="67"/>
      <c r="Q12" s="60"/>
      <c r="R12" s="67"/>
      <c r="S12" s="43"/>
      <c r="T12" s="21"/>
    </row>
    <row r="13" spans="1:21">
      <c r="A13" s="658" t="s">
        <v>11</v>
      </c>
      <c r="B13" s="659"/>
      <c r="C13" s="659"/>
      <c r="D13" s="660"/>
      <c r="E13" s="186"/>
      <c r="F13" s="188"/>
      <c r="G13" s="142">
        <f>Meter!I42</f>
        <v>17921.659999999683</v>
      </c>
      <c r="H13" s="142">
        <f>Meter!I43</f>
        <v>0</v>
      </c>
      <c r="I13" s="142">
        <f>Meter!I44</f>
        <v>6387.0699999999488</v>
      </c>
      <c r="J13" s="142">
        <f>Meter!I45</f>
        <v>42</v>
      </c>
      <c r="K13" s="142">
        <f>Meter!I46</f>
        <v>1117</v>
      </c>
      <c r="L13" s="142">
        <f>Meter!I47</f>
        <v>1446</v>
      </c>
      <c r="M13" s="69">
        <f>SUM(G13,I13,J13,K13,L13)</f>
        <v>26913.729999999632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03" t="s">
        <v>12</v>
      </c>
      <c r="B14" s="604"/>
      <c r="C14" s="604"/>
      <c r="D14" s="605"/>
      <c r="E14" s="187"/>
      <c r="F14" s="189"/>
      <c r="G14" s="143">
        <f>Meter!K42</f>
        <v>164850.45999999996</v>
      </c>
      <c r="H14" s="143">
        <f>Meter!K43</f>
        <v>-283254.3</v>
      </c>
      <c r="I14" s="143">
        <f>Meter!K44</f>
        <v>54647.179999999935</v>
      </c>
      <c r="J14" s="143">
        <f>Meter!K45</f>
        <v>391.5</v>
      </c>
      <c r="K14" s="143">
        <f>Meter!K46</f>
        <v>11880</v>
      </c>
      <c r="L14" s="143">
        <f>Meter!K47</f>
        <v>14420</v>
      </c>
      <c r="M14" s="70">
        <f>SUM(E14,I14,J14,K14,L14)</f>
        <v>81338.679999999935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09" t="s">
        <v>9</v>
      </c>
      <c r="B17" s="610"/>
      <c r="C17" s="610"/>
      <c r="D17" s="610"/>
      <c r="E17" s="610"/>
      <c r="F17" s="611"/>
      <c r="G17" s="606" t="s">
        <v>77</v>
      </c>
      <c r="H17" s="607"/>
      <c r="I17" s="607"/>
      <c r="J17" s="607"/>
      <c r="K17" s="607"/>
      <c r="L17" s="607"/>
      <c r="M17" s="608"/>
      <c r="N17" s="75"/>
      <c r="O17" s="626"/>
      <c r="P17" s="626"/>
      <c r="Q17" s="626"/>
      <c r="R17" s="626"/>
      <c r="S17" s="50"/>
      <c r="T17" s="50"/>
      <c r="U17" s="27"/>
    </row>
    <row r="18" spans="1:26" s="141" customFormat="1">
      <c r="A18" s="618" t="s">
        <v>115</v>
      </c>
      <c r="B18" s="619"/>
      <c r="C18" s="619"/>
      <c r="D18" s="619"/>
      <c r="E18" s="619"/>
      <c r="F18" s="620"/>
      <c r="G18" s="621">
        <f>Steamfield!B30</f>
        <v>34.50075037083333</v>
      </c>
      <c r="H18" s="622"/>
      <c r="I18" s="623"/>
      <c r="J18" s="624">
        <f>Steamfield!C30</f>
        <v>6.2309541458333326</v>
      </c>
      <c r="K18" s="623"/>
      <c r="L18" s="624">
        <f>Steamfield!F30</f>
        <v>18.488519470833335</v>
      </c>
      <c r="M18" s="625"/>
      <c r="N18" s="75"/>
      <c r="O18" s="140"/>
      <c r="P18" s="140"/>
      <c r="Q18" s="140"/>
      <c r="R18" s="140"/>
      <c r="S18" s="50"/>
      <c r="T18" s="50"/>
      <c r="U18" s="27"/>
    </row>
    <row r="19" spans="1:26">
      <c r="A19" s="591" t="s">
        <v>63</v>
      </c>
      <c r="B19" s="592"/>
      <c r="C19" s="592"/>
      <c r="D19" s="592"/>
      <c r="E19" s="592"/>
      <c r="F19" s="593"/>
      <c r="G19" s="612">
        <v>34.496049999999997</v>
      </c>
      <c r="H19" s="613"/>
      <c r="I19" s="613"/>
      <c r="J19" s="613"/>
      <c r="K19" s="613"/>
      <c r="L19" s="613"/>
      <c r="M19" s="614"/>
      <c r="N19" s="77"/>
      <c r="O19" s="735"/>
      <c r="P19" s="735"/>
      <c r="Q19" s="731"/>
      <c r="R19" s="731"/>
      <c r="S19" s="50"/>
      <c r="T19" s="50"/>
      <c r="U19" s="45"/>
    </row>
    <row r="20" spans="1:26">
      <c r="A20" s="705" t="s">
        <v>19</v>
      </c>
      <c r="B20" s="706"/>
      <c r="C20" s="706"/>
      <c r="D20" s="706"/>
      <c r="E20" s="706"/>
      <c r="F20" s="707"/>
      <c r="G20" s="750">
        <f>24-F39</f>
        <v>24</v>
      </c>
      <c r="H20" s="751"/>
      <c r="I20" s="751"/>
      <c r="J20" s="751"/>
      <c r="K20" s="751"/>
      <c r="L20" s="751"/>
      <c r="M20" s="752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91" t="s">
        <v>20</v>
      </c>
      <c r="B21" s="592"/>
      <c r="C21" s="592"/>
      <c r="D21" s="592"/>
      <c r="E21" s="592"/>
      <c r="F21" s="593"/>
      <c r="G21" s="588">
        <f>G20+'[1]Report '!$G$21</f>
        <v>216</v>
      </c>
      <c r="H21" s="589"/>
      <c r="I21" s="589"/>
      <c r="J21" s="589"/>
      <c r="K21" s="589"/>
      <c r="L21" s="589"/>
      <c r="M21" s="590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33" t="s">
        <v>39</v>
      </c>
      <c r="B22" s="534"/>
      <c r="C22" s="534"/>
      <c r="D22" s="534"/>
      <c r="E22" s="534"/>
      <c r="F22" s="535"/>
      <c r="G22" s="594">
        <f>G20/24</f>
        <v>1</v>
      </c>
      <c r="H22" s="595"/>
      <c r="I22" s="595"/>
      <c r="J22" s="595"/>
      <c r="K22" s="595"/>
      <c r="L22" s="595"/>
      <c r="M22" s="596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73" t="s">
        <v>118</v>
      </c>
      <c r="B23" s="674"/>
      <c r="C23" s="674"/>
      <c r="D23" s="674"/>
      <c r="E23" s="674"/>
      <c r="F23" s="675"/>
      <c r="G23" s="615">
        <f>(E7)/(24000*G19)</f>
        <v>0.92164172371426101</v>
      </c>
      <c r="H23" s="616"/>
      <c r="I23" s="616"/>
      <c r="J23" s="616"/>
      <c r="K23" s="616"/>
      <c r="L23" s="616"/>
      <c r="M23" s="617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76" t="s">
        <v>62</v>
      </c>
      <c r="B24" s="677"/>
      <c r="C24" s="677"/>
      <c r="D24" s="677"/>
      <c r="E24" s="677"/>
      <c r="F24" s="678"/>
      <c r="G24" s="600" t="s">
        <v>194</v>
      </c>
      <c r="H24" s="601"/>
      <c r="I24" s="601"/>
      <c r="J24" s="601"/>
      <c r="K24" s="601"/>
      <c r="L24" s="601"/>
      <c r="M24" s="602"/>
      <c r="N24" s="87"/>
      <c r="O24" s="702"/>
      <c r="P24" s="702"/>
      <c r="Q24" s="129"/>
      <c r="R24" s="129"/>
    </row>
    <row r="25" spans="1:26">
      <c r="A25" s="591" t="s">
        <v>247</v>
      </c>
      <c r="B25" s="592"/>
      <c r="C25" s="592"/>
      <c r="D25" s="592"/>
      <c r="E25" s="592"/>
      <c r="F25" s="593"/>
      <c r="G25" s="703">
        <f>Steamfield!AD29/1000</f>
        <v>4585.3562791314998</v>
      </c>
      <c r="H25" s="704"/>
      <c r="I25" s="672">
        <f>Steamfield!AO29/1000</f>
        <v>275.75041066799997</v>
      </c>
      <c r="J25" s="661"/>
      <c r="K25" s="598"/>
      <c r="L25" s="584">
        <f>Steamfield!AP29/1000</f>
        <v>5154.428759912802</v>
      </c>
      <c r="M25" s="585"/>
      <c r="N25" s="190"/>
      <c r="O25" s="78"/>
      <c r="P25" s="78"/>
      <c r="Q25" s="78"/>
      <c r="R25" s="78"/>
      <c r="T25" s="24"/>
      <c r="U25" s="24"/>
    </row>
    <row r="26" spans="1:26">
      <c r="A26" s="591" t="s">
        <v>246</v>
      </c>
      <c r="B26" s="592"/>
      <c r="C26" s="592"/>
      <c r="D26" s="592"/>
      <c r="E26" s="592"/>
      <c r="F26" s="593"/>
      <c r="G26" s="597">
        <f>Steamfield!AD30/1000</f>
        <v>5.3071253230688654E-2</v>
      </c>
      <c r="H26" s="598"/>
      <c r="I26" s="672">
        <f>Steamfield!AO30/1000</f>
        <v>3.1915556790277776E-3</v>
      </c>
      <c r="J26" s="661"/>
      <c r="K26" s="598"/>
      <c r="L26" s="672">
        <f>Steamfield!AP30/1000</f>
        <v>5.9657740276768539E-2</v>
      </c>
      <c r="M26" s="710"/>
      <c r="N26" s="190"/>
      <c r="O26" s="78"/>
      <c r="P26" s="78"/>
      <c r="Q26" s="78"/>
      <c r="R26" s="78"/>
      <c r="T26" s="24"/>
      <c r="U26" s="24"/>
    </row>
    <row r="27" spans="1:26" s="141" customFormat="1">
      <c r="A27" s="732" t="s">
        <v>245</v>
      </c>
      <c r="B27" s="733"/>
      <c r="C27" s="733"/>
      <c r="D27" s="733"/>
      <c r="E27" s="733"/>
      <c r="F27" s="734"/>
      <c r="G27" s="586"/>
      <c r="H27" s="587"/>
      <c r="I27" s="587"/>
      <c r="J27" s="587"/>
      <c r="K27" s="599"/>
      <c r="L27" s="584">
        <f>Steamfield!AQ29/1000</f>
        <v>724.98280666549999</v>
      </c>
      <c r="M27" s="585"/>
      <c r="N27" s="190"/>
      <c r="O27" s="78"/>
      <c r="P27" s="78"/>
      <c r="Q27" s="78"/>
      <c r="R27" s="78"/>
      <c r="T27" s="24"/>
      <c r="U27" s="24"/>
    </row>
    <row r="28" spans="1:26" s="141" customFormat="1">
      <c r="A28" s="591" t="s">
        <v>248</v>
      </c>
      <c r="B28" s="592"/>
      <c r="C28" s="592"/>
      <c r="D28" s="592"/>
      <c r="E28" s="592"/>
      <c r="F28" s="593"/>
      <c r="G28" s="711"/>
      <c r="H28" s="712"/>
      <c r="I28" s="712"/>
      <c r="J28" s="712"/>
      <c r="K28" s="742"/>
      <c r="L28" s="672">
        <f>Steamfield!AQ30/1000</f>
        <v>8.3910047067766221E-3</v>
      </c>
      <c r="M28" s="710"/>
      <c r="N28" s="190"/>
      <c r="O28" s="78"/>
      <c r="P28" s="78"/>
      <c r="Q28" s="78"/>
      <c r="R28" s="78"/>
      <c r="T28" s="24"/>
      <c r="U28" s="24"/>
    </row>
    <row r="29" spans="1:26" s="141" customFormat="1">
      <c r="A29" s="591" t="s">
        <v>249</v>
      </c>
      <c r="B29" s="592"/>
      <c r="C29" s="592"/>
      <c r="D29" s="592"/>
      <c r="E29" s="592"/>
      <c r="F29" s="593"/>
      <c r="G29" s="183"/>
      <c r="H29" s="184"/>
      <c r="I29" s="184"/>
      <c r="J29" s="184"/>
      <c r="K29" s="185"/>
      <c r="L29" s="584">
        <f>Steamfield!AR29/1000</f>
        <v>5879.4115665783002</v>
      </c>
      <c r="M29" s="585"/>
      <c r="N29" s="177"/>
      <c r="O29" s="178"/>
      <c r="P29" s="178"/>
      <c r="Q29" s="178"/>
      <c r="R29" s="178"/>
      <c r="T29" s="24"/>
      <c r="U29" s="24"/>
    </row>
    <row r="30" spans="1:26" s="141" customFormat="1">
      <c r="A30" s="591" t="s">
        <v>250</v>
      </c>
      <c r="B30" s="592"/>
      <c r="C30" s="592"/>
      <c r="D30" s="592"/>
      <c r="E30" s="592"/>
      <c r="F30" s="593"/>
      <c r="G30" s="736"/>
      <c r="H30" s="726"/>
      <c r="I30" s="726"/>
      <c r="J30" s="726"/>
      <c r="K30" s="727"/>
      <c r="L30" s="672">
        <f>Steamfield!AR30/1000</f>
        <v>6.8048744983545129E-2</v>
      </c>
      <c r="M30" s="710"/>
      <c r="N30" s="190"/>
      <c r="O30" s="78"/>
      <c r="P30" s="78"/>
      <c r="Q30" s="78"/>
      <c r="R30" s="78"/>
      <c r="T30" s="24"/>
      <c r="U30" s="24"/>
    </row>
    <row r="31" spans="1:26">
      <c r="A31" s="591" t="s">
        <v>113</v>
      </c>
      <c r="B31" s="592"/>
      <c r="C31" s="592"/>
      <c r="D31" s="592"/>
      <c r="E31" s="592"/>
      <c r="F31" s="593"/>
      <c r="G31" s="597">
        <f>Steamfield!I30</f>
        <v>192.58201624166668</v>
      </c>
      <c r="H31" s="661"/>
      <c r="I31" s="661"/>
      <c r="J31" s="598"/>
      <c r="K31" s="672">
        <f>Steamfield!K30</f>
        <v>192.07584388750001</v>
      </c>
      <c r="L31" s="661"/>
      <c r="M31" s="710"/>
      <c r="N31" s="88"/>
      <c r="O31" s="88"/>
      <c r="P31" s="88"/>
      <c r="Q31" s="88"/>
      <c r="R31" s="88"/>
      <c r="T31" s="24"/>
      <c r="U31" s="24"/>
    </row>
    <row r="32" spans="1:26">
      <c r="A32" s="591" t="s">
        <v>114</v>
      </c>
      <c r="B32" s="592"/>
      <c r="C32" s="592"/>
      <c r="D32" s="592"/>
      <c r="E32" s="592"/>
      <c r="F32" s="593"/>
      <c r="G32" s="597">
        <f>Steamfield!H30</f>
        <v>12.591416937500002</v>
      </c>
      <c r="H32" s="661"/>
      <c r="I32" s="661"/>
      <c r="J32" s="598"/>
      <c r="K32" s="672">
        <f>Steamfield!J30</f>
        <v>17.857571370833337</v>
      </c>
      <c r="L32" s="661"/>
      <c r="M32" s="710"/>
      <c r="N32" s="75"/>
      <c r="O32" s="75"/>
      <c r="P32" s="75"/>
      <c r="Q32" s="75"/>
      <c r="R32" s="75"/>
      <c r="T32" s="24"/>
      <c r="U32" s="24"/>
    </row>
    <row r="33" spans="1:24" ht="13.5" thickBot="1">
      <c r="A33" s="533" t="s">
        <v>38</v>
      </c>
      <c r="B33" s="534"/>
      <c r="C33" s="534"/>
      <c r="D33" s="534"/>
      <c r="E33" s="534"/>
      <c r="F33" s="535"/>
      <c r="G33" s="536">
        <f>Steamfield!F31</f>
        <v>16.825188799999999</v>
      </c>
      <c r="H33" s="532"/>
      <c r="I33" s="530">
        <f>Steamfield!F32</f>
        <v>20.242534200000001</v>
      </c>
      <c r="J33" s="531"/>
      <c r="K33" s="532"/>
      <c r="L33" s="530">
        <f>Steamfield!F30</f>
        <v>18.488519470833335</v>
      </c>
      <c r="M33" s="537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48" t="s">
        <v>2</v>
      </c>
      <c r="J34" s="548"/>
      <c r="K34" s="548"/>
      <c r="L34" s="548"/>
      <c r="M34" s="548"/>
      <c r="N34" s="548"/>
      <c r="O34" s="548"/>
      <c r="P34" s="548"/>
      <c r="Q34" s="548"/>
      <c r="R34" s="548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46" t="s">
        <v>33</v>
      </c>
      <c r="B37" s="547"/>
      <c r="C37" s="542" t="s">
        <v>53</v>
      </c>
      <c r="D37" s="543"/>
      <c r="E37" s="740" t="s">
        <v>61</v>
      </c>
      <c r="F37" s="577" t="s">
        <v>54</v>
      </c>
      <c r="G37" s="544" t="s">
        <v>213</v>
      </c>
      <c r="H37" s="545"/>
      <c r="I37" s="724" t="s">
        <v>55</v>
      </c>
      <c r="J37" s="540" t="s">
        <v>35</v>
      </c>
      <c r="K37" s="571" t="s">
        <v>15</v>
      </c>
      <c r="L37" s="572"/>
      <c r="M37" s="572"/>
      <c r="N37" s="572"/>
      <c r="O37" s="572"/>
      <c r="P37" s="572"/>
      <c r="Q37" s="572"/>
      <c r="R37" s="573"/>
    </row>
    <row r="38" spans="1:24" ht="12.75" customHeight="1" thickBot="1">
      <c r="A38" s="546"/>
      <c r="B38" s="547"/>
      <c r="C38" s="119" t="s">
        <v>56</v>
      </c>
      <c r="D38" s="120" t="s">
        <v>57</v>
      </c>
      <c r="E38" s="741"/>
      <c r="F38" s="578"/>
      <c r="G38" s="579" t="s">
        <v>1</v>
      </c>
      <c r="H38" s="580"/>
      <c r="I38" s="725"/>
      <c r="J38" s="541"/>
      <c r="K38" s="574"/>
      <c r="L38" s="575"/>
      <c r="M38" s="575"/>
      <c r="N38" s="575"/>
      <c r="O38" s="575"/>
      <c r="P38" s="575"/>
      <c r="Q38" s="575"/>
      <c r="R38" s="576"/>
      <c r="V38" s="130"/>
      <c r="W38" s="130"/>
    </row>
    <row r="39" spans="1:24" s="141" customFormat="1" ht="15" customHeight="1" thickBot="1">
      <c r="A39" s="538"/>
      <c r="B39" s="539"/>
      <c r="C39" s="231"/>
      <c r="D39" s="231"/>
      <c r="E39" s="434"/>
      <c r="F39" s="229"/>
      <c r="G39" s="557"/>
      <c r="H39" s="558"/>
      <c r="I39" s="355"/>
      <c r="J39" s="230"/>
      <c r="K39" s="737"/>
      <c r="L39" s="738"/>
      <c r="M39" s="738"/>
      <c r="N39" s="738"/>
      <c r="O39" s="738"/>
      <c r="P39" s="738"/>
      <c r="Q39" s="738"/>
      <c r="R39" s="739"/>
    </row>
    <row r="40" spans="1:24" s="23" customFormat="1" ht="13.5" thickBot="1">
      <c r="A40" s="554"/>
      <c r="B40" s="555"/>
      <c r="C40" s="555"/>
      <c r="D40" s="555"/>
      <c r="E40" s="555"/>
      <c r="F40" s="555"/>
      <c r="G40" s="555"/>
      <c r="H40" s="556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67" t="s">
        <v>60</v>
      </c>
      <c r="B44" s="568"/>
      <c r="C44" s="662" t="s">
        <v>44</v>
      </c>
      <c r="D44" s="663"/>
      <c r="E44" s="663"/>
      <c r="F44" s="664"/>
      <c r="G44" s="729" t="s">
        <v>45</v>
      </c>
      <c r="H44" s="730"/>
      <c r="I44" s="563" t="s">
        <v>64</v>
      </c>
      <c r="J44" s="564"/>
      <c r="K44" s="743" t="s">
        <v>35</v>
      </c>
      <c r="L44" s="745" t="s">
        <v>15</v>
      </c>
      <c r="M44" s="746"/>
      <c r="N44" s="746"/>
      <c r="O44" s="746"/>
      <c r="P44" s="746"/>
      <c r="Q44" s="746"/>
      <c r="R44" s="747"/>
      <c r="S44" s="130"/>
      <c r="T44" s="31"/>
    </row>
    <row r="45" spans="1:24" s="23" customFormat="1" ht="26.25" thickBot="1">
      <c r="A45" s="569"/>
      <c r="B45" s="570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65"/>
      <c r="J45" s="566"/>
      <c r="K45" s="744"/>
      <c r="L45" s="748"/>
      <c r="M45" s="728"/>
      <c r="N45" s="728"/>
      <c r="O45" s="728"/>
      <c r="P45" s="728"/>
      <c r="Q45" s="728"/>
      <c r="R45" s="749"/>
      <c r="T45" s="34"/>
      <c r="V45" s="34"/>
      <c r="X45" s="20"/>
    </row>
    <row r="46" spans="1:24" s="23" customFormat="1" ht="12" customHeight="1" thickBot="1">
      <c r="A46" s="549"/>
      <c r="B46" s="550"/>
      <c r="C46" s="126"/>
      <c r="D46" s="127"/>
      <c r="E46" s="131"/>
      <c r="F46" s="125"/>
      <c r="G46" s="124"/>
      <c r="H46" s="124"/>
      <c r="I46" s="561"/>
      <c r="J46" s="562"/>
      <c r="K46" s="137"/>
      <c r="L46" s="581"/>
      <c r="M46" s="582"/>
      <c r="N46" s="582"/>
      <c r="O46" s="582"/>
      <c r="P46" s="582"/>
      <c r="Q46" s="582"/>
      <c r="R46" s="583"/>
      <c r="S46" s="49"/>
      <c r="T46" s="132"/>
      <c r="U46" s="34"/>
      <c r="X46" s="20"/>
    </row>
    <row r="47" spans="1:24" s="23" customFormat="1" ht="12" customHeight="1" thickBot="1">
      <c r="A47" s="665"/>
      <c r="B47" s="666"/>
      <c r="C47" s="666"/>
      <c r="D47" s="666"/>
      <c r="E47" s="666"/>
      <c r="F47" s="666"/>
      <c r="G47" s="666"/>
      <c r="H47" s="667"/>
      <c r="I47" s="559"/>
      <c r="J47" s="560"/>
      <c r="K47" s="551"/>
      <c r="L47" s="552"/>
      <c r="M47" s="552"/>
      <c r="N47" s="552"/>
      <c r="O47" s="552"/>
      <c r="P47" s="552"/>
      <c r="Q47" s="552"/>
      <c r="R47" s="553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28"/>
      <c r="K50" s="728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13" t="s">
        <v>14</v>
      </c>
      <c r="B51" s="714"/>
      <c r="C51" s="715" t="s">
        <v>52</v>
      </c>
      <c r="D51" s="716"/>
      <c r="E51" s="716"/>
      <c r="F51" s="716"/>
      <c r="G51" s="714"/>
      <c r="H51" s="715" t="s">
        <v>59</v>
      </c>
      <c r="I51" s="714"/>
      <c r="J51" s="717" t="s">
        <v>21</v>
      </c>
      <c r="K51" s="718"/>
      <c r="L51" s="715" t="s">
        <v>15</v>
      </c>
      <c r="M51" s="716"/>
      <c r="N51" s="716"/>
      <c r="O51" s="716"/>
      <c r="P51" s="716"/>
      <c r="Q51" s="716"/>
      <c r="R51" s="719"/>
    </row>
    <row r="52" spans="1:21" s="141" customFormat="1" ht="13.5" thickBot="1">
      <c r="A52" s="525" t="s">
        <v>72</v>
      </c>
      <c r="B52" s="526"/>
      <c r="C52" s="552" t="s">
        <v>244</v>
      </c>
      <c r="D52" s="552"/>
      <c r="E52" s="552"/>
      <c r="F52" s="552"/>
      <c r="G52" s="526"/>
      <c r="H52" s="720" t="s">
        <v>258</v>
      </c>
      <c r="I52" s="721"/>
      <c r="J52" s="722" t="s">
        <v>278</v>
      </c>
      <c r="K52" s="723"/>
      <c r="L52" s="715"/>
      <c r="M52" s="716"/>
      <c r="N52" s="716"/>
      <c r="O52" s="716"/>
      <c r="P52" s="716"/>
      <c r="Q52" s="716"/>
      <c r="R52" s="719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299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 thickBot="1">
      <c r="A63" s="433" t="s">
        <v>301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5"/>
      <c r="N63" s="305"/>
      <c r="O63" s="306"/>
      <c r="P63" s="307"/>
      <c r="Q63" s="308"/>
      <c r="R63" s="309"/>
      <c r="U63" s="141" t="s">
        <v>2</v>
      </c>
    </row>
    <row r="64" spans="1:21" s="141" customFormat="1" ht="15" customHeight="1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8"/>
      <c r="U68" s="419"/>
    </row>
    <row r="69" spans="1:21" ht="12.75" customHeight="1" thickBot="1">
      <c r="A69" s="310" t="s">
        <v>117</v>
      </c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51"/>
      <c r="T69" s="418"/>
      <c r="U69" s="419"/>
    </row>
    <row r="70" spans="1:21" s="432" customFormat="1" ht="12.75" customHeight="1" thickBot="1">
      <c r="A70" s="429" t="s">
        <v>22</v>
      </c>
      <c r="B70" s="527" t="s">
        <v>67</v>
      </c>
      <c r="C70" s="528"/>
      <c r="D70" s="528"/>
      <c r="E70" s="528"/>
      <c r="F70" s="528"/>
      <c r="G70" s="528"/>
      <c r="H70" s="528"/>
      <c r="I70" s="528"/>
      <c r="J70" s="528"/>
      <c r="K70" s="528"/>
      <c r="L70" s="528"/>
      <c r="M70" s="528"/>
      <c r="N70" s="528"/>
      <c r="O70" s="528"/>
      <c r="P70" s="528"/>
      <c r="Q70" s="528"/>
      <c r="R70" s="529"/>
      <c r="S70" s="430"/>
      <c r="T70" s="431"/>
      <c r="U70" s="419"/>
    </row>
    <row r="71" spans="1:21" s="432" customFormat="1" ht="12.75" customHeight="1">
      <c r="A71" s="454">
        <v>1.3888888888888889E-3</v>
      </c>
      <c r="B71" s="510" t="s">
        <v>318</v>
      </c>
      <c r="C71" s="511"/>
      <c r="D71" s="511"/>
      <c r="E71" s="511"/>
      <c r="F71" s="511"/>
      <c r="G71" s="511"/>
      <c r="H71" s="511"/>
      <c r="I71" s="511"/>
      <c r="J71" s="511"/>
      <c r="K71" s="511"/>
      <c r="L71" s="511"/>
      <c r="M71" s="511"/>
      <c r="N71" s="511"/>
      <c r="O71" s="511"/>
      <c r="P71" s="511"/>
      <c r="Q71" s="511"/>
      <c r="R71" s="512"/>
      <c r="S71" s="430"/>
      <c r="T71" s="431"/>
      <c r="U71" s="419"/>
    </row>
    <row r="72" spans="1:21" s="141" customFormat="1" ht="12.75" customHeight="1">
      <c r="A72" s="428">
        <v>0.10625</v>
      </c>
      <c r="B72" s="516" t="s">
        <v>319</v>
      </c>
      <c r="C72" s="517"/>
      <c r="D72" s="517"/>
      <c r="E72" s="517"/>
      <c r="F72" s="517"/>
      <c r="G72" s="517"/>
      <c r="H72" s="517"/>
      <c r="I72" s="517"/>
      <c r="J72" s="517"/>
      <c r="K72" s="517"/>
      <c r="L72" s="517"/>
      <c r="M72" s="517"/>
      <c r="N72" s="517"/>
      <c r="O72" s="517"/>
      <c r="P72" s="517"/>
      <c r="Q72" s="517"/>
      <c r="R72" s="518"/>
      <c r="S72" s="51"/>
      <c r="T72" s="418"/>
      <c r="U72" s="419"/>
    </row>
    <row r="73" spans="1:21" s="141" customFormat="1" ht="12.75" customHeight="1">
      <c r="A73" s="428">
        <v>0.10694444444444444</v>
      </c>
      <c r="B73" s="436" t="s">
        <v>320</v>
      </c>
      <c r="C73" s="437"/>
      <c r="D73" s="437"/>
      <c r="E73" s="437"/>
      <c r="F73" s="437"/>
      <c r="G73" s="437"/>
      <c r="H73" s="437"/>
      <c r="I73" s="437"/>
      <c r="J73" s="437"/>
      <c r="K73" s="437"/>
      <c r="L73" s="437"/>
      <c r="M73" s="437"/>
      <c r="N73" s="437"/>
      <c r="O73" s="437"/>
      <c r="P73" s="437"/>
      <c r="Q73" s="437"/>
      <c r="R73" s="438"/>
      <c r="S73" s="51"/>
      <c r="T73" s="418"/>
      <c r="U73" s="419"/>
    </row>
    <row r="74" spans="1:21" s="141" customFormat="1">
      <c r="A74" s="421">
        <v>0.23402777777777778</v>
      </c>
      <c r="B74" s="436" t="s">
        <v>321</v>
      </c>
      <c r="C74" s="437"/>
      <c r="D74" s="437"/>
      <c r="E74" s="437"/>
      <c r="F74" s="437"/>
      <c r="G74" s="437"/>
      <c r="H74" s="437"/>
      <c r="I74" s="437"/>
      <c r="J74" s="437"/>
      <c r="K74" s="437"/>
      <c r="L74" s="437"/>
      <c r="M74" s="437"/>
      <c r="N74" s="437"/>
      <c r="O74" s="437"/>
      <c r="P74" s="437"/>
      <c r="Q74" s="437"/>
      <c r="R74" s="438"/>
      <c r="S74" s="51"/>
      <c r="T74" s="418"/>
      <c r="U74" s="419"/>
    </row>
    <row r="75" spans="1:21" s="141" customFormat="1">
      <c r="A75" s="421">
        <v>0.25</v>
      </c>
      <c r="B75" s="436" t="s">
        <v>322</v>
      </c>
      <c r="C75" s="437"/>
      <c r="D75" s="437"/>
      <c r="E75" s="437"/>
      <c r="F75" s="437"/>
      <c r="G75" s="437"/>
      <c r="H75" s="437"/>
      <c r="I75" s="437"/>
      <c r="J75" s="437"/>
      <c r="K75" s="437"/>
      <c r="L75" s="437"/>
      <c r="M75" s="437"/>
      <c r="N75" s="437"/>
      <c r="O75" s="437"/>
      <c r="P75" s="437"/>
      <c r="Q75" s="437"/>
      <c r="R75" s="438"/>
      <c r="S75" s="51"/>
      <c r="T75" s="418"/>
      <c r="U75" s="419"/>
    </row>
    <row r="76" spans="1:21" s="141" customFormat="1">
      <c r="A76" s="421">
        <v>0.28611111111111109</v>
      </c>
      <c r="B76" s="513" t="s">
        <v>323</v>
      </c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5"/>
      <c r="S76" s="51"/>
      <c r="T76" s="418"/>
      <c r="U76" s="419"/>
    </row>
    <row r="77" spans="1:21" s="141" customFormat="1">
      <c r="A77" s="421">
        <v>0.44097222222222221</v>
      </c>
      <c r="B77" s="513" t="s">
        <v>328</v>
      </c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5"/>
      <c r="S77" s="51"/>
      <c r="T77" s="418"/>
      <c r="U77" s="128"/>
    </row>
    <row r="78" spans="1:21" s="141" customFormat="1">
      <c r="A78" s="421">
        <v>0.45069444444444445</v>
      </c>
      <c r="B78" s="513" t="s">
        <v>327</v>
      </c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5"/>
      <c r="S78" s="51"/>
      <c r="T78" s="418"/>
      <c r="U78" s="128"/>
    </row>
    <row r="79" spans="1:21" s="141" customFormat="1">
      <c r="A79" s="422">
        <v>0.45347222222222222</v>
      </c>
      <c r="B79" s="513" t="s">
        <v>329</v>
      </c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5"/>
      <c r="S79" s="51"/>
      <c r="T79" s="418"/>
      <c r="U79" s="128"/>
    </row>
    <row r="80" spans="1:21" s="141" customFormat="1">
      <c r="A80" s="422">
        <v>0.61597222222222225</v>
      </c>
      <c r="B80" s="513" t="s">
        <v>330</v>
      </c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5"/>
      <c r="S80" s="51"/>
      <c r="T80" s="418"/>
      <c r="U80" s="128"/>
    </row>
    <row r="81" spans="1:22" s="141" customFormat="1">
      <c r="A81" s="422">
        <v>0.6743055555555556</v>
      </c>
      <c r="B81" s="513" t="s">
        <v>335</v>
      </c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5"/>
      <c r="S81" s="51"/>
      <c r="T81" s="418"/>
      <c r="U81" s="407"/>
      <c r="V81" s="42"/>
    </row>
    <row r="82" spans="1:22" s="141" customFormat="1">
      <c r="A82" s="422">
        <v>0.69791666666666663</v>
      </c>
      <c r="B82" s="513" t="s">
        <v>331</v>
      </c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5"/>
      <c r="S82" s="51"/>
      <c r="T82" s="418"/>
      <c r="U82" s="408"/>
      <c r="V82" s="42"/>
    </row>
    <row r="83" spans="1:22" s="141" customFormat="1">
      <c r="A83" s="422">
        <v>0.71111111111111114</v>
      </c>
      <c r="B83" s="513" t="s">
        <v>332</v>
      </c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5"/>
      <c r="S83" s="51"/>
      <c r="T83" s="418"/>
      <c r="U83" s="408"/>
      <c r="V83" s="42"/>
    </row>
    <row r="84" spans="1:22" s="141" customFormat="1">
      <c r="A84" s="422">
        <v>0.71736111111111112</v>
      </c>
      <c r="B84" s="513" t="s">
        <v>333</v>
      </c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5"/>
      <c r="S84" s="51"/>
      <c r="T84" s="418"/>
      <c r="U84" s="408"/>
      <c r="V84" s="42"/>
    </row>
    <row r="85" spans="1:22" s="141" customFormat="1">
      <c r="A85" s="422">
        <v>0.71875</v>
      </c>
      <c r="B85" s="513" t="s">
        <v>334</v>
      </c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5"/>
      <c r="S85" s="51"/>
      <c r="T85" s="418"/>
      <c r="U85" s="408"/>
      <c r="V85" s="42"/>
    </row>
    <row r="86" spans="1:22" s="141" customFormat="1">
      <c r="A86" s="422">
        <v>0.80625000000000002</v>
      </c>
      <c r="B86" s="513" t="s">
        <v>336</v>
      </c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5"/>
      <c r="S86" s="51"/>
      <c r="T86" s="418"/>
      <c r="U86" s="408"/>
      <c r="V86" s="42"/>
    </row>
    <row r="87" spans="1:22" s="141" customFormat="1">
      <c r="A87" s="455">
        <v>0.80833333333333335</v>
      </c>
      <c r="B87" s="513" t="s">
        <v>337</v>
      </c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5"/>
      <c r="S87" s="51"/>
      <c r="T87" s="418"/>
      <c r="U87" s="408"/>
      <c r="V87" s="42"/>
    </row>
    <row r="88" spans="1:22" s="141" customFormat="1">
      <c r="A88" s="455">
        <v>0.91249999999999998</v>
      </c>
      <c r="B88" s="513" t="s">
        <v>338</v>
      </c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5"/>
      <c r="S88" s="51"/>
      <c r="T88" s="418"/>
      <c r="U88" s="408"/>
      <c r="V88" s="42"/>
    </row>
    <row r="89" spans="1:22" s="141" customFormat="1">
      <c r="A89" s="455">
        <v>0.91319444444444442</v>
      </c>
      <c r="B89" s="513" t="s">
        <v>339</v>
      </c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5"/>
      <c r="S89" s="51"/>
      <c r="T89" s="418"/>
      <c r="U89" s="408"/>
      <c r="V89" s="42"/>
    </row>
    <row r="90" spans="1:22" s="141" customFormat="1">
      <c r="A90" s="455">
        <v>0.90277777777777779</v>
      </c>
      <c r="B90" s="513" t="s">
        <v>340</v>
      </c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5"/>
      <c r="S90" s="51"/>
      <c r="T90" s="418"/>
      <c r="U90" s="408"/>
      <c r="V90" s="42"/>
    </row>
    <row r="91" spans="1:22" s="141" customFormat="1" ht="13.5" thickBot="1">
      <c r="A91" s="907">
        <v>0.92013888888888884</v>
      </c>
      <c r="B91" s="904" t="s">
        <v>341</v>
      </c>
      <c r="C91" s="905"/>
      <c r="D91" s="905"/>
      <c r="E91" s="905"/>
      <c r="F91" s="905"/>
      <c r="G91" s="905"/>
      <c r="H91" s="905"/>
      <c r="I91" s="905"/>
      <c r="J91" s="905"/>
      <c r="K91" s="905"/>
      <c r="L91" s="905"/>
      <c r="M91" s="905"/>
      <c r="N91" s="905"/>
      <c r="O91" s="905"/>
      <c r="P91" s="905"/>
      <c r="Q91" s="905"/>
      <c r="R91" s="906"/>
      <c r="S91" s="51"/>
      <c r="T91" s="42"/>
      <c r="U91" s="128"/>
    </row>
    <row r="92" spans="1:22" s="141" customFormat="1" ht="15" customHeight="1">
      <c r="A92" s="200"/>
      <c r="B92" s="201"/>
      <c r="C92" s="201"/>
      <c r="D92" s="201"/>
      <c r="E92" s="201"/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51"/>
      <c r="T92" s="42"/>
      <c r="U92" s="128"/>
    </row>
    <row r="93" spans="1:22" s="141" customFormat="1" ht="15" customHeight="1" thickBot="1">
      <c r="A93" s="262" t="s">
        <v>139</v>
      </c>
      <c r="B93" s="262"/>
      <c r="C93" s="262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51"/>
      <c r="T93" s="42"/>
      <c r="U93" s="128"/>
    </row>
    <row r="94" spans="1:22" s="141" customFormat="1" ht="15" customHeight="1">
      <c r="A94" s="330"/>
      <c r="B94" s="522"/>
      <c r="C94" s="523"/>
      <c r="D94" s="523"/>
      <c r="E94" s="523"/>
      <c r="F94" s="523"/>
      <c r="G94" s="523"/>
      <c r="H94" s="523"/>
      <c r="I94" s="523"/>
      <c r="J94" s="523"/>
      <c r="K94" s="523"/>
      <c r="L94" s="523"/>
      <c r="M94" s="523"/>
      <c r="N94" s="523"/>
      <c r="O94" s="523"/>
      <c r="P94" s="523"/>
      <c r="Q94" s="523"/>
      <c r="R94" s="524"/>
      <c r="S94" s="51"/>
      <c r="T94" s="42"/>
      <c r="U94" s="128"/>
    </row>
    <row r="95" spans="1:22" s="141" customFormat="1" ht="15" customHeight="1" thickBot="1">
      <c r="A95" s="331"/>
      <c r="B95" s="519"/>
      <c r="C95" s="520"/>
      <c r="D95" s="520"/>
      <c r="E95" s="520"/>
      <c r="F95" s="520"/>
      <c r="G95" s="520"/>
      <c r="H95" s="520"/>
      <c r="I95" s="520"/>
      <c r="J95" s="520"/>
      <c r="K95" s="520"/>
      <c r="L95" s="520"/>
      <c r="M95" s="520"/>
      <c r="N95" s="520"/>
      <c r="O95" s="520"/>
      <c r="P95" s="520"/>
      <c r="Q95" s="520"/>
      <c r="R95" s="521"/>
      <c r="S95" s="51"/>
      <c r="T95" s="42"/>
      <c r="U95" s="128"/>
    </row>
    <row r="96" spans="1:22" s="141" customFormat="1" ht="15" customHeight="1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51"/>
      <c r="T96" s="42"/>
      <c r="U96" s="128"/>
    </row>
    <row r="97" spans="1:21" s="141" customFormat="1" ht="15" customHeight="1" thickBot="1">
      <c r="A97" s="73" t="s">
        <v>140</v>
      </c>
      <c r="B97" s="73"/>
      <c r="C97" s="193"/>
      <c r="D97" s="193"/>
      <c r="E97" s="73"/>
      <c r="F97" s="73"/>
      <c r="G97" s="73"/>
      <c r="H97" s="73"/>
      <c r="I97" s="105"/>
      <c r="J97" s="728"/>
      <c r="K97" s="728"/>
      <c r="L97" s="73"/>
      <c r="M97" s="73"/>
      <c r="N97" s="73"/>
      <c r="O97" s="73"/>
      <c r="P97" s="73"/>
      <c r="Q97" s="73"/>
      <c r="R97" s="73"/>
      <c r="S97" s="51"/>
      <c r="T97" s="42"/>
      <c r="U97" s="128"/>
    </row>
    <row r="98" spans="1:21" s="141" customFormat="1" ht="15" customHeight="1">
      <c r="A98" s="405" t="s">
        <v>143</v>
      </c>
      <c r="B98" s="147" t="s">
        <v>324</v>
      </c>
      <c r="C98" s="147"/>
      <c r="D98" s="147"/>
      <c r="E98" s="147"/>
      <c r="F98" s="147" t="s">
        <v>325</v>
      </c>
      <c r="G98" s="147"/>
      <c r="H98" s="147"/>
      <c r="I98" s="147"/>
      <c r="J98" s="709" t="s">
        <v>326</v>
      </c>
      <c r="K98" s="709"/>
      <c r="L98" s="709"/>
      <c r="M98" s="709"/>
      <c r="N98" s="147"/>
      <c r="O98" s="147"/>
      <c r="P98" s="147"/>
      <c r="Q98" s="147"/>
      <c r="R98" s="406"/>
      <c r="S98" s="51"/>
      <c r="T98" s="42"/>
      <c r="U98" s="128"/>
    </row>
    <row r="99" spans="1:21" s="141" customFormat="1" ht="15" customHeight="1" thickBot="1">
      <c r="A99" s="420" t="s">
        <v>144</v>
      </c>
      <c r="B99" s="160" t="s">
        <v>306</v>
      </c>
      <c r="C99" s="160"/>
      <c r="D99" s="160"/>
      <c r="E99" s="160"/>
      <c r="F99" s="160" t="s">
        <v>307</v>
      </c>
      <c r="G99" s="160"/>
      <c r="H99" s="160"/>
      <c r="I99" s="160"/>
      <c r="J99" s="708" t="s">
        <v>308</v>
      </c>
      <c r="K99" s="708"/>
      <c r="L99" s="708"/>
      <c r="M99" s="708"/>
      <c r="N99" s="160"/>
      <c r="O99" s="160"/>
      <c r="P99" s="160"/>
      <c r="Q99" s="160"/>
      <c r="R99" s="161"/>
      <c r="S99" s="51"/>
      <c r="T99" s="42"/>
      <c r="U99" s="128"/>
    </row>
    <row r="100" spans="1:21" s="141" customFormat="1" ht="15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1"/>
      <c r="T100" s="42"/>
      <c r="U100" s="128"/>
    </row>
    <row r="101" spans="1:21" s="141" customFormat="1" ht="15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51"/>
      <c r="T101" s="42"/>
      <c r="U101" s="128"/>
    </row>
    <row r="102" spans="1:21" s="141" customFormat="1" ht="15.7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2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2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2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2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2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2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2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2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2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2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2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2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  <c r="V127" s="20"/>
    </row>
    <row r="128" spans="1:22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20"/>
    </row>
    <row r="129" spans="1:22">
      <c r="U129" s="141"/>
      <c r="V129" s="141"/>
    </row>
    <row r="130" spans="1:22" s="141" customForma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</row>
    <row r="131" spans="1:22" s="141" customForma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V131" s="20"/>
    </row>
    <row r="132" spans="1:22" s="141" customForma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U132" s="20"/>
      <c r="V132" s="20"/>
    </row>
  </sheetData>
  <sheetProtection formatCells="0"/>
  <mergeCells count="155">
    <mergeCell ref="J97:K97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B88:R88"/>
    <mergeCell ref="B90:R90"/>
    <mergeCell ref="O24:P24"/>
    <mergeCell ref="G25:H25"/>
    <mergeCell ref="A20:F20"/>
    <mergeCell ref="J99:M99"/>
    <mergeCell ref="J98:M98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9:R89"/>
    <mergeCell ref="G32:J32"/>
    <mergeCell ref="C44:F44"/>
    <mergeCell ref="A47:H4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4:D14"/>
    <mergeCell ref="G17:M17"/>
    <mergeCell ref="A17:F17"/>
    <mergeCell ref="G19:M19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B71:R71"/>
    <mergeCell ref="B78:R78"/>
    <mergeCell ref="B72:R72"/>
    <mergeCell ref="B95:R95"/>
    <mergeCell ref="B94:R94"/>
    <mergeCell ref="B91:R91"/>
    <mergeCell ref="A52:B52"/>
    <mergeCell ref="B70:R70"/>
    <mergeCell ref="B76:R76"/>
    <mergeCell ref="B77:R77"/>
    <mergeCell ref="B79:R79"/>
    <mergeCell ref="B80:R80"/>
    <mergeCell ref="B81:R81"/>
    <mergeCell ref="B82:R82"/>
    <mergeCell ref="B83:R83"/>
    <mergeCell ref="B84:R84"/>
    <mergeCell ref="B85:R85"/>
    <mergeCell ref="B86:R86"/>
    <mergeCell ref="B87:R87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G43" sqref="G43:H43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6">
        <v>45817</v>
      </c>
      <c r="C1" s="80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07" t="s">
        <v>5</v>
      </c>
      <c r="B4" s="808"/>
      <c r="C4" s="763" t="s">
        <v>25</v>
      </c>
      <c r="D4" s="789"/>
      <c r="E4" s="763" t="s">
        <v>7</v>
      </c>
      <c r="F4" s="789"/>
      <c r="G4" s="763" t="s">
        <v>8</v>
      </c>
      <c r="H4" s="789"/>
      <c r="I4" s="763" t="s">
        <v>26</v>
      </c>
      <c r="J4" s="789"/>
      <c r="K4" s="763" t="s">
        <v>27</v>
      </c>
      <c r="L4" s="764"/>
      <c r="U4"/>
      <c r="V4" s="10"/>
      <c r="W4" s="10"/>
    </row>
    <row r="5" spans="1:23" ht="13.5" thickBot="1">
      <c r="A5" s="809"/>
      <c r="B5" s="810"/>
      <c r="C5" s="772" t="s">
        <v>28</v>
      </c>
      <c r="D5" s="776"/>
      <c r="E5" s="772" t="s">
        <v>26</v>
      </c>
      <c r="F5" s="776"/>
      <c r="G5" s="772" t="s">
        <v>26</v>
      </c>
      <c r="H5" s="776"/>
      <c r="I5" s="772" t="s">
        <v>29</v>
      </c>
      <c r="J5" s="776"/>
      <c r="K5" s="772" t="s">
        <v>29</v>
      </c>
      <c r="L5" s="773"/>
      <c r="U5"/>
      <c r="V5" s="10"/>
      <c r="W5" s="10"/>
    </row>
    <row r="6" spans="1:23" ht="13.5" thickTop="1">
      <c r="A6" s="796" t="s">
        <v>191</v>
      </c>
      <c r="B6" s="797"/>
      <c r="C6" s="802">
        <v>294900</v>
      </c>
      <c r="D6" s="803"/>
      <c r="E6" s="802">
        <v>294900</v>
      </c>
      <c r="F6" s="803"/>
      <c r="G6" s="802">
        <v>294900</v>
      </c>
      <c r="H6" s="803"/>
      <c r="I6" s="770">
        <f>G6-E6</f>
        <v>0</v>
      </c>
      <c r="J6" s="771"/>
      <c r="K6" s="768">
        <f>G6-C6</f>
        <v>0</v>
      </c>
      <c r="L6" s="769"/>
    </row>
    <row r="7" spans="1:23" ht="13.5" thickBot="1">
      <c r="A7" s="790" t="s">
        <v>192</v>
      </c>
      <c r="B7" s="791"/>
      <c r="C7" s="800">
        <v>301360</v>
      </c>
      <c r="D7" s="801"/>
      <c r="E7" s="800">
        <v>301360</v>
      </c>
      <c r="F7" s="801"/>
      <c r="G7" s="800">
        <v>301360</v>
      </c>
      <c r="H7" s="801"/>
      <c r="I7" s="759">
        <f>G7-E7</f>
        <v>0</v>
      </c>
      <c r="J7" s="765"/>
      <c r="K7" s="759">
        <f>G7-C7</f>
        <v>0</v>
      </c>
      <c r="L7" s="760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276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92" t="s">
        <v>5</v>
      </c>
      <c r="B10" s="793"/>
      <c r="C10" s="777" t="s">
        <v>25</v>
      </c>
      <c r="D10" s="778"/>
      <c r="E10" s="777" t="s">
        <v>7</v>
      </c>
      <c r="F10" s="778"/>
      <c r="G10" s="777" t="s">
        <v>8</v>
      </c>
      <c r="H10" s="778"/>
      <c r="I10" s="766" t="s">
        <v>26</v>
      </c>
      <c r="J10" s="767"/>
      <c r="K10" s="763" t="s">
        <v>27</v>
      </c>
      <c r="L10" s="764"/>
      <c r="N10" s="19"/>
    </row>
    <row r="11" spans="1:23" ht="13.5" thickBot="1">
      <c r="A11" s="794"/>
      <c r="B11" s="795"/>
      <c r="C11" s="784" t="s">
        <v>28</v>
      </c>
      <c r="D11" s="785"/>
      <c r="E11" s="784" t="s">
        <v>26</v>
      </c>
      <c r="F11" s="785"/>
      <c r="G11" s="784" t="s">
        <v>26</v>
      </c>
      <c r="H11" s="785"/>
      <c r="I11" s="774" t="s">
        <v>29</v>
      </c>
      <c r="J11" s="775"/>
      <c r="K11" s="772" t="s">
        <v>29</v>
      </c>
      <c r="L11" s="773"/>
      <c r="N11"/>
      <c r="O11"/>
      <c r="P11"/>
      <c r="Q11"/>
      <c r="R11"/>
    </row>
    <row r="12" spans="1:23" ht="13.5" thickTop="1">
      <c r="A12" s="796" t="s">
        <v>191</v>
      </c>
      <c r="B12" s="797"/>
      <c r="C12" s="768">
        <v>2127850</v>
      </c>
      <c r="D12" s="813"/>
      <c r="E12" s="768">
        <v>2182760</v>
      </c>
      <c r="F12" s="813"/>
      <c r="G12" s="768">
        <v>2187090</v>
      </c>
      <c r="H12" s="813"/>
      <c r="I12" s="770">
        <f>G12-E12</f>
        <v>4330</v>
      </c>
      <c r="J12" s="771"/>
      <c r="K12" s="768">
        <f>G12-C12</f>
        <v>59240</v>
      </c>
      <c r="L12" s="769"/>
      <c r="N12" s="19"/>
      <c r="O12"/>
      <c r="P12"/>
      <c r="Q12"/>
      <c r="R12"/>
      <c r="S12"/>
      <c r="T12"/>
    </row>
    <row r="13" spans="1:23" ht="13.5" thickBot="1">
      <c r="A13" s="790" t="s">
        <v>192</v>
      </c>
      <c r="B13" s="791"/>
      <c r="C13" s="759">
        <v>2126290</v>
      </c>
      <c r="D13" s="765"/>
      <c r="E13" s="759">
        <v>2181130</v>
      </c>
      <c r="F13" s="765"/>
      <c r="G13" s="759">
        <v>2185460</v>
      </c>
      <c r="H13" s="765"/>
      <c r="I13" s="759">
        <f>G13-E13</f>
        <v>4330</v>
      </c>
      <c r="J13" s="765"/>
      <c r="K13" s="759">
        <f>G13-C13</f>
        <v>59170</v>
      </c>
      <c r="L13" s="760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92" t="s">
        <v>5</v>
      </c>
      <c r="B16" s="793"/>
      <c r="C16" s="777" t="s">
        <v>25</v>
      </c>
      <c r="D16" s="778"/>
      <c r="E16" s="777" t="s">
        <v>7</v>
      </c>
      <c r="F16" s="778"/>
      <c r="G16" s="777" t="s">
        <v>8</v>
      </c>
      <c r="H16" s="778"/>
      <c r="I16" s="766" t="s">
        <v>26</v>
      </c>
      <c r="J16" s="767"/>
      <c r="K16" s="763" t="s">
        <v>27</v>
      </c>
      <c r="L16" s="764"/>
      <c r="O16" s="48"/>
      <c r="P16"/>
      <c r="Q16" s="11"/>
      <c r="R16"/>
      <c r="S16"/>
      <c r="T16"/>
    </row>
    <row r="17" spans="1:20" ht="13.5" thickBot="1">
      <c r="A17" s="794"/>
      <c r="B17" s="795"/>
      <c r="C17" s="811" t="s">
        <v>28</v>
      </c>
      <c r="D17" s="812"/>
      <c r="E17" s="811" t="s">
        <v>26</v>
      </c>
      <c r="F17" s="812"/>
      <c r="G17" s="811" t="s">
        <v>26</v>
      </c>
      <c r="H17" s="812"/>
      <c r="I17" s="814" t="s">
        <v>29</v>
      </c>
      <c r="J17" s="815"/>
      <c r="K17" s="772" t="s">
        <v>29</v>
      </c>
      <c r="L17" s="773"/>
      <c r="N17" s="19"/>
      <c r="O17" s="48"/>
      <c r="P17"/>
      <c r="Q17"/>
      <c r="R17"/>
      <c r="S17"/>
      <c r="T17"/>
    </row>
    <row r="18" spans="1:20" ht="13.5" thickTop="1">
      <c r="A18" s="796" t="s">
        <v>191</v>
      </c>
      <c r="B18" s="797"/>
      <c r="C18" s="798">
        <v>93101910</v>
      </c>
      <c r="D18" s="799"/>
      <c r="E18" s="798">
        <v>99177930</v>
      </c>
      <c r="F18" s="799"/>
      <c r="G18" s="798">
        <v>99940770</v>
      </c>
      <c r="H18" s="799"/>
      <c r="I18" s="770">
        <f>G18-E18</f>
        <v>762840</v>
      </c>
      <c r="J18" s="771"/>
      <c r="K18" s="768">
        <f>G18-C18</f>
        <v>6838860</v>
      </c>
      <c r="L18" s="769"/>
      <c r="M18" s="19"/>
      <c r="N18" s="15"/>
      <c r="O18" s="17"/>
      <c r="P18"/>
      <c r="Q18"/>
      <c r="R18"/>
      <c r="S18"/>
      <c r="T18"/>
    </row>
    <row r="19" spans="1:20" ht="13.5" thickBot="1">
      <c r="A19" s="790" t="s">
        <v>192</v>
      </c>
      <c r="B19" s="791"/>
      <c r="C19" s="759">
        <v>93082960</v>
      </c>
      <c r="D19" s="765"/>
      <c r="E19" s="759">
        <v>99157260</v>
      </c>
      <c r="F19" s="765"/>
      <c r="G19" s="759">
        <v>99919890</v>
      </c>
      <c r="H19" s="765"/>
      <c r="I19" s="759">
        <f>G19-E19</f>
        <v>762630</v>
      </c>
      <c r="J19" s="765"/>
      <c r="K19" s="759">
        <f>G19-C19</f>
        <v>6836930</v>
      </c>
      <c r="L19" s="760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277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92" t="s">
        <v>5</v>
      </c>
      <c r="B22" s="793"/>
      <c r="C22" s="777" t="s">
        <v>25</v>
      </c>
      <c r="D22" s="778"/>
      <c r="E22" s="777" t="s">
        <v>7</v>
      </c>
      <c r="F22" s="778"/>
      <c r="G22" s="777" t="s">
        <v>8</v>
      </c>
      <c r="H22" s="778"/>
      <c r="I22" s="766" t="s">
        <v>26</v>
      </c>
      <c r="J22" s="767"/>
      <c r="K22" s="763" t="s">
        <v>27</v>
      </c>
      <c r="L22" s="764"/>
      <c r="O22"/>
      <c r="P22"/>
      <c r="Q22"/>
      <c r="R22"/>
      <c r="S22" s="9"/>
      <c r="T22"/>
    </row>
    <row r="23" spans="1:20" ht="13.5" thickBot="1">
      <c r="A23" s="794"/>
      <c r="B23" s="795"/>
      <c r="C23" s="784" t="s">
        <v>28</v>
      </c>
      <c r="D23" s="785"/>
      <c r="E23" s="784" t="s">
        <v>26</v>
      </c>
      <c r="F23" s="785"/>
      <c r="G23" s="784" t="s">
        <v>26</v>
      </c>
      <c r="H23" s="785"/>
      <c r="I23" s="774" t="s">
        <v>29</v>
      </c>
      <c r="J23" s="775"/>
      <c r="K23" s="772" t="s">
        <v>29</v>
      </c>
      <c r="L23" s="773"/>
      <c r="N23" s="15"/>
      <c r="O23"/>
      <c r="P23"/>
      <c r="Q23"/>
      <c r="R23"/>
      <c r="S23"/>
      <c r="T23"/>
    </row>
    <row r="24" spans="1:20" ht="13.5" thickTop="1">
      <c r="A24" s="796" t="s">
        <v>191</v>
      </c>
      <c r="B24" s="797"/>
      <c r="C24" s="755">
        <v>4142230</v>
      </c>
      <c r="D24" s="756"/>
      <c r="E24" s="755">
        <v>4376430</v>
      </c>
      <c r="F24" s="756"/>
      <c r="G24" s="755">
        <v>4416640</v>
      </c>
      <c r="H24" s="756"/>
      <c r="I24" s="816">
        <f>G24-E24</f>
        <v>40210</v>
      </c>
      <c r="J24" s="817"/>
      <c r="K24" s="768">
        <f>G24-C24</f>
        <v>274410</v>
      </c>
      <c r="L24" s="769"/>
      <c r="M24" s="19"/>
      <c r="N24" s="6"/>
      <c r="O24"/>
      <c r="P24"/>
      <c r="Q24"/>
      <c r="R24"/>
      <c r="S24"/>
      <c r="T24"/>
    </row>
    <row r="25" spans="1:20" ht="13.5" thickBot="1">
      <c r="A25" s="790" t="s">
        <v>192</v>
      </c>
      <c r="B25" s="791"/>
      <c r="C25" s="800">
        <v>4144060</v>
      </c>
      <c r="D25" s="801"/>
      <c r="E25" s="800">
        <v>4378350</v>
      </c>
      <c r="F25" s="801"/>
      <c r="G25" s="800">
        <v>4418560</v>
      </c>
      <c r="H25" s="801"/>
      <c r="I25" s="800">
        <f>G25-E25</f>
        <v>40210</v>
      </c>
      <c r="J25" s="801"/>
      <c r="K25" s="759">
        <f>G25-C25</f>
        <v>274500</v>
      </c>
      <c r="L25" s="760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92" t="s">
        <v>31</v>
      </c>
      <c r="B28" s="793"/>
      <c r="C28" s="777" t="s">
        <v>25</v>
      </c>
      <c r="D28" s="778"/>
      <c r="E28" s="777" t="s">
        <v>7</v>
      </c>
      <c r="F28" s="778"/>
      <c r="G28" s="777" t="s">
        <v>8</v>
      </c>
      <c r="H28" s="778"/>
      <c r="I28" s="763" t="s">
        <v>26</v>
      </c>
      <c r="J28" s="789"/>
      <c r="K28" s="763" t="s">
        <v>27</v>
      </c>
      <c r="L28" s="764"/>
      <c r="O28"/>
      <c r="P28"/>
      <c r="Q28"/>
      <c r="R28"/>
      <c r="S28"/>
      <c r="T28"/>
    </row>
    <row r="29" spans="1:20" ht="13.5" thickBot="1">
      <c r="A29" s="794"/>
      <c r="B29" s="795"/>
      <c r="C29" s="784" t="s">
        <v>28</v>
      </c>
      <c r="D29" s="785"/>
      <c r="E29" s="784" t="s">
        <v>26</v>
      </c>
      <c r="F29" s="785"/>
      <c r="G29" s="784" t="s">
        <v>26</v>
      </c>
      <c r="H29" s="785"/>
      <c r="I29" s="772" t="s">
        <v>29</v>
      </c>
      <c r="J29" s="776"/>
      <c r="K29" s="772" t="s">
        <v>29</v>
      </c>
      <c r="L29" s="773"/>
      <c r="O29"/>
      <c r="P29"/>
      <c r="Q29"/>
      <c r="R29"/>
      <c r="S29"/>
      <c r="T29"/>
    </row>
    <row r="30" spans="1:20" ht="14.25" thickTop="1" thickBot="1">
      <c r="A30" s="790" t="s">
        <v>72</v>
      </c>
      <c r="B30" s="791"/>
      <c r="C30" s="782">
        <v>101323255</v>
      </c>
      <c r="D30" s="783"/>
      <c r="E30" s="782">
        <v>107935726</v>
      </c>
      <c r="F30" s="783"/>
      <c r="G30" s="782">
        <v>108764365</v>
      </c>
      <c r="H30" s="783"/>
      <c r="I30" s="759">
        <f>G30-E30</f>
        <v>828639</v>
      </c>
      <c r="J30" s="765"/>
      <c r="K30" s="759">
        <f>G30-C30</f>
        <v>7441110</v>
      </c>
      <c r="L30" s="760"/>
      <c r="M30" s="19"/>
      <c r="N30" s="329"/>
      <c r="O30" s="18"/>
      <c r="P30"/>
      <c r="Q30"/>
      <c r="R30"/>
      <c r="S30"/>
      <c r="T30"/>
    </row>
    <row r="31" spans="1:20" ht="13.5" thickTop="1">
      <c r="A31" s="786" t="s">
        <v>0</v>
      </c>
      <c r="B31" s="787"/>
      <c r="C31" s="787"/>
      <c r="D31" s="787"/>
      <c r="E31" s="787"/>
      <c r="F31" s="787"/>
      <c r="G31" s="787"/>
      <c r="H31" s="788"/>
      <c r="I31" s="779">
        <f>SUM(I30:I30)</f>
        <v>828639</v>
      </c>
      <c r="J31" s="781"/>
      <c r="K31" s="779">
        <f>SUM(K30:K30)</f>
        <v>7441110</v>
      </c>
      <c r="L31" s="780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92" t="s">
        <v>31</v>
      </c>
      <c r="B34" s="793"/>
      <c r="C34" s="777" t="s">
        <v>25</v>
      </c>
      <c r="D34" s="778"/>
      <c r="E34" s="777" t="s">
        <v>7</v>
      </c>
      <c r="F34" s="778"/>
      <c r="G34" s="777" t="s">
        <v>8</v>
      </c>
      <c r="H34" s="778"/>
      <c r="I34" s="763" t="s">
        <v>26</v>
      </c>
      <c r="J34" s="789"/>
      <c r="K34" s="763" t="s">
        <v>27</v>
      </c>
      <c r="L34" s="764"/>
      <c r="N34" s="13"/>
      <c r="O34"/>
      <c r="P34"/>
      <c r="Q34"/>
      <c r="R34"/>
      <c r="S34"/>
      <c r="T34"/>
    </row>
    <row r="35" spans="1:20" ht="13.5" thickBot="1">
      <c r="A35" s="794"/>
      <c r="B35" s="795"/>
      <c r="C35" s="784" t="s">
        <v>28</v>
      </c>
      <c r="D35" s="785"/>
      <c r="E35" s="784" t="s">
        <v>26</v>
      </c>
      <c r="F35" s="785"/>
      <c r="G35" s="784" t="s">
        <v>26</v>
      </c>
      <c r="H35" s="785"/>
      <c r="I35" s="772" t="s">
        <v>29</v>
      </c>
      <c r="J35" s="776"/>
      <c r="K35" s="772" t="s">
        <v>29</v>
      </c>
      <c r="L35" s="773"/>
      <c r="O35" s="9"/>
      <c r="P35"/>
      <c r="Q35"/>
      <c r="R35"/>
      <c r="S35"/>
      <c r="T35"/>
    </row>
    <row r="36" spans="1:20" ht="14.25" thickTop="1" thickBot="1">
      <c r="A36" s="790" t="s">
        <v>72</v>
      </c>
      <c r="B36" s="791"/>
      <c r="C36" s="782">
        <v>16530255</v>
      </c>
      <c r="D36" s="783"/>
      <c r="E36" s="782">
        <v>17607996</v>
      </c>
      <c r="F36" s="783"/>
      <c r="G36" s="782">
        <v>17757678</v>
      </c>
      <c r="H36" s="783"/>
      <c r="I36" s="759">
        <f>G36-E36</f>
        <v>149682</v>
      </c>
      <c r="J36" s="765"/>
      <c r="K36" s="759">
        <f>G36-C36</f>
        <v>1227423</v>
      </c>
      <c r="L36" s="760"/>
      <c r="N36" s="6"/>
      <c r="O36"/>
      <c r="P36"/>
      <c r="Q36"/>
      <c r="R36"/>
      <c r="S36"/>
      <c r="T36"/>
    </row>
    <row r="37" spans="1:20" ht="13.5" thickTop="1">
      <c r="A37" s="786" t="s">
        <v>0</v>
      </c>
      <c r="B37" s="787"/>
      <c r="C37" s="787"/>
      <c r="D37" s="787"/>
      <c r="E37" s="787"/>
      <c r="F37" s="787"/>
      <c r="G37" s="787"/>
      <c r="H37" s="788"/>
      <c r="I37" s="779">
        <f>SUM(I36:I36)</f>
        <v>149682</v>
      </c>
      <c r="J37" s="781"/>
      <c r="K37" s="779">
        <f>SUM(K36:K36)</f>
        <v>1227423</v>
      </c>
      <c r="L37" s="780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92" t="s">
        <v>31</v>
      </c>
      <c r="B40" s="793"/>
      <c r="C40" s="828" t="s">
        <v>25</v>
      </c>
      <c r="D40" s="793"/>
      <c r="E40" s="777" t="s">
        <v>7</v>
      </c>
      <c r="F40" s="778"/>
      <c r="G40" s="777" t="s">
        <v>8</v>
      </c>
      <c r="H40" s="778"/>
      <c r="I40" s="763" t="s">
        <v>26</v>
      </c>
      <c r="J40" s="789"/>
      <c r="K40" s="763" t="s">
        <v>27</v>
      </c>
      <c r="L40" s="764"/>
      <c r="N40" s="13"/>
      <c r="O40" s="9"/>
      <c r="P40"/>
      <c r="Q40"/>
      <c r="R40"/>
      <c r="S40"/>
      <c r="T40"/>
    </row>
    <row r="41" spans="1:20" ht="13.5" thickBot="1">
      <c r="A41" s="794"/>
      <c r="B41" s="795"/>
      <c r="C41" s="831" t="s">
        <v>28</v>
      </c>
      <c r="D41" s="795"/>
      <c r="E41" s="784" t="s">
        <v>26</v>
      </c>
      <c r="F41" s="785"/>
      <c r="G41" s="784" t="s">
        <v>26</v>
      </c>
      <c r="H41" s="785"/>
      <c r="I41" s="772" t="s">
        <v>29</v>
      </c>
      <c r="J41" s="776"/>
      <c r="K41" s="772" t="s">
        <v>29</v>
      </c>
      <c r="L41" s="773"/>
      <c r="N41" s="14"/>
      <c r="O41"/>
      <c r="P41"/>
      <c r="Q41"/>
      <c r="R41"/>
      <c r="S41"/>
      <c r="T41"/>
    </row>
    <row r="42" spans="1:20" s="26" customFormat="1" ht="13.5" thickTop="1">
      <c r="A42" s="796" t="s">
        <v>69</v>
      </c>
      <c r="B42" s="797"/>
      <c r="C42" s="753">
        <v>3089318.34</v>
      </c>
      <c r="D42" s="754"/>
      <c r="E42" s="753">
        <v>3236247.14</v>
      </c>
      <c r="F42" s="754"/>
      <c r="G42" s="753">
        <v>3254168.8</v>
      </c>
      <c r="H42" s="754"/>
      <c r="I42" s="818">
        <f>G42-E42</f>
        <v>17921.659999999683</v>
      </c>
      <c r="J42" s="819"/>
      <c r="K42" s="818">
        <f>G42-C42</f>
        <v>164850.45999999996</v>
      </c>
      <c r="L42" s="820"/>
      <c r="M42" s="41"/>
      <c r="N42" s="29"/>
      <c r="O42" s="41"/>
      <c r="Q42" s="28"/>
      <c r="R42" s="28"/>
      <c r="S42" s="28"/>
      <c r="T42" s="28"/>
    </row>
    <row r="43" spans="1:20">
      <c r="A43" s="824" t="s">
        <v>70</v>
      </c>
      <c r="B43" s="825"/>
      <c r="C43" s="755">
        <v>283254.3</v>
      </c>
      <c r="D43" s="756"/>
      <c r="E43" s="755"/>
      <c r="F43" s="756"/>
      <c r="G43" s="755"/>
      <c r="H43" s="756"/>
      <c r="I43" s="802">
        <f t="shared" ref="I43:I47" si="0">G43-E43</f>
        <v>0</v>
      </c>
      <c r="J43" s="803"/>
      <c r="K43" s="761">
        <f t="shared" ref="K43:K47" si="1">G43-C43</f>
        <v>-283254.3</v>
      </c>
      <c r="L43" s="762"/>
      <c r="M43" s="41"/>
      <c r="N43" s="402"/>
      <c r="O43"/>
      <c r="P43" s="12"/>
      <c r="Q43"/>
      <c r="R43"/>
      <c r="S43"/>
      <c r="T43"/>
    </row>
    <row r="44" spans="1:20" ht="12" customHeight="1">
      <c r="A44" s="824" t="s">
        <v>71</v>
      </c>
      <c r="B44" s="825"/>
      <c r="C44" s="755">
        <v>989758.41</v>
      </c>
      <c r="D44" s="756"/>
      <c r="E44" s="755">
        <v>1038018.52</v>
      </c>
      <c r="F44" s="756"/>
      <c r="G44" s="755">
        <v>1044405.59</v>
      </c>
      <c r="H44" s="756"/>
      <c r="I44" s="802">
        <f t="shared" si="0"/>
        <v>6387.0699999999488</v>
      </c>
      <c r="J44" s="803"/>
      <c r="K44" s="826">
        <f t="shared" si="1"/>
        <v>54647.179999999935</v>
      </c>
      <c r="L44" s="827"/>
      <c r="M44" s="41"/>
      <c r="N44" s="6"/>
      <c r="O44" s="18"/>
      <c r="P44" s="14"/>
      <c r="Q44"/>
      <c r="R44"/>
      <c r="S44"/>
      <c r="T44"/>
    </row>
    <row r="45" spans="1:20">
      <c r="A45" s="824" t="s">
        <v>78</v>
      </c>
      <c r="B45" s="825"/>
      <c r="C45" s="757">
        <v>7258.6</v>
      </c>
      <c r="D45" s="758"/>
      <c r="E45" s="757">
        <v>7608.1</v>
      </c>
      <c r="F45" s="758"/>
      <c r="G45" s="757">
        <v>7650.1</v>
      </c>
      <c r="H45" s="758"/>
      <c r="I45" s="802">
        <f t="shared" si="0"/>
        <v>42</v>
      </c>
      <c r="J45" s="803"/>
      <c r="K45" s="826">
        <f t="shared" si="1"/>
        <v>391.5</v>
      </c>
      <c r="L45" s="827"/>
      <c r="M45" s="41"/>
      <c r="N45" s="30"/>
      <c r="O45" s="14"/>
      <c r="P45"/>
      <c r="Q45"/>
      <c r="R45"/>
      <c r="S45"/>
      <c r="T45"/>
    </row>
    <row r="46" spans="1:20">
      <c r="A46" s="824" t="s">
        <v>79</v>
      </c>
      <c r="B46" s="825"/>
      <c r="C46" s="757">
        <v>247889</v>
      </c>
      <c r="D46" s="758"/>
      <c r="E46" s="757">
        <v>258652</v>
      </c>
      <c r="F46" s="758"/>
      <c r="G46" s="757">
        <v>259769</v>
      </c>
      <c r="H46" s="758"/>
      <c r="I46" s="802">
        <f t="shared" si="0"/>
        <v>1117</v>
      </c>
      <c r="J46" s="803"/>
      <c r="K46" s="826">
        <f t="shared" si="1"/>
        <v>11880</v>
      </c>
      <c r="L46" s="827"/>
      <c r="M46" s="41"/>
      <c r="N46" s="6"/>
      <c r="O46"/>
      <c r="P46"/>
      <c r="Q46"/>
      <c r="R46"/>
      <c r="S46"/>
      <c r="T46"/>
    </row>
    <row r="47" spans="1:20" ht="13.5" thickBot="1">
      <c r="A47" s="824" t="s">
        <v>80</v>
      </c>
      <c r="B47" s="825"/>
      <c r="C47" s="804">
        <v>299837</v>
      </c>
      <c r="D47" s="805"/>
      <c r="E47" s="804">
        <v>312811</v>
      </c>
      <c r="F47" s="805"/>
      <c r="G47" s="804">
        <v>314257</v>
      </c>
      <c r="H47" s="805"/>
      <c r="I47" s="800">
        <f t="shared" si="0"/>
        <v>1446</v>
      </c>
      <c r="J47" s="801"/>
      <c r="K47" s="761">
        <f t="shared" si="1"/>
        <v>14420</v>
      </c>
      <c r="L47" s="762"/>
      <c r="M47" s="41"/>
      <c r="N47" s="6"/>
      <c r="O47" s="9"/>
      <c r="P47" s="14"/>
      <c r="Q47"/>
      <c r="R47"/>
      <c r="S47"/>
      <c r="T47"/>
    </row>
    <row r="48" spans="1:20" ht="13.5" thickTop="1">
      <c r="A48" s="821" t="s">
        <v>0</v>
      </c>
      <c r="B48" s="822"/>
      <c r="C48" s="822"/>
      <c r="D48" s="822"/>
      <c r="E48" s="822"/>
      <c r="F48" s="822"/>
      <c r="G48" s="822"/>
      <c r="H48" s="823"/>
      <c r="I48" s="779">
        <f>SUM(I42:J47)</f>
        <v>26913.729999999632</v>
      </c>
      <c r="J48" s="781"/>
      <c r="K48" s="779">
        <f>SUM(K42,K44,K45,K46,K47)</f>
        <v>246189.1399999999</v>
      </c>
      <c r="L48" s="780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30"/>
      <c r="B50" s="830"/>
      <c r="C50" s="830"/>
      <c r="D50" s="830"/>
      <c r="F50" s="7"/>
      <c r="H50" s="8"/>
      <c r="J50" s="16"/>
    </row>
    <row r="51" spans="1:20">
      <c r="E51" s="829"/>
      <c r="F51" s="829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9" sqref="B29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34" t="s">
        <v>36</v>
      </c>
      <c r="B1" s="845" t="s">
        <v>88</v>
      </c>
      <c r="C1" s="846"/>
      <c r="D1" s="832" t="s">
        <v>72</v>
      </c>
      <c r="E1" s="833"/>
      <c r="F1" s="843" t="s">
        <v>116</v>
      </c>
      <c r="G1" s="847" t="s">
        <v>96</v>
      </c>
      <c r="H1" s="832" t="s">
        <v>195</v>
      </c>
      <c r="I1" s="833"/>
      <c r="J1" s="832" t="s">
        <v>196</v>
      </c>
      <c r="K1" s="833"/>
      <c r="L1" s="837" t="s">
        <v>89</v>
      </c>
      <c r="M1" s="838"/>
      <c r="N1" s="838"/>
      <c r="O1" s="839"/>
      <c r="P1" s="838" t="s">
        <v>90</v>
      </c>
      <c r="Q1" s="838"/>
      <c r="R1" s="838"/>
      <c r="S1" s="838"/>
      <c r="T1" s="837" t="s">
        <v>91</v>
      </c>
      <c r="U1" s="838"/>
      <c r="V1" s="838"/>
      <c r="W1" s="839"/>
      <c r="X1" s="838" t="s">
        <v>92</v>
      </c>
      <c r="Y1" s="838"/>
      <c r="Z1" s="838"/>
      <c r="AA1" s="838"/>
      <c r="AB1" s="840" t="s">
        <v>112</v>
      </c>
      <c r="AC1" s="841"/>
      <c r="AD1" s="841"/>
      <c r="AE1" s="837" t="s">
        <v>93</v>
      </c>
      <c r="AF1" s="838"/>
      <c r="AG1" s="838"/>
      <c r="AH1" s="839"/>
      <c r="AI1" s="837" t="s">
        <v>94</v>
      </c>
      <c r="AJ1" s="838"/>
      <c r="AK1" s="838"/>
      <c r="AL1" s="839"/>
      <c r="AM1" s="837" t="s">
        <v>111</v>
      </c>
      <c r="AN1" s="838"/>
      <c r="AO1" s="838"/>
      <c r="AP1" s="840" t="s">
        <v>95</v>
      </c>
      <c r="AQ1" s="841"/>
      <c r="AR1" s="842"/>
      <c r="AS1" s="849" t="s">
        <v>97</v>
      </c>
      <c r="AT1" s="850"/>
      <c r="AU1" s="850"/>
      <c r="AV1" s="850"/>
      <c r="AW1" s="843"/>
      <c r="AX1" s="832" t="s">
        <v>196</v>
      </c>
      <c r="AY1" s="854"/>
      <c r="AZ1" s="854" t="s">
        <v>229</v>
      </c>
      <c r="BA1" s="854"/>
      <c r="BB1" s="854" t="s">
        <v>230</v>
      </c>
      <c r="BC1" s="833"/>
      <c r="BD1" s="414" t="s">
        <v>263</v>
      </c>
      <c r="BE1" s="851" t="s">
        <v>265</v>
      </c>
      <c r="BF1" s="852"/>
      <c r="BG1" s="853" t="s">
        <v>268</v>
      </c>
      <c r="BH1" s="852"/>
      <c r="BI1" s="853" t="s">
        <v>270</v>
      </c>
      <c r="BJ1" s="852"/>
    </row>
    <row r="2" spans="1:62" s="146" customFormat="1" ht="56.25">
      <c r="A2" s="835"/>
      <c r="B2" s="202" t="s">
        <v>107</v>
      </c>
      <c r="C2" s="326" t="s">
        <v>108</v>
      </c>
      <c r="D2" s="325" t="s">
        <v>251</v>
      </c>
      <c r="E2" s="324" t="s">
        <v>252</v>
      </c>
      <c r="F2" s="844"/>
      <c r="G2" s="848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35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36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45817.041666666599</v>
      </c>
      <c r="B5" s="364">
        <v>34.388866299999997</v>
      </c>
      <c r="C5" s="365">
        <v>4.5780320999999997</v>
      </c>
      <c r="D5" s="366">
        <v>0.87002930000000001</v>
      </c>
      <c r="E5" s="367">
        <v>0.88781929999999998</v>
      </c>
      <c r="F5" s="368">
        <v>17.086917100000001</v>
      </c>
      <c r="G5" s="369">
        <v>2.0081034504852395</v>
      </c>
      <c r="H5" s="370">
        <v>12.4593349</v>
      </c>
      <c r="I5" s="371">
        <v>192.14498259999999</v>
      </c>
      <c r="J5" s="372">
        <v>17.744911099999999</v>
      </c>
      <c r="K5" s="371">
        <v>191.68617620000001</v>
      </c>
      <c r="L5" s="373">
        <v>19.896445400000001</v>
      </c>
      <c r="M5" s="374">
        <v>36.857456200000001</v>
      </c>
      <c r="N5" s="374">
        <v>14.0562208</v>
      </c>
      <c r="O5" s="375">
        <v>198.38328490000001</v>
      </c>
      <c r="P5" s="376">
        <v>22.414272199999999</v>
      </c>
      <c r="Q5" s="374">
        <v>37.820035900000001</v>
      </c>
      <c r="R5" s="374">
        <v>13.839469599999999</v>
      </c>
      <c r="S5" s="377">
        <v>196.01867089999999</v>
      </c>
      <c r="T5" s="373">
        <v>20.519825399999998</v>
      </c>
      <c r="U5" s="374">
        <v>38.033135600000001</v>
      </c>
      <c r="V5" s="374">
        <v>14.010298000000001</v>
      </c>
      <c r="W5" s="375">
        <v>196.60692510000001</v>
      </c>
      <c r="X5" s="376">
        <v>20.400030600000001</v>
      </c>
      <c r="Y5" s="374">
        <v>40.054180000000002</v>
      </c>
      <c r="Z5" s="374">
        <v>13.9671501</v>
      </c>
      <c r="AA5" s="377">
        <v>197.3718835</v>
      </c>
      <c r="AB5" s="373">
        <v>194.38511510000001</v>
      </c>
      <c r="AC5" s="374">
        <v>13.063573</v>
      </c>
      <c r="AD5" s="375">
        <v>52.675253459555556</v>
      </c>
      <c r="AE5" s="376">
        <v>2.0370708999999998</v>
      </c>
      <c r="AF5" s="374">
        <v>9.9723205999999998</v>
      </c>
      <c r="AG5" s="374">
        <v>0</v>
      </c>
      <c r="AH5" s="377">
        <v>74.751010399999998</v>
      </c>
      <c r="AI5" s="373">
        <v>21.0820103</v>
      </c>
      <c r="AJ5" s="374">
        <v>52.259671699999998</v>
      </c>
      <c r="AK5" s="374">
        <v>13.231545300000001</v>
      </c>
      <c r="AL5" s="375">
        <v>190.50470609999999</v>
      </c>
      <c r="AM5" s="376">
        <v>193.80997479999999</v>
      </c>
      <c r="AN5" s="374">
        <v>12.8528764</v>
      </c>
      <c r="AO5" s="377">
        <v>3.2035482080277777</v>
      </c>
      <c r="AP5" s="373">
        <v>61.043857251861112</v>
      </c>
      <c r="AQ5" s="374">
        <v>8.0125438234444442</v>
      </c>
      <c r="AR5" s="375">
        <v>69.056401075305558</v>
      </c>
      <c r="AS5" s="370">
        <v>14.7980561</v>
      </c>
      <c r="AT5" s="378">
        <v>131.94884710597222</v>
      </c>
      <c r="AU5" s="378">
        <v>123.4380091</v>
      </c>
      <c r="AV5" s="378">
        <v>99.9587626</v>
      </c>
      <c r="AW5" s="379">
        <v>14.7721795</v>
      </c>
      <c r="AX5" s="380">
        <v>17.744911099999999</v>
      </c>
      <c r="AY5" s="381">
        <v>191.68617620000001</v>
      </c>
      <c r="AZ5" s="381">
        <v>120.6758408</v>
      </c>
      <c r="BA5" s="381">
        <v>14.744519499999999</v>
      </c>
      <c r="BB5" s="381">
        <v>1.2948259</v>
      </c>
      <c r="BC5" s="423">
        <v>38.529067699999999</v>
      </c>
      <c r="BD5" s="369">
        <v>75.157334800000001</v>
      </c>
      <c r="BE5" s="369">
        <v>1.7998349</v>
      </c>
      <c r="BF5" s="369">
        <v>0.1471537</v>
      </c>
      <c r="BG5" s="369">
        <v>6.9758299999999995E-2</v>
      </c>
      <c r="BH5" s="369">
        <v>17.6928239</v>
      </c>
      <c r="BI5" s="369">
        <v>0.80634669999999997</v>
      </c>
      <c r="BJ5" s="369">
        <v>0.34445120000000001</v>
      </c>
    </row>
    <row r="6" spans="1:62" s="356" customFormat="1">
      <c r="A6" s="382">
        <v>45817.083333333299</v>
      </c>
      <c r="B6" s="383">
        <v>34.641125500000001</v>
      </c>
      <c r="C6" s="384">
        <v>3.4130083999999998</v>
      </c>
      <c r="D6" s="366">
        <v>0.86277199999999998</v>
      </c>
      <c r="E6" s="367">
        <v>0.88051809999999997</v>
      </c>
      <c r="F6" s="385">
        <v>16.825188799999999</v>
      </c>
      <c r="G6" s="386">
        <v>1.9960411763749484</v>
      </c>
      <c r="H6" s="387">
        <v>12.459283599999999</v>
      </c>
      <c r="I6" s="388">
        <v>192.14260920000001</v>
      </c>
      <c r="J6" s="389">
        <v>17.7587698</v>
      </c>
      <c r="K6" s="388">
        <v>191.900724</v>
      </c>
      <c r="L6" s="390">
        <v>19.786472</v>
      </c>
      <c r="M6" s="391">
        <v>37.844766499999999</v>
      </c>
      <c r="N6" s="391">
        <v>14.0631016</v>
      </c>
      <c r="O6" s="392">
        <v>198.40617219999999</v>
      </c>
      <c r="P6" s="393">
        <v>22.041956200000001</v>
      </c>
      <c r="Q6" s="391">
        <v>37.819942900000001</v>
      </c>
      <c r="R6" s="391">
        <v>13.838429</v>
      </c>
      <c r="S6" s="394">
        <v>196.01352840000001</v>
      </c>
      <c r="T6" s="390">
        <v>20.613771799999999</v>
      </c>
      <c r="U6" s="391">
        <v>38.034722100000003</v>
      </c>
      <c r="V6" s="391">
        <v>14.014946500000001</v>
      </c>
      <c r="W6" s="392">
        <v>196.55400109999999</v>
      </c>
      <c r="X6" s="393">
        <v>20.476801200000001</v>
      </c>
      <c r="Y6" s="391">
        <v>40.052200800000001</v>
      </c>
      <c r="Z6" s="391">
        <v>13.973406300000001</v>
      </c>
      <c r="AA6" s="394">
        <v>197.45587829999999</v>
      </c>
      <c r="AB6" s="390">
        <v>194.4045879</v>
      </c>
      <c r="AC6" s="391">
        <v>13.070245</v>
      </c>
      <c r="AD6" s="392">
        <v>53.002033767</v>
      </c>
      <c r="AE6" s="393">
        <v>1.7981020999999999</v>
      </c>
      <c r="AF6" s="391">
        <v>9.9685307000000005</v>
      </c>
      <c r="AG6" s="391">
        <v>0</v>
      </c>
      <c r="AH6" s="394">
        <v>74.647974000000005</v>
      </c>
      <c r="AI6" s="390">
        <v>21.0869106</v>
      </c>
      <c r="AJ6" s="391">
        <v>52.261339100000001</v>
      </c>
      <c r="AK6" s="391">
        <v>13.2314182</v>
      </c>
      <c r="AL6" s="392">
        <v>190.5090687</v>
      </c>
      <c r="AM6" s="393">
        <v>193.80767169999999</v>
      </c>
      <c r="AN6" s="391">
        <v>12.854183000000001</v>
      </c>
      <c r="AO6" s="394">
        <v>3.1280627427222218</v>
      </c>
      <c r="AP6" s="390">
        <v>61.420405426333332</v>
      </c>
      <c r="AQ6" s="391">
        <v>7.7247074676388889</v>
      </c>
      <c r="AR6" s="392">
        <v>69.145112893972225</v>
      </c>
      <c r="AS6" s="387">
        <v>14.819977</v>
      </c>
      <c r="AT6" s="395">
        <v>131.70596822655557</v>
      </c>
      <c r="AU6" s="395">
        <v>123.5161646</v>
      </c>
      <c r="AV6" s="395">
        <v>99.958733499999994</v>
      </c>
      <c r="AW6" s="396">
        <v>14.794036800000001</v>
      </c>
      <c r="AX6" s="397">
        <v>17.7587698</v>
      </c>
      <c r="AY6" s="398">
        <v>191.900724</v>
      </c>
      <c r="AZ6" s="398">
        <v>120.28528729999999</v>
      </c>
      <c r="BA6" s="398">
        <v>14.7585643</v>
      </c>
      <c r="BB6" s="398">
        <v>1.2962317999999999</v>
      </c>
      <c r="BC6" s="424">
        <v>38.352120300000003</v>
      </c>
      <c r="BD6" s="386">
        <v>74.696794100000005</v>
      </c>
      <c r="BE6" s="386">
        <v>1.0628229</v>
      </c>
      <c r="BF6" s="386">
        <v>0.15368950000000001</v>
      </c>
      <c r="BG6" s="386">
        <v>6.9427600000000006E-2</v>
      </c>
      <c r="BH6" s="386">
        <v>18.233879600000002</v>
      </c>
      <c r="BI6" s="386">
        <v>0.81181409999999998</v>
      </c>
      <c r="BJ6" s="386">
        <v>0.34615899999999999</v>
      </c>
    </row>
    <row r="7" spans="1:62" s="356" customFormat="1">
      <c r="A7" s="382">
        <v>45817.125</v>
      </c>
      <c r="B7" s="383">
        <v>34.440662799999998</v>
      </c>
      <c r="C7" s="384">
        <v>3.3048183</v>
      </c>
      <c r="D7" s="366">
        <v>0.87588600000000005</v>
      </c>
      <c r="E7" s="367">
        <v>0.8865982</v>
      </c>
      <c r="F7" s="385">
        <v>17.214987600000001</v>
      </c>
      <c r="G7" s="386">
        <v>2.0128606216747955</v>
      </c>
      <c r="H7" s="387">
        <v>12.429832599999999</v>
      </c>
      <c r="I7" s="388">
        <v>192.0403958</v>
      </c>
      <c r="J7" s="389">
        <v>17.7237388</v>
      </c>
      <c r="K7" s="388">
        <v>191.9074383</v>
      </c>
      <c r="L7" s="390">
        <v>19.722648199999998</v>
      </c>
      <c r="M7" s="391">
        <v>38.0846035</v>
      </c>
      <c r="N7" s="391">
        <v>14.0290116</v>
      </c>
      <c r="O7" s="392">
        <v>198.3062826</v>
      </c>
      <c r="P7" s="393">
        <v>22.176961200000001</v>
      </c>
      <c r="Q7" s="391">
        <v>37.821549699999998</v>
      </c>
      <c r="R7" s="391">
        <v>13.806065500000001</v>
      </c>
      <c r="S7" s="394">
        <v>195.9475329</v>
      </c>
      <c r="T7" s="390">
        <v>20.302903100000002</v>
      </c>
      <c r="U7" s="391">
        <v>38.036073100000003</v>
      </c>
      <c r="V7" s="391">
        <v>13.961533599999999</v>
      </c>
      <c r="W7" s="392">
        <v>196.24581760000001</v>
      </c>
      <c r="X7" s="393">
        <v>20.4544484</v>
      </c>
      <c r="Y7" s="391">
        <v>40.052189400000003</v>
      </c>
      <c r="Z7" s="391">
        <v>13.938480200000001</v>
      </c>
      <c r="AA7" s="394">
        <v>197.34382339999999</v>
      </c>
      <c r="AB7" s="390">
        <v>194.3000285</v>
      </c>
      <c r="AC7" s="391">
        <v>13.0391204</v>
      </c>
      <c r="AD7" s="392">
        <v>52.76958008383334</v>
      </c>
      <c r="AE7" s="393">
        <v>1.7374769000000001</v>
      </c>
      <c r="AF7" s="391">
        <v>9.9677095999999992</v>
      </c>
      <c r="AG7" s="391">
        <v>0</v>
      </c>
      <c r="AH7" s="394">
        <v>74.559570100000002</v>
      </c>
      <c r="AI7" s="390">
        <v>21.088683700000001</v>
      </c>
      <c r="AJ7" s="391">
        <v>52.280626099999999</v>
      </c>
      <c r="AK7" s="391">
        <v>13.205215900000001</v>
      </c>
      <c r="AL7" s="392">
        <v>190.42999499999999</v>
      </c>
      <c r="AM7" s="393">
        <v>193.70701249999999</v>
      </c>
      <c r="AN7" s="391">
        <v>12.8251919</v>
      </c>
      <c r="AO7" s="394">
        <v>3.1863801498055557</v>
      </c>
      <c r="AP7" s="390">
        <v>61.36856327405556</v>
      </c>
      <c r="AQ7" s="391">
        <v>7.9556906604444437</v>
      </c>
      <c r="AR7" s="392">
        <v>69.324253934500007</v>
      </c>
      <c r="AS7" s="387">
        <v>14.7840045</v>
      </c>
      <c r="AT7" s="395">
        <v>131.52084782513887</v>
      </c>
      <c r="AU7" s="395">
        <v>123.1778565</v>
      </c>
      <c r="AV7" s="395">
        <v>99.959014199999999</v>
      </c>
      <c r="AW7" s="396">
        <v>14.7579277</v>
      </c>
      <c r="AX7" s="397">
        <v>17.7237388</v>
      </c>
      <c r="AY7" s="398">
        <v>191.9074383</v>
      </c>
      <c r="AZ7" s="398">
        <v>120.4244254</v>
      </c>
      <c r="BA7" s="398">
        <v>14.7237483</v>
      </c>
      <c r="BB7" s="398">
        <v>1.2969516000000001</v>
      </c>
      <c r="BC7" s="424">
        <v>38.385159100000003</v>
      </c>
      <c r="BD7" s="386">
        <v>74.860988599999999</v>
      </c>
      <c r="BE7" s="386">
        <v>0.60012149999999997</v>
      </c>
      <c r="BF7" s="386">
        <v>0.15428</v>
      </c>
      <c r="BG7" s="386">
        <v>6.9390999999999994E-2</v>
      </c>
      <c r="BH7" s="386">
        <v>17.9905236</v>
      </c>
      <c r="BI7" s="386">
        <v>0.80840129999999999</v>
      </c>
      <c r="BJ7" s="386">
        <v>0.34785529999999998</v>
      </c>
    </row>
    <row r="8" spans="1:62" s="356" customFormat="1">
      <c r="A8" s="382">
        <v>45817.166666666599</v>
      </c>
      <c r="B8" s="383">
        <v>34.254937900000002</v>
      </c>
      <c r="C8" s="384">
        <v>3.7035738999999999</v>
      </c>
      <c r="D8" s="366">
        <v>0.88387400000000005</v>
      </c>
      <c r="E8" s="367">
        <v>0.88488449999999996</v>
      </c>
      <c r="F8" s="385">
        <v>17.429406700000001</v>
      </c>
      <c r="G8" s="399">
        <v>2.0326726974440734</v>
      </c>
      <c r="H8" s="387">
        <v>12.4108977</v>
      </c>
      <c r="I8" s="388">
        <v>191.97933610000001</v>
      </c>
      <c r="J8" s="389">
        <v>17.696274500000001</v>
      </c>
      <c r="K8" s="388">
        <v>191.85827850000001</v>
      </c>
      <c r="L8" s="390">
        <v>19.6968</v>
      </c>
      <c r="M8" s="391">
        <v>38.083498400000003</v>
      </c>
      <c r="N8" s="391">
        <v>14.006781</v>
      </c>
      <c r="O8" s="392">
        <v>198.2291347</v>
      </c>
      <c r="P8" s="393">
        <v>22.092681299999999</v>
      </c>
      <c r="Q8" s="391">
        <v>37.822318099999997</v>
      </c>
      <c r="R8" s="391">
        <v>13.7797801</v>
      </c>
      <c r="S8" s="394">
        <v>195.86544559999999</v>
      </c>
      <c r="T8" s="390">
        <v>20.225431199999999</v>
      </c>
      <c r="U8" s="391">
        <v>38.034658200000003</v>
      </c>
      <c r="V8" s="391">
        <v>13.9324005</v>
      </c>
      <c r="W8" s="392">
        <v>196.02259989999999</v>
      </c>
      <c r="X8" s="393">
        <v>20.4840552</v>
      </c>
      <c r="Y8" s="391">
        <v>40.053470799999999</v>
      </c>
      <c r="Z8" s="391">
        <v>13.9173472</v>
      </c>
      <c r="AA8" s="394">
        <v>197.28405910000001</v>
      </c>
      <c r="AB8" s="390">
        <v>194.2215702</v>
      </c>
      <c r="AC8" s="391">
        <v>13.014181199999999</v>
      </c>
      <c r="AD8" s="392">
        <v>52.535532565777778</v>
      </c>
      <c r="AE8" s="393">
        <v>1.7715303</v>
      </c>
      <c r="AF8" s="391">
        <v>9.9633403000000005</v>
      </c>
      <c r="AG8" s="391">
        <v>0</v>
      </c>
      <c r="AH8" s="394">
        <v>74.496521599999994</v>
      </c>
      <c r="AI8" s="390">
        <v>21.0866741</v>
      </c>
      <c r="AJ8" s="391">
        <v>52.297456500000003</v>
      </c>
      <c r="AK8" s="391">
        <v>13.1882229</v>
      </c>
      <c r="AL8" s="392">
        <v>190.3903195</v>
      </c>
      <c r="AM8" s="393">
        <v>193.64439290000001</v>
      </c>
      <c r="AN8" s="391">
        <v>12.805183599999999</v>
      </c>
      <c r="AO8" s="394">
        <v>3.1986519836111111</v>
      </c>
      <c r="AP8" s="390">
        <v>61.269883743527778</v>
      </c>
      <c r="AQ8" s="391">
        <v>8.3591932784444438</v>
      </c>
      <c r="AR8" s="392">
        <v>69.629077021972222</v>
      </c>
      <c r="AS8" s="387">
        <v>14.7671502</v>
      </c>
      <c r="AT8" s="395">
        <v>131.32385087891666</v>
      </c>
      <c r="AU8" s="395">
        <v>123.5361742</v>
      </c>
      <c r="AV8" s="395">
        <v>99.959893500000007</v>
      </c>
      <c r="AW8" s="396">
        <v>14.7412723</v>
      </c>
      <c r="AX8" s="397">
        <v>17.696274500000001</v>
      </c>
      <c r="AY8" s="398">
        <v>191.85827850000001</v>
      </c>
      <c r="AZ8" s="398">
        <v>120.6074093</v>
      </c>
      <c r="BA8" s="398">
        <v>14.6962697</v>
      </c>
      <c r="BB8" s="398">
        <v>1.2943513</v>
      </c>
      <c r="BC8" s="424">
        <v>38.248516899999998</v>
      </c>
      <c r="BD8" s="386">
        <v>75.312869899999995</v>
      </c>
      <c r="BE8" s="386">
        <v>1.4451050999999999</v>
      </c>
      <c r="BF8" s="386">
        <v>0.14787239999999999</v>
      </c>
      <c r="BG8" s="386">
        <v>6.9606799999999996E-2</v>
      </c>
      <c r="BH8" s="386">
        <v>17.7375723</v>
      </c>
      <c r="BI8" s="386">
        <v>0.80215210000000003</v>
      </c>
      <c r="BJ8" s="386">
        <v>0.3479138</v>
      </c>
    </row>
    <row r="9" spans="1:62" s="356" customFormat="1">
      <c r="A9" s="382">
        <v>45817.208333333299</v>
      </c>
      <c r="B9" s="383">
        <v>34.5395161</v>
      </c>
      <c r="C9" s="384">
        <v>4.427594</v>
      </c>
      <c r="D9" s="366">
        <v>0.87536630000000004</v>
      </c>
      <c r="E9" s="367">
        <v>0.88465490000000002</v>
      </c>
      <c r="F9" s="385">
        <v>17.477601700000001</v>
      </c>
      <c r="G9" s="386">
        <v>2.0032342638174492</v>
      </c>
      <c r="H9" s="387">
        <v>12.4491592</v>
      </c>
      <c r="I9" s="388">
        <v>192.1116298</v>
      </c>
      <c r="J9" s="389">
        <v>17.747849800000001</v>
      </c>
      <c r="K9" s="388">
        <v>191.7881434</v>
      </c>
      <c r="L9" s="390">
        <v>19.688652600000001</v>
      </c>
      <c r="M9" s="391">
        <v>38.083266399999999</v>
      </c>
      <c r="N9" s="391">
        <v>14.0608325</v>
      </c>
      <c r="O9" s="392">
        <v>198.39822849999999</v>
      </c>
      <c r="P9" s="393">
        <v>22.061602000000001</v>
      </c>
      <c r="Q9" s="391">
        <v>37.825168499999997</v>
      </c>
      <c r="R9" s="391">
        <v>13.8359185</v>
      </c>
      <c r="S9" s="394">
        <v>196.02699509999999</v>
      </c>
      <c r="T9" s="390">
        <v>20.597563600000001</v>
      </c>
      <c r="U9" s="391">
        <v>38.033476700000001</v>
      </c>
      <c r="V9" s="391">
        <v>14.003292099999999</v>
      </c>
      <c r="W9" s="392">
        <v>196.1743749</v>
      </c>
      <c r="X9" s="393">
        <v>20.4817982</v>
      </c>
      <c r="Y9" s="391">
        <v>40.934448000000003</v>
      </c>
      <c r="Z9" s="391">
        <v>13.991352900000001</v>
      </c>
      <c r="AA9" s="394">
        <v>197.52444180000001</v>
      </c>
      <c r="AB9" s="390">
        <v>194.3695098</v>
      </c>
      <c r="AC9" s="391">
        <v>13.058920499999999</v>
      </c>
      <c r="AD9" s="392">
        <v>52.958057781805557</v>
      </c>
      <c r="AE9" s="393">
        <v>1.7908036000000001</v>
      </c>
      <c r="AF9" s="391">
        <v>9.9610179999999993</v>
      </c>
      <c r="AG9" s="391">
        <v>0</v>
      </c>
      <c r="AH9" s="394">
        <v>74.447657300000003</v>
      </c>
      <c r="AI9" s="390">
        <v>21.083771500000001</v>
      </c>
      <c r="AJ9" s="391">
        <v>52.743920699999997</v>
      </c>
      <c r="AK9" s="391">
        <v>13.2253772</v>
      </c>
      <c r="AL9" s="392">
        <v>190.49121109999999</v>
      </c>
      <c r="AM9" s="393">
        <v>193.7773814</v>
      </c>
      <c r="AN9" s="391">
        <v>12.844482599999999</v>
      </c>
      <c r="AO9" s="394">
        <v>3.1372965909999997</v>
      </c>
      <c r="AP9" s="390">
        <v>61.518729818583331</v>
      </c>
      <c r="AQ9" s="391">
        <v>7.6720122886111106</v>
      </c>
      <c r="AR9" s="392">
        <v>69.190742107194438</v>
      </c>
      <c r="AS9" s="387">
        <v>14.811344500000001</v>
      </c>
      <c r="AT9" s="395">
        <v>131.61340493308333</v>
      </c>
      <c r="AU9" s="395">
        <v>123.666692</v>
      </c>
      <c r="AV9" s="395">
        <v>99.960109500000002</v>
      </c>
      <c r="AW9" s="396">
        <v>14.7851994</v>
      </c>
      <c r="AX9" s="397">
        <v>17.747849800000001</v>
      </c>
      <c r="AY9" s="398">
        <v>191.7881434</v>
      </c>
      <c r="AZ9" s="398">
        <v>120.5414593</v>
      </c>
      <c r="BA9" s="398">
        <v>14.7475758</v>
      </c>
      <c r="BB9" s="398">
        <v>1.2930797000000001</v>
      </c>
      <c r="BC9" s="424">
        <v>38.336483399999999</v>
      </c>
      <c r="BD9" s="386">
        <v>75.174192599999998</v>
      </c>
      <c r="BE9" s="386">
        <v>2.4174764</v>
      </c>
      <c r="BF9" s="386">
        <v>0.14661579999999999</v>
      </c>
      <c r="BG9" s="386">
        <v>6.9552100000000006E-2</v>
      </c>
      <c r="BH9" s="386">
        <v>18.278239299999999</v>
      </c>
      <c r="BI9" s="386">
        <v>0.79981679999999999</v>
      </c>
      <c r="BJ9" s="386">
        <v>0.34747830000000002</v>
      </c>
    </row>
    <row r="10" spans="1:62" s="356" customFormat="1">
      <c r="A10" s="382">
        <v>45817.25</v>
      </c>
      <c r="B10" s="383">
        <v>34.865273700000003</v>
      </c>
      <c r="C10" s="384">
        <v>5.8224764999999996</v>
      </c>
      <c r="D10" s="366">
        <v>0.87032869999999996</v>
      </c>
      <c r="E10" s="367">
        <v>0.89130949999999998</v>
      </c>
      <c r="F10" s="385">
        <v>17.492348199999999</v>
      </c>
      <c r="G10" s="386">
        <v>1.9793665468262829</v>
      </c>
      <c r="H10" s="387">
        <v>12.495293500000001</v>
      </c>
      <c r="I10" s="388">
        <v>192.27560199999999</v>
      </c>
      <c r="J10" s="389">
        <v>17.801392400000001</v>
      </c>
      <c r="K10" s="388">
        <v>191.84809920000001</v>
      </c>
      <c r="L10" s="390">
        <v>19.676519500000001</v>
      </c>
      <c r="M10" s="391">
        <v>37.991582399999999</v>
      </c>
      <c r="N10" s="391">
        <v>14.1130943</v>
      </c>
      <c r="O10" s="392">
        <v>198.57029009999999</v>
      </c>
      <c r="P10" s="393">
        <v>22.280284900000002</v>
      </c>
      <c r="Q10" s="391">
        <v>37.826347699999999</v>
      </c>
      <c r="R10" s="391">
        <v>13.8947632</v>
      </c>
      <c r="S10" s="394">
        <v>196.23740470000001</v>
      </c>
      <c r="T10" s="390">
        <v>20.678156399999999</v>
      </c>
      <c r="U10" s="391">
        <v>38.034413200000003</v>
      </c>
      <c r="V10" s="391">
        <v>14.055006199999999</v>
      </c>
      <c r="W10" s="392">
        <v>196.4333891</v>
      </c>
      <c r="X10" s="393">
        <v>20.479292399999999</v>
      </c>
      <c r="Y10" s="391">
        <v>41.130653799999997</v>
      </c>
      <c r="Z10" s="391">
        <v>14.049778699999999</v>
      </c>
      <c r="AA10" s="394">
        <v>197.8027113</v>
      </c>
      <c r="AB10" s="390">
        <v>194.56829300000001</v>
      </c>
      <c r="AC10" s="391">
        <v>13.1168912</v>
      </c>
      <c r="AD10" s="392">
        <v>53.493851523305558</v>
      </c>
      <c r="AE10" s="393">
        <v>1.755954</v>
      </c>
      <c r="AF10" s="391">
        <v>9.9666370999999998</v>
      </c>
      <c r="AG10" s="391">
        <v>0</v>
      </c>
      <c r="AH10" s="394">
        <v>74.427212900000001</v>
      </c>
      <c r="AI10" s="390">
        <v>21.086601300000002</v>
      </c>
      <c r="AJ10" s="391">
        <v>51.062017599999997</v>
      </c>
      <c r="AK10" s="391">
        <v>13.269860400000001</v>
      </c>
      <c r="AL10" s="392">
        <v>190.6418291</v>
      </c>
      <c r="AM10" s="393">
        <v>193.9345841</v>
      </c>
      <c r="AN10" s="391">
        <v>12.891256</v>
      </c>
      <c r="AO10" s="394">
        <v>3.0821289986388889</v>
      </c>
      <c r="AP10" s="390">
        <v>62.157047432694448</v>
      </c>
      <c r="AQ10" s="391">
        <v>6.8541089750277786</v>
      </c>
      <c r="AR10" s="392">
        <v>69.011156407722225</v>
      </c>
      <c r="AS10" s="387">
        <v>14.8531338</v>
      </c>
      <c r="AT10" s="395">
        <v>131.99552869841668</v>
      </c>
      <c r="AU10" s="395">
        <v>123.4642679</v>
      </c>
      <c r="AV10" s="395">
        <v>99.9609229</v>
      </c>
      <c r="AW10" s="396">
        <v>14.8267632</v>
      </c>
      <c r="AX10" s="397">
        <v>17.801392400000001</v>
      </c>
      <c r="AY10" s="398">
        <v>191.84809920000001</v>
      </c>
      <c r="AZ10" s="398">
        <v>120.4432815</v>
      </c>
      <c r="BA10" s="398">
        <v>14.8009401</v>
      </c>
      <c r="BB10" s="398">
        <v>1.2886768</v>
      </c>
      <c r="BC10" s="424">
        <v>38.526155799999998</v>
      </c>
      <c r="BD10" s="386">
        <v>74.706734699999998</v>
      </c>
      <c r="BE10" s="386">
        <v>1.6142459</v>
      </c>
      <c r="BF10" s="386">
        <v>0.142933</v>
      </c>
      <c r="BG10" s="386">
        <v>6.9836700000000002E-2</v>
      </c>
      <c r="BH10" s="386">
        <v>18.6824783</v>
      </c>
      <c r="BI10" s="386">
        <v>0.79576460000000004</v>
      </c>
      <c r="BJ10" s="386">
        <v>0.34993730000000001</v>
      </c>
    </row>
    <row r="11" spans="1:62" s="356" customFormat="1">
      <c r="A11" s="382">
        <v>45817.291666666599</v>
      </c>
      <c r="B11" s="383">
        <v>34.641237599999997</v>
      </c>
      <c r="C11" s="384">
        <v>7.2356895000000003</v>
      </c>
      <c r="D11" s="366">
        <v>0.84834180000000003</v>
      </c>
      <c r="E11" s="367">
        <v>0.88314040000000005</v>
      </c>
      <c r="F11" s="385">
        <v>17.834795</v>
      </c>
      <c r="G11" s="386">
        <v>1.8086149539844643</v>
      </c>
      <c r="H11" s="387">
        <v>12.4330693</v>
      </c>
      <c r="I11" s="388">
        <v>192.05174529999999</v>
      </c>
      <c r="J11" s="389">
        <v>17.7088812</v>
      </c>
      <c r="K11" s="388">
        <v>191.93013859999999</v>
      </c>
      <c r="L11" s="390">
        <v>19.654725800000001</v>
      </c>
      <c r="M11" s="391">
        <v>37.908028000000002</v>
      </c>
      <c r="N11" s="391">
        <v>14.0248629</v>
      </c>
      <c r="O11" s="392">
        <v>198.28630050000001</v>
      </c>
      <c r="P11" s="393">
        <v>22.3232702</v>
      </c>
      <c r="Q11" s="391">
        <v>37.820792300000001</v>
      </c>
      <c r="R11" s="391">
        <v>13.8063266</v>
      </c>
      <c r="S11" s="394">
        <v>195.97555729999999</v>
      </c>
      <c r="T11" s="390">
        <v>20.296284400000001</v>
      </c>
      <c r="U11" s="391">
        <v>38.020420999999999</v>
      </c>
      <c r="V11" s="391">
        <v>13.9284515</v>
      </c>
      <c r="W11" s="392">
        <v>196.16981820000001</v>
      </c>
      <c r="X11" s="393">
        <v>20.299461699999998</v>
      </c>
      <c r="Y11" s="391">
        <v>40.248466999999998</v>
      </c>
      <c r="Z11" s="391">
        <v>13.947755000000001</v>
      </c>
      <c r="AA11" s="394">
        <v>197.5210414</v>
      </c>
      <c r="AB11" s="390">
        <v>194.31916810000001</v>
      </c>
      <c r="AC11" s="391">
        <v>13.0445052</v>
      </c>
      <c r="AD11" s="392">
        <v>52.99872417713889</v>
      </c>
      <c r="AE11" s="393">
        <v>1.7366866999999999</v>
      </c>
      <c r="AF11" s="391">
        <v>9.9736343999999999</v>
      </c>
      <c r="AG11" s="391">
        <v>0</v>
      </c>
      <c r="AH11" s="394">
        <v>74.4902266</v>
      </c>
      <c r="AI11" s="390">
        <v>21.1191587</v>
      </c>
      <c r="AJ11" s="391">
        <v>48.615286900000001</v>
      </c>
      <c r="AK11" s="391">
        <v>13.2128613</v>
      </c>
      <c r="AL11" s="392">
        <v>190.5068972</v>
      </c>
      <c r="AM11" s="393">
        <v>193.6979283</v>
      </c>
      <c r="AN11" s="391">
        <v>12.8265095</v>
      </c>
      <c r="AO11" s="394">
        <v>3.080711560388889</v>
      </c>
      <c r="AP11" s="390">
        <v>54.661304450888892</v>
      </c>
      <c r="AQ11" s="391">
        <v>7.991355897</v>
      </c>
      <c r="AR11" s="392">
        <v>62.65266034788889</v>
      </c>
      <c r="AS11" s="387">
        <v>14.776002800000001</v>
      </c>
      <c r="AT11" s="395">
        <v>131.76239227663888</v>
      </c>
      <c r="AU11" s="395">
        <v>123.26681689999999</v>
      </c>
      <c r="AV11" s="395">
        <v>99.966297900000001</v>
      </c>
      <c r="AW11" s="396">
        <v>14.750609300000001</v>
      </c>
      <c r="AX11" s="397">
        <v>17.7088812</v>
      </c>
      <c r="AY11" s="398">
        <v>191.93013859999999</v>
      </c>
      <c r="AZ11" s="398">
        <v>120.2361705</v>
      </c>
      <c r="BA11" s="398">
        <v>14.708507900000001</v>
      </c>
      <c r="BB11" s="398">
        <v>1.2536693000000001</v>
      </c>
      <c r="BC11" s="424">
        <v>38.307667500000001</v>
      </c>
      <c r="BD11" s="386">
        <v>74.708612200000005</v>
      </c>
      <c r="BE11" s="386">
        <v>0.36229670000000003</v>
      </c>
      <c r="BF11" s="386">
        <v>0.12723200000000001</v>
      </c>
      <c r="BG11" s="386">
        <v>7.1800299999999997E-2</v>
      </c>
      <c r="BH11" s="386">
        <v>17.658567900000001</v>
      </c>
      <c r="BI11" s="386">
        <v>0.78018379999999998</v>
      </c>
      <c r="BJ11" s="386">
        <v>0.35834860000000002</v>
      </c>
    </row>
    <row r="12" spans="1:62" s="356" customFormat="1">
      <c r="A12" s="382">
        <v>45817.333333333299</v>
      </c>
      <c r="B12" s="383">
        <v>34.4494477</v>
      </c>
      <c r="C12" s="384">
        <v>7.3221378000000001</v>
      </c>
      <c r="D12" s="366">
        <v>0.83477959999999995</v>
      </c>
      <c r="E12" s="367">
        <v>0.86454229999999999</v>
      </c>
      <c r="F12" s="385">
        <v>18.772012499999999</v>
      </c>
      <c r="G12" s="386">
        <v>1.6238957436577102</v>
      </c>
      <c r="H12" s="387">
        <v>12.390913599999999</v>
      </c>
      <c r="I12" s="388">
        <v>191.90880469999999</v>
      </c>
      <c r="J12" s="389">
        <v>17.6529983</v>
      </c>
      <c r="K12" s="388">
        <v>191.9000092</v>
      </c>
      <c r="L12" s="390">
        <v>19.6449411</v>
      </c>
      <c r="M12" s="391">
        <v>37.997582899999998</v>
      </c>
      <c r="N12" s="391">
        <v>14.004716999999999</v>
      </c>
      <c r="O12" s="392">
        <v>198.15343429999999</v>
      </c>
      <c r="P12" s="393">
        <v>22.521827699999999</v>
      </c>
      <c r="Q12" s="391">
        <v>37.831803600000001</v>
      </c>
      <c r="R12" s="391">
        <v>13.7780126</v>
      </c>
      <c r="S12" s="394">
        <v>195.88952900000001</v>
      </c>
      <c r="T12" s="390">
        <v>20.2767442</v>
      </c>
      <c r="U12" s="391">
        <v>37.9956654</v>
      </c>
      <c r="V12" s="391">
        <v>13.8734284</v>
      </c>
      <c r="W12" s="392">
        <v>196.03107439999999</v>
      </c>
      <c r="X12" s="393">
        <v>20.2773295</v>
      </c>
      <c r="Y12" s="391">
        <v>40.065502600000002</v>
      </c>
      <c r="Z12" s="391">
        <v>13.911146799999999</v>
      </c>
      <c r="AA12" s="394">
        <v>197.3241213</v>
      </c>
      <c r="AB12" s="390">
        <v>194.15667909999999</v>
      </c>
      <c r="AC12" s="391">
        <v>12.997367499999999</v>
      </c>
      <c r="AD12" s="392">
        <v>52.660251304805556</v>
      </c>
      <c r="AE12" s="393">
        <v>1.7789192</v>
      </c>
      <c r="AF12" s="391">
        <v>9.9764949999999999</v>
      </c>
      <c r="AG12" s="391">
        <v>0</v>
      </c>
      <c r="AH12" s="394">
        <v>74.731400399999998</v>
      </c>
      <c r="AI12" s="390">
        <v>21.178891</v>
      </c>
      <c r="AJ12" s="391">
        <v>48.2468571</v>
      </c>
      <c r="AK12" s="391">
        <v>13.1848609</v>
      </c>
      <c r="AL12" s="392">
        <v>190.51508490000001</v>
      </c>
      <c r="AM12" s="393">
        <v>193.54360930000001</v>
      </c>
      <c r="AN12" s="391">
        <v>12.7817159</v>
      </c>
      <c r="AO12" s="394">
        <v>3.1466940642777779</v>
      </c>
      <c r="AP12" s="390">
        <v>47.649129174611112</v>
      </c>
      <c r="AQ12" s="391">
        <v>8.2931823167777772</v>
      </c>
      <c r="AR12" s="392">
        <v>55.942311491388892</v>
      </c>
      <c r="AS12" s="387">
        <v>14.732615300000001</v>
      </c>
      <c r="AT12" s="395">
        <v>132.16045037411112</v>
      </c>
      <c r="AU12" s="395">
        <v>123.1528345</v>
      </c>
      <c r="AV12" s="395">
        <v>99.974784799999995</v>
      </c>
      <c r="AW12" s="396">
        <v>14.710035899999999</v>
      </c>
      <c r="AX12" s="397">
        <v>17.6529983</v>
      </c>
      <c r="AY12" s="398">
        <v>191.9000092</v>
      </c>
      <c r="AZ12" s="398">
        <v>120.2468408</v>
      </c>
      <c r="BA12" s="398">
        <v>14.6527975</v>
      </c>
      <c r="BB12" s="398">
        <v>1.1939141</v>
      </c>
      <c r="BC12" s="424">
        <v>38.156078100000002</v>
      </c>
      <c r="BD12" s="386">
        <v>74.986056300000001</v>
      </c>
      <c r="BE12" s="386">
        <v>1.2300399</v>
      </c>
      <c r="BF12" s="386">
        <v>0.114663</v>
      </c>
      <c r="BG12" s="386">
        <v>7.5437799999999999E-2</v>
      </c>
      <c r="BH12" s="386">
        <v>17.3773117</v>
      </c>
      <c r="BI12" s="386">
        <v>0.74984289999999998</v>
      </c>
      <c r="BJ12" s="386">
        <v>0.3580894</v>
      </c>
    </row>
    <row r="13" spans="1:62" s="356" customFormat="1">
      <c r="A13" s="382">
        <v>45817.375</v>
      </c>
      <c r="B13" s="383">
        <v>33.622485400000002</v>
      </c>
      <c r="C13" s="384">
        <v>7.1563302000000002</v>
      </c>
      <c r="D13" s="366">
        <v>0.82915329999999998</v>
      </c>
      <c r="E13" s="367">
        <v>0.84511999999999998</v>
      </c>
      <c r="F13" s="385">
        <v>19.505263800000002</v>
      </c>
      <c r="G13" s="386">
        <v>1.7983769548689512</v>
      </c>
      <c r="H13" s="387">
        <v>12.363414499999999</v>
      </c>
      <c r="I13" s="388">
        <v>191.80858119999999</v>
      </c>
      <c r="J13" s="389">
        <v>17.585265199999998</v>
      </c>
      <c r="K13" s="388">
        <v>191.6618929</v>
      </c>
      <c r="L13" s="390">
        <v>19.697618899999998</v>
      </c>
      <c r="M13" s="391">
        <v>38.111045699999998</v>
      </c>
      <c r="N13" s="391">
        <v>13.998526200000001</v>
      </c>
      <c r="O13" s="392">
        <v>197.9428795</v>
      </c>
      <c r="P13" s="393">
        <v>22.501856</v>
      </c>
      <c r="Q13" s="391">
        <v>37.853580100000002</v>
      </c>
      <c r="R13" s="391">
        <v>13.762279700000001</v>
      </c>
      <c r="S13" s="394">
        <v>195.80156310000001</v>
      </c>
      <c r="T13" s="390">
        <v>20.712837100000002</v>
      </c>
      <c r="U13" s="391">
        <v>38.022520299999996</v>
      </c>
      <c r="V13" s="391">
        <v>13.8900028</v>
      </c>
      <c r="W13" s="392">
        <v>196.01656500000001</v>
      </c>
      <c r="X13" s="393">
        <v>20.5305821</v>
      </c>
      <c r="Y13" s="391">
        <v>40.081427400000003</v>
      </c>
      <c r="Z13" s="391">
        <v>13.891013299999999</v>
      </c>
      <c r="AA13" s="394">
        <v>197.23564160000001</v>
      </c>
      <c r="AB13" s="390">
        <v>193.9530182</v>
      </c>
      <c r="AC13" s="391">
        <v>12.9429926</v>
      </c>
      <c r="AD13" s="392">
        <v>51.453858256916661</v>
      </c>
      <c r="AE13" s="393">
        <v>1.8600817999999999</v>
      </c>
      <c r="AF13" s="391">
        <v>9.9798407999999998</v>
      </c>
      <c r="AG13" s="391">
        <v>0</v>
      </c>
      <c r="AH13" s="394">
        <v>75.098971399999996</v>
      </c>
      <c r="AI13" s="390">
        <v>21.221786999999999</v>
      </c>
      <c r="AJ13" s="391">
        <v>48.3758914</v>
      </c>
      <c r="AK13" s="391">
        <v>13.162160699999999</v>
      </c>
      <c r="AL13" s="392">
        <v>190.5023262</v>
      </c>
      <c r="AM13" s="393">
        <v>193.42165499999999</v>
      </c>
      <c r="AN13" s="391">
        <v>12.744762100000001</v>
      </c>
      <c r="AO13" s="394">
        <v>3.9757223478055552</v>
      </c>
      <c r="AP13" s="390">
        <v>49.522890226694443</v>
      </c>
      <c r="AQ13" s="391">
        <v>10.943012682083333</v>
      </c>
      <c r="AR13" s="392">
        <v>60.465902908777778</v>
      </c>
      <c r="AS13" s="387">
        <v>14.447632799999999</v>
      </c>
      <c r="AT13" s="395">
        <v>131.19304394122221</v>
      </c>
      <c r="AU13" s="395">
        <v>123.0713978</v>
      </c>
      <c r="AV13" s="395">
        <v>99.979551099999995</v>
      </c>
      <c r="AW13" s="396">
        <v>14.4270508</v>
      </c>
      <c r="AX13" s="397">
        <v>17.585265199999998</v>
      </c>
      <c r="AY13" s="398">
        <v>191.6618929</v>
      </c>
      <c r="AZ13" s="398">
        <v>120.590211</v>
      </c>
      <c r="BA13" s="398">
        <v>14.5854795</v>
      </c>
      <c r="BB13" s="398">
        <v>1.1697337000000001</v>
      </c>
      <c r="BC13" s="424">
        <v>37.188757099999997</v>
      </c>
      <c r="BD13" s="386">
        <v>76.013469400000005</v>
      </c>
      <c r="BE13" s="386">
        <v>9.9363770999999996</v>
      </c>
      <c r="BF13" s="386">
        <v>0.1141726</v>
      </c>
      <c r="BG13" s="386">
        <v>7.7608899999999995E-2</v>
      </c>
      <c r="BH13" s="386">
        <v>15.9099203</v>
      </c>
      <c r="BI13" s="386">
        <v>0.72759859999999998</v>
      </c>
      <c r="BJ13" s="386">
        <v>0.34813899999999998</v>
      </c>
    </row>
    <row r="14" spans="1:62" s="356" customFormat="1">
      <c r="A14" s="382">
        <v>45817.416666666599</v>
      </c>
      <c r="B14" s="383">
        <v>32.776400799999998</v>
      </c>
      <c r="C14" s="384">
        <v>6.9349552000000001</v>
      </c>
      <c r="D14" s="366">
        <v>0.83387</v>
      </c>
      <c r="E14" s="367">
        <v>0.85286079999999997</v>
      </c>
      <c r="F14" s="385">
        <v>20.0600606</v>
      </c>
      <c r="G14" s="386">
        <v>2.0292851268973582</v>
      </c>
      <c r="H14" s="387">
        <v>12.3860344</v>
      </c>
      <c r="I14" s="388">
        <v>191.86127519999999</v>
      </c>
      <c r="J14" s="389">
        <v>17.565773400000001</v>
      </c>
      <c r="K14" s="388">
        <v>191.73419240000001</v>
      </c>
      <c r="L14" s="390">
        <v>20.315889899999998</v>
      </c>
      <c r="M14" s="391">
        <v>38.605251000000003</v>
      </c>
      <c r="N14" s="391">
        <v>14.0733797</v>
      </c>
      <c r="O14" s="392">
        <v>198.06101870000001</v>
      </c>
      <c r="P14" s="393">
        <v>22.063309799999999</v>
      </c>
      <c r="Q14" s="391">
        <v>38.264657200000002</v>
      </c>
      <c r="R14" s="391">
        <v>13.8105198</v>
      </c>
      <c r="S14" s="394">
        <v>195.92420480000001</v>
      </c>
      <c r="T14" s="390">
        <v>20.757917500000001</v>
      </c>
      <c r="U14" s="391">
        <v>39.2465549</v>
      </c>
      <c r="V14" s="391">
        <v>13.9787458</v>
      </c>
      <c r="W14" s="392">
        <v>196.29789719999999</v>
      </c>
      <c r="X14" s="393">
        <v>20.513367500000001</v>
      </c>
      <c r="Y14" s="391">
        <v>40.7299662</v>
      </c>
      <c r="Z14" s="391">
        <v>13.9498949</v>
      </c>
      <c r="AA14" s="394">
        <v>197.40140740000001</v>
      </c>
      <c r="AB14" s="390">
        <v>193.90362189999999</v>
      </c>
      <c r="AC14" s="391">
        <v>12.9391514</v>
      </c>
      <c r="AD14" s="392">
        <v>50.279794555694444</v>
      </c>
      <c r="AE14" s="393">
        <v>1.8543586999999999</v>
      </c>
      <c r="AF14" s="391">
        <v>9.9853194999999992</v>
      </c>
      <c r="AG14" s="391">
        <v>0</v>
      </c>
      <c r="AH14" s="394">
        <v>75.471684199999999</v>
      </c>
      <c r="AI14" s="390">
        <v>21.249191499999998</v>
      </c>
      <c r="AJ14" s="391">
        <v>51.257801800000003</v>
      </c>
      <c r="AK14" s="391">
        <v>13.180803600000001</v>
      </c>
      <c r="AL14" s="392">
        <v>190.57894669999999</v>
      </c>
      <c r="AM14" s="393">
        <v>193.45159570000001</v>
      </c>
      <c r="AN14" s="391">
        <v>12.759083199999999</v>
      </c>
      <c r="AO14" s="394">
        <v>3.980816162888889</v>
      </c>
      <c r="AP14" s="390">
        <v>53.588997975333335</v>
      </c>
      <c r="AQ14" s="391">
        <v>12.923664681333333</v>
      </c>
      <c r="AR14" s="392">
        <v>66.512662656666663</v>
      </c>
      <c r="AS14" s="387">
        <v>14.4189676</v>
      </c>
      <c r="AT14" s="395">
        <v>131.49950200569444</v>
      </c>
      <c r="AU14" s="395">
        <v>123.3043708</v>
      </c>
      <c r="AV14" s="395">
        <v>99.982661199999995</v>
      </c>
      <c r="AW14" s="396">
        <v>14.398216100000001</v>
      </c>
      <c r="AX14" s="397">
        <v>17.565773400000001</v>
      </c>
      <c r="AY14" s="398">
        <v>191.73419240000001</v>
      </c>
      <c r="AZ14" s="398">
        <v>121.9458005</v>
      </c>
      <c r="BA14" s="398">
        <v>14.565728999999999</v>
      </c>
      <c r="BB14" s="398">
        <v>1.1614605</v>
      </c>
      <c r="BC14" s="424">
        <v>37.525115900000003</v>
      </c>
      <c r="BD14" s="386">
        <v>77.759325700000005</v>
      </c>
      <c r="BE14" s="386">
        <v>19.0915234</v>
      </c>
      <c r="BF14" s="386">
        <v>0.1159237</v>
      </c>
      <c r="BG14" s="386">
        <v>7.8474199999999994E-2</v>
      </c>
      <c r="BH14" s="386">
        <v>14.291324599999999</v>
      </c>
      <c r="BI14" s="386">
        <v>0.70777500000000004</v>
      </c>
      <c r="BJ14" s="386">
        <v>0.34837829999999997</v>
      </c>
    </row>
    <row r="15" spans="1:62" s="356" customFormat="1">
      <c r="A15" s="382">
        <v>45817.458333333299</v>
      </c>
      <c r="B15" s="383">
        <v>33.999319399999997</v>
      </c>
      <c r="C15" s="384">
        <v>6.4816142000000001</v>
      </c>
      <c r="D15" s="366">
        <v>0.85673220000000005</v>
      </c>
      <c r="E15" s="367">
        <v>0.87641670000000005</v>
      </c>
      <c r="F15" s="385">
        <v>20.242534200000001</v>
      </c>
      <c r="G15" s="386">
        <v>2.0202061050227966</v>
      </c>
      <c r="H15" s="387">
        <v>12.5471737</v>
      </c>
      <c r="I15" s="388">
        <v>192.41517640000001</v>
      </c>
      <c r="J15" s="389">
        <v>17.788481699999998</v>
      </c>
      <c r="K15" s="388">
        <v>191.96821660000001</v>
      </c>
      <c r="L15" s="390">
        <v>21.3508882</v>
      </c>
      <c r="M15" s="391">
        <v>39.314891699999997</v>
      </c>
      <c r="N15" s="391">
        <v>14.4079464</v>
      </c>
      <c r="O15" s="392">
        <v>199.09634740000001</v>
      </c>
      <c r="P15" s="393">
        <v>21.9019412</v>
      </c>
      <c r="Q15" s="391">
        <v>38.843678500000003</v>
      </c>
      <c r="R15" s="391">
        <v>14.0932519</v>
      </c>
      <c r="S15" s="394">
        <v>196.82510099999999</v>
      </c>
      <c r="T15" s="390">
        <v>20.631793900000002</v>
      </c>
      <c r="U15" s="391">
        <v>40.734641600000003</v>
      </c>
      <c r="V15" s="391">
        <v>14.2881134</v>
      </c>
      <c r="W15" s="392">
        <v>197.2574262</v>
      </c>
      <c r="X15" s="393">
        <v>20.518601199999999</v>
      </c>
      <c r="Y15" s="391">
        <v>42.227955000000001</v>
      </c>
      <c r="Z15" s="391">
        <v>14.244267499999999</v>
      </c>
      <c r="AA15" s="394">
        <v>198.35145499999999</v>
      </c>
      <c r="AB15" s="390">
        <v>194.58775969999999</v>
      </c>
      <c r="AC15" s="391">
        <v>13.144693500000001</v>
      </c>
      <c r="AD15" s="392">
        <v>52.114240543388888</v>
      </c>
      <c r="AE15" s="393">
        <v>1.6325426000000001</v>
      </c>
      <c r="AF15" s="391">
        <v>9.9895218000000003</v>
      </c>
      <c r="AG15" s="391">
        <v>0</v>
      </c>
      <c r="AH15" s="394">
        <v>75.830136800000005</v>
      </c>
      <c r="AI15" s="390">
        <v>21.275955199999999</v>
      </c>
      <c r="AJ15" s="391">
        <v>53.533367499999997</v>
      </c>
      <c r="AK15" s="391">
        <v>13.339506699999999</v>
      </c>
      <c r="AL15" s="392">
        <v>191.09024070000001</v>
      </c>
      <c r="AM15" s="393">
        <v>194.0129436</v>
      </c>
      <c r="AN15" s="391">
        <v>12.9242343</v>
      </c>
      <c r="AO15" s="394">
        <v>3.1472352444166662</v>
      </c>
      <c r="AP15" s="390">
        <v>59.321099594277776</v>
      </c>
      <c r="AQ15" s="391">
        <v>9.3645330242222222</v>
      </c>
      <c r="AR15" s="392">
        <v>68.685632618499994</v>
      </c>
      <c r="AS15" s="387">
        <v>14.8609063</v>
      </c>
      <c r="AT15" s="395">
        <v>133.34188436219443</v>
      </c>
      <c r="AU15" s="395">
        <v>124.49377149999999</v>
      </c>
      <c r="AV15" s="395">
        <v>99.9830635</v>
      </c>
      <c r="AW15" s="396">
        <v>14.8400599</v>
      </c>
      <c r="AX15" s="397">
        <v>17.788481699999998</v>
      </c>
      <c r="AY15" s="398">
        <v>191.96821660000001</v>
      </c>
      <c r="AZ15" s="398">
        <v>122.21126529999999</v>
      </c>
      <c r="BA15" s="398">
        <v>14.7884017</v>
      </c>
      <c r="BB15" s="398">
        <v>1.1592433</v>
      </c>
      <c r="BC15" s="424">
        <v>38.707160899999998</v>
      </c>
      <c r="BD15" s="386">
        <v>77.4014454</v>
      </c>
      <c r="BE15" s="386">
        <v>20.038249400000002</v>
      </c>
      <c r="BF15" s="386">
        <v>0.1163336</v>
      </c>
      <c r="BG15" s="386">
        <v>7.9128100000000007E-2</v>
      </c>
      <c r="BH15" s="386">
        <v>17.086803700000001</v>
      </c>
      <c r="BI15" s="386">
        <v>0.68877290000000002</v>
      </c>
      <c r="BJ15" s="386">
        <v>0.3474102</v>
      </c>
    </row>
    <row r="16" spans="1:62" s="356" customFormat="1">
      <c r="A16" s="382">
        <v>45817.5</v>
      </c>
      <c r="B16" s="383">
        <v>35.0272899</v>
      </c>
      <c r="C16" s="384">
        <v>6.5773416999999998</v>
      </c>
      <c r="D16" s="366">
        <v>0.8668053</v>
      </c>
      <c r="E16" s="367">
        <v>0.88385639999999999</v>
      </c>
      <c r="F16" s="385">
        <v>19.799421899999999</v>
      </c>
      <c r="G16" s="386">
        <v>1.9564877791393795</v>
      </c>
      <c r="H16" s="387">
        <v>12.688275900000001</v>
      </c>
      <c r="I16" s="388">
        <v>192.88660279999999</v>
      </c>
      <c r="J16" s="389">
        <v>17.980817600000002</v>
      </c>
      <c r="K16" s="388">
        <v>192.1161213</v>
      </c>
      <c r="L16" s="390">
        <v>21.943266999999999</v>
      </c>
      <c r="M16" s="391">
        <v>39.341257599999999</v>
      </c>
      <c r="N16" s="391">
        <v>14.610003799999999</v>
      </c>
      <c r="O16" s="392">
        <v>199.8005742</v>
      </c>
      <c r="P16" s="393">
        <v>22.2739689</v>
      </c>
      <c r="Q16" s="391">
        <v>39.015003499999999</v>
      </c>
      <c r="R16" s="391">
        <v>14.289162599999999</v>
      </c>
      <c r="S16" s="394">
        <v>197.45313870000001</v>
      </c>
      <c r="T16" s="390">
        <v>20.241899499999999</v>
      </c>
      <c r="U16" s="391">
        <v>41.0426973</v>
      </c>
      <c r="V16" s="391">
        <v>14.475001799999999</v>
      </c>
      <c r="W16" s="392">
        <v>197.73534739999999</v>
      </c>
      <c r="X16" s="393">
        <v>20.412702899999999</v>
      </c>
      <c r="Y16" s="391">
        <v>43.075013400000003</v>
      </c>
      <c r="Z16" s="391">
        <v>14.439890500000001</v>
      </c>
      <c r="AA16" s="394">
        <v>199.01820620000001</v>
      </c>
      <c r="AB16" s="390">
        <v>195.17186319999999</v>
      </c>
      <c r="AC16" s="391">
        <v>13.320600900000001</v>
      </c>
      <c r="AD16" s="392">
        <v>53.698570480805557</v>
      </c>
      <c r="AE16" s="393">
        <v>1.3564314</v>
      </c>
      <c r="AF16" s="391">
        <v>9.9832035000000001</v>
      </c>
      <c r="AG16" s="391">
        <v>0</v>
      </c>
      <c r="AH16" s="394">
        <v>75.981029599999999</v>
      </c>
      <c r="AI16" s="390">
        <v>21.280292500000002</v>
      </c>
      <c r="AJ16" s="391">
        <v>52.599717800000001</v>
      </c>
      <c r="AK16" s="391">
        <v>13.4568019</v>
      </c>
      <c r="AL16" s="392">
        <v>191.40984109999999</v>
      </c>
      <c r="AM16" s="393">
        <v>194.50078540000001</v>
      </c>
      <c r="AN16" s="391">
        <v>13.069963</v>
      </c>
      <c r="AO16" s="394">
        <v>3.1003251628333333</v>
      </c>
      <c r="AP16" s="390">
        <v>61.436557459805556</v>
      </c>
      <c r="AQ16" s="391">
        <v>7.0939071659166668</v>
      </c>
      <c r="AR16" s="392">
        <v>68.530464625722217</v>
      </c>
      <c r="AS16" s="387">
        <v>15.0261634</v>
      </c>
      <c r="AT16" s="395">
        <v>133.52710436927777</v>
      </c>
      <c r="AU16" s="395">
        <v>124.59502860000001</v>
      </c>
      <c r="AV16" s="395">
        <v>99.976753299999999</v>
      </c>
      <c r="AW16" s="396">
        <v>15.0032686</v>
      </c>
      <c r="AX16" s="397">
        <v>17.980817600000002</v>
      </c>
      <c r="AY16" s="398">
        <v>192.1161213</v>
      </c>
      <c r="AZ16" s="398">
        <v>122.0138963</v>
      </c>
      <c r="BA16" s="398">
        <v>14.9806753</v>
      </c>
      <c r="BB16" s="398">
        <v>1.2020763999999999</v>
      </c>
      <c r="BC16" s="424">
        <v>38.984326699999997</v>
      </c>
      <c r="BD16" s="386">
        <v>76.388894899999997</v>
      </c>
      <c r="BE16" s="386">
        <v>17.451245400000001</v>
      </c>
      <c r="BF16" s="386">
        <v>0.1129681</v>
      </c>
      <c r="BG16" s="386">
        <v>7.6188699999999998E-2</v>
      </c>
      <c r="BH16" s="386">
        <v>19.185927199999998</v>
      </c>
      <c r="BI16" s="386">
        <v>0.84805010000000003</v>
      </c>
      <c r="BJ16" s="386">
        <v>0.34421960000000001</v>
      </c>
    </row>
    <row r="17" spans="1:62" s="356" customFormat="1">
      <c r="A17" s="382">
        <v>45817.541666666599</v>
      </c>
      <c r="B17" s="383">
        <v>34.836421899999998</v>
      </c>
      <c r="C17" s="384">
        <v>7.438599</v>
      </c>
      <c r="D17" s="366">
        <v>0.85543060000000004</v>
      </c>
      <c r="E17" s="367">
        <v>0.86805350000000003</v>
      </c>
      <c r="F17" s="385">
        <v>19.4238122</v>
      </c>
      <c r="G17" s="386">
        <v>1.9399669119521585</v>
      </c>
      <c r="H17" s="387">
        <v>12.7182832</v>
      </c>
      <c r="I17" s="388">
        <v>193.0106557</v>
      </c>
      <c r="J17" s="389">
        <v>18.001976299999999</v>
      </c>
      <c r="K17" s="388">
        <v>192.52862619999999</v>
      </c>
      <c r="L17" s="390">
        <v>22.1028886</v>
      </c>
      <c r="M17" s="391">
        <v>39.118985899999998</v>
      </c>
      <c r="N17" s="391">
        <v>14.5949717</v>
      </c>
      <c r="O17" s="392">
        <v>199.87461490000001</v>
      </c>
      <c r="P17" s="393">
        <v>22.496535300000001</v>
      </c>
      <c r="Q17" s="391">
        <v>38.991878300000003</v>
      </c>
      <c r="R17" s="391">
        <v>14.2903217</v>
      </c>
      <c r="S17" s="394">
        <v>197.4858653</v>
      </c>
      <c r="T17" s="390">
        <v>19.7631856</v>
      </c>
      <c r="U17" s="391">
        <v>41.051651700000001</v>
      </c>
      <c r="V17" s="391">
        <v>14.4477575</v>
      </c>
      <c r="W17" s="392">
        <v>197.62445690000001</v>
      </c>
      <c r="X17" s="393">
        <v>20.107194499999999</v>
      </c>
      <c r="Y17" s="391">
        <v>43.068170799999997</v>
      </c>
      <c r="Z17" s="391">
        <v>14.4372378</v>
      </c>
      <c r="AA17" s="394">
        <v>199.0409047</v>
      </c>
      <c r="AB17" s="390">
        <v>195.28346260000001</v>
      </c>
      <c r="AC17" s="391">
        <v>13.3450791</v>
      </c>
      <c r="AD17" s="392">
        <v>53.494509391611111</v>
      </c>
      <c r="AE17" s="393">
        <v>1.2387779999999999</v>
      </c>
      <c r="AF17" s="391">
        <v>9.9742230000000003</v>
      </c>
      <c r="AG17" s="391">
        <v>0</v>
      </c>
      <c r="AH17" s="394">
        <v>75.966611099999994</v>
      </c>
      <c r="AI17" s="390">
        <v>21.3104592</v>
      </c>
      <c r="AJ17" s="391">
        <v>51.055072899999999</v>
      </c>
      <c r="AK17" s="391">
        <v>13.449839900000001</v>
      </c>
      <c r="AL17" s="392">
        <v>191.43241560000001</v>
      </c>
      <c r="AM17" s="393">
        <v>194.61157180000001</v>
      </c>
      <c r="AN17" s="391">
        <v>13.095568699999999</v>
      </c>
      <c r="AO17" s="394">
        <v>3.0579123525833332</v>
      </c>
      <c r="AP17" s="390">
        <v>60.229449867333329</v>
      </c>
      <c r="AQ17" s="391">
        <v>7.3520559494722217</v>
      </c>
      <c r="AR17" s="392">
        <v>67.581505816805546</v>
      </c>
      <c r="AS17" s="387">
        <v>15.039413</v>
      </c>
      <c r="AT17" s="395">
        <v>133.41184758544446</v>
      </c>
      <c r="AU17" s="395">
        <v>124.7523546</v>
      </c>
      <c r="AV17" s="395">
        <v>99.9726766</v>
      </c>
      <c r="AW17" s="396">
        <v>15.0151372</v>
      </c>
      <c r="AX17" s="397">
        <v>18.001976299999999</v>
      </c>
      <c r="AY17" s="398">
        <v>192.52862619999999</v>
      </c>
      <c r="AZ17" s="398">
        <v>122.1044225</v>
      </c>
      <c r="BA17" s="398">
        <v>15.001384099999999</v>
      </c>
      <c r="BB17" s="398">
        <v>1.2396708999999999</v>
      </c>
      <c r="BC17" s="424">
        <v>38.955750299999998</v>
      </c>
      <c r="BD17" s="386">
        <v>76.011852700000006</v>
      </c>
      <c r="BE17" s="386">
        <v>15.794830899999999</v>
      </c>
      <c r="BF17" s="386">
        <v>0.1111639</v>
      </c>
      <c r="BG17" s="386">
        <v>7.2429099999999996E-2</v>
      </c>
      <c r="BH17" s="386">
        <v>18.832623600000002</v>
      </c>
      <c r="BI17" s="386">
        <v>0.94162190000000001</v>
      </c>
      <c r="BJ17" s="386">
        <v>0.345586</v>
      </c>
    </row>
    <row r="18" spans="1:62" s="356" customFormat="1">
      <c r="A18" s="382">
        <v>45817.583333333299</v>
      </c>
      <c r="B18" s="383">
        <v>34.820953500000002</v>
      </c>
      <c r="C18" s="384">
        <v>7.6531114999999996</v>
      </c>
      <c r="D18" s="366">
        <v>0.83553180000000005</v>
      </c>
      <c r="E18" s="367">
        <v>0.8451014</v>
      </c>
      <c r="F18" s="385">
        <v>19.190587600000001</v>
      </c>
      <c r="G18" s="386">
        <v>1.9968382910945337</v>
      </c>
      <c r="H18" s="387">
        <v>12.722057599999999</v>
      </c>
      <c r="I18" s="388">
        <v>193.0532231</v>
      </c>
      <c r="J18" s="389">
        <v>17.991239400000001</v>
      </c>
      <c r="K18" s="388">
        <v>192.68300679999999</v>
      </c>
      <c r="L18" s="390">
        <v>22.1440673</v>
      </c>
      <c r="M18" s="391">
        <v>39.112012100000001</v>
      </c>
      <c r="N18" s="391">
        <v>14.5717794</v>
      </c>
      <c r="O18" s="392">
        <v>199.8349742</v>
      </c>
      <c r="P18" s="393">
        <v>22.4123509</v>
      </c>
      <c r="Q18" s="391">
        <v>38.973202800000003</v>
      </c>
      <c r="R18" s="391">
        <v>14.265255</v>
      </c>
      <c r="S18" s="394">
        <v>197.4386088</v>
      </c>
      <c r="T18" s="390">
        <v>20.029014499999999</v>
      </c>
      <c r="U18" s="391">
        <v>39.856621699999998</v>
      </c>
      <c r="V18" s="391">
        <v>14.398414000000001</v>
      </c>
      <c r="W18" s="392">
        <v>197.50988609999999</v>
      </c>
      <c r="X18" s="393">
        <v>20.0394653</v>
      </c>
      <c r="Y18" s="391">
        <v>42.045933499999997</v>
      </c>
      <c r="Z18" s="391">
        <v>14.3903392</v>
      </c>
      <c r="AA18" s="394">
        <v>198.91499479999999</v>
      </c>
      <c r="AB18" s="390">
        <v>195.3075528</v>
      </c>
      <c r="AC18" s="391">
        <v>13.341892700000001</v>
      </c>
      <c r="AD18" s="392">
        <v>53.206121103444438</v>
      </c>
      <c r="AE18" s="393">
        <v>1.2451430999999999</v>
      </c>
      <c r="AF18" s="391">
        <v>9.9731387999999992</v>
      </c>
      <c r="AG18" s="391">
        <v>0</v>
      </c>
      <c r="AH18" s="394">
        <v>76.015410500000002</v>
      </c>
      <c r="AI18" s="390">
        <v>21.455905300000001</v>
      </c>
      <c r="AJ18" s="391">
        <v>48.185314200000001</v>
      </c>
      <c r="AK18" s="391">
        <v>13.433211699999999</v>
      </c>
      <c r="AL18" s="392">
        <v>191.39201220000001</v>
      </c>
      <c r="AM18" s="393">
        <v>194.62386609999999</v>
      </c>
      <c r="AN18" s="391">
        <v>13.090501700000001</v>
      </c>
      <c r="AO18" s="394">
        <v>3.0814419069999999</v>
      </c>
      <c r="AP18" s="390">
        <v>60.24535544783334</v>
      </c>
      <c r="AQ18" s="391">
        <v>9.286457833388889</v>
      </c>
      <c r="AR18" s="392">
        <v>69.531813281222227</v>
      </c>
      <c r="AS18" s="387">
        <v>15.041017200000001</v>
      </c>
      <c r="AT18" s="395">
        <v>133.49159229533333</v>
      </c>
      <c r="AU18" s="395">
        <v>124.7777713</v>
      </c>
      <c r="AV18" s="395">
        <v>99.975161700000001</v>
      </c>
      <c r="AW18" s="396">
        <v>15.018011100000001</v>
      </c>
      <c r="AX18" s="397">
        <v>17.991239400000001</v>
      </c>
      <c r="AY18" s="398">
        <v>192.68300679999999</v>
      </c>
      <c r="AZ18" s="398">
        <v>121.5918956</v>
      </c>
      <c r="BA18" s="398">
        <v>14.9909649</v>
      </c>
      <c r="BB18" s="398">
        <v>1.2384383999999999</v>
      </c>
      <c r="BC18" s="424">
        <v>38.785415899999997</v>
      </c>
      <c r="BD18" s="386">
        <v>75.284514400000006</v>
      </c>
      <c r="BE18" s="386">
        <v>13.095349799999999</v>
      </c>
      <c r="BF18" s="386">
        <v>0.11117290000000001</v>
      </c>
      <c r="BG18" s="386">
        <v>7.1642300000000006E-2</v>
      </c>
      <c r="BH18" s="386">
        <v>18.340806000000001</v>
      </c>
      <c r="BI18" s="386">
        <v>0.83918910000000002</v>
      </c>
      <c r="BJ18" s="386">
        <v>0.34679989999999999</v>
      </c>
    </row>
    <row r="19" spans="1:62" s="356" customFormat="1">
      <c r="A19" s="382">
        <v>45817.625</v>
      </c>
      <c r="B19" s="383">
        <v>34.6370687</v>
      </c>
      <c r="C19" s="384">
        <v>6.6439021</v>
      </c>
      <c r="D19" s="366">
        <v>0.82036030000000004</v>
      </c>
      <c r="E19" s="367">
        <v>0.83255000000000001</v>
      </c>
      <c r="F19" s="385">
        <v>18.781573099999999</v>
      </c>
      <c r="G19" s="386">
        <v>2.0397753113391106</v>
      </c>
      <c r="H19" s="387">
        <v>12.6932338</v>
      </c>
      <c r="I19" s="388">
        <v>192.93262680000001</v>
      </c>
      <c r="J19" s="389">
        <v>17.9462218</v>
      </c>
      <c r="K19" s="388">
        <v>192.65759790000001</v>
      </c>
      <c r="L19" s="390">
        <v>22.1971919</v>
      </c>
      <c r="M19" s="391">
        <v>39.104765100000002</v>
      </c>
      <c r="N19" s="391">
        <v>14.521832099999999</v>
      </c>
      <c r="O19" s="392">
        <v>199.63602370000001</v>
      </c>
      <c r="P19" s="393">
        <v>22.852702799999999</v>
      </c>
      <c r="Q19" s="391">
        <v>38.973399999999998</v>
      </c>
      <c r="R19" s="391">
        <v>14.212714</v>
      </c>
      <c r="S19" s="394">
        <v>197.2826025</v>
      </c>
      <c r="T19" s="390">
        <v>19.9070447</v>
      </c>
      <c r="U19" s="391">
        <v>38.326029900000002</v>
      </c>
      <c r="V19" s="391">
        <v>14.304309</v>
      </c>
      <c r="W19" s="392">
        <v>197.21516320000001</v>
      </c>
      <c r="X19" s="393">
        <v>20.078916100000001</v>
      </c>
      <c r="Y19" s="391">
        <v>41.042363799999997</v>
      </c>
      <c r="Z19" s="391">
        <v>14.304929</v>
      </c>
      <c r="AA19" s="394">
        <v>198.60213379999999</v>
      </c>
      <c r="AB19" s="390">
        <v>195.14432980000001</v>
      </c>
      <c r="AC19" s="391">
        <v>13.298863600000001</v>
      </c>
      <c r="AD19" s="392">
        <v>52.804866324999999</v>
      </c>
      <c r="AE19" s="390">
        <v>1.2602857000000001</v>
      </c>
      <c r="AF19" s="391">
        <v>9.9724924000000001</v>
      </c>
      <c r="AG19" s="391">
        <v>0</v>
      </c>
      <c r="AH19" s="392">
        <v>76.1477194</v>
      </c>
      <c r="AI19" s="390">
        <v>21.691987099999999</v>
      </c>
      <c r="AJ19" s="391">
        <v>47.222805800000003</v>
      </c>
      <c r="AK19" s="391">
        <v>13.405737500000001</v>
      </c>
      <c r="AL19" s="392">
        <v>191.2297581</v>
      </c>
      <c r="AM19" s="390">
        <v>194.4826132</v>
      </c>
      <c r="AN19" s="391">
        <v>13.056190300000001</v>
      </c>
      <c r="AO19" s="394">
        <v>3.0093268395833337</v>
      </c>
      <c r="AP19" s="390">
        <v>60.633588308777782</v>
      </c>
      <c r="AQ19" s="391">
        <v>10.018249282638889</v>
      </c>
      <c r="AR19" s="392">
        <v>70.651837591416665</v>
      </c>
      <c r="AS19" s="387">
        <v>14.9933861</v>
      </c>
      <c r="AT19" s="395">
        <v>133.62229625091666</v>
      </c>
      <c r="AU19" s="395">
        <v>124.0465763</v>
      </c>
      <c r="AV19" s="395">
        <v>99.977677099999994</v>
      </c>
      <c r="AW19" s="396">
        <v>14.971126699999999</v>
      </c>
      <c r="AX19" s="397">
        <v>17.9462218</v>
      </c>
      <c r="AY19" s="398">
        <v>192.65759790000001</v>
      </c>
      <c r="AZ19" s="398">
        <v>121.7875864</v>
      </c>
      <c r="BA19" s="398">
        <v>14.946135399999999</v>
      </c>
      <c r="BB19" s="398">
        <v>1.2241025000000001</v>
      </c>
      <c r="BC19" s="424">
        <v>38.9384765</v>
      </c>
      <c r="BD19" s="386">
        <v>75.494903800000003</v>
      </c>
      <c r="BE19" s="386">
        <v>10.4775711</v>
      </c>
      <c r="BF19" s="386">
        <v>0.11017540000000001</v>
      </c>
      <c r="BG19" s="386">
        <v>7.1964799999999995E-2</v>
      </c>
      <c r="BH19" s="386">
        <v>18.0231429</v>
      </c>
      <c r="BI19" s="386">
        <v>0.80046349999999999</v>
      </c>
      <c r="BJ19" s="386">
        <v>0.34516619999999998</v>
      </c>
    </row>
    <row r="20" spans="1:62" s="356" customFormat="1">
      <c r="A20" s="382">
        <v>45817.666666666599</v>
      </c>
      <c r="B20" s="383">
        <v>34.555159799999998</v>
      </c>
      <c r="C20" s="384">
        <v>5.9411958</v>
      </c>
      <c r="D20" s="366">
        <v>0.80504419999999999</v>
      </c>
      <c r="E20" s="367">
        <v>0.8179054</v>
      </c>
      <c r="F20" s="385">
        <v>18.0853769</v>
      </c>
      <c r="G20" s="386">
        <v>2.0228907635146998</v>
      </c>
      <c r="H20" s="387">
        <v>12.6894308</v>
      </c>
      <c r="I20" s="388">
        <v>192.89141710000001</v>
      </c>
      <c r="J20" s="389">
        <v>17.93526</v>
      </c>
      <c r="K20" s="388">
        <v>192.62262920000001</v>
      </c>
      <c r="L20" s="390">
        <v>22.237906899999999</v>
      </c>
      <c r="M20" s="391">
        <v>39.107629899999999</v>
      </c>
      <c r="N20" s="391">
        <v>14.515471099999999</v>
      </c>
      <c r="O20" s="392">
        <v>199.5942053</v>
      </c>
      <c r="P20" s="393">
        <v>23.343965600000001</v>
      </c>
      <c r="Q20" s="391">
        <v>38.972824099999997</v>
      </c>
      <c r="R20" s="391">
        <v>14.2122686</v>
      </c>
      <c r="S20" s="394">
        <v>197.26891560000001</v>
      </c>
      <c r="T20" s="390">
        <v>19.670335900000001</v>
      </c>
      <c r="U20" s="391">
        <v>37.995439900000001</v>
      </c>
      <c r="V20" s="391">
        <v>14.2909097</v>
      </c>
      <c r="W20" s="392">
        <v>197.04870080000001</v>
      </c>
      <c r="X20" s="390">
        <v>20.243787699999999</v>
      </c>
      <c r="Y20" s="391">
        <v>41.057535600000001</v>
      </c>
      <c r="Z20" s="391">
        <v>14.3014999</v>
      </c>
      <c r="AA20" s="392">
        <v>198.5382524</v>
      </c>
      <c r="AB20" s="390">
        <v>195.08130879999999</v>
      </c>
      <c r="AC20" s="391">
        <v>13.289359599999999</v>
      </c>
      <c r="AD20" s="392">
        <v>52.550566500416664</v>
      </c>
      <c r="AE20" s="390">
        <v>1.3359634</v>
      </c>
      <c r="AF20" s="391">
        <v>9.9710608999999994</v>
      </c>
      <c r="AG20" s="391">
        <v>0</v>
      </c>
      <c r="AH20" s="392">
        <v>76.266224199999996</v>
      </c>
      <c r="AI20" s="390">
        <v>21.871347400000001</v>
      </c>
      <c r="AJ20" s="391">
        <v>48.0970564</v>
      </c>
      <c r="AK20" s="391">
        <v>13.4036545</v>
      </c>
      <c r="AL20" s="392">
        <v>191.17875860000001</v>
      </c>
      <c r="AM20" s="390">
        <v>194.4443818</v>
      </c>
      <c r="AN20" s="391">
        <v>13.0519073</v>
      </c>
      <c r="AO20" s="394">
        <v>3.0028288082500003</v>
      </c>
      <c r="AP20" s="390">
        <v>60.640342217722228</v>
      </c>
      <c r="AQ20" s="391">
        <v>9.2609713734722234</v>
      </c>
      <c r="AR20" s="392">
        <v>69.901313591194452</v>
      </c>
      <c r="AS20" s="387">
        <v>14.986237300000001</v>
      </c>
      <c r="AT20" s="395">
        <v>133.38908850969443</v>
      </c>
      <c r="AU20" s="395">
        <v>124.2812256</v>
      </c>
      <c r="AV20" s="395">
        <v>99.975359600000004</v>
      </c>
      <c r="AW20" s="396">
        <v>14.9628187</v>
      </c>
      <c r="AX20" s="397">
        <v>17.93526</v>
      </c>
      <c r="AY20" s="398">
        <v>192.62262920000001</v>
      </c>
      <c r="AZ20" s="398">
        <v>121.68711209999999</v>
      </c>
      <c r="BA20" s="398">
        <v>14.934844</v>
      </c>
      <c r="BB20" s="398">
        <v>1.2347634000000001</v>
      </c>
      <c r="BC20" s="424">
        <v>38.843596300000002</v>
      </c>
      <c r="BD20" s="386">
        <v>75.505187899999996</v>
      </c>
      <c r="BE20" s="386">
        <v>12.0005279</v>
      </c>
      <c r="BF20" s="386">
        <v>0.1108908</v>
      </c>
      <c r="BG20" s="386">
        <v>7.1633799999999997E-2</v>
      </c>
      <c r="BH20" s="386">
        <v>17.7917573</v>
      </c>
      <c r="BI20" s="386">
        <v>0.81261159999999999</v>
      </c>
      <c r="BJ20" s="386">
        <v>0.34275719999999998</v>
      </c>
    </row>
    <row r="21" spans="1:62" s="356" customFormat="1">
      <c r="A21" s="382">
        <v>45817.708333333299</v>
      </c>
      <c r="B21" s="383">
        <v>34.718117700000001</v>
      </c>
      <c r="C21" s="384">
        <v>6.7405355</v>
      </c>
      <c r="D21" s="366">
        <v>0.80718670000000003</v>
      </c>
      <c r="E21" s="367">
        <v>0.81943630000000001</v>
      </c>
      <c r="F21" s="385">
        <v>17.758106600000001</v>
      </c>
      <c r="G21" s="386">
        <v>2.0144280637680807</v>
      </c>
      <c r="H21" s="387">
        <v>12.7472204</v>
      </c>
      <c r="I21" s="388">
        <v>193.11621969999999</v>
      </c>
      <c r="J21" s="389">
        <v>17.999814799999999</v>
      </c>
      <c r="K21" s="388">
        <v>192.69176429999999</v>
      </c>
      <c r="L21" s="390">
        <v>22.2025936</v>
      </c>
      <c r="M21" s="391">
        <v>39.112478099999997</v>
      </c>
      <c r="N21" s="391">
        <v>14.5623171</v>
      </c>
      <c r="O21" s="392">
        <v>199.80608090000001</v>
      </c>
      <c r="P21" s="393">
        <v>23.621296600000001</v>
      </c>
      <c r="Q21" s="391">
        <v>38.9732226</v>
      </c>
      <c r="R21" s="391">
        <v>14.2754858</v>
      </c>
      <c r="S21" s="394">
        <v>197.49890730000001</v>
      </c>
      <c r="T21" s="390">
        <v>20.349344200000001</v>
      </c>
      <c r="U21" s="391">
        <v>37.4004932</v>
      </c>
      <c r="V21" s="391">
        <v>14.359990700000001</v>
      </c>
      <c r="W21" s="392">
        <v>197.1604011</v>
      </c>
      <c r="X21" s="390">
        <v>20.394552000000001</v>
      </c>
      <c r="Y21" s="391">
        <v>40.257975199999997</v>
      </c>
      <c r="Z21" s="391">
        <v>14.356075000000001</v>
      </c>
      <c r="AA21" s="392">
        <v>198.67797440000001</v>
      </c>
      <c r="AB21" s="390">
        <v>195.32777379999999</v>
      </c>
      <c r="AC21" s="391">
        <v>13.354839999999999</v>
      </c>
      <c r="AD21" s="392">
        <v>52.825812634361114</v>
      </c>
      <c r="AE21" s="390">
        <v>1.5440662999999999</v>
      </c>
      <c r="AF21" s="391">
        <v>9.9708843999999992</v>
      </c>
      <c r="AG21" s="391">
        <v>0</v>
      </c>
      <c r="AH21" s="392">
        <v>76.306817899999999</v>
      </c>
      <c r="AI21" s="390">
        <v>21.967929900000001</v>
      </c>
      <c r="AJ21" s="391">
        <v>46.063377600000003</v>
      </c>
      <c r="AK21" s="391">
        <v>13.4506798</v>
      </c>
      <c r="AL21" s="392">
        <v>191.34170130000001</v>
      </c>
      <c r="AM21" s="390">
        <v>194.6699189</v>
      </c>
      <c r="AN21" s="391">
        <v>13.110251</v>
      </c>
      <c r="AO21" s="394">
        <v>3.1362113916111114</v>
      </c>
      <c r="AP21" s="390">
        <v>61.095348329527781</v>
      </c>
      <c r="AQ21" s="391">
        <v>8.8418022865555557</v>
      </c>
      <c r="AR21" s="392">
        <v>69.937150616083329</v>
      </c>
      <c r="AS21" s="387">
        <v>15.034526100000001</v>
      </c>
      <c r="AT21" s="395">
        <v>133.41998246313889</v>
      </c>
      <c r="AU21" s="395">
        <v>124.0992507</v>
      </c>
      <c r="AV21" s="395">
        <v>99.970523700000001</v>
      </c>
      <c r="AW21" s="396">
        <v>15.009286899999999</v>
      </c>
      <c r="AX21" s="397">
        <v>17.999814799999999</v>
      </c>
      <c r="AY21" s="398">
        <v>192.69176429999999</v>
      </c>
      <c r="AZ21" s="398">
        <v>121.1167677</v>
      </c>
      <c r="BA21" s="398">
        <v>14.999504099999999</v>
      </c>
      <c r="BB21" s="398">
        <v>1.2525866000000001</v>
      </c>
      <c r="BC21" s="424">
        <v>39.031455700000002</v>
      </c>
      <c r="BD21" s="386">
        <v>74.286010599999997</v>
      </c>
      <c r="BE21" s="386">
        <v>11.4376265</v>
      </c>
      <c r="BF21" s="386">
        <v>0.1166415</v>
      </c>
      <c r="BG21" s="386">
        <v>7.0749699999999999E-2</v>
      </c>
      <c r="BH21" s="386">
        <v>17.9677966</v>
      </c>
      <c r="BI21" s="386">
        <v>1.0277925999999999</v>
      </c>
      <c r="BJ21" s="386">
        <v>0.34256750000000002</v>
      </c>
    </row>
    <row r="22" spans="1:62" s="356" customFormat="1">
      <c r="A22" s="382">
        <v>45817.75</v>
      </c>
      <c r="B22" s="383">
        <v>34.688256899999999</v>
      </c>
      <c r="C22" s="384">
        <v>7.4452657000000002</v>
      </c>
      <c r="D22" s="366">
        <v>0.85672709999999996</v>
      </c>
      <c r="E22" s="367">
        <v>0.86844730000000003</v>
      </c>
      <c r="F22" s="385">
        <v>18.104643800000002</v>
      </c>
      <c r="G22" s="386">
        <v>1.9932983523949348</v>
      </c>
      <c r="H22" s="387">
        <v>12.7366154</v>
      </c>
      <c r="I22" s="388">
        <v>193.09039820000001</v>
      </c>
      <c r="J22" s="389">
        <v>18.013961399999999</v>
      </c>
      <c r="K22" s="388">
        <v>192.4936501</v>
      </c>
      <c r="L22" s="390">
        <v>22.171312700000001</v>
      </c>
      <c r="M22" s="391">
        <v>39.1056892</v>
      </c>
      <c r="N22" s="391">
        <v>14.554402</v>
      </c>
      <c r="O22" s="392">
        <v>199.81529929999999</v>
      </c>
      <c r="P22" s="390">
        <v>24.271164500000001</v>
      </c>
      <c r="Q22" s="391">
        <v>38.9768063</v>
      </c>
      <c r="R22" s="391">
        <v>14.2847195</v>
      </c>
      <c r="S22" s="392">
        <v>197.52828249999999</v>
      </c>
      <c r="T22" s="390">
        <v>20.636262299999999</v>
      </c>
      <c r="U22" s="391">
        <v>36.920172700000002</v>
      </c>
      <c r="V22" s="391">
        <v>14.3576789</v>
      </c>
      <c r="W22" s="392">
        <v>197.1079182</v>
      </c>
      <c r="X22" s="390">
        <v>20.346631800000001</v>
      </c>
      <c r="Y22" s="391">
        <v>39.758762400000002</v>
      </c>
      <c r="Z22" s="391">
        <v>14.3417613</v>
      </c>
      <c r="AA22" s="392">
        <v>198.41037600000001</v>
      </c>
      <c r="AB22" s="390">
        <v>195.33484150000001</v>
      </c>
      <c r="AC22" s="391">
        <v>13.3532742</v>
      </c>
      <c r="AD22" s="392">
        <v>53.907505921583336</v>
      </c>
      <c r="AE22" s="390">
        <v>1.7790615000000001</v>
      </c>
      <c r="AF22" s="391">
        <v>9.9714417999999991</v>
      </c>
      <c r="AG22" s="391">
        <v>0</v>
      </c>
      <c r="AH22" s="392">
        <v>76.300660399999998</v>
      </c>
      <c r="AI22" s="390">
        <v>22.032195699999999</v>
      </c>
      <c r="AJ22" s="391">
        <v>45.685687600000001</v>
      </c>
      <c r="AK22" s="391">
        <v>13.4493618</v>
      </c>
      <c r="AL22" s="392">
        <v>191.279605</v>
      </c>
      <c r="AM22" s="390">
        <v>194.66629570000001</v>
      </c>
      <c r="AN22" s="391">
        <v>13.1073319</v>
      </c>
      <c r="AO22" s="394">
        <v>3.1945881797777775</v>
      </c>
      <c r="AP22" s="390">
        <v>61.675236809527775</v>
      </c>
      <c r="AQ22" s="391">
        <v>7.4688085166944447</v>
      </c>
      <c r="AR22" s="392">
        <v>69.144045326222226</v>
      </c>
      <c r="AS22" s="387">
        <v>15.0340317</v>
      </c>
      <c r="AT22" s="395">
        <v>133.25369609102779</v>
      </c>
      <c r="AU22" s="395">
        <v>123.6225132</v>
      </c>
      <c r="AV22" s="395">
        <v>99.964369500000004</v>
      </c>
      <c r="AW22" s="396">
        <v>15.008042100000001</v>
      </c>
      <c r="AX22" s="397">
        <v>18.013961399999999</v>
      </c>
      <c r="AY22" s="398">
        <v>192.4936501</v>
      </c>
      <c r="AZ22" s="398">
        <v>121.50803500000001</v>
      </c>
      <c r="BA22" s="398">
        <v>15.013887799999999</v>
      </c>
      <c r="BB22" s="398">
        <v>1.2536670000000001</v>
      </c>
      <c r="BC22" s="424">
        <v>39.272404000000002</v>
      </c>
      <c r="BD22" s="386">
        <v>74.547535100000005</v>
      </c>
      <c r="BE22" s="386">
        <v>9.2561438999999996</v>
      </c>
      <c r="BF22" s="386">
        <v>0.128744</v>
      </c>
      <c r="BG22" s="386">
        <v>6.9856100000000004E-2</v>
      </c>
      <c r="BH22" s="386">
        <v>18.499275399999998</v>
      </c>
      <c r="BI22" s="386">
        <v>1.0241134000000001</v>
      </c>
      <c r="BJ22" s="386">
        <v>0.3418233</v>
      </c>
    </row>
    <row r="23" spans="1:62" s="356" customFormat="1">
      <c r="A23" s="382">
        <v>45817.791666666599</v>
      </c>
      <c r="B23" s="383">
        <v>34.4339741</v>
      </c>
      <c r="C23" s="384">
        <v>7.1924735000000002</v>
      </c>
      <c r="D23" s="366">
        <v>0.89167249999999998</v>
      </c>
      <c r="E23" s="367">
        <v>0.91648649999999998</v>
      </c>
      <c r="F23" s="385">
        <v>18.704136500000001</v>
      </c>
      <c r="G23" s="386">
        <v>1.9938932082405856</v>
      </c>
      <c r="H23" s="387">
        <v>12.656731000000001</v>
      </c>
      <c r="I23" s="388">
        <v>192.8140861</v>
      </c>
      <c r="J23" s="389">
        <v>17.9475619</v>
      </c>
      <c r="K23" s="388">
        <v>192.30000129999999</v>
      </c>
      <c r="L23" s="390">
        <v>22.119830100000001</v>
      </c>
      <c r="M23" s="391">
        <v>39.087131100000001</v>
      </c>
      <c r="N23" s="391">
        <v>14.4742152</v>
      </c>
      <c r="O23" s="392">
        <v>199.5902983</v>
      </c>
      <c r="P23" s="390">
        <v>24.268750499999999</v>
      </c>
      <c r="Q23" s="391">
        <v>38.983348100000001</v>
      </c>
      <c r="R23" s="391">
        <v>14.2079185</v>
      </c>
      <c r="S23" s="392">
        <v>197.2913849</v>
      </c>
      <c r="T23" s="390">
        <v>20.297927600000001</v>
      </c>
      <c r="U23" s="391">
        <v>37.042294699999999</v>
      </c>
      <c r="V23" s="391">
        <v>14.275178500000001</v>
      </c>
      <c r="W23" s="392">
        <v>196.84307079999999</v>
      </c>
      <c r="X23" s="390">
        <v>20.5132032</v>
      </c>
      <c r="Y23" s="391">
        <v>40.0583545</v>
      </c>
      <c r="Z23" s="391">
        <v>14.2738491</v>
      </c>
      <c r="AA23" s="392">
        <v>197.933513</v>
      </c>
      <c r="AB23" s="390">
        <v>195.06169019999999</v>
      </c>
      <c r="AC23" s="391">
        <v>13.2712103</v>
      </c>
      <c r="AD23" s="392">
        <v>53.961951327166666</v>
      </c>
      <c r="AE23" s="390">
        <v>1.9129752</v>
      </c>
      <c r="AF23" s="391">
        <v>9.9699427000000007</v>
      </c>
      <c r="AG23" s="391">
        <v>0</v>
      </c>
      <c r="AH23" s="392">
        <v>76.2677719</v>
      </c>
      <c r="AI23" s="390">
        <v>22.018693200000001</v>
      </c>
      <c r="AJ23" s="391">
        <v>48.055202899999998</v>
      </c>
      <c r="AK23" s="391">
        <v>13.3861746</v>
      </c>
      <c r="AL23" s="392">
        <v>191.04649749999999</v>
      </c>
      <c r="AM23" s="390">
        <v>194.41812089999999</v>
      </c>
      <c r="AN23" s="391">
        <v>13.034574599999999</v>
      </c>
      <c r="AO23" s="394">
        <v>3.0988445543055554</v>
      </c>
      <c r="AP23" s="390">
        <v>61.4224749555</v>
      </c>
      <c r="AQ23" s="391">
        <v>7.2351921352222224</v>
      </c>
      <c r="AR23" s="392">
        <v>68.657667090722228</v>
      </c>
      <c r="AS23" s="387">
        <v>14.9919546</v>
      </c>
      <c r="AT23" s="395">
        <v>132.32677935883333</v>
      </c>
      <c r="AU23" s="395">
        <v>124.27685959999999</v>
      </c>
      <c r="AV23" s="395">
        <v>99.959103299999995</v>
      </c>
      <c r="AW23" s="396">
        <v>14.966275599999999</v>
      </c>
      <c r="AX23" s="397">
        <v>17.9475619</v>
      </c>
      <c r="AY23" s="398">
        <v>192.30000129999999</v>
      </c>
      <c r="AZ23" s="398">
        <v>121.97418450000001</v>
      </c>
      <c r="BA23" s="398">
        <v>14.947613799999999</v>
      </c>
      <c r="BB23" s="398">
        <v>1.249277</v>
      </c>
      <c r="BC23" s="424">
        <v>38.835622299999997</v>
      </c>
      <c r="BD23" s="386">
        <v>75.786214700000002</v>
      </c>
      <c r="BE23" s="386">
        <v>9.8515283</v>
      </c>
      <c r="BF23" s="386">
        <v>0.13419500000000001</v>
      </c>
      <c r="BG23" s="386">
        <v>6.9435300000000005E-2</v>
      </c>
      <c r="BH23" s="386">
        <v>18.7039729</v>
      </c>
      <c r="BI23" s="386">
        <v>0.78255819999999998</v>
      </c>
      <c r="BJ23" s="386">
        <v>0.34252549999999998</v>
      </c>
    </row>
    <row r="24" spans="1:62" s="356" customFormat="1">
      <c r="A24" s="382">
        <v>45817.833333333299</v>
      </c>
      <c r="B24" s="383">
        <v>34.460919199999999</v>
      </c>
      <c r="C24" s="384">
        <v>7.2222928</v>
      </c>
      <c r="D24" s="366">
        <v>0.90356630000000004</v>
      </c>
      <c r="E24" s="367">
        <v>0.93716670000000002</v>
      </c>
      <c r="F24" s="385">
        <v>18.9454642</v>
      </c>
      <c r="G24" s="386">
        <v>1.9737790850652452</v>
      </c>
      <c r="H24" s="387">
        <v>12.666266200000001</v>
      </c>
      <c r="I24" s="388">
        <v>192.867593</v>
      </c>
      <c r="J24" s="389">
        <v>17.969936499999999</v>
      </c>
      <c r="K24" s="388">
        <v>192.1880415</v>
      </c>
      <c r="L24" s="390">
        <v>22.0732176</v>
      </c>
      <c r="M24" s="391">
        <v>39.076497699999997</v>
      </c>
      <c r="N24" s="391">
        <v>14.4926288</v>
      </c>
      <c r="O24" s="392">
        <v>199.66287410000001</v>
      </c>
      <c r="P24" s="390">
        <v>24.2267583</v>
      </c>
      <c r="Q24" s="391">
        <v>38.985824800000003</v>
      </c>
      <c r="R24" s="391">
        <v>14.2276752</v>
      </c>
      <c r="S24" s="392">
        <v>197.3890202</v>
      </c>
      <c r="T24" s="390">
        <v>20.4894164</v>
      </c>
      <c r="U24" s="391">
        <v>37.042484799999997</v>
      </c>
      <c r="V24" s="391">
        <v>14.300241400000001</v>
      </c>
      <c r="W24" s="392">
        <v>196.9182716</v>
      </c>
      <c r="X24" s="390">
        <v>20.699506199999998</v>
      </c>
      <c r="Y24" s="391">
        <v>39.986485799999997</v>
      </c>
      <c r="Z24" s="391">
        <v>14.3041944</v>
      </c>
      <c r="AA24" s="392">
        <v>198.2298122</v>
      </c>
      <c r="AB24" s="390">
        <v>195.138735</v>
      </c>
      <c r="AC24" s="391">
        <v>13.288436799999999</v>
      </c>
      <c r="AD24" s="392">
        <v>53.627255162611107</v>
      </c>
      <c r="AE24" s="390">
        <v>1.9645589999999999</v>
      </c>
      <c r="AF24" s="391">
        <v>9.9668905999999993</v>
      </c>
      <c r="AG24" s="391">
        <v>0</v>
      </c>
      <c r="AH24" s="392">
        <v>76.234668200000002</v>
      </c>
      <c r="AI24" s="390">
        <v>21.971187400000002</v>
      </c>
      <c r="AJ24" s="391">
        <v>47.836215699999997</v>
      </c>
      <c r="AK24" s="391">
        <v>13.3963091</v>
      </c>
      <c r="AL24" s="392">
        <v>191.06836490000001</v>
      </c>
      <c r="AM24" s="390">
        <v>194.4728078</v>
      </c>
      <c r="AN24" s="391">
        <v>13.0452163</v>
      </c>
      <c r="AO24" s="394">
        <v>3.1148079405555555</v>
      </c>
      <c r="AP24" s="390">
        <v>61.25546790305556</v>
      </c>
      <c r="AQ24" s="391">
        <v>6.762773666027778</v>
      </c>
      <c r="AR24" s="392">
        <v>68.018241569083344</v>
      </c>
      <c r="AS24" s="387">
        <v>15.025545599999999</v>
      </c>
      <c r="AT24" s="395">
        <v>132.05885627647223</v>
      </c>
      <c r="AU24" s="395">
        <v>124.8709025</v>
      </c>
      <c r="AV24" s="395">
        <v>99.957691800000006</v>
      </c>
      <c r="AW24" s="396">
        <v>15.000088099999999</v>
      </c>
      <c r="AX24" s="397">
        <v>17.969936499999999</v>
      </c>
      <c r="AY24" s="398">
        <v>192.1880415</v>
      </c>
      <c r="AZ24" s="398">
        <v>122.0815734</v>
      </c>
      <c r="BA24" s="398">
        <v>14.970098200000001</v>
      </c>
      <c r="BB24" s="398">
        <v>1.2412938</v>
      </c>
      <c r="BC24" s="424">
        <v>38.649369900000003</v>
      </c>
      <c r="BD24" s="386">
        <v>76.156900199999995</v>
      </c>
      <c r="BE24" s="386">
        <v>10.0693666</v>
      </c>
      <c r="BF24" s="386">
        <v>0.13360250000000001</v>
      </c>
      <c r="BG24" s="386">
        <v>6.9547300000000006E-2</v>
      </c>
      <c r="BH24" s="386">
        <v>19.4933841</v>
      </c>
      <c r="BI24" s="386">
        <v>0.89252229999999999</v>
      </c>
      <c r="BJ24" s="386">
        <v>0.34356540000000002</v>
      </c>
    </row>
    <row r="25" spans="1:62" s="356" customFormat="1">
      <c r="A25" s="382">
        <v>45817.875</v>
      </c>
      <c r="B25" s="383">
        <v>34.765795699999998</v>
      </c>
      <c r="C25" s="384">
        <v>6.5997021</v>
      </c>
      <c r="D25" s="366">
        <v>0.91803420000000002</v>
      </c>
      <c r="E25" s="367">
        <v>0.94925219999999999</v>
      </c>
      <c r="F25" s="385">
        <v>18.930937</v>
      </c>
      <c r="G25" s="386">
        <v>1.9465063764406616</v>
      </c>
      <c r="H25" s="387">
        <v>12.7853867</v>
      </c>
      <c r="I25" s="388">
        <v>193.27082369999999</v>
      </c>
      <c r="J25" s="389">
        <v>17.994675099999998</v>
      </c>
      <c r="K25" s="388">
        <v>191.66900630000001</v>
      </c>
      <c r="L25" s="390">
        <v>21.587513900000001</v>
      </c>
      <c r="M25" s="391">
        <v>39.077748900000003</v>
      </c>
      <c r="N25" s="391">
        <v>14.572857900000001</v>
      </c>
      <c r="O25" s="392">
        <v>199.93905040000001</v>
      </c>
      <c r="P25" s="390">
        <v>24.4307111</v>
      </c>
      <c r="Q25" s="391">
        <v>38.985341599999998</v>
      </c>
      <c r="R25" s="391">
        <v>14.319331200000001</v>
      </c>
      <c r="S25" s="392">
        <v>197.6687393</v>
      </c>
      <c r="T25" s="390">
        <v>21.076242100000002</v>
      </c>
      <c r="U25" s="391">
        <v>35.468575399999999</v>
      </c>
      <c r="V25" s="391">
        <v>14.3779261</v>
      </c>
      <c r="W25" s="392">
        <v>197.2020206</v>
      </c>
      <c r="X25" s="390">
        <v>20.803235099999998</v>
      </c>
      <c r="Y25" s="391">
        <v>37.741344699999999</v>
      </c>
      <c r="Z25" s="391">
        <v>14.363225</v>
      </c>
      <c r="AA25" s="392">
        <v>198.7838074</v>
      </c>
      <c r="AB25" s="390">
        <v>195.60906800000001</v>
      </c>
      <c r="AC25" s="391">
        <v>13.4311162</v>
      </c>
      <c r="AD25" s="392">
        <v>54.521992158083336</v>
      </c>
      <c r="AE25" s="390">
        <v>2.0702845000000001</v>
      </c>
      <c r="AF25" s="391">
        <v>9.9646877000000007</v>
      </c>
      <c r="AG25" s="391">
        <v>0</v>
      </c>
      <c r="AH25" s="392">
        <v>76.183015400000002</v>
      </c>
      <c r="AI25" s="390">
        <v>22.0258644</v>
      </c>
      <c r="AJ25" s="391">
        <v>42.055004699999998</v>
      </c>
      <c r="AK25" s="391">
        <v>13.482774600000001</v>
      </c>
      <c r="AL25" s="392">
        <v>191.2884621</v>
      </c>
      <c r="AM25" s="390">
        <v>194.83172400000001</v>
      </c>
      <c r="AN25" s="391">
        <v>13.1567775</v>
      </c>
      <c r="AO25" s="394">
        <v>3.2440119801944447</v>
      </c>
      <c r="AP25" s="390">
        <v>61.75624137677778</v>
      </c>
      <c r="AQ25" s="391">
        <v>5.9156016353055554</v>
      </c>
      <c r="AR25" s="392">
        <v>67.671843012083329</v>
      </c>
      <c r="AS25" s="387">
        <v>15.032078</v>
      </c>
      <c r="AT25" s="395">
        <v>132.02189249733334</v>
      </c>
      <c r="AU25" s="395">
        <v>124.94218309999999</v>
      </c>
      <c r="AV25" s="395">
        <v>99.958969699999997</v>
      </c>
      <c r="AW25" s="396">
        <v>15.0067108</v>
      </c>
      <c r="AX25" s="397">
        <v>17.994675099999998</v>
      </c>
      <c r="AY25" s="398">
        <v>191.66900630000001</v>
      </c>
      <c r="AZ25" s="398">
        <v>122.3011314</v>
      </c>
      <c r="BA25" s="398">
        <v>14.994678800000001</v>
      </c>
      <c r="BB25" s="398">
        <v>1.2384907999999999</v>
      </c>
      <c r="BC25" s="424">
        <v>38.4768404</v>
      </c>
      <c r="BD25" s="386">
        <v>76.407553899999996</v>
      </c>
      <c r="BE25" s="386">
        <v>5.2219579999999999</v>
      </c>
      <c r="BF25" s="386">
        <v>0.13534360000000001</v>
      </c>
      <c r="BG25" s="386">
        <v>6.9634500000000002E-2</v>
      </c>
      <c r="BH25" s="386">
        <v>16.569424999999999</v>
      </c>
      <c r="BI25" s="386">
        <v>1.0508465</v>
      </c>
      <c r="BJ25" s="386">
        <v>0.34366679999999999</v>
      </c>
    </row>
    <row r="26" spans="1:62" s="356" customFormat="1">
      <c r="A26" s="382">
        <v>45817.916666666599</v>
      </c>
      <c r="B26" s="383">
        <v>34.624003799999997</v>
      </c>
      <c r="C26" s="384">
        <v>6.4524131999999996</v>
      </c>
      <c r="D26" s="366">
        <v>0.91494960000000003</v>
      </c>
      <c r="E26" s="367">
        <v>0.9439244</v>
      </c>
      <c r="F26" s="385">
        <v>18.899436699999999</v>
      </c>
      <c r="G26" s="386">
        <v>1.9774755063301879</v>
      </c>
      <c r="H26" s="387">
        <v>12.691583899999999</v>
      </c>
      <c r="I26" s="395">
        <v>192.94407190000001</v>
      </c>
      <c r="J26" s="387">
        <v>17.889705299999999</v>
      </c>
      <c r="K26" s="388">
        <v>191.64244640000001</v>
      </c>
      <c r="L26" s="390">
        <v>20.704671600000001</v>
      </c>
      <c r="M26" s="391">
        <v>39.0789136</v>
      </c>
      <c r="N26" s="391">
        <v>14.407182000000001</v>
      </c>
      <c r="O26" s="392">
        <v>199.4630363</v>
      </c>
      <c r="P26" s="390">
        <v>23.946468800000002</v>
      </c>
      <c r="Q26" s="391">
        <v>39.258268399999999</v>
      </c>
      <c r="R26" s="391">
        <v>14.1640441</v>
      </c>
      <c r="S26" s="392">
        <v>197.12570450000001</v>
      </c>
      <c r="T26" s="390">
        <v>20.819247799999999</v>
      </c>
      <c r="U26" s="391">
        <v>33.801419799999998</v>
      </c>
      <c r="V26" s="391">
        <v>14.2079342</v>
      </c>
      <c r="W26" s="392">
        <v>196.69068390000001</v>
      </c>
      <c r="X26" s="390">
        <v>20.614139000000002</v>
      </c>
      <c r="Y26" s="391">
        <v>37.809360099999999</v>
      </c>
      <c r="Z26" s="391">
        <v>14.208138099999999</v>
      </c>
      <c r="AA26" s="392">
        <v>198.22812690000001</v>
      </c>
      <c r="AB26" s="390">
        <v>195.2745797</v>
      </c>
      <c r="AC26" s="391">
        <v>13.331516000000001</v>
      </c>
      <c r="AD26" s="392">
        <v>54.511067115555555</v>
      </c>
      <c r="AE26" s="390">
        <v>2.2039909</v>
      </c>
      <c r="AF26" s="391">
        <v>9.9641579</v>
      </c>
      <c r="AG26" s="391">
        <v>0</v>
      </c>
      <c r="AH26" s="392">
        <v>76.110874499999994</v>
      </c>
      <c r="AI26" s="390">
        <v>22.1618745</v>
      </c>
      <c r="AJ26" s="391">
        <v>43.354425200000001</v>
      </c>
      <c r="AK26" s="391">
        <v>13.4132955</v>
      </c>
      <c r="AL26" s="392">
        <v>191.0782227</v>
      </c>
      <c r="AM26" s="390">
        <v>194.52791260000001</v>
      </c>
      <c r="AN26" s="391">
        <v>13.069528699999999</v>
      </c>
      <c r="AO26" s="394">
        <v>3.1624779542222221</v>
      </c>
      <c r="AP26" s="390">
        <v>62.475415854888894</v>
      </c>
      <c r="AQ26" s="391">
        <v>5.992703590694445</v>
      </c>
      <c r="AR26" s="392">
        <v>68.468119445583341</v>
      </c>
      <c r="AS26" s="389">
        <v>14.944341700000001</v>
      </c>
      <c r="AT26" s="395">
        <v>131.66473587027778</v>
      </c>
      <c r="AU26" s="395">
        <v>125.1371156</v>
      </c>
      <c r="AV26" s="395">
        <v>99.9591183</v>
      </c>
      <c r="AW26" s="396">
        <v>14.9192117</v>
      </c>
      <c r="AX26" s="397">
        <v>17.889705299999999</v>
      </c>
      <c r="AY26" s="398">
        <v>191.64244640000001</v>
      </c>
      <c r="AZ26" s="398">
        <v>122.4482289</v>
      </c>
      <c r="BA26" s="398">
        <v>14.8898513</v>
      </c>
      <c r="BB26" s="398">
        <v>1.2388203</v>
      </c>
      <c r="BC26" s="424">
        <v>38.174903499999999</v>
      </c>
      <c r="BD26" s="386">
        <v>77.024343700000003</v>
      </c>
      <c r="BE26" s="386">
        <v>0.67400859999999996</v>
      </c>
      <c r="BF26" s="386">
        <v>0.13730039999999999</v>
      </c>
      <c r="BG26" s="386">
        <v>6.9743100000000002E-2</v>
      </c>
      <c r="BH26" s="386">
        <v>15.4716378</v>
      </c>
      <c r="BI26" s="386">
        <v>0.90919289999999997</v>
      </c>
      <c r="BJ26" s="386">
        <v>0.34198210000000001</v>
      </c>
    </row>
    <row r="27" spans="1:62" s="356" customFormat="1">
      <c r="A27" s="382">
        <v>45817.958333333299</v>
      </c>
      <c r="B27" s="383">
        <v>34.782957799999998</v>
      </c>
      <c r="C27" s="384">
        <v>6.5594539999999997</v>
      </c>
      <c r="D27" s="366">
        <v>0.91145900000000002</v>
      </c>
      <c r="E27" s="367">
        <v>0.94359159999999997</v>
      </c>
      <c r="F27" s="385">
        <v>18.9478565</v>
      </c>
      <c r="G27" s="386">
        <v>1.9811749757951869</v>
      </c>
      <c r="H27" s="389">
        <v>12.6412806</v>
      </c>
      <c r="I27" s="388">
        <v>192.7600534</v>
      </c>
      <c r="J27" s="389">
        <v>17.954419900000001</v>
      </c>
      <c r="K27" s="388">
        <v>191.76727159999999</v>
      </c>
      <c r="L27" s="390">
        <v>20.262850799999999</v>
      </c>
      <c r="M27" s="391">
        <v>38.611844300000001</v>
      </c>
      <c r="N27" s="391">
        <v>14.3378865</v>
      </c>
      <c r="O27" s="392">
        <v>199.2514209</v>
      </c>
      <c r="P27" s="390">
        <v>23.818266099999999</v>
      </c>
      <c r="Q27" s="391">
        <v>39.4017439</v>
      </c>
      <c r="R27" s="391">
        <v>14.120094099999999</v>
      </c>
      <c r="S27" s="392">
        <v>196.996701</v>
      </c>
      <c r="T27" s="390">
        <v>20.424678400000001</v>
      </c>
      <c r="U27" s="391">
        <v>34.348422999999997</v>
      </c>
      <c r="V27" s="391">
        <v>14.1667253</v>
      </c>
      <c r="W27" s="392">
        <v>196.47198230000001</v>
      </c>
      <c r="X27" s="390">
        <v>20.606641199999999</v>
      </c>
      <c r="Y27" s="391">
        <v>40.054379300000001</v>
      </c>
      <c r="Z27" s="391">
        <v>14.2035412</v>
      </c>
      <c r="AA27" s="392">
        <v>198.14676800000001</v>
      </c>
      <c r="AB27" s="390">
        <v>195.07327570000001</v>
      </c>
      <c r="AC27" s="391">
        <v>13.273958</v>
      </c>
      <c r="AD27" s="392">
        <v>54.217571416111113</v>
      </c>
      <c r="AE27" s="390">
        <v>2.2813547000000001</v>
      </c>
      <c r="AF27" s="391">
        <v>9.9633979000000004</v>
      </c>
      <c r="AG27" s="391">
        <v>0</v>
      </c>
      <c r="AH27" s="392">
        <v>76.028706999999997</v>
      </c>
      <c r="AI27" s="390">
        <v>22.100131900000001</v>
      </c>
      <c r="AJ27" s="391">
        <v>49.867267900000002</v>
      </c>
      <c r="AK27" s="391">
        <v>13.4101482</v>
      </c>
      <c r="AL27" s="392">
        <v>191.05012619999999</v>
      </c>
      <c r="AM27" s="390">
        <v>194.40636860000001</v>
      </c>
      <c r="AN27" s="391">
        <v>13.035015599999999</v>
      </c>
      <c r="AO27" s="394">
        <v>3.1115738182222219</v>
      </c>
      <c r="AP27" s="390">
        <v>63.353966741361113</v>
      </c>
      <c r="AQ27" s="391">
        <v>5.5571588361388891</v>
      </c>
      <c r="AR27" s="392">
        <v>68.911125577500002</v>
      </c>
      <c r="AS27" s="389">
        <v>15.0146666</v>
      </c>
      <c r="AT27" s="395">
        <v>132.05909617533334</v>
      </c>
      <c r="AU27" s="395">
        <v>125.28087960000001</v>
      </c>
      <c r="AV27" s="395">
        <v>99.9589134</v>
      </c>
      <c r="AW27" s="396">
        <v>14.989113</v>
      </c>
      <c r="AX27" s="397">
        <v>17.954419900000001</v>
      </c>
      <c r="AY27" s="398">
        <v>191.76727159999999</v>
      </c>
      <c r="AZ27" s="398">
        <v>122.4276675</v>
      </c>
      <c r="BA27" s="398">
        <v>14.954108700000001</v>
      </c>
      <c r="BB27" s="398">
        <v>1.2367111</v>
      </c>
      <c r="BC27" s="424">
        <v>38.494663500000001</v>
      </c>
      <c r="BD27" s="386">
        <v>76.984848999999997</v>
      </c>
      <c r="BE27" s="386">
        <v>0.3706932</v>
      </c>
      <c r="BF27" s="386">
        <v>0.13685820000000001</v>
      </c>
      <c r="BG27" s="386">
        <v>6.9891499999999995E-2</v>
      </c>
      <c r="BH27" s="386">
        <v>19.140515499999999</v>
      </c>
      <c r="BI27" s="386">
        <v>0.75687680000000002</v>
      </c>
      <c r="BJ27" s="386">
        <v>0.34234160000000002</v>
      </c>
    </row>
    <row r="28" spans="1:62" s="356" customFormat="1">
      <c r="A28" s="382">
        <v>45818</v>
      </c>
      <c r="B28" s="383">
        <v>35.047816699999998</v>
      </c>
      <c r="C28" s="384">
        <v>6.6963825000000003</v>
      </c>
      <c r="D28" s="366">
        <v>0.90218609999999999</v>
      </c>
      <c r="E28" s="367">
        <v>0.92654409999999998</v>
      </c>
      <c r="F28" s="385">
        <v>18.211998099999999</v>
      </c>
      <c r="G28" s="386">
        <v>2.1841257403504843</v>
      </c>
      <c r="H28" s="389">
        <v>12.933234000000001</v>
      </c>
      <c r="I28" s="388">
        <v>193.59048000000001</v>
      </c>
      <c r="J28" s="389">
        <v>18.1817867</v>
      </c>
      <c r="K28" s="388">
        <v>192.27678109999999</v>
      </c>
      <c r="L28" s="390">
        <v>20.230449100000001</v>
      </c>
      <c r="M28" s="391">
        <v>38.055779800000003</v>
      </c>
      <c r="N28" s="391">
        <v>14.571945700000001</v>
      </c>
      <c r="O28" s="392">
        <v>199.82053669999999</v>
      </c>
      <c r="P28" s="390">
        <v>23.352670199999999</v>
      </c>
      <c r="Q28" s="391">
        <v>38.067953199999998</v>
      </c>
      <c r="R28" s="391">
        <v>14.3625135</v>
      </c>
      <c r="S28" s="392">
        <v>197.43067429999999</v>
      </c>
      <c r="T28" s="390">
        <v>20.944399400000002</v>
      </c>
      <c r="U28" s="391">
        <v>34.987165500000003</v>
      </c>
      <c r="V28" s="391">
        <v>14.4327284</v>
      </c>
      <c r="W28" s="392">
        <v>197.09974969999999</v>
      </c>
      <c r="X28" s="390">
        <v>20.875334899999999</v>
      </c>
      <c r="Y28" s="391">
        <v>40.059701099999998</v>
      </c>
      <c r="Z28" s="391">
        <v>14.470178199999999</v>
      </c>
      <c r="AA28" s="392">
        <v>199.0056065</v>
      </c>
      <c r="AB28" s="390">
        <v>195.78157089999999</v>
      </c>
      <c r="AC28" s="391">
        <v>13.5443847</v>
      </c>
      <c r="AD28" s="392">
        <v>53.441109980555559</v>
      </c>
      <c r="AE28" s="390">
        <v>2.2857865999999998</v>
      </c>
      <c r="AF28" s="391">
        <v>9.9556853000000007</v>
      </c>
      <c r="AG28" s="391">
        <v>0</v>
      </c>
      <c r="AH28" s="392">
        <v>75.955596</v>
      </c>
      <c r="AI28" s="390">
        <v>21.8741381</v>
      </c>
      <c r="AJ28" s="391">
        <v>50.2088751</v>
      </c>
      <c r="AK28" s="391">
        <v>13.6634174</v>
      </c>
      <c r="AL28" s="392">
        <v>191.4715697</v>
      </c>
      <c r="AM28" s="390">
        <v>195.16585850000001</v>
      </c>
      <c r="AN28" s="391">
        <v>13.3145712</v>
      </c>
      <c r="AO28" s="394">
        <v>3.0157373539444445</v>
      </c>
      <c r="AP28" s="390">
        <v>62.044413001472222</v>
      </c>
      <c r="AQ28" s="391">
        <v>14.504425596083333</v>
      </c>
      <c r="AR28" s="392">
        <v>76.548838597555559</v>
      </c>
      <c r="AS28" s="389">
        <v>15.199405499999999</v>
      </c>
      <c r="AT28" s="395">
        <v>133.26019207169443</v>
      </c>
      <c r="AU28" s="395">
        <v>124.30549480000001</v>
      </c>
      <c r="AV28" s="395">
        <v>99.958700699999994</v>
      </c>
      <c r="AW28" s="396">
        <v>15.1729243</v>
      </c>
      <c r="AX28" s="397">
        <v>18.1817867</v>
      </c>
      <c r="AY28" s="398">
        <v>192.27678109999999</v>
      </c>
      <c r="AZ28" s="398">
        <v>122.11169580000001</v>
      </c>
      <c r="BA28" s="398">
        <v>15.184484100000001</v>
      </c>
      <c r="BB28" s="398">
        <v>1.2283052999999999</v>
      </c>
      <c r="BC28" s="424">
        <v>39.007230100000001</v>
      </c>
      <c r="BD28" s="386">
        <v>76.174455899999998</v>
      </c>
      <c r="BE28" s="386">
        <v>0.12765170000000001</v>
      </c>
      <c r="BF28" s="386">
        <v>0.1280184</v>
      </c>
      <c r="BG28" s="386">
        <v>7.0653199999999999E-2</v>
      </c>
      <c r="BH28" s="386">
        <v>14.2720997</v>
      </c>
      <c r="BI28" s="386">
        <v>0.74983569999999999</v>
      </c>
      <c r="BJ28" s="386">
        <v>0.34561380000000003</v>
      </c>
    </row>
    <row r="29" spans="1:62" s="321" customFormat="1">
      <c r="A29" s="400" t="s">
        <v>261</v>
      </c>
      <c r="B29" s="314">
        <f>B30*24</f>
        <v>828.01800889999993</v>
      </c>
      <c r="C29" s="315">
        <f>C30*24</f>
        <v>149.54289949999998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4585356.2791315001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275750.410668</v>
      </c>
      <c r="AP29" s="267">
        <f>SUM(AP5:AP28)*3600</f>
        <v>5154428.7599128019</v>
      </c>
      <c r="AQ29" s="317">
        <f t="shared" ref="AQ29:AR29" si="0">SUM(AQ5:AQ28)*3600</f>
        <v>724982.80666550004</v>
      </c>
      <c r="AR29" s="266">
        <f t="shared" si="0"/>
        <v>5879411.5665782997</v>
      </c>
      <c r="AS29" s="275"/>
      <c r="AT29" s="318">
        <f>AT30*24*3600</f>
        <v>11439262.369593799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34.50075037083333</v>
      </c>
      <c r="C30" s="337">
        <f t="shared" si="1"/>
        <v>6.2309541458333326</v>
      </c>
      <c r="D30" s="336">
        <f t="shared" si="1"/>
        <v>0.86375362083333351</v>
      </c>
      <c r="E30" s="337">
        <f t="shared" si="1"/>
        <v>0.88292418750000012</v>
      </c>
      <c r="F30" s="335">
        <f t="shared" si="1"/>
        <v>18.488519470833335</v>
      </c>
      <c r="G30" s="335">
        <f t="shared" si="1"/>
        <v>1.9722207502699713</v>
      </c>
      <c r="H30" s="336">
        <f t="shared" si="1"/>
        <v>12.591416937500002</v>
      </c>
      <c r="I30" s="337">
        <f t="shared" si="1"/>
        <v>192.58201624166668</v>
      </c>
      <c r="J30" s="336">
        <f t="shared" si="1"/>
        <v>17.857571370833337</v>
      </c>
      <c r="K30" s="337">
        <f t="shared" si="1"/>
        <v>192.07584388750001</v>
      </c>
      <c r="L30" s="336">
        <f t="shared" si="1"/>
        <v>20.879556779166666</v>
      </c>
      <c r="M30" s="338">
        <f t="shared" si="1"/>
        <v>38.578029416666659</v>
      </c>
      <c r="N30" s="338">
        <f t="shared" si="1"/>
        <v>14.317748637500001</v>
      </c>
      <c r="O30" s="337">
        <f t="shared" si="1"/>
        <v>199.08009844166665</v>
      </c>
      <c r="P30" s="336">
        <f t="shared" si="1"/>
        <v>22.903982179166665</v>
      </c>
      <c r="Q30" s="338">
        <f t="shared" si="1"/>
        <v>38.504528837500004</v>
      </c>
      <c r="R30" s="338">
        <f t="shared" si="1"/>
        <v>14.061513345833335</v>
      </c>
      <c r="S30" s="337">
        <f t="shared" si="1"/>
        <v>196.76600323750006</v>
      </c>
      <c r="T30" s="336">
        <f t="shared" si="1"/>
        <v>20.427592791666665</v>
      </c>
      <c r="U30" s="338">
        <f t="shared" si="1"/>
        <v>37.812906320833321</v>
      </c>
      <c r="V30" s="338">
        <f t="shared" si="1"/>
        <v>14.180458929166667</v>
      </c>
      <c r="W30" s="337">
        <f t="shared" si="1"/>
        <v>196.76823088749998</v>
      </c>
      <c r="X30" s="336">
        <f t="shared" si="1"/>
        <v>20.443794912500003</v>
      </c>
      <c r="Y30" s="338">
        <f t="shared" si="1"/>
        <v>40.485243383333334</v>
      </c>
      <c r="Z30" s="338">
        <f t="shared" si="1"/>
        <v>14.174018816666667</v>
      </c>
      <c r="AA30" s="337">
        <f t="shared" si="1"/>
        <v>198.08945585000001</v>
      </c>
      <c r="AB30" s="336">
        <f t="shared" si="1"/>
        <v>194.82330847916668</v>
      </c>
      <c r="AC30" s="338">
        <f t="shared" si="1"/>
        <v>13.203173900000001</v>
      </c>
      <c r="AD30" s="337">
        <f t="shared" si="1"/>
        <v>53.071253230688654</v>
      </c>
      <c r="AE30" s="336">
        <f t="shared" si="1"/>
        <v>1.7596752958333337</v>
      </c>
      <c r="AF30" s="338">
        <f t="shared" si="1"/>
        <v>9.9710656124999986</v>
      </c>
      <c r="AG30" s="338">
        <f t="shared" si="1"/>
        <v>0</v>
      </c>
      <c r="AH30" s="337">
        <f t="shared" si="1"/>
        <v>75.529894658333319</v>
      </c>
      <c r="AI30" s="336">
        <f t="shared" si="1"/>
        <v>21.513401729166663</v>
      </c>
      <c r="AJ30" s="338">
        <f t="shared" si="1"/>
        <v>49.300844175000009</v>
      </c>
      <c r="AK30" s="338">
        <f t="shared" si="1"/>
        <v>13.343051649999998</v>
      </c>
      <c r="AL30" s="334">
        <f t="shared" si="1"/>
        <v>190.93449834166665</v>
      </c>
      <c r="AM30" s="336">
        <f t="shared" si="1"/>
        <v>194.19295727500003</v>
      </c>
      <c r="AN30" s="338">
        <f t="shared" si="1"/>
        <v>12.972786512499999</v>
      </c>
      <c r="AO30" s="337">
        <f t="shared" si="1"/>
        <v>3.1915556790277777</v>
      </c>
      <c r="AP30" s="336">
        <f t="shared" si="1"/>
        <v>59.657740276768543</v>
      </c>
      <c r="AQ30" s="338">
        <f t="shared" si="1"/>
        <v>8.3910047067766218</v>
      </c>
      <c r="AR30" s="337">
        <f t="shared" si="1"/>
        <v>68.048744983545134</v>
      </c>
      <c r="AS30" s="336">
        <f t="shared" si="1"/>
        <v>14.893023237500001</v>
      </c>
      <c r="AT30" s="338">
        <f t="shared" si="1"/>
        <v>132.39887001844676</v>
      </c>
      <c r="AU30" s="338">
        <f t="shared" si="1"/>
        <v>124.04485463749999</v>
      </c>
      <c r="AV30" s="338">
        <f t="shared" si="1"/>
        <v>99.967033891666645</v>
      </c>
      <c r="AW30" s="339">
        <f t="shared" si="1"/>
        <v>14.868556904166669</v>
      </c>
      <c r="AX30" s="340">
        <f t="shared" si="1"/>
        <v>17.857571370833337</v>
      </c>
      <c r="AY30" s="339">
        <f t="shared" si="1"/>
        <v>192.07584388750001</v>
      </c>
      <c r="AZ30" s="339">
        <f t="shared" si="1"/>
        <v>121.39009119999999</v>
      </c>
      <c r="BA30" s="339">
        <f t="shared" si="1"/>
        <v>14.857531825000001</v>
      </c>
      <c r="BB30" s="339">
        <f t="shared" si="1"/>
        <v>1.2408475625000002</v>
      </c>
      <c r="BC30" s="339">
        <f t="shared" si="1"/>
        <v>38.529680741666674</v>
      </c>
      <c r="BD30" s="335">
        <f t="shared" si="1"/>
        <v>75.701293354166651</v>
      </c>
      <c r="BE30" s="340">
        <f t="shared" si="1"/>
        <v>7.3094414625000006</v>
      </c>
      <c r="BF30" s="337">
        <f t="shared" si="1"/>
        <v>0.12866433333333335</v>
      </c>
      <c r="BG30" s="340">
        <f t="shared" si="1"/>
        <v>7.1807966666666667E-2</v>
      </c>
      <c r="BH30" s="337">
        <f t="shared" si="1"/>
        <v>17.634658716666667</v>
      </c>
      <c r="BI30" s="340">
        <f t="shared" si="1"/>
        <v>0.82975597499999987</v>
      </c>
      <c r="BJ30" s="337">
        <f t="shared" si="1"/>
        <v>0.34636563749999999</v>
      </c>
    </row>
    <row r="31" spans="1:62">
      <c r="A31" s="426" t="s">
        <v>4</v>
      </c>
      <c r="B31" s="343">
        <f t="shared" ref="B31:BJ31" si="2">MIN(B5:B28)</f>
        <v>32.776400799999998</v>
      </c>
      <c r="C31" s="344">
        <f t="shared" si="2"/>
        <v>3.3048183</v>
      </c>
      <c r="D31" s="343">
        <f t="shared" si="2"/>
        <v>0.80504419999999999</v>
      </c>
      <c r="E31" s="344">
        <f t="shared" si="2"/>
        <v>0.8179054</v>
      </c>
      <c r="F31" s="342">
        <f t="shared" si="2"/>
        <v>16.825188799999999</v>
      </c>
      <c r="G31" s="342">
        <f t="shared" si="2"/>
        <v>1.6238957436577102</v>
      </c>
      <c r="H31" s="343">
        <f t="shared" si="2"/>
        <v>12.363414499999999</v>
      </c>
      <c r="I31" s="344">
        <f t="shared" si="2"/>
        <v>191.80858119999999</v>
      </c>
      <c r="J31" s="343">
        <f t="shared" si="2"/>
        <v>17.565773400000001</v>
      </c>
      <c r="K31" s="344">
        <f t="shared" si="2"/>
        <v>191.64244640000001</v>
      </c>
      <c r="L31" s="343">
        <f t="shared" si="2"/>
        <v>19.6449411</v>
      </c>
      <c r="M31" s="345">
        <f t="shared" si="2"/>
        <v>36.857456200000001</v>
      </c>
      <c r="N31" s="345">
        <f t="shared" si="2"/>
        <v>13.998526200000001</v>
      </c>
      <c r="O31" s="344">
        <f t="shared" si="2"/>
        <v>197.9428795</v>
      </c>
      <c r="P31" s="343">
        <f t="shared" si="2"/>
        <v>21.9019412</v>
      </c>
      <c r="Q31" s="345">
        <f t="shared" si="2"/>
        <v>37.819942900000001</v>
      </c>
      <c r="R31" s="345">
        <f t="shared" si="2"/>
        <v>13.762279700000001</v>
      </c>
      <c r="S31" s="344">
        <f t="shared" si="2"/>
        <v>195.80156310000001</v>
      </c>
      <c r="T31" s="343">
        <f t="shared" si="2"/>
        <v>19.670335900000001</v>
      </c>
      <c r="U31" s="345">
        <f t="shared" si="2"/>
        <v>33.801419799999998</v>
      </c>
      <c r="V31" s="345">
        <f t="shared" si="2"/>
        <v>13.8734284</v>
      </c>
      <c r="W31" s="344">
        <f t="shared" si="2"/>
        <v>196.01656500000001</v>
      </c>
      <c r="X31" s="343">
        <f t="shared" si="2"/>
        <v>20.0394653</v>
      </c>
      <c r="Y31" s="345">
        <f t="shared" si="2"/>
        <v>37.741344699999999</v>
      </c>
      <c r="Z31" s="345">
        <f t="shared" si="2"/>
        <v>13.891013299999999</v>
      </c>
      <c r="AA31" s="344">
        <f t="shared" si="2"/>
        <v>197.23564160000001</v>
      </c>
      <c r="AB31" s="343">
        <f t="shared" si="2"/>
        <v>193.90362189999999</v>
      </c>
      <c r="AC31" s="345">
        <f t="shared" si="2"/>
        <v>12.9391514</v>
      </c>
      <c r="AD31" s="344">
        <f t="shared" si="2"/>
        <v>50.279794555694444</v>
      </c>
      <c r="AE31" s="343">
        <f t="shared" si="2"/>
        <v>1.2387779999999999</v>
      </c>
      <c r="AF31" s="345">
        <f t="shared" si="2"/>
        <v>9.9556853000000007</v>
      </c>
      <c r="AG31" s="345">
        <f t="shared" si="2"/>
        <v>0</v>
      </c>
      <c r="AH31" s="344">
        <f t="shared" si="2"/>
        <v>74.427212900000001</v>
      </c>
      <c r="AI31" s="343">
        <f t="shared" si="2"/>
        <v>21.0820103</v>
      </c>
      <c r="AJ31" s="345">
        <f t="shared" si="2"/>
        <v>42.055004699999998</v>
      </c>
      <c r="AK31" s="345">
        <f t="shared" si="2"/>
        <v>13.162160699999999</v>
      </c>
      <c r="AL31" s="341">
        <f t="shared" si="2"/>
        <v>190.3903195</v>
      </c>
      <c r="AM31" s="343">
        <f t="shared" si="2"/>
        <v>193.42165499999999</v>
      </c>
      <c r="AN31" s="345">
        <f t="shared" si="2"/>
        <v>12.744762100000001</v>
      </c>
      <c r="AO31" s="344">
        <f t="shared" si="2"/>
        <v>3.0028288082500003</v>
      </c>
      <c r="AP31" s="343">
        <f t="shared" si="2"/>
        <v>47.649129174611112</v>
      </c>
      <c r="AQ31" s="345">
        <f t="shared" si="2"/>
        <v>5.5571588361388891</v>
      </c>
      <c r="AR31" s="344">
        <f t="shared" si="2"/>
        <v>55.942311491388892</v>
      </c>
      <c r="AS31" s="343">
        <f t="shared" si="2"/>
        <v>14.4189676</v>
      </c>
      <c r="AT31" s="345">
        <f t="shared" si="2"/>
        <v>131.19304394122221</v>
      </c>
      <c r="AU31" s="345">
        <f t="shared" si="2"/>
        <v>123.0713978</v>
      </c>
      <c r="AV31" s="345">
        <f t="shared" si="2"/>
        <v>99.957691800000006</v>
      </c>
      <c r="AW31" s="346">
        <f t="shared" si="2"/>
        <v>14.398216100000001</v>
      </c>
      <c r="AX31" s="347">
        <f t="shared" si="2"/>
        <v>17.565773400000001</v>
      </c>
      <c r="AY31" s="346">
        <f t="shared" si="2"/>
        <v>191.64244640000001</v>
      </c>
      <c r="AZ31" s="346">
        <f t="shared" si="2"/>
        <v>120.2361705</v>
      </c>
      <c r="BA31" s="346">
        <f t="shared" si="2"/>
        <v>14.565728999999999</v>
      </c>
      <c r="BB31" s="346">
        <f t="shared" si="2"/>
        <v>1.1592433</v>
      </c>
      <c r="BC31" s="346">
        <f t="shared" si="2"/>
        <v>37.188757099999997</v>
      </c>
      <c r="BD31" s="342">
        <f t="shared" si="2"/>
        <v>74.286010599999997</v>
      </c>
      <c r="BE31" s="347">
        <f t="shared" si="2"/>
        <v>0.12765170000000001</v>
      </c>
      <c r="BF31" s="344">
        <f t="shared" si="2"/>
        <v>0.11017540000000001</v>
      </c>
      <c r="BG31" s="347">
        <f t="shared" si="2"/>
        <v>6.9390999999999994E-2</v>
      </c>
      <c r="BH31" s="344">
        <f t="shared" si="2"/>
        <v>14.2720997</v>
      </c>
      <c r="BI31" s="347">
        <f t="shared" si="2"/>
        <v>0.68877290000000002</v>
      </c>
      <c r="BJ31" s="344">
        <f t="shared" si="2"/>
        <v>0.3418233</v>
      </c>
    </row>
    <row r="32" spans="1:62" ht="13.5" thickBot="1">
      <c r="A32" s="427" t="s">
        <v>3</v>
      </c>
      <c r="B32" s="350">
        <f t="shared" ref="B32:BJ32" si="3">MAX(B5:B28)</f>
        <v>35.047816699999998</v>
      </c>
      <c r="C32" s="351">
        <f t="shared" si="3"/>
        <v>7.6531114999999996</v>
      </c>
      <c r="D32" s="350">
        <f t="shared" si="3"/>
        <v>0.91803420000000002</v>
      </c>
      <c r="E32" s="351">
        <f t="shared" si="3"/>
        <v>0.94925219999999999</v>
      </c>
      <c r="F32" s="349">
        <f t="shared" si="3"/>
        <v>20.242534200000001</v>
      </c>
      <c r="G32" s="349">
        <f t="shared" si="3"/>
        <v>2.1841257403504843</v>
      </c>
      <c r="H32" s="350">
        <f t="shared" si="3"/>
        <v>12.933234000000001</v>
      </c>
      <c r="I32" s="351">
        <f t="shared" si="3"/>
        <v>193.59048000000001</v>
      </c>
      <c r="J32" s="350">
        <f t="shared" si="3"/>
        <v>18.1817867</v>
      </c>
      <c r="K32" s="351">
        <f t="shared" si="3"/>
        <v>192.69176429999999</v>
      </c>
      <c r="L32" s="350">
        <f t="shared" si="3"/>
        <v>22.237906899999999</v>
      </c>
      <c r="M32" s="352">
        <f t="shared" si="3"/>
        <v>39.341257599999999</v>
      </c>
      <c r="N32" s="352">
        <f t="shared" si="3"/>
        <v>14.610003799999999</v>
      </c>
      <c r="O32" s="351">
        <f t="shared" si="3"/>
        <v>199.93905040000001</v>
      </c>
      <c r="P32" s="350">
        <f t="shared" si="3"/>
        <v>24.4307111</v>
      </c>
      <c r="Q32" s="352">
        <f t="shared" si="3"/>
        <v>39.4017439</v>
      </c>
      <c r="R32" s="352">
        <f t="shared" si="3"/>
        <v>14.3625135</v>
      </c>
      <c r="S32" s="351">
        <f t="shared" si="3"/>
        <v>197.6687393</v>
      </c>
      <c r="T32" s="350">
        <f t="shared" si="3"/>
        <v>21.076242100000002</v>
      </c>
      <c r="U32" s="352">
        <f t="shared" si="3"/>
        <v>41.051651700000001</v>
      </c>
      <c r="V32" s="352">
        <f t="shared" si="3"/>
        <v>14.475001799999999</v>
      </c>
      <c r="W32" s="351">
        <f t="shared" si="3"/>
        <v>197.73534739999999</v>
      </c>
      <c r="X32" s="350">
        <f t="shared" si="3"/>
        <v>20.875334899999999</v>
      </c>
      <c r="Y32" s="352">
        <f t="shared" si="3"/>
        <v>43.075013400000003</v>
      </c>
      <c r="Z32" s="352">
        <f t="shared" si="3"/>
        <v>14.470178199999999</v>
      </c>
      <c r="AA32" s="351">
        <f t="shared" si="3"/>
        <v>199.0409047</v>
      </c>
      <c r="AB32" s="350">
        <f t="shared" si="3"/>
        <v>195.78157089999999</v>
      </c>
      <c r="AC32" s="352">
        <f t="shared" si="3"/>
        <v>13.5443847</v>
      </c>
      <c r="AD32" s="351">
        <f t="shared" si="3"/>
        <v>54.521992158083336</v>
      </c>
      <c r="AE32" s="350">
        <f t="shared" si="3"/>
        <v>2.2857865999999998</v>
      </c>
      <c r="AF32" s="352">
        <f t="shared" si="3"/>
        <v>9.9895218000000003</v>
      </c>
      <c r="AG32" s="352">
        <f t="shared" si="3"/>
        <v>0</v>
      </c>
      <c r="AH32" s="351">
        <f t="shared" si="3"/>
        <v>76.306817899999999</v>
      </c>
      <c r="AI32" s="350">
        <f t="shared" si="3"/>
        <v>22.1618745</v>
      </c>
      <c r="AJ32" s="352">
        <f t="shared" si="3"/>
        <v>53.533367499999997</v>
      </c>
      <c r="AK32" s="352">
        <f t="shared" si="3"/>
        <v>13.6634174</v>
      </c>
      <c r="AL32" s="348">
        <f t="shared" si="3"/>
        <v>191.4715697</v>
      </c>
      <c r="AM32" s="350">
        <f t="shared" si="3"/>
        <v>195.16585850000001</v>
      </c>
      <c r="AN32" s="352">
        <f t="shared" si="3"/>
        <v>13.3145712</v>
      </c>
      <c r="AO32" s="351">
        <f t="shared" si="3"/>
        <v>3.980816162888889</v>
      </c>
      <c r="AP32" s="350">
        <f t="shared" si="3"/>
        <v>63.353966741361113</v>
      </c>
      <c r="AQ32" s="352">
        <f t="shared" si="3"/>
        <v>14.504425596083333</v>
      </c>
      <c r="AR32" s="351">
        <f t="shared" si="3"/>
        <v>76.548838597555559</v>
      </c>
      <c r="AS32" s="350">
        <f t="shared" si="3"/>
        <v>15.199405499999999</v>
      </c>
      <c r="AT32" s="352">
        <f t="shared" si="3"/>
        <v>133.62229625091666</v>
      </c>
      <c r="AU32" s="352">
        <f t="shared" si="3"/>
        <v>125.28087960000001</v>
      </c>
      <c r="AV32" s="352">
        <f t="shared" si="3"/>
        <v>99.9830635</v>
      </c>
      <c r="AW32" s="353">
        <f t="shared" si="3"/>
        <v>15.1729243</v>
      </c>
      <c r="AX32" s="354">
        <f t="shared" si="3"/>
        <v>18.1817867</v>
      </c>
      <c r="AY32" s="353">
        <f t="shared" si="3"/>
        <v>192.69176429999999</v>
      </c>
      <c r="AZ32" s="353">
        <f t="shared" si="3"/>
        <v>122.4482289</v>
      </c>
      <c r="BA32" s="353">
        <f t="shared" si="3"/>
        <v>15.184484100000001</v>
      </c>
      <c r="BB32" s="353">
        <f t="shared" si="3"/>
        <v>1.2969516000000001</v>
      </c>
      <c r="BC32" s="353">
        <f t="shared" si="3"/>
        <v>39.272404000000002</v>
      </c>
      <c r="BD32" s="349">
        <f t="shared" si="3"/>
        <v>77.759325700000005</v>
      </c>
      <c r="BE32" s="354">
        <f t="shared" si="3"/>
        <v>20.038249400000002</v>
      </c>
      <c r="BF32" s="351">
        <f t="shared" si="3"/>
        <v>0.15428</v>
      </c>
      <c r="BG32" s="354">
        <f t="shared" si="3"/>
        <v>7.9128100000000007E-2</v>
      </c>
      <c r="BH32" s="351">
        <f t="shared" si="3"/>
        <v>19.4933841</v>
      </c>
      <c r="BI32" s="354">
        <f t="shared" si="3"/>
        <v>1.0508465</v>
      </c>
      <c r="BJ32" s="351">
        <f t="shared" si="3"/>
        <v>0.35834860000000002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D21" sqref="D21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57" t="s">
        <v>309</v>
      </c>
      <c r="B2" s="859" t="s">
        <v>310</v>
      </c>
      <c r="C2" s="860"/>
      <c r="D2" s="860"/>
      <c r="E2" s="860"/>
      <c r="F2" s="861"/>
    </row>
    <row r="3" spans="1:6" ht="15.75" thickBot="1">
      <c r="A3" s="858"/>
      <c r="B3" s="439" t="s">
        <v>311</v>
      </c>
      <c r="C3" s="440" t="s">
        <v>312</v>
      </c>
      <c r="D3" s="440" t="s">
        <v>313</v>
      </c>
      <c r="E3" s="440" t="s">
        <v>316</v>
      </c>
      <c r="F3" s="441" t="s">
        <v>317</v>
      </c>
    </row>
    <row r="4" spans="1:6">
      <c r="A4" s="442">
        <v>1</v>
      </c>
      <c r="B4" s="862">
        <v>45809</v>
      </c>
      <c r="C4" s="444" t="s">
        <v>314</v>
      </c>
      <c r="D4" s="445">
        <v>0.60416666666666663</v>
      </c>
      <c r="E4" s="446">
        <v>5.0599999999999996</v>
      </c>
      <c r="F4" s="447">
        <v>33.6</v>
      </c>
    </row>
    <row r="5" spans="1:6">
      <c r="A5" s="443">
        <v>2</v>
      </c>
      <c r="B5" s="856"/>
      <c r="C5" s="448" t="s">
        <v>315</v>
      </c>
      <c r="D5" s="449">
        <v>0.29166666666666669</v>
      </c>
      <c r="E5" s="450">
        <v>5.16</v>
      </c>
      <c r="F5" s="451">
        <v>27.7</v>
      </c>
    </row>
    <row r="6" spans="1:6">
      <c r="A6" s="443">
        <v>3</v>
      </c>
      <c r="B6" s="855">
        <v>45810</v>
      </c>
      <c r="C6" s="448" t="s">
        <v>314</v>
      </c>
      <c r="D6" s="449">
        <v>0.67986111111111114</v>
      </c>
      <c r="E6" s="450">
        <v>5.16</v>
      </c>
      <c r="F6" s="451">
        <v>33.9</v>
      </c>
    </row>
    <row r="7" spans="1:6">
      <c r="A7" s="443">
        <v>4</v>
      </c>
      <c r="B7" s="856"/>
      <c r="C7" s="448" t="s">
        <v>315</v>
      </c>
      <c r="D7" s="449">
        <v>0.27083333333333331</v>
      </c>
      <c r="E7" s="451">
        <v>4.8</v>
      </c>
      <c r="F7" s="451">
        <v>30.8</v>
      </c>
    </row>
    <row r="8" spans="1:6">
      <c r="A8" s="442">
        <v>5</v>
      </c>
      <c r="B8" s="862">
        <v>45811</v>
      </c>
      <c r="C8" s="444" t="s">
        <v>314</v>
      </c>
      <c r="D8" s="445">
        <v>0.73263888888888884</v>
      </c>
      <c r="E8" s="446">
        <v>5.03</v>
      </c>
      <c r="F8" s="447">
        <v>30.6</v>
      </c>
    </row>
    <row r="9" spans="1:6">
      <c r="A9" s="443">
        <v>6</v>
      </c>
      <c r="B9" s="856"/>
      <c r="C9" s="448" t="s">
        <v>315</v>
      </c>
      <c r="D9" s="449">
        <v>0.29166666666666669</v>
      </c>
      <c r="E9" s="450">
        <v>4.8899999999999997</v>
      </c>
      <c r="F9" s="451">
        <v>30.8</v>
      </c>
    </row>
    <row r="10" spans="1:6">
      <c r="A10" s="443">
        <v>7</v>
      </c>
      <c r="B10" s="855">
        <v>45812</v>
      </c>
      <c r="C10" s="448" t="s">
        <v>314</v>
      </c>
      <c r="D10" s="449">
        <v>0.69374999999999998</v>
      </c>
      <c r="E10" s="450">
        <v>5.59</v>
      </c>
      <c r="F10" s="451">
        <v>26.4</v>
      </c>
    </row>
    <row r="11" spans="1:6">
      <c r="A11" s="443">
        <v>8</v>
      </c>
      <c r="B11" s="856"/>
      <c r="C11" s="448" t="s">
        <v>315</v>
      </c>
      <c r="D11" s="449">
        <v>7.0833333333333331E-2</v>
      </c>
      <c r="E11" s="450">
        <v>5.27</v>
      </c>
      <c r="F11" s="451">
        <v>29.6</v>
      </c>
    </row>
    <row r="12" spans="1:6">
      <c r="A12" s="443">
        <v>9</v>
      </c>
      <c r="B12" s="855">
        <v>45813</v>
      </c>
      <c r="C12" s="448" t="s">
        <v>314</v>
      </c>
      <c r="D12" s="449">
        <v>0.58333333333333337</v>
      </c>
      <c r="E12" s="450">
        <v>5.17</v>
      </c>
      <c r="F12" s="451">
        <v>27.5</v>
      </c>
    </row>
    <row r="13" spans="1:6">
      <c r="A13" s="443">
        <v>10</v>
      </c>
      <c r="B13" s="856"/>
      <c r="C13" s="448" t="s">
        <v>315</v>
      </c>
      <c r="D13" s="449">
        <v>0.05</v>
      </c>
      <c r="E13" s="450">
        <v>5.27</v>
      </c>
      <c r="F13" s="451">
        <v>27</v>
      </c>
    </row>
    <row r="14" spans="1:6">
      <c r="A14" s="443">
        <v>11</v>
      </c>
      <c r="B14" s="855">
        <v>45814</v>
      </c>
      <c r="C14" s="448" t="s">
        <v>314</v>
      </c>
      <c r="D14" s="449">
        <v>0.70486111111111116</v>
      </c>
      <c r="E14" s="450">
        <v>6.66</v>
      </c>
      <c r="F14" s="451">
        <v>28.1</v>
      </c>
    </row>
    <row r="15" spans="1:6">
      <c r="A15" s="443">
        <v>12</v>
      </c>
      <c r="B15" s="856"/>
      <c r="C15" s="448" t="s">
        <v>315</v>
      </c>
      <c r="D15" s="449">
        <v>4.8611111111111112E-2</v>
      </c>
      <c r="E15" s="450">
        <v>5.09</v>
      </c>
      <c r="F15" s="451">
        <v>30.4</v>
      </c>
    </row>
    <row r="16" spans="1:6">
      <c r="A16" s="443">
        <v>13</v>
      </c>
      <c r="B16" s="855">
        <v>45815</v>
      </c>
      <c r="C16" s="448" t="s">
        <v>314</v>
      </c>
      <c r="D16" s="449">
        <v>0.63749999999999996</v>
      </c>
      <c r="E16" s="450">
        <v>5.12</v>
      </c>
      <c r="F16" s="451">
        <v>25.1</v>
      </c>
    </row>
    <row r="17" spans="1:6">
      <c r="A17" s="443">
        <v>14</v>
      </c>
      <c r="B17" s="856"/>
      <c r="C17" s="448" t="s">
        <v>315</v>
      </c>
      <c r="D17" s="449">
        <v>5.5555555555555552E-2</v>
      </c>
      <c r="E17" s="450">
        <v>5.18</v>
      </c>
      <c r="F17" s="451">
        <v>33.4</v>
      </c>
    </row>
    <row r="18" spans="1:6">
      <c r="A18" s="443">
        <v>15</v>
      </c>
      <c r="B18" s="855">
        <v>45816</v>
      </c>
      <c r="C18" s="448" t="s">
        <v>314</v>
      </c>
      <c r="D18" s="449">
        <v>0.63194444444444442</v>
      </c>
      <c r="E18" s="450">
        <v>5.31</v>
      </c>
      <c r="F18" s="451">
        <v>23.9</v>
      </c>
    </row>
    <row r="19" spans="1:6">
      <c r="A19" s="443">
        <v>16</v>
      </c>
      <c r="B19" s="856"/>
      <c r="C19" s="448" t="s">
        <v>315</v>
      </c>
      <c r="D19" s="449">
        <v>3.4722222222222224E-2</v>
      </c>
      <c r="E19" s="450">
        <v>5.33</v>
      </c>
      <c r="F19" s="451">
        <v>34.4</v>
      </c>
    </row>
    <row r="20" spans="1:6">
      <c r="A20" s="443">
        <v>17</v>
      </c>
      <c r="B20" s="855">
        <v>45817</v>
      </c>
      <c r="C20" s="448" t="s">
        <v>314</v>
      </c>
      <c r="D20" s="449">
        <v>0.8125</v>
      </c>
      <c r="E20" s="450">
        <v>5.27</v>
      </c>
      <c r="F20" s="451">
        <v>31.1</v>
      </c>
    </row>
    <row r="21" spans="1:6">
      <c r="A21" s="443">
        <v>18</v>
      </c>
      <c r="B21" s="856"/>
      <c r="C21" s="448" t="s">
        <v>315</v>
      </c>
      <c r="D21" s="449">
        <v>0.92708333333333337</v>
      </c>
      <c r="E21" s="450">
        <v>5.55</v>
      </c>
      <c r="F21" s="451">
        <v>22.2</v>
      </c>
    </row>
    <row r="22" spans="1:6">
      <c r="A22" s="443">
        <v>19</v>
      </c>
      <c r="B22" s="855">
        <v>45818</v>
      </c>
      <c r="C22" s="448" t="s">
        <v>314</v>
      </c>
      <c r="D22" s="449"/>
      <c r="E22" s="450"/>
      <c r="F22" s="451"/>
    </row>
    <row r="23" spans="1:6">
      <c r="A23" s="443">
        <v>20</v>
      </c>
      <c r="B23" s="856"/>
      <c r="C23" s="448" t="s">
        <v>315</v>
      </c>
      <c r="D23" s="449"/>
      <c r="E23" s="450"/>
      <c r="F23" s="451"/>
    </row>
    <row r="24" spans="1:6">
      <c r="A24" s="443">
        <v>21</v>
      </c>
      <c r="B24" s="855">
        <v>45819</v>
      </c>
      <c r="C24" s="448" t="s">
        <v>314</v>
      </c>
      <c r="D24" s="449"/>
      <c r="E24" s="450"/>
      <c r="F24" s="451"/>
    </row>
    <row r="25" spans="1:6">
      <c r="A25" s="443">
        <v>22</v>
      </c>
      <c r="B25" s="856"/>
      <c r="C25" s="448" t="s">
        <v>315</v>
      </c>
      <c r="D25" s="449"/>
      <c r="E25" s="450"/>
      <c r="F25" s="451"/>
    </row>
    <row r="26" spans="1:6">
      <c r="A26" s="443">
        <v>23</v>
      </c>
      <c r="B26" s="855">
        <v>45820</v>
      </c>
      <c r="C26" s="448" t="s">
        <v>314</v>
      </c>
      <c r="D26" s="449"/>
      <c r="E26" s="450"/>
      <c r="F26" s="451"/>
    </row>
    <row r="27" spans="1:6">
      <c r="A27" s="443">
        <v>24</v>
      </c>
      <c r="B27" s="856"/>
      <c r="C27" s="448" t="s">
        <v>315</v>
      </c>
      <c r="D27" s="449"/>
      <c r="E27" s="450"/>
      <c r="F27" s="451"/>
    </row>
    <row r="28" spans="1:6">
      <c r="A28" s="443">
        <v>25</v>
      </c>
      <c r="B28" s="855">
        <v>45821</v>
      </c>
      <c r="C28" s="448" t="s">
        <v>314</v>
      </c>
      <c r="D28" s="449"/>
      <c r="E28" s="450"/>
      <c r="F28" s="451"/>
    </row>
    <row r="29" spans="1:6">
      <c r="A29" s="443">
        <v>26</v>
      </c>
      <c r="B29" s="856"/>
      <c r="C29" s="448" t="s">
        <v>315</v>
      </c>
      <c r="D29" s="449"/>
      <c r="E29" s="450"/>
      <c r="F29" s="451"/>
    </row>
    <row r="30" spans="1:6">
      <c r="A30" s="443">
        <v>27</v>
      </c>
      <c r="B30" s="855">
        <v>45822</v>
      </c>
      <c r="C30" s="448" t="s">
        <v>314</v>
      </c>
      <c r="D30" s="449"/>
      <c r="E30" s="450"/>
      <c r="F30" s="451"/>
    </row>
    <row r="31" spans="1:6">
      <c r="A31" s="443">
        <v>28</v>
      </c>
      <c r="B31" s="856"/>
      <c r="C31" s="448" t="s">
        <v>315</v>
      </c>
      <c r="D31" s="449"/>
      <c r="E31" s="450"/>
      <c r="F31" s="451"/>
    </row>
    <row r="32" spans="1:6">
      <c r="A32" s="443">
        <v>29</v>
      </c>
      <c r="B32" s="855">
        <v>45823</v>
      </c>
      <c r="C32" s="448" t="s">
        <v>314</v>
      </c>
      <c r="D32" s="449"/>
      <c r="E32" s="450"/>
      <c r="F32" s="451"/>
    </row>
    <row r="33" spans="1:6">
      <c r="A33" s="443">
        <v>30</v>
      </c>
      <c r="B33" s="856"/>
      <c r="C33" s="448" t="s">
        <v>315</v>
      </c>
      <c r="D33" s="449"/>
      <c r="E33" s="450"/>
      <c r="F33" s="451"/>
    </row>
    <row r="34" spans="1:6">
      <c r="A34" s="443">
        <v>31</v>
      </c>
      <c r="B34" s="855">
        <v>45824</v>
      </c>
      <c r="C34" s="448" t="s">
        <v>314</v>
      </c>
      <c r="D34" s="449"/>
      <c r="E34" s="450"/>
      <c r="F34" s="451"/>
    </row>
    <row r="35" spans="1:6">
      <c r="A35" s="443">
        <v>32</v>
      </c>
      <c r="B35" s="856"/>
      <c r="C35" s="448" t="s">
        <v>315</v>
      </c>
      <c r="D35" s="449"/>
      <c r="E35" s="450"/>
      <c r="F35" s="451"/>
    </row>
    <row r="36" spans="1:6">
      <c r="A36" s="443">
        <v>33</v>
      </c>
      <c r="B36" s="855">
        <v>45825</v>
      </c>
      <c r="C36" s="448" t="s">
        <v>314</v>
      </c>
      <c r="D36" s="449"/>
      <c r="E36" s="450"/>
      <c r="F36" s="451"/>
    </row>
    <row r="37" spans="1:6">
      <c r="A37" s="443">
        <v>34</v>
      </c>
      <c r="B37" s="856"/>
      <c r="C37" s="448" t="s">
        <v>315</v>
      </c>
      <c r="D37" s="449"/>
      <c r="E37" s="450"/>
      <c r="F37" s="451"/>
    </row>
    <row r="38" spans="1:6">
      <c r="A38" s="443">
        <v>35</v>
      </c>
      <c r="B38" s="855">
        <v>45826</v>
      </c>
      <c r="C38" s="448" t="s">
        <v>314</v>
      </c>
      <c r="D38" s="449"/>
      <c r="E38" s="450"/>
      <c r="F38" s="451"/>
    </row>
    <row r="39" spans="1:6">
      <c r="A39" s="443">
        <v>36</v>
      </c>
      <c r="B39" s="856"/>
      <c r="C39" s="448" t="s">
        <v>315</v>
      </c>
      <c r="D39" s="449"/>
      <c r="E39" s="450"/>
      <c r="F39" s="451"/>
    </row>
    <row r="40" spans="1:6">
      <c r="A40" s="443">
        <v>37</v>
      </c>
      <c r="B40" s="855">
        <v>45827</v>
      </c>
      <c r="C40" s="448" t="s">
        <v>314</v>
      </c>
      <c r="D40" s="449"/>
      <c r="E40" s="450"/>
      <c r="F40" s="451"/>
    </row>
    <row r="41" spans="1:6">
      <c r="A41" s="443">
        <v>38</v>
      </c>
      <c r="B41" s="856"/>
      <c r="C41" s="448" t="s">
        <v>315</v>
      </c>
      <c r="D41" s="449"/>
      <c r="E41" s="450"/>
      <c r="F41" s="451"/>
    </row>
    <row r="42" spans="1:6">
      <c r="A42" s="443">
        <v>39</v>
      </c>
      <c r="B42" s="855">
        <v>45828</v>
      </c>
      <c r="C42" s="448" t="s">
        <v>314</v>
      </c>
      <c r="D42" s="449"/>
      <c r="E42" s="450"/>
      <c r="F42" s="451"/>
    </row>
    <row r="43" spans="1:6">
      <c r="A43" s="443">
        <v>40</v>
      </c>
      <c r="B43" s="856"/>
      <c r="C43" s="448" t="s">
        <v>315</v>
      </c>
      <c r="D43" s="449"/>
      <c r="E43" s="450"/>
      <c r="F43" s="451"/>
    </row>
    <row r="44" spans="1:6">
      <c r="A44" s="443">
        <v>41</v>
      </c>
      <c r="B44" s="855">
        <v>45829</v>
      </c>
      <c r="C44" s="448" t="s">
        <v>314</v>
      </c>
      <c r="D44" s="449"/>
      <c r="E44" s="450"/>
      <c r="F44" s="451"/>
    </row>
    <row r="45" spans="1:6">
      <c r="A45" s="443">
        <v>42</v>
      </c>
      <c r="B45" s="856"/>
      <c r="C45" s="448" t="s">
        <v>315</v>
      </c>
      <c r="D45" s="449"/>
      <c r="E45" s="450"/>
      <c r="F45" s="451"/>
    </row>
    <row r="46" spans="1:6">
      <c r="A46" s="443">
        <v>43</v>
      </c>
      <c r="B46" s="855">
        <v>45830</v>
      </c>
      <c r="C46" s="448" t="s">
        <v>314</v>
      </c>
      <c r="D46" s="449"/>
      <c r="E46" s="450"/>
      <c r="F46" s="451"/>
    </row>
    <row r="47" spans="1:6">
      <c r="A47" s="443">
        <v>44</v>
      </c>
      <c r="B47" s="856"/>
      <c r="C47" s="448" t="s">
        <v>315</v>
      </c>
      <c r="D47" s="449"/>
      <c r="E47" s="450"/>
      <c r="F47" s="451"/>
    </row>
    <row r="48" spans="1:6">
      <c r="A48" s="443">
        <v>45</v>
      </c>
      <c r="B48" s="855">
        <v>45831</v>
      </c>
      <c r="C48" s="448" t="s">
        <v>314</v>
      </c>
      <c r="D48" s="449"/>
      <c r="E48" s="450"/>
      <c r="F48" s="451"/>
    </row>
    <row r="49" spans="1:6">
      <c r="A49" s="443">
        <v>46</v>
      </c>
      <c r="B49" s="856"/>
      <c r="C49" s="448" t="s">
        <v>315</v>
      </c>
      <c r="D49" s="449"/>
      <c r="E49" s="450"/>
      <c r="F49" s="451"/>
    </row>
    <row r="50" spans="1:6">
      <c r="A50" s="443">
        <v>47</v>
      </c>
      <c r="B50" s="855">
        <v>45832</v>
      </c>
      <c r="C50" s="448" t="s">
        <v>314</v>
      </c>
      <c r="D50" s="449"/>
      <c r="E50" s="450"/>
      <c r="F50" s="451"/>
    </row>
    <row r="51" spans="1:6">
      <c r="A51" s="443">
        <v>48</v>
      </c>
      <c r="B51" s="856"/>
      <c r="C51" s="448" t="s">
        <v>315</v>
      </c>
      <c r="D51" s="449"/>
      <c r="E51" s="450"/>
      <c r="F51" s="451"/>
    </row>
    <row r="52" spans="1:6">
      <c r="A52" s="443">
        <v>49</v>
      </c>
      <c r="B52" s="855">
        <v>45833</v>
      </c>
      <c r="C52" s="448" t="s">
        <v>314</v>
      </c>
      <c r="D52" s="449"/>
      <c r="E52" s="450"/>
      <c r="F52" s="451"/>
    </row>
    <row r="53" spans="1:6">
      <c r="A53" s="443">
        <v>50</v>
      </c>
      <c r="B53" s="856"/>
      <c r="C53" s="448" t="s">
        <v>315</v>
      </c>
      <c r="D53" s="449"/>
      <c r="E53" s="450"/>
      <c r="F53" s="451"/>
    </row>
    <row r="54" spans="1:6">
      <c r="A54" s="443">
        <v>51</v>
      </c>
      <c r="B54" s="855">
        <v>45834</v>
      </c>
      <c r="C54" s="448" t="s">
        <v>314</v>
      </c>
      <c r="D54" s="449"/>
      <c r="E54" s="450"/>
      <c r="F54" s="451"/>
    </row>
    <row r="55" spans="1:6">
      <c r="A55" s="443">
        <v>52</v>
      </c>
      <c r="B55" s="856"/>
      <c r="C55" s="448" t="s">
        <v>315</v>
      </c>
      <c r="D55" s="449"/>
      <c r="E55" s="450"/>
      <c r="F55" s="451"/>
    </row>
    <row r="56" spans="1:6">
      <c r="A56" s="443">
        <v>53</v>
      </c>
      <c r="B56" s="855">
        <v>45835</v>
      </c>
      <c r="C56" s="448" t="s">
        <v>314</v>
      </c>
      <c r="D56" s="449"/>
      <c r="E56" s="450"/>
      <c r="F56" s="451"/>
    </row>
    <row r="57" spans="1:6">
      <c r="A57" s="443">
        <v>54</v>
      </c>
      <c r="B57" s="856"/>
      <c r="C57" s="448" t="s">
        <v>315</v>
      </c>
      <c r="D57" s="449"/>
      <c r="E57" s="450"/>
      <c r="F57" s="451"/>
    </row>
    <row r="58" spans="1:6">
      <c r="A58" s="443">
        <v>55</v>
      </c>
      <c r="B58" s="855">
        <v>45836</v>
      </c>
      <c r="C58" s="448" t="s">
        <v>314</v>
      </c>
      <c r="D58" s="449"/>
      <c r="E58" s="450"/>
      <c r="F58" s="451"/>
    </row>
    <row r="59" spans="1:6">
      <c r="A59" s="443">
        <v>56</v>
      </c>
      <c r="B59" s="856"/>
      <c r="C59" s="448" t="s">
        <v>315</v>
      </c>
      <c r="D59" s="449"/>
      <c r="E59" s="450"/>
      <c r="F59" s="451"/>
    </row>
    <row r="60" spans="1:6">
      <c r="A60" s="443">
        <v>57</v>
      </c>
      <c r="B60" s="855">
        <v>45837</v>
      </c>
      <c r="C60" s="448" t="s">
        <v>314</v>
      </c>
      <c r="D60" s="449"/>
      <c r="E60" s="450"/>
      <c r="F60" s="451"/>
    </row>
    <row r="61" spans="1:6">
      <c r="A61" s="443">
        <v>58</v>
      </c>
      <c r="B61" s="856"/>
      <c r="C61" s="448" t="s">
        <v>315</v>
      </c>
      <c r="D61" s="449"/>
      <c r="E61" s="450"/>
      <c r="F61" s="451"/>
    </row>
    <row r="62" spans="1:6">
      <c r="A62" s="443">
        <v>59</v>
      </c>
      <c r="B62" s="855">
        <v>45838</v>
      </c>
      <c r="C62" s="448" t="s">
        <v>314</v>
      </c>
      <c r="D62" s="449"/>
      <c r="E62" s="450"/>
      <c r="F62" s="451"/>
    </row>
    <row r="63" spans="1:6">
      <c r="A63" s="443">
        <v>60</v>
      </c>
      <c r="B63" s="856"/>
      <c r="C63" s="448" t="s">
        <v>315</v>
      </c>
      <c r="D63" s="449"/>
      <c r="E63" s="450"/>
      <c r="F63" s="451"/>
    </row>
    <row r="64" spans="1:6">
      <c r="A64" s="453"/>
      <c r="B64" s="453"/>
      <c r="C64" s="453"/>
      <c r="D64" s="453"/>
      <c r="E64" s="453"/>
      <c r="F64" s="453"/>
    </row>
    <row r="65" spans="1:6">
      <c r="A65" s="452"/>
      <c r="B65" s="452"/>
      <c r="C65" s="452"/>
      <c r="D65" s="452"/>
      <c r="E65" s="452"/>
      <c r="F65" s="452"/>
    </row>
    <row r="66" spans="1:6">
      <c r="A66" s="452"/>
      <c r="B66" s="452"/>
      <c r="C66" s="452"/>
      <c r="D66" s="452"/>
      <c r="E66" s="452"/>
      <c r="F66" s="452"/>
    </row>
    <row r="67" spans="1:6">
      <c r="A67" s="452"/>
      <c r="B67" s="452"/>
      <c r="C67" s="452"/>
      <c r="D67" s="452"/>
      <c r="E67" s="452"/>
      <c r="F67" s="452"/>
    </row>
    <row r="68" spans="1:6">
      <c r="A68" s="452"/>
      <c r="B68" s="452"/>
      <c r="C68" s="452"/>
      <c r="D68" s="452"/>
      <c r="E68" s="452"/>
      <c r="F68" s="452"/>
    </row>
    <row r="69" spans="1:6">
      <c r="A69" s="452"/>
      <c r="B69" s="452"/>
      <c r="C69" s="452"/>
      <c r="D69" s="452"/>
      <c r="E69" s="452"/>
      <c r="F69" s="452"/>
    </row>
    <row r="70" spans="1:6">
      <c r="A70" s="452"/>
      <c r="B70" s="452"/>
      <c r="C70" s="452"/>
      <c r="D70" s="452"/>
      <c r="E70" s="452"/>
      <c r="F70" s="452"/>
    </row>
    <row r="71" spans="1:6">
      <c r="A71" s="452"/>
      <c r="B71" s="452"/>
      <c r="C71" s="452"/>
      <c r="D71" s="452"/>
      <c r="E71" s="452"/>
      <c r="F71" s="452"/>
    </row>
    <row r="72" spans="1:6">
      <c r="A72" s="452"/>
      <c r="B72" s="452"/>
      <c r="C72" s="452"/>
      <c r="D72" s="452"/>
      <c r="E72" s="452"/>
      <c r="F72" s="452"/>
    </row>
    <row r="73" spans="1:6">
      <c r="A73" s="452"/>
      <c r="B73" s="452"/>
      <c r="C73" s="452"/>
      <c r="D73" s="452"/>
      <c r="E73" s="452"/>
      <c r="F73" s="452"/>
    </row>
    <row r="74" spans="1:6">
      <c r="A74" s="452"/>
      <c r="B74" s="452"/>
      <c r="C74" s="452"/>
      <c r="D74" s="452"/>
      <c r="E74" s="452"/>
      <c r="F74" s="452"/>
    </row>
    <row r="75" spans="1:6">
      <c r="A75" s="452"/>
      <c r="B75" s="452"/>
      <c r="C75" s="452"/>
      <c r="D75" s="452"/>
      <c r="E75" s="452"/>
      <c r="F75" s="452"/>
    </row>
    <row r="76" spans="1:6">
      <c r="A76" s="452"/>
      <c r="B76" s="452"/>
      <c r="C76" s="452"/>
      <c r="D76" s="452"/>
      <c r="E76" s="452"/>
      <c r="F76" s="452"/>
    </row>
    <row r="77" spans="1:6">
      <c r="A77" s="452"/>
      <c r="B77" s="452"/>
      <c r="C77" s="452"/>
      <c r="D77" s="452"/>
      <c r="E77" s="452"/>
      <c r="F77" s="452"/>
    </row>
    <row r="78" spans="1:6">
      <c r="A78" s="452"/>
      <c r="B78" s="452"/>
      <c r="C78" s="452"/>
      <c r="D78" s="452"/>
      <c r="E78" s="452"/>
      <c r="F78" s="452"/>
    </row>
    <row r="79" spans="1:6">
      <c r="A79" s="452"/>
      <c r="B79" s="452"/>
      <c r="C79" s="452"/>
      <c r="D79" s="452"/>
      <c r="E79" s="452"/>
      <c r="F79" s="452"/>
    </row>
    <row r="80" spans="1:6">
      <c r="A80" s="452"/>
      <c r="B80" s="452"/>
      <c r="C80" s="452"/>
      <c r="D80" s="452"/>
      <c r="E80" s="452"/>
      <c r="F80" s="452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6">
        <f>Meter!B1</f>
        <v>45817</v>
      </c>
      <c r="C1" s="80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5"/>
      <c r="C2" s="435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89" t="s">
        <v>298</v>
      </c>
      <c r="B4" s="890"/>
      <c r="C4" s="883" t="s">
        <v>25</v>
      </c>
      <c r="D4" s="883"/>
      <c r="E4" s="883" t="s">
        <v>7</v>
      </c>
      <c r="F4" s="883"/>
      <c r="G4" s="883" t="s">
        <v>8</v>
      </c>
      <c r="H4" s="883"/>
      <c r="I4" s="883" t="s">
        <v>26</v>
      </c>
      <c r="J4" s="883"/>
      <c r="K4" s="883" t="s">
        <v>27</v>
      </c>
      <c r="L4" s="884"/>
      <c r="U4"/>
      <c r="V4" s="10"/>
      <c r="W4" s="10"/>
    </row>
    <row r="5" spans="1:23" ht="13.5" thickBot="1">
      <c r="A5" s="891"/>
      <c r="B5" s="892"/>
      <c r="C5" s="873" t="s">
        <v>28</v>
      </c>
      <c r="D5" s="873"/>
      <c r="E5" s="873" t="s">
        <v>26</v>
      </c>
      <c r="F5" s="873"/>
      <c r="G5" s="873" t="s">
        <v>26</v>
      </c>
      <c r="H5" s="873"/>
      <c r="I5" s="873" t="s">
        <v>29</v>
      </c>
      <c r="J5" s="873"/>
      <c r="K5" s="873" t="s">
        <v>29</v>
      </c>
      <c r="L5" s="874"/>
      <c r="U5"/>
      <c r="V5" s="10"/>
      <c r="W5" s="10"/>
    </row>
    <row r="6" spans="1:23" ht="15" customHeight="1">
      <c r="A6" s="899" t="s">
        <v>279</v>
      </c>
      <c r="B6" s="900" t="s">
        <v>279</v>
      </c>
      <c r="C6" s="865"/>
      <c r="D6" s="876"/>
      <c r="E6" s="865"/>
      <c r="F6" s="876"/>
      <c r="G6" s="865"/>
      <c r="H6" s="876"/>
      <c r="I6" s="865">
        <f>G6-E6</f>
        <v>0</v>
      </c>
      <c r="J6" s="876"/>
      <c r="K6" s="865">
        <f>G6-C6</f>
        <v>0</v>
      </c>
      <c r="L6" s="866"/>
      <c r="U6"/>
      <c r="V6" s="10"/>
      <c r="W6" s="10"/>
    </row>
    <row r="7" spans="1:23" ht="15" customHeight="1">
      <c r="A7" s="895" t="s">
        <v>280</v>
      </c>
      <c r="B7" s="896" t="s">
        <v>280</v>
      </c>
      <c r="C7" s="877"/>
      <c r="D7" s="878"/>
      <c r="E7" s="877"/>
      <c r="F7" s="878"/>
      <c r="G7" s="877"/>
      <c r="H7" s="878"/>
      <c r="I7" s="865">
        <f t="shared" ref="I7:I9" si="0">G7-E7</f>
        <v>0</v>
      </c>
      <c r="J7" s="876"/>
      <c r="K7" s="865">
        <f t="shared" ref="K7:K9" si="1">G7-C7</f>
        <v>0</v>
      </c>
      <c r="L7" s="866"/>
      <c r="U7"/>
      <c r="V7" s="10"/>
      <c r="W7" s="10"/>
    </row>
    <row r="8" spans="1:23" ht="15" customHeight="1">
      <c r="A8" s="895" t="s">
        <v>293</v>
      </c>
      <c r="B8" s="896"/>
      <c r="C8" s="877"/>
      <c r="D8" s="878"/>
      <c r="E8" s="877"/>
      <c r="F8" s="878"/>
      <c r="G8" s="877"/>
      <c r="H8" s="878"/>
      <c r="I8" s="865">
        <f t="shared" si="0"/>
        <v>0</v>
      </c>
      <c r="J8" s="876"/>
      <c r="K8" s="865">
        <f t="shared" si="1"/>
        <v>0</v>
      </c>
      <c r="L8" s="866"/>
      <c r="U8"/>
      <c r="V8" s="10"/>
      <c r="W8" s="10"/>
    </row>
    <row r="9" spans="1:23" ht="15" customHeight="1" thickBot="1">
      <c r="A9" s="893" t="s">
        <v>294</v>
      </c>
      <c r="B9" s="894"/>
      <c r="C9" s="879"/>
      <c r="D9" s="880"/>
      <c r="E9" s="879"/>
      <c r="F9" s="880"/>
      <c r="G9" s="879"/>
      <c r="H9" s="880"/>
      <c r="I9" s="870">
        <f t="shared" si="0"/>
        <v>0</v>
      </c>
      <c r="J9" s="881"/>
      <c r="K9" s="870">
        <f t="shared" si="1"/>
        <v>0</v>
      </c>
      <c r="L9" s="871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287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89" t="s">
        <v>298</v>
      </c>
      <c r="B12" s="890"/>
      <c r="C12" s="875" t="s">
        <v>25</v>
      </c>
      <c r="D12" s="875"/>
      <c r="E12" s="875" t="s">
        <v>7</v>
      </c>
      <c r="F12" s="875"/>
      <c r="G12" s="875" t="s">
        <v>8</v>
      </c>
      <c r="H12" s="875"/>
      <c r="I12" s="882" t="s">
        <v>26</v>
      </c>
      <c r="J12" s="882"/>
      <c r="K12" s="883" t="s">
        <v>27</v>
      </c>
      <c r="L12" s="884"/>
      <c r="N12" s="19"/>
    </row>
    <row r="13" spans="1:23" ht="13.5" thickBot="1">
      <c r="A13" s="891"/>
      <c r="B13" s="892"/>
      <c r="C13" s="901" t="s">
        <v>28</v>
      </c>
      <c r="D13" s="901"/>
      <c r="E13" s="901" t="s">
        <v>26</v>
      </c>
      <c r="F13" s="901"/>
      <c r="G13" s="901" t="s">
        <v>26</v>
      </c>
      <c r="H13" s="901"/>
      <c r="I13" s="902" t="s">
        <v>29</v>
      </c>
      <c r="J13" s="902"/>
      <c r="K13" s="873" t="s">
        <v>29</v>
      </c>
      <c r="L13" s="874"/>
      <c r="N13"/>
      <c r="O13"/>
      <c r="P13"/>
      <c r="Q13"/>
      <c r="R13"/>
    </row>
    <row r="14" spans="1:23" ht="15" customHeight="1">
      <c r="A14" s="887" t="s">
        <v>279</v>
      </c>
      <c r="B14" s="888" t="s">
        <v>279</v>
      </c>
      <c r="C14" s="903"/>
      <c r="D14" s="903"/>
      <c r="E14" s="903"/>
      <c r="F14" s="903"/>
      <c r="G14" s="903"/>
      <c r="H14" s="903"/>
      <c r="I14" s="864">
        <f>G14-E14</f>
        <v>0</v>
      </c>
      <c r="J14" s="864"/>
      <c r="K14" s="865">
        <f>G14-C14</f>
        <v>0</v>
      </c>
      <c r="L14" s="866"/>
      <c r="N14" s="19"/>
      <c r="O14"/>
      <c r="P14"/>
      <c r="Q14"/>
      <c r="R14"/>
      <c r="S14"/>
      <c r="T14"/>
    </row>
    <row r="15" spans="1:23" ht="15" customHeight="1">
      <c r="A15" s="897" t="s">
        <v>280</v>
      </c>
      <c r="B15" s="898" t="s">
        <v>280</v>
      </c>
      <c r="C15" s="867"/>
      <c r="D15" s="867"/>
      <c r="E15" s="867"/>
      <c r="F15" s="867"/>
      <c r="G15" s="867"/>
      <c r="H15" s="867"/>
      <c r="I15" s="864">
        <f t="shared" ref="I15:I16" si="2">G15-E15</f>
        <v>0</v>
      </c>
      <c r="J15" s="864"/>
      <c r="K15" s="865">
        <f t="shared" ref="K15:K16" si="3">G15-C15</f>
        <v>0</v>
      </c>
      <c r="L15" s="866"/>
      <c r="N15" s="19"/>
      <c r="O15"/>
      <c r="P15"/>
      <c r="Q15"/>
      <c r="R15"/>
      <c r="S15"/>
      <c r="T15"/>
    </row>
    <row r="16" spans="1:23" ht="15" customHeight="1" thickBot="1">
      <c r="A16" s="885" t="s">
        <v>295</v>
      </c>
      <c r="B16" s="886"/>
      <c r="C16" s="868"/>
      <c r="D16" s="868"/>
      <c r="E16" s="868"/>
      <c r="F16" s="868"/>
      <c r="G16" s="868"/>
      <c r="H16" s="868"/>
      <c r="I16" s="869">
        <f t="shared" si="2"/>
        <v>0</v>
      </c>
      <c r="J16" s="869"/>
      <c r="K16" s="870">
        <f t="shared" si="3"/>
        <v>0</v>
      </c>
      <c r="L16" s="871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288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89" t="s">
        <v>298</v>
      </c>
      <c r="B19" s="890"/>
      <c r="C19" s="875" t="s">
        <v>25</v>
      </c>
      <c r="D19" s="875"/>
      <c r="E19" s="875" t="s">
        <v>7</v>
      </c>
      <c r="F19" s="875"/>
      <c r="G19" s="875" t="s">
        <v>8</v>
      </c>
      <c r="H19" s="875"/>
      <c r="I19" s="882" t="s">
        <v>26</v>
      </c>
      <c r="J19" s="882"/>
      <c r="K19" s="883" t="s">
        <v>27</v>
      </c>
      <c r="L19" s="884"/>
      <c r="O19" s="48"/>
      <c r="P19"/>
      <c r="Q19" s="11"/>
      <c r="R19"/>
      <c r="S19"/>
      <c r="T19"/>
    </row>
    <row r="20" spans="1:20" ht="13.5" thickBot="1">
      <c r="A20" s="891"/>
      <c r="B20" s="892"/>
      <c r="C20" s="901" t="s">
        <v>28</v>
      </c>
      <c r="D20" s="901"/>
      <c r="E20" s="901" t="s">
        <v>26</v>
      </c>
      <c r="F20" s="901"/>
      <c r="G20" s="901" t="s">
        <v>26</v>
      </c>
      <c r="H20" s="901"/>
      <c r="I20" s="902" t="s">
        <v>29</v>
      </c>
      <c r="J20" s="902"/>
      <c r="K20" s="873" t="s">
        <v>29</v>
      </c>
      <c r="L20" s="874"/>
      <c r="N20" s="19"/>
      <c r="O20" s="48"/>
      <c r="P20"/>
      <c r="Q20"/>
      <c r="R20"/>
      <c r="S20"/>
      <c r="T20"/>
    </row>
    <row r="21" spans="1:20" ht="15" customHeight="1">
      <c r="A21" s="887" t="s">
        <v>289</v>
      </c>
      <c r="B21" s="888"/>
      <c r="C21" s="872"/>
      <c r="D21" s="872"/>
      <c r="E21" s="872"/>
      <c r="F21" s="872"/>
      <c r="G21" s="872"/>
      <c r="H21" s="872"/>
      <c r="I21" s="864">
        <f>G21-E21</f>
        <v>0</v>
      </c>
      <c r="J21" s="864"/>
      <c r="K21" s="865">
        <f>G21-C21</f>
        <v>0</v>
      </c>
      <c r="L21" s="866"/>
      <c r="N21" s="19"/>
      <c r="O21" s="48"/>
      <c r="P21"/>
      <c r="Q21"/>
      <c r="R21"/>
      <c r="S21"/>
      <c r="T21"/>
    </row>
    <row r="22" spans="1:20" ht="15" customHeight="1">
      <c r="A22" s="897" t="s">
        <v>290</v>
      </c>
      <c r="B22" s="898"/>
      <c r="C22" s="863"/>
      <c r="D22" s="863"/>
      <c r="E22" s="863"/>
      <c r="F22" s="863"/>
      <c r="G22" s="863"/>
      <c r="H22" s="863"/>
      <c r="I22" s="864">
        <f t="shared" ref="I22:I31" si="4">G22-E22</f>
        <v>0</v>
      </c>
      <c r="J22" s="864"/>
      <c r="K22" s="865">
        <f t="shared" ref="K22:K31" si="5">G22-C22</f>
        <v>0</v>
      </c>
      <c r="L22" s="866"/>
      <c r="N22" s="19"/>
      <c r="O22" s="48"/>
      <c r="P22"/>
      <c r="Q22"/>
      <c r="R22"/>
      <c r="S22"/>
      <c r="T22"/>
    </row>
    <row r="23" spans="1:20" ht="15" customHeight="1">
      <c r="A23" s="897" t="s">
        <v>284</v>
      </c>
      <c r="B23" s="898"/>
      <c r="C23" s="863"/>
      <c r="D23" s="863"/>
      <c r="E23" s="863"/>
      <c r="F23" s="863"/>
      <c r="G23" s="863"/>
      <c r="H23" s="863"/>
      <c r="I23" s="864">
        <f t="shared" si="4"/>
        <v>0</v>
      </c>
      <c r="J23" s="864"/>
      <c r="K23" s="865">
        <f t="shared" si="5"/>
        <v>0</v>
      </c>
      <c r="L23" s="866"/>
      <c r="N23" s="19"/>
      <c r="O23" s="48"/>
      <c r="P23"/>
      <c r="Q23"/>
      <c r="R23"/>
      <c r="S23"/>
      <c r="T23"/>
    </row>
    <row r="24" spans="1:20" ht="15" customHeight="1">
      <c r="A24" s="897" t="s">
        <v>285</v>
      </c>
      <c r="B24" s="898"/>
      <c r="C24" s="863"/>
      <c r="D24" s="863"/>
      <c r="E24" s="863"/>
      <c r="F24" s="863"/>
      <c r="G24" s="863"/>
      <c r="H24" s="863"/>
      <c r="I24" s="864">
        <f t="shared" si="4"/>
        <v>0</v>
      </c>
      <c r="J24" s="864"/>
      <c r="K24" s="865">
        <f t="shared" si="5"/>
        <v>0</v>
      </c>
      <c r="L24" s="866"/>
      <c r="M24" s="19"/>
      <c r="N24" s="15"/>
      <c r="O24" s="17"/>
      <c r="P24"/>
      <c r="Q24"/>
      <c r="R24"/>
      <c r="S24"/>
      <c r="T24"/>
    </row>
    <row r="25" spans="1:20" ht="15" customHeight="1">
      <c r="A25" s="897" t="s">
        <v>281</v>
      </c>
      <c r="B25" s="898"/>
      <c r="C25" s="863"/>
      <c r="D25" s="863"/>
      <c r="E25" s="863"/>
      <c r="F25" s="863"/>
      <c r="G25" s="863"/>
      <c r="H25" s="863"/>
      <c r="I25" s="864">
        <f t="shared" si="4"/>
        <v>0</v>
      </c>
      <c r="J25" s="864"/>
      <c r="K25" s="865">
        <f t="shared" si="5"/>
        <v>0</v>
      </c>
      <c r="L25" s="866"/>
      <c r="M25" s="19"/>
      <c r="N25" s="15"/>
      <c r="O25" s="17"/>
      <c r="P25"/>
      <c r="Q25"/>
      <c r="R25"/>
      <c r="S25"/>
      <c r="T25"/>
    </row>
    <row r="26" spans="1:20" ht="15" customHeight="1">
      <c r="A26" s="897" t="s">
        <v>282</v>
      </c>
      <c r="B26" s="898"/>
      <c r="C26" s="863"/>
      <c r="D26" s="863"/>
      <c r="E26" s="863"/>
      <c r="F26" s="863"/>
      <c r="G26" s="863"/>
      <c r="H26" s="863"/>
      <c r="I26" s="864">
        <f t="shared" si="4"/>
        <v>0</v>
      </c>
      <c r="J26" s="864"/>
      <c r="K26" s="865">
        <f t="shared" si="5"/>
        <v>0</v>
      </c>
      <c r="L26" s="866"/>
      <c r="M26" s="19"/>
      <c r="N26" s="15"/>
      <c r="O26" s="17"/>
      <c r="P26"/>
      <c r="Q26"/>
      <c r="R26"/>
      <c r="S26"/>
      <c r="T26"/>
    </row>
    <row r="27" spans="1:20" ht="15" customHeight="1">
      <c r="A27" s="897" t="s">
        <v>283</v>
      </c>
      <c r="B27" s="898"/>
      <c r="C27" s="867"/>
      <c r="D27" s="867"/>
      <c r="E27" s="867"/>
      <c r="F27" s="867"/>
      <c r="G27" s="867"/>
      <c r="H27" s="867"/>
      <c r="I27" s="864">
        <f t="shared" si="4"/>
        <v>0</v>
      </c>
      <c r="J27" s="864"/>
      <c r="K27" s="865">
        <f t="shared" si="5"/>
        <v>0</v>
      </c>
      <c r="L27" s="866"/>
      <c r="M27" s="19"/>
      <c r="N27" s="13"/>
      <c r="O27"/>
      <c r="P27"/>
      <c r="Q27"/>
      <c r="R27"/>
      <c r="S27"/>
      <c r="T27"/>
    </row>
    <row r="28" spans="1:20" ht="15" customHeight="1">
      <c r="A28" s="897" t="s">
        <v>291</v>
      </c>
      <c r="B28" s="898"/>
      <c r="C28" s="867"/>
      <c r="D28" s="867"/>
      <c r="E28" s="867"/>
      <c r="F28" s="867"/>
      <c r="G28" s="867"/>
      <c r="H28" s="867"/>
      <c r="I28" s="864">
        <f t="shared" si="4"/>
        <v>0</v>
      </c>
      <c r="J28" s="864"/>
      <c r="K28" s="865">
        <f t="shared" si="5"/>
        <v>0</v>
      </c>
      <c r="L28" s="866"/>
      <c r="M28" s="19"/>
      <c r="N28" s="15"/>
      <c r="O28" s="17"/>
      <c r="P28"/>
      <c r="Q28"/>
      <c r="R28"/>
      <c r="S28"/>
      <c r="T28"/>
    </row>
    <row r="29" spans="1:20" ht="15" customHeight="1">
      <c r="A29" s="897" t="s">
        <v>292</v>
      </c>
      <c r="B29" s="898"/>
      <c r="C29" s="867"/>
      <c r="D29" s="867"/>
      <c r="E29" s="867"/>
      <c r="F29" s="867"/>
      <c r="G29" s="867"/>
      <c r="H29" s="867"/>
      <c r="I29" s="864">
        <f t="shared" si="4"/>
        <v>0</v>
      </c>
      <c r="J29" s="864"/>
      <c r="K29" s="865">
        <f t="shared" si="5"/>
        <v>0</v>
      </c>
      <c r="L29" s="866"/>
      <c r="M29" s="19"/>
      <c r="N29" s="15"/>
      <c r="O29" s="17"/>
      <c r="P29"/>
      <c r="Q29"/>
      <c r="R29"/>
      <c r="S29"/>
      <c r="T29"/>
    </row>
    <row r="30" spans="1:20" ht="15" customHeight="1">
      <c r="A30" s="897" t="s">
        <v>296</v>
      </c>
      <c r="B30" s="898"/>
      <c r="C30" s="867"/>
      <c r="D30" s="867"/>
      <c r="E30" s="867"/>
      <c r="F30" s="867"/>
      <c r="G30" s="867"/>
      <c r="H30" s="867"/>
      <c r="I30" s="864">
        <f t="shared" si="4"/>
        <v>0</v>
      </c>
      <c r="J30" s="864"/>
      <c r="K30" s="865">
        <f t="shared" si="5"/>
        <v>0</v>
      </c>
      <c r="L30" s="866"/>
      <c r="M30" s="19"/>
      <c r="N30" s="15"/>
      <c r="O30" s="17"/>
      <c r="P30"/>
      <c r="Q30"/>
      <c r="R30"/>
      <c r="S30"/>
      <c r="T30"/>
    </row>
    <row r="31" spans="1:20" ht="15" customHeight="1" thickBot="1">
      <c r="A31" s="885" t="s">
        <v>297</v>
      </c>
      <c r="B31" s="886"/>
      <c r="C31" s="868"/>
      <c r="D31" s="868"/>
      <c r="E31" s="868"/>
      <c r="F31" s="868"/>
      <c r="G31" s="868"/>
      <c r="H31" s="868"/>
      <c r="I31" s="869">
        <f t="shared" si="4"/>
        <v>0</v>
      </c>
      <c r="J31" s="869"/>
      <c r="K31" s="870">
        <f t="shared" si="5"/>
        <v>0</v>
      </c>
      <c r="L31" s="871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30"/>
      <c r="B33" s="830"/>
      <c r="C33" s="830"/>
      <c r="D33" s="830"/>
      <c r="F33" s="7"/>
      <c r="H33" s="8"/>
      <c r="J33" s="16"/>
    </row>
    <row r="34" spans="1:15">
      <c r="E34" s="829"/>
      <c r="F34" s="829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2025-06-09T18:18:30Z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