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6780" documentId="8_{B7B4CAF8-1478-430A-BE5C-A7736AA87AF0}" xr6:coauthVersionLast="47" xr6:coauthVersionMax="47" xr10:uidLastSave="{B947A6AC-663A-4B1E-8701-95ECD1E9D33B}"/>
  <bookViews>
    <workbookView xWindow="-120" yWindow="-120" windowWidth="29040" windowHeight="15720" tabRatio="652" activeTab="1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32" l="1"/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AR29" i="37" l="1"/>
  <c r="AQ29" i="37"/>
  <c r="AP29" i="37"/>
  <c r="AO29" i="37"/>
  <c r="AD29" i="37"/>
  <c r="BH31" i="37" l="1"/>
  <c r="BG32" i="37"/>
  <c r="BE32" i="37"/>
  <c r="BD32" i="37"/>
  <c r="BB30" i="37"/>
  <c r="AV32" i="37"/>
  <c r="AU32" i="37"/>
  <c r="AT32" i="37"/>
  <c r="AO30" i="37"/>
  <c r="AM31" i="37"/>
  <c r="AJ30" i="37"/>
  <c r="AI32" i="37"/>
  <c r="AH31" i="37"/>
  <c r="AG30" i="37"/>
  <c r="AF32" i="37"/>
  <c r="AE30" i="37"/>
  <c r="AC30" i="37"/>
  <c r="AB30" i="37"/>
  <c r="AA31" i="37"/>
  <c r="W32" i="37"/>
  <c r="V30" i="37"/>
  <c r="U32" i="37"/>
  <c r="T30" i="37"/>
  <c r="Q30" i="37"/>
  <c r="P30" i="37"/>
  <c r="O31" i="37"/>
  <c r="K32" i="37"/>
  <c r="J32" i="37"/>
  <c r="I31" i="37"/>
  <c r="H31" i="37"/>
  <c r="D30" i="37"/>
  <c r="C31" i="37"/>
  <c r="B32" i="37"/>
  <c r="BC30" i="37" l="1"/>
  <c r="AZ30" i="37"/>
  <c r="N32" i="37"/>
  <c r="Z32" i="37"/>
  <c r="AL32" i="37"/>
  <c r="AY31" i="37"/>
  <c r="E30" i="37"/>
  <c r="R32" i="37"/>
  <c r="AD30" i="37"/>
  <c r="BF31" i="37"/>
  <c r="F32" i="37"/>
  <c r="S31" i="37"/>
  <c r="AS30" i="37"/>
  <c r="AC32" i="37"/>
  <c r="E32" i="37"/>
  <c r="AD32" i="37"/>
  <c r="K31" i="37"/>
  <c r="BB31" i="37"/>
  <c r="L30" i="37"/>
  <c r="X30" i="37"/>
  <c r="W31" i="37"/>
  <c r="Q32" i="37"/>
  <c r="AN30" i="37"/>
  <c r="BA30" i="37"/>
  <c r="AV31" i="37"/>
  <c r="R30" i="37"/>
  <c r="D32" i="37"/>
  <c r="F30" i="37"/>
  <c r="AI31" i="37"/>
  <c r="Q31" i="37"/>
  <c r="AP30" i="37"/>
  <c r="AU31" i="37"/>
  <c r="BG31" i="37"/>
  <c r="P32" i="37"/>
  <c r="L31" i="37"/>
  <c r="X31" i="37"/>
  <c r="AJ31" i="37"/>
  <c r="AW32" i="37"/>
  <c r="BI32" i="37"/>
  <c r="AN32" i="37"/>
  <c r="BH30" i="37"/>
  <c r="AO31" i="37"/>
  <c r="AB32" i="37"/>
  <c r="M32" i="37"/>
  <c r="Y32" i="37"/>
  <c r="AK32" i="37"/>
  <c r="AX32" i="37"/>
  <c r="BJ32" i="37"/>
  <c r="BA31" i="37"/>
  <c r="AZ32" i="37"/>
  <c r="AF30" i="37"/>
  <c r="BD30" i="37"/>
  <c r="AE31" i="37"/>
  <c r="BB32" i="37"/>
  <c r="U30" i="37"/>
  <c r="BE30" i="37"/>
  <c r="T31" i="37"/>
  <c r="AF31" i="37"/>
  <c r="BD31" i="37"/>
  <c r="S32" i="37"/>
  <c r="AE32" i="37"/>
  <c r="AQ32" i="37"/>
  <c r="J30" i="37"/>
  <c r="AH30" i="37"/>
  <c r="BF30" i="37"/>
  <c r="U31" i="37"/>
  <c r="AS31" i="37"/>
  <c r="H32" i="37"/>
  <c r="W30" i="37"/>
  <c r="AI30" i="37"/>
  <c r="BG30" i="37"/>
  <c r="V31" i="37"/>
  <c r="AT31" i="37"/>
  <c r="I32" i="37"/>
  <c r="AS32" i="37"/>
  <c r="V32" i="37"/>
  <c r="AH32" i="37"/>
  <c r="BF32" i="37"/>
  <c r="D31" i="37"/>
  <c r="P31" i="37"/>
  <c r="AB31" i="37"/>
  <c r="AN31" i="37"/>
  <c r="AZ31" i="37"/>
  <c r="C32" i="37"/>
  <c r="O32" i="37"/>
  <c r="AA32" i="37"/>
  <c r="AM32" i="37"/>
  <c r="AY32" i="37"/>
  <c r="AC31" i="37"/>
  <c r="R31" i="37"/>
  <c r="BA32" i="37"/>
  <c r="E31" i="37"/>
  <c r="AP31" i="37"/>
  <c r="AQ30" i="37"/>
  <c r="F31" i="37"/>
  <c r="AD31" i="37"/>
  <c r="H30" i="37"/>
  <c r="AQ31" i="37"/>
  <c r="BC31" i="37"/>
  <c r="AP32" i="37"/>
  <c r="I30" i="37"/>
  <c r="BC32" i="37"/>
  <c r="AT30" i="37"/>
  <c r="AT29" i="37" s="1"/>
  <c r="AG31" i="37"/>
  <c r="BE31" i="37"/>
  <c r="T32" i="37"/>
  <c r="K30" i="37"/>
  <c r="AU30" i="37"/>
  <c r="J31" i="37"/>
  <c r="AG32" i="37"/>
  <c r="AV30" i="37"/>
  <c r="B30" i="37"/>
  <c r="B29" i="37" s="1"/>
  <c r="N30" i="37"/>
  <c r="Z30" i="37"/>
  <c r="AL30" i="37"/>
  <c r="AX30" i="37"/>
  <c r="BJ30" i="37"/>
  <c r="M31" i="37"/>
  <c r="Y31" i="37"/>
  <c r="AK31" i="37"/>
  <c r="AW31" i="37"/>
  <c r="BI31" i="37"/>
  <c r="L32" i="37"/>
  <c r="X32" i="37"/>
  <c r="AJ32" i="37"/>
  <c r="BH32" i="37"/>
  <c r="AO32" i="37"/>
  <c r="M30" i="37"/>
  <c r="Y30" i="37"/>
  <c r="AK30" i="37"/>
  <c r="AW30" i="37"/>
  <c r="BI30" i="37"/>
  <c r="C30" i="37"/>
  <c r="C29" i="37" s="1"/>
  <c r="O30" i="37"/>
  <c r="AA30" i="37"/>
  <c r="AM30" i="37"/>
  <c r="AY30" i="37"/>
  <c r="B31" i="37"/>
  <c r="N31" i="37"/>
  <c r="Z31" i="37"/>
  <c r="AL31" i="37"/>
  <c r="AX31" i="37"/>
  <c r="BJ31" i="37"/>
  <c r="S30" i="37"/>
  <c r="AR32" i="37" l="1"/>
  <c r="AR30" i="37"/>
  <c r="AR31" i="37"/>
  <c r="G31" i="37"/>
  <c r="G30" i="37"/>
  <c r="G32" i="37"/>
  <c r="G20" i="32" l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>Operator MPGS:
-Power Meter Error since beginning (construction phase)
- Record from HMI oneline was Freeze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51311E90-0FAA-4EE3-A86B-9725954CB15E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464DD418-2D8D-4984-B7E7-819616D09D22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Error since beginning (construction phase)
- Record from HMI oneline was Freeze since 13 April</t>
        </r>
      </text>
    </comment>
  </commentList>
</comments>
</file>

<file path=xl/sharedStrings.xml><?xml version="1.0" encoding="utf-8"?>
<sst xmlns="http://schemas.openxmlformats.org/spreadsheetml/2006/main" count="655" uniqueCount="364">
  <si>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</si>
  <si>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</si>
  <si>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</si>
  <si>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</si>
  <si>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</si>
  <si>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</si>
  <si>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</si>
  <si>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</si>
  <si>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</si>
  <si>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</si>
  <si>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</si>
  <si>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</si>
  <si>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</si>
  <si>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</si>
  <si>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</si>
  <si>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</si>
  <si>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</si>
  <si>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</si>
  <si>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</si>
  <si>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</si>
  <si>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</si>
  <si>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</si>
  <si>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</si>
  <si>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</si>
  <si>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</si>
  <si>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</si>
  <si>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</si>
  <si>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</si>
  <si>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</si>
  <si>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</si>
  <si>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</si>
  <si>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</si>
  <si>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</si>
  <si>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</si>
  <si>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</si>
  <si>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</si>
  <si>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</si>
  <si>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</si>
  <si>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</si>
  <si>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</si>
  <si>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</si>
  <si>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</si>
  <si>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</si>
  <si>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</si>
  <si>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</si>
  <si>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</si>
  <si>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</si>
  <si>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</si>
  <si>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</si>
  <si>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</si>
  <si>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</si>
  <si>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</si>
  <si>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</si>
  <si>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</si>
  <si>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</si>
  <si>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</si>
  <si>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</si>
  <si>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</si>
  <si>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</si>
  <si>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</si>
  <si>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</si>
  <si>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</si>
  <si>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</si>
  <si>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</si>
  <si>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</si>
  <si>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</si>
  <si>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</si>
  <si>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</si>
  <si>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</si>
  <si>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</si>
  <si>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</si>
  <si>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</si>
  <si>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</si>
  <si>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</si>
  <si>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</si>
  <si>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</si>
  <si>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</si>
  <si>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</si>
  <si>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</si>
  <si>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</si>
  <si>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</si>
  <si>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</si>
  <si>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</si>
  <si>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</si>
  <si>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</si>
  <si>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</si>
  <si>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</si>
  <si>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</si>
  <si>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</si>
  <si>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</si>
  <si>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</si>
  <si>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</si>
  <si>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</si>
  <si>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</si>
  <si>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</si>
  <si>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</si>
  <si>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</si>
  <si>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</si>
  <si>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</si>
  <si>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</si>
  <si>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</si>
  <si>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</si>
  <si>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</si>
  <si>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</si>
  <si>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</si>
  <si>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</si>
  <si>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</si>
  <si>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</si>
  <si>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</si>
  <si>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</si>
  <si>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</si>
  <si>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</si>
  <si>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</si>
  <si>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</si>
  <si>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</si>
  <si>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</si>
  <si>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</si>
  <si>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</si>
  <si>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</si>
  <si>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</si>
  <si>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</si>
  <si>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</si>
  <si>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</si>
  <si>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</si>
  <si>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</si>
  <si>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</si>
  <si>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</si>
  <si>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</si>
  <si>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</si>
  <si>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</si>
  <si>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</si>
  <si>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</si>
  <si>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</si>
  <si>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</si>
  <si>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</si>
  <si>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</si>
  <si>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</si>
  <si>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</si>
  <si>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</si>
  <si>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</si>
  <si>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</si>
  <si>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</si>
  <si>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</si>
  <si>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</si>
  <si>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</si>
  <si>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</si>
  <si>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</si>
  <si>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</si>
  <si>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</si>
  <si>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</si>
  <si>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</si>
  <si>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</si>
  <si>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</si>
  <si>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</si>
  <si>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</si>
  <si>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</si>
  <si>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</si>
  <si>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</si>
  <si>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</si>
  <si>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</si>
  <si>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</si>
  <si>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</si>
  <si>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</si>
  <si>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</si>
  <si>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</si>
  <si>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</si>
  <si>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</si>
  <si>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</si>
  <si>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</si>
  <si>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</si>
  <si>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</si>
  <si>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</si>
  <si>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</si>
  <si>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</si>
  <si>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</si>
  <si>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</si>
  <si>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</si>
  <si>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</si>
  <si>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</si>
  <si>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</si>
  <si>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</si>
  <si>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</si>
  <si>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</si>
  <si>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</si>
  <si>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</si>
  <si>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</si>
  <si>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</si>
  <si>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</si>
  <si>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</si>
  <si>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</si>
  <si>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</si>
  <si>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</si>
  <si>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</si>
  <si>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</si>
  <si>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</si>
  <si>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</si>
  <si>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</si>
  <si>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</si>
  <si>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</si>
  <si>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</si>
  <si>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</si>
  <si>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</si>
  <si>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</si>
  <si>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</si>
  <si>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</si>
  <si>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</si>
  <si>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</si>
  <si>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</si>
  <si>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</si>
  <si>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</si>
  <si>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</si>
  <si>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</si>
  <si>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</si>
  <si>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</si>
  <si>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</si>
  <si>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</si>
  <si>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</si>
  <si>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</si>
  <si>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</si>
  <si>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</si>
  <si>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</si>
  <si>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</si>
  <si>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</si>
  <si>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</si>
  <si>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</si>
  <si>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</si>
  <si>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</si>
  <si>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</si>
  <si>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</si>
  <si>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</si>
  <si>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</si>
  <si>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</si>
  <si>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</si>
  <si>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</si>
  <si>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</si>
  <si>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</si>
  <si>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</si>
  <si>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</si>
  <si>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</si>
  <si>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</si>
  <si>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</si>
  <si>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</si>
  <si>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</si>
  <si>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</si>
  <si>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</si>
  <si>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</si>
  <si>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</si>
  <si>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</si>
  <si>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</si>
  <si>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</si>
  <si>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</si>
  <si>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</si>
  <si>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</si>
  <si>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</si>
  <si>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</si>
  <si>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</si>
  <si>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</si>
  <si>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</si>
  <si>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</si>
  <si>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5. Power Meter OEC U3B error and record U3B was freeze at hmi oneline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</si>
  <si>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</si>
  <si>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</si>
  <si>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</si>
  <si>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</si>
  <si>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</si>
  <si>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</si>
  <si>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</si>
  <si>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</si>
  <si>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</si>
  <si>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</si>
  <si>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</si>
  <si>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</si>
  <si>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</si>
  <si>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</si>
  <si>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</si>
  <si>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</si>
  <si>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</si>
  <si>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</si>
  <si>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</si>
  <si>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</si>
  <si>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</si>
  <si>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</si>
  <si>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</si>
  <si>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</si>
  <si>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</si>
  <si>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</si>
  <si>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</si>
  <si>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</si>
  <si>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</si>
  <si>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</si>
  <si>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</si>
  <si>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</si>
  <si>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</si>
  <si>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</si>
  <si>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</si>
  <si>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</si>
  <si>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</si>
  <si>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</si>
  <si>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</si>
  <si>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6. Brine Booster Pump IJN-8B (P-2301B) have indication mechseal leaking</t>
  </si>
  <si>
    <t>7. Brine Booster Pump IJN-6A (P-2201A) have indication mechseal leaking</t>
  </si>
  <si>
    <t>8. Brine Dump Control valve Ijen-6  PV-2227A indication passing</t>
  </si>
  <si>
    <t>Shift Leader : Mahatir</t>
  </si>
  <si>
    <t>CCR Operator : Tio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</si>
  <si>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</si>
  <si>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</si>
  <si>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</si>
  <si>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</si>
  <si>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</si>
  <si>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</si>
  <si>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</si>
  <si>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</si>
  <si>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</si>
  <si>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Shift Leader : Arbima</t>
  </si>
  <si>
    <t>CCR Operator : Dwiki</t>
  </si>
  <si>
    <t>Steamfield : Rafly</t>
  </si>
  <si>
    <t>9. Compressor A have indication noise on bearing screw pump</t>
  </si>
  <si>
    <t>6. Brine Booster Pump IJN-8B (P-2301B) have indication mechseal leaking. Status: CB open and manual valve suction &amp; discharge close.</t>
  </si>
  <si>
    <t>Steamfield : Vandy</t>
  </si>
  <si>
    <t>PLN adviced load ROH 32.00 MW (Mr. Mochammad Bahrul Allam)</t>
  </si>
  <si>
    <t>Stop electrical pit pump IJN-6 (Level pond : 39.0%)</t>
  </si>
  <si>
    <t>Start pit pump IJN 8 (Level pond : 44.5%)</t>
  </si>
  <si>
    <t>Stop pit pump IJN 8 (Level pond : 38.1%)</t>
  </si>
  <si>
    <t>Start electrical pit pump IJN-6 (Level pond : 48.3%)</t>
  </si>
  <si>
    <t>Stop electrical pit pump IJN-6 (Level pond : 47.5%)</t>
  </si>
  <si>
    <t>Start pit pump IJN 8 (Level pond : 41.9%)</t>
  </si>
  <si>
    <t>Inspection of ACU &amp; Air Purifier [standard activities schedule]</t>
  </si>
  <si>
    <t>Start air dryer-B due to prepare changeover air dryer (Dew point : -6 degC)</t>
  </si>
  <si>
    <t>Changeover air dryer-A to B</t>
  </si>
  <si>
    <t>Turn to standby mode for compressor-A</t>
  </si>
  <si>
    <t>Update pH brine+condensate inlet preheater (pH : 5.08 , Temp : 27.3 degC)</t>
  </si>
  <si>
    <t>Close manual valve before strainer reinjection pump-A due to prepare online cleaning preheater</t>
  </si>
  <si>
    <t>Stop pit pump IJN 8 (Level pond : 34.7%)</t>
  </si>
  <si>
    <t>Start electrical pit pump IJN-6 (Level pond : 56.8%)</t>
  </si>
  <si>
    <t>Top up seal oil tank from 79.9% into 91.2% (14 liter)</t>
  </si>
  <si>
    <t>PLN adviced load ROH 31.72 MW (Mr. Triashi Al Mutaqobili)</t>
  </si>
  <si>
    <t>Stop electrical pit pump IJN-6 (Level pomd : 46.5%)</t>
  </si>
  <si>
    <t>Start pit pump IJN-8 (Level pond : 39.7%)</t>
  </si>
  <si>
    <t>Install scalling coupon before online cleaning preheater at IJN 5 by Solenis</t>
  </si>
  <si>
    <t>Check level service water : 40.2%</t>
  </si>
  <si>
    <t>Start inject water from service water due to flushing injection line</t>
  </si>
  <si>
    <t>Turn to manual mode for brine bypass pre-heater-A&amp;B due to make constant brine flow to preheater</t>
  </si>
  <si>
    <t>Check pH outlet preheater (pH : 6.14) due to monitoring online cleaning preheater</t>
  </si>
  <si>
    <t>Check pH outlet preheater (pH : 7.13) due to monitoring online cleaning preheater</t>
  </si>
  <si>
    <t>Check pH outlet preheater (pH : 11.2) due to monitoring online cleaning preheater -=-&gt; Delta Pressure Prehater : 2.5 Bar and Bypass Preheater Opening : 23%</t>
  </si>
  <si>
    <t>Start Online cleaning preheater --&gt; Injection Pressure : 17.7 Bar and Injection Flow : 70-140 liter/menit --&gt; Delta Pressure : 3 Bar and Bypass Preheater Opening : 38-41%</t>
  </si>
  <si>
    <t>Adjust injection--&gt; Pressure : 18.2 Bar, Injection flow : 143 liter/menit</t>
  </si>
  <si>
    <t>Adjust injection --&gt; Pressure : 18.1 Bar, Injection flow : 120 liter/menit</t>
  </si>
  <si>
    <t>Adjust injection --&gt; Pressure : 18 Bar, Injection flow : 90 liter/menit</t>
  </si>
  <si>
    <t>Adjust injection --&gt; Pressure : 17.9 Bar and Injection Flow : 96 liter/menit</t>
  </si>
  <si>
    <t>Adjust injection--&gt; Pressure : 18 Bar, Injection flow : 148 liter/menit --&gt; Delta Pressure Preheater : 2.4 Bar and Bypass Preheater Opening : 19%</t>
  </si>
  <si>
    <t>Adjust injection--&gt; Pressure : 18.1 Bar, Injection flow : 152 liter/menit --&gt; Delta Pressure Preheater : 2.35 Bar and Bypass Preheater Opening : 18%</t>
  </si>
  <si>
    <t>Adjust injection--&gt; Pressure : 18.6 Bar, Injection flow : 148 liter/menit</t>
  </si>
  <si>
    <t>Check pH outlet preheater (pH : 11.76) due to monitoring online cleaning preheater</t>
  </si>
  <si>
    <t>Adjust injection--&gt; Pressure : 17 Bar, Injection flow : 161 liter/menit --&gt; Delta Pressure Preheater : 0.3 Bar and Bypass Preheater Opening :10%</t>
  </si>
  <si>
    <t>Turn to auto mode for brine bypass preheater-A&amp;B due to delta pressure preheater already &lt;3 Bar</t>
  </si>
  <si>
    <t>Adjust injection--&gt; Pressure : 16.4 Bar, Injection flow : 151 liter/menit --&gt; pH outlet preheater : 11.76</t>
  </si>
  <si>
    <t>Check pH outlet preheater (pH : 12.08) due to monitoring online cleaning preheater</t>
  </si>
  <si>
    <t>Adjust injection--&gt; Pressure : 14.7 Bar, Injection flow : 110 liter/menit</t>
  </si>
  <si>
    <t>Stop Injection for online cleaning preheater --&gt; Delta Pressure Preheater : 0.2 - 0.3 Bar</t>
  </si>
  <si>
    <t>Stop Injection pump after finish flushing the line</t>
  </si>
  <si>
    <t>Cleaning hose connection injection by Solenis</t>
  </si>
  <si>
    <t>Check level service water after online cleaning preheater already done --&gt; Level before : 40.2 % , Level after : 39.9%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</si>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</sst>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15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7" fillId="0" borderId="0" xfId="0" quotePrefix="1" applyFont="1" applyAlignment="1">
      <alignment horizontal="center"/>
    </xf>
    <xf numFmtId="20" fontId="77" fillId="0" borderId="0" xfId="0" quotePrefix="1" applyNumberFormat="1" applyFont="1" applyAlignment="1">
      <alignment horizontal="center"/>
    </xf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0" fontId="112" fillId="0" borderId="110" xfId="21" applyNumberFormat="1" applyFont="1" applyFill="1" applyBorder="1" applyAlignment="1" applyProtection="1">
      <alignment horizontal="center" vertical="center"/>
      <protection locked="0"/>
    </xf>
    <xf numFmtId="20" fontId="112" fillId="0" borderId="106" xfId="21" applyNumberFormat="1" applyFont="1" applyFill="1" applyBorder="1" applyAlignment="1" applyProtection="1">
      <alignment horizontal="center" vertical="center"/>
      <protection locked="0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112" fillId="4" borderId="110" xfId="21" applyNumberFormat="1" applyFont="1" applyFill="1" applyBorder="1" applyAlignment="1" applyProtection="1">
      <alignment horizontal="center" vertical="center"/>
      <protection locked="0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20" fontId="112" fillId="0" borderId="114" xfId="21" applyNumberFormat="1" applyFont="1" applyFill="1" applyBorder="1" applyAlignment="1" applyProtection="1">
      <alignment horizontal="center" vertical="center"/>
      <protection locked="0"/>
    </xf>
    <xf numFmtId="20" fontId="112" fillId="0" borderId="113" xfId="21" quotePrefix="1" applyNumberFormat="1" applyFont="1" applyFill="1" applyBorder="1" applyAlignment="1" applyProtection="1">
      <alignment horizontal="center" vertical="center"/>
      <protection locked="0"/>
    </xf>
    <xf numFmtId="0" fontId="85" fillId="4" borderId="68" xfId="1443" applyFont="1" applyFill="1" applyBorder="1" applyAlignment="1">
      <alignment horizontal="left"/>
    </xf>
    <xf numFmtId="20" fontId="112" fillId="4" borderId="115" xfId="21" applyNumberFormat="1" applyFont="1" applyFill="1" applyBorder="1" applyAlignment="1" applyProtection="1">
      <alignment horizontal="center" vertical="center"/>
      <protection locked="0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0" fontId="77" fillId="0" borderId="67" xfId="21" applyNumberFormat="1" applyFont="1" applyFill="1" applyBorder="1" applyAlignment="1" applyProtection="1">
      <alignment horizontal="left" vertical="center"/>
      <protection locked="0"/>
    </xf>
    <xf numFmtId="20" fontId="77" fillId="0" borderId="5" xfId="21" applyNumberFormat="1" applyFont="1" applyFill="1" applyBorder="1" applyAlignment="1" applyProtection="1">
      <alignment horizontal="left" vertical="center"/>
      <protection locked="0"/>
    </xf>
    <xf numFmtId="20" fontId="77" fillId="0" borderId="76" xfId="21" applyNumberFormat="1" applyFont="1" applyFill="1" applyBorder="1" applyAlignment="1" applyProtection="1">
      <alignment horizontal="left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2" fontId="112" fillId="4" borderId="71" xfId="21" applyNumberFormat="1" applyFont="1" applyFill="1" applyBorder="1" applyAlignment="1">
      <alignment horizontal="center"/>
    </xf>
    <xf numFmtId="2" fontId="112" fillId="4" borderId="0" xfId="21" applyNumberFormat="1" applyFont="1" applyFill="1" applyBorder="1" applyAlignment="1">
      <alignment horizontal="center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4" fontId="112" fillId="4" borderId="0" xfId="21" applyNumberFormat="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 applyProtection="1">
      <alignment horizontal="center"/>
      <protection locked="0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20" fontId="77" fillId="4" borderId="54" xfId="21" applyNumberFormat="1" applyFont="1" applyFill="1" applyBorder="1" applyAlignment="1" applyProtection="1">
      <alignment horizontal="left" vertical="center"/>
      <protection locked="0"/>
    </xf>
    <xf numFmtId="20" fontId="77" fillId="4" borderId="81" xfId="21" applyNumberFormat="1" applyFont="1" applyFill="1" applyBorder="1" applyAlignment="1" applyProtection="1">
      <alignment horizontal="left" vertical="center"/>
      <protection locked="0"/>
    </xf>
    <xf numFmtId="20" fontId="77" fillId="4" borderId="55" xfId="21" applyNumberFormat="1" applyFont="1" applyFill="1" applyBorder="1" applyAlignment="1" applyProtection="1">
      <alignment horizontal="left" vertical="center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168" fontId="117" fillId="0" borderId="19" xfId="16" applyNumberFormat="1" applyFont="1" applyBorder="1" applyAlignment="1">
      <alignment horizontal="right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0" xfId="16" applyFont="1" applyFill="1" applyBorder="1" applyAlignment="1">
      <alignment horizontal="center" vertical="center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0" fontId="112" fillId="0" borderId="29" xfId="16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62" xfId="0" applyFont="1" applyBorder="1" applyAlignment="1">
      <alignment horizontal="center" vertical="center"/>
    </xf>
    <xf numFmtId="0" fontId="79" fillId="0" borderId="43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4" fillId="4" borderId="95" xfId="16" applyFont="1" applyFill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4" borderId="1" xfId="16" quotePrefix="1" applyNumberFormat="1" applyFont="1" applyFill="1" applyBorder="1" applyAlignment="1">
      <alignment horizontal="right" vertic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0" fontId="112" fillId="0" borderId="73" xfId="16" applyFont="1" applyBorder="1" applyAlignment="1">
      <alignment horizontal="center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168" fontId="112" fillId="4" borderId="105" xfId="16" quotePrefix="1" applyNumberFormat="1" applyFont="1" applyFill="1" applyBorder="1" applyAlignment="1">
      <alignment horizontal="right" vertical="center"/>
    </xf>
    <xf numFmtId="20" fontId="77" fillId="42" borderId="67" xfId="21" applyNumberFormat="1" applyFont="1" applyFill="1" applyBorder="1" applyAlignment="1" applyProtection="1">
      <alignment horizontal="left" vertical="center"/>
      <protection locked="0"/>
    </xf>
    <xf numFmtId="20" fontId="77" fillId="42" borderId="5" xfId="21" applyNumberFormat="1" applyFont="1" applyFill="1" applyBorder="1" applyAlignment="1" applyProtection="1">
      <alignment horizontal="left" vertical="center"/>
      <protection locked="0"/>
    </xf>
    <xf numFmtId="20" fontId="77" fillId="42" borderId="76" xfId="21" applyNumberFormat="1" applyFont="1" applyFill="1" applyBorder="1" applyAlignment="1" applyProtection="1">
      <alignment horizontal="left" vertical="center"/>
      <protection locked="0"/>
    </xf>
    <xf numFmtId="20" fontId="112" fillId="0" borderId="67" xfId="21" applyNumberFormat="1" applyFont="1" applyFill="1" applyBorder="1" applyAlignment="1" applyProtection="1">
      <alignment horizontal="center" vertical="center"/>
      <protection locked="0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20" fontId="77" fillId="4" borderId="8" xfId="21" applyNumberFormat="1" applyFont="1" applyFill="1" applyBorder="1" applyAlignment="1" applyProtection="1">
      <alignment horizontal="left" vertical="center"/>
      <protection locked="0"/>
    </xf>
    <xf numFmtId="20" fontId="77" fillId="4" borderId="9" xfId="21" applyNumberFormat="1" applyFont="1" applyFill="1" applyBorder="1" applyAlignment="1" applyProtection="1">
      <alignment horizontal="left" vertical="center"/>
      <protection locked="0"/>
    </xf>
    <xf numFmtId="20" fontId="112" fillId="42" borderId="114" xfId="21" applyNumberFormat="1" applyFont="1" applyFill="1" applyBorder="1" applyAlignment="1" applyProtection="1">
      <alignment horizontal="center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/>
      <sheetData sheetId="1">
        <row r="21">
          <cell r="G21">
            <v>264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40"/>
  <sheetViews>
    <sheetView showGridLines="0" zoomScaleNormal="100" workbookViewId="0">
      <selection activeCell="B2" sqref="B2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54">
        <f>Meter!B1</f>
        <v>45820</v>
      </c>
      <c r="I1" s="454"/>
      <c r="J1" s="455"/>
      <c r="K1" s="145"/>
      <c r="L1" s="144"/>
      <c r="M1" s="144"/>
    </row>
    <row r="2" spans="1:20" ht="14.25" thickTop="1" thickBot="1"/>
    <row r="3" spans="1:20" s="152" customFormat="1" ht="42" customHeight="1">
      <c r="B3" s="459" t="s">
        <v>2</v>
      </c>
      <c r="C3" s="460"/>
      <c r="D3" s="460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21.185841450000002</v>
      </c>
      <c r="G4" s="233">
        <f>Steamfield!O30</f>
        <v>199.41571740000003</v>
      </c>
      <c r="H4" s="233">
        <f>Steamfield!M30</f>
        <v>37.636395912500014</v>
      </c>
      <c r="I4" s="234"/>
      <c r="J4" s="235"/>
      <c r="R4" s="21"/>
      <c r="S4" s="21"/>
      <c r="T4" s="21"/>
    </row>
    <row r="5" spans="1:20">
      <c r="A5" s="141"/>
      <c r="B5" s="461"/>
      <c r="C5" s="462"/>
      <c r="D5" s="153" t="s">
        <v>122</v>
      </c>
      <c r="E5" s="232" t="s">
        <v>207</v>
      </c>
      <c r="F5" s="233">
        <f>Steamfield!P30</f>
        <v>21.754262295833332</v>
      </c>
      <c r="G5" s="233">
        <f>Steamfield!S30</f>
        <v>196.96523832083327</v>
      </c>
      <c r="H5" s="233">
        <f>Steamfield!Q30</f>
        <v>37.254036508333336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21.091908391666664</v>
      </c>
      <c r="G6" s="233">
        <f>Steamfield!W30</f>
        <v>196.99925936666662</v>
      </c>
      <c r="H6" s="233">
        <f>Steamfield!U30</f>
        <v>35.382728729166672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20.251913129166663</v>
      </c>
      <c r="G7" s="233">
        <f>Steamfield!AA30</f>
        <v>198.33493671249997</v>
      </c>
      <c r="H7" s="233">
        <f>Steamfield!Y30</f>
        <v>40.150049224999997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5.9620601374999991</v>
      </c>
      <c r="G8" s="233">
        <f>Steamfield!AH30</f>
        <v>74.982244254166673</v>
      </c>
      <c r="H8" s="233">
        <f>Steamfield!AF30</f>
        <v>9.9728161583333321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20.815091237500003</v>
      </c>
      <c r="G9" s="233">
        <f>Steamfield!AL30</f>
        <v>191.64102730833335</v>
      </c>
      <c r="H9" s="233">
        <f>Steamfield!AJ30</f>
        <v>54.502692412499989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51.984660432888887</v>
      </c>
      <c r="J11" s="244">
        <f t="shared" ref="J11:J13" si="0">I11*24*3600</f>
        <v>4491474.6614015996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3.6585771252013881</v>
      </c>
      <c r="J12" s="244">
        <f t="shared" si="0"/>
        <v>316101.06361739995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23.443337729609954</v>
      </c>
      <c r="J13" s="244">
        <f t="shared" si="0"/>
        <v>2025504.3798383002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79.086575287700228</v>
      </c>
      <c r="J14" s="244">
        <f>I14*24*3600</f>
        <v>6833080.1048573004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13.375261866666667</v>
      </c>
      <c r="G15" s="233">
        <f>Steamfield!AB30</f>
        <v>195.38779716249999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13.16701975</v>
      </c>
      <c r="G16" s="233">
        <f>Steamfield!AM30</f>
        <v>194.83976657916665</v>
      </c>
      <c r="H16" s="248"/>
      <c r="I16" s="254"/>
      <c r="J16" s="255"/>
      <c r="R16" s="21"/>
      <c r="S16" s="21"/>
      <c r="T16" s="21"/>
    </row>
    <row r="17" spans="1:20">
      <c r="A17" s="141"/>
      <c r="B17" s="472" t="s">
        <v>128</v>
      </c>
      <c r="C17" s="473"/>
      <c r="D17" s="153" t="s">
        <v>129</v>
      </c>
      <c r="E17" s="232" t="s">
        <v>209</v>
      </c>
      <c r="F17" s="233">
        <f>Steamfield!AW30</f>
        <v>13.504336100000002</v>
      </c>
      <c r="G17" s="233">
        <f>Steamfield!AU30</f>
        <v>116.97663809583332</v>
      </c>
      <c r="H17" s="233">
        <f>Steamfield!AV30</f>
        <v>91.139143900000022</v>
      </c>
      <c r="I17" s="256">
        <f>Steamfield!AT30</f>
        <v>129.89369612035534</v>
      </c>
      <c r="J17" s="261">
        <f>Steamfield!AT29</f>
        <v>11222815.344798701</v>
      </c>
      <c r="K17" s="50"/>
      <c r="L17" s="50"/>
      <c r="R17" s="21"/>
      <c r="S17" s="21"/>
      <c r="T17" s="21"/>
    </row>
    <row r="18" spans="1:20" ht="13.5" thickBot="1">
      <c r="A18" s="141"/>
      <c r="B18" s="487"/>
      <c r="C18" s="488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78" t="s">
        <v>9</v>
      </c>
      <c r="C20" s="479"/>
      <c r="D20" s="480"/>
      <c r="E20" s="463" t="s">
        <v>193</v>
      </c>
      <c r="F20" s="464"/>
      <c r="G20" s="481"/>
      <c r="H20" s="463" t="s">
        <v>136</v>
      </c>
      <c r="I20" s="464"/>
      <c r="J20" s="465"/>
      <c r="R20" s="21"/>
      <c r="S20" s="21"/>
      <c r="T20" s="21"/>
    </row>
    <row r="21" spans="1:20">
      <c r="A21" s="141"/>
      <c r="B21" s="472" t="s">
        <v>130</v>
      </c>
      <c r="C21" s="473"/>
      <c r="D21" s="154" t="s">
        <v>135</v>
      </c>
      <c r="E21" s="466">
        <f>Steamfield!B30</f>
        <v>34.856672254166668</v>
      </c>
      <c r="F21" s="482"/>
      <c r="G21" s="483"/>
      <c r="H21" s="466">
        <f>Steamfield!B30*24</f>
        <v>836.56013410000003</v>
      </c>
      <c r="I21" s="467"/>
      <c r="J21" s="468"/>
      <c r="R21" s="21"/>
      <c r="S21" s="21"/>
      <c r="T21" s="21"/>
    </row>
    <row r="22" spans="1:20">
      <c r="A22" s="141"/>
      <c r="B22" s="474"/>
      <c r="C22" s="475"/>
      <c r="D22" s="176" t="s">
        <v>131</v>
      </c>
      <c r="E22" s="466">
        <f>H22/24</f>
        <v>32.123233561333329</v>
      </c>
      <c r="F22" s="482"/>
      <c r="G22" s="483"/>
      <c r="H22" s="469">
        <f>'Report '!E7/1000</f>
        <v>770.95760547199995</v>
      </c>
      <c r="I22" s="470"/>
      <c r="J22" s="471"/>
      <c r="R22" s="21"/>
      <c r="S22" s="21"/>
      <c r="T22" s="21"/>
    </row>
    <row r="23" spans="1:20" ht="13.5" thickBot="1">
      <c r="A23" s="141"/>
      <c r="B23" s="476" t="s">
        <v>138</v>
      </c>
      <c r="C23" s="477"/>
      <c r="D23" s="155"/>
      <c r="E23" s="484">
        <f>H23/24</f>
        <v>2.7334386928333365</v>
      </c>
      <c r="F23" s="485"/>
      <c r="G23" s="486"/>
      <c r="H23" s="456">
        <f>H21-H22</f>
        <v>65.602528628000073</v>
      </c>
      <c r="I23" s="457"/>
      <c r="J23" s="458"/>
      <c r="R23" s="21"/>
      <c r="S23" s="21"/>
      <c r="T23" s="21"/>
    </row>
    <row r="24" spans="1:20" ht="17.25" customHeight="1">
      <c r="A24" s="141"/>
      <c r="B24" s="495" t="s">
        <v>219</v>
      </c>
      <c r="C24" s="496"/>
      <c r="D24" s="224"/>
      <c r="E24" s="507" t="s">
        <v>218</v>
      </c>
      <c r="F24" s="507"/>
      <c r="G24" s="507"/>
      <c r="H24" s="489" t="s">
        <v>220</v>
      </c>
      <c r="I24" s="490"/>
      <c r="J24" s="491"/>
      <c r="R24" s="21"/>
      <c r="S24" s="21"/>
      <c r="T24" s="21"/>
    </row>
    <row r="25" spans="1:20">
      <c r="A25" s="141"/>
      <c r="B25" s="497"/>
      <c r="C25" s="498"/>
      <c r="D25" s="222" t="s">
        <v>135</v>
      </c>
      <c r="E25" s="501">
        <f>IFERROR(I14/E21,0)</f>
        <v>2.2689077922017193</v>
      </c>
      <c r="F25" s="502"/>
      <c r="G25" s="503"/>
      <c r="H25" s="504">
        <f>E25*3600</f>
        <v>8168.0680519261896</v>
      </c>
      <c r="I25" s="505"/>
      <c r="J25" s="506"/>
      <c r="K25" s="43"/>
      <c r="R25" s="21"/>
      <c r="S25" s="21"/>
      <c r="T25" s="21"/>
    </row>
    <row r="26" spans="1:20" ht="13.5" thickBot="1">
      <c r="A26" s="141"/>
      <c r="B26" s="499"/>
      <c r="C26" s="500"/>
      <c r="D26" s="223" t="s">
        <v>131</v>
      </c>
      <c r="E26" s="484">
        <f>IFERROR(I14/E22,0)</f>
        <v>2.4619742946082668</v>
      </c>
      <c r="F26" s="485"/>
      <c r="G26" s="486"/>
      <c r="H26" s="492">
        <f>E26*3600</f>
        <v>8863.1074605897611</v>
      </c>
      <c r="I26" s="493"/>
      <c r="J26" s="494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228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 customHeight="1">
      <c r="A34" s="141"/>
      <c r="B34" s="265" t="s">
        <v>259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317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/>
      <c r="Q35" s="197"/>
      <c r="R35" s="198"/>
    </row>
    <row r="36" spans="1:18" ht="15">
      <c r="A36" s="141"/>
      <c r="B36" s="173" t="s">
        <v>300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 t="s">
        <v>209</v>
      </c>
      <c r="Q36" s="197"/>
      <c r="R36" s="198"/>
    </row>
    <row r="37" spans="1:18" ht="15">
      <c r="A37" s="141"/>
      <c r="B37" s="173" t="s">
        <v>301</v>
      </c>
      <c r="C37" s="158"/>
      <c r="D37" s="158"/>
      <c r="E37" s="158"/>
      <c r="F37" s="158"/>
      <c r="G37" s="158"/>
      <c r="H37" s="158"/>
      <c r="I37" s="158"/>
      <c r="J37" s="159"/>
      <c r="N37" s="214"/>
      <c r="O37" s="214"/>
      <c r="P37" s="199"/>
      <c r="Q37" s="197"/>
      <c r="R37" s="198"/>
    </row>
    <row r="38" spans="1:18" ht="13.5" thickBot="1">
      <c r="A38" s="141"/>
      <c r="B38" s="401" t="s">
        <v>316</v>
      </c>
      <c r="C38" s="160"/>
      <c r="D38" s="160"/>
      <c r="E38" s="160"/>
      <c r="F38" s="160"/>
      <c r="G38" s="160"/>
      <c r="H38" s="160"/>
      <c r="I38" s="160"/>
      <c r="J38" s="161"/>
      <c r="N38" s="214"/>
      <c r="O38" s="214"/>
      <c r="P38" s="197"/>
      <c r="Q38" s="197"/>
      <c r="R38" s="198"/>
    </row>
    <row r="39" spans="1:18">
      <c r="A39" s="141"/>
      <c r="O39" s="197"/>
      <c r="P39" s="197"/>
      <c r="Q39" s="197"/>
      <c r="R39" s="198"/>
    </row>
    <row r="40" spans="1:18">
      <c r="A40" s="141"/>
      <c r="O40" s="197"/>
      <c r="P40" s="197"/>
      <c r="Q40" s="197"/>
      <c r="R40" s="198"/>
    </row>
  </sheetData>
  <sheetProtection formatCells="0"/>
  <mergeCells count="22">
    <mergeCell ref="E26:G26"/>
    <mergeCell ref="H24:J24"/>
    <mergeCell ref="H26:J26"/>
    <mergeCell ref="B24:C26"/>
    <mergeCell ref="E25:G25"/>
    <mergeCell ref="H25:J25"/>
    <mergeCell ref="E24:G24"/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$P$31:$P$36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57"/>
  <sheetViews>
    <sheetView showGridLines="0" tabSelected="1" topLeftCell="A73" zoomScaleNormal="100" workbookViewId="0">
      <selection activeCell="A116" sqref="A116"/>
    </sheetView>
  </sheetViews>
  <sheetFormatPr defaultColWidth="9.140625" defaultRowHeight="12.75"/>
  <cols>
    <col min="1" max="1" width="12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1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579" t="s">
        <v>141</v>
      </c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171"/>
      <c r="M1" s="603">
        <f>Meter!B1</f>
        <v>45820</v>
      </c>
      <c r="N1" s="603"/>
      <c r="O1" s="604"/>
      <c r="P1" s="145"/>
      <c r="Q1" s="144"/>
      <c r="R1" s="144"/>
    </row>
    <row r="2" spans="1:21" ht="14.25" thickTop="1" thickBot="1">
      <c r="A2" s="599" t="s">
        <v>81</v>
      </c>
      <c r="B2" s="599"/>
      <c r="C2" s="599"/>
      <c r="D2" s="599"/>
      <c r="E2" s="599"/>
      <c r="F2" s="599"/>
      <c r="G2" s="599"/>
      <c r="H2" s="599"/>
      <c r="I2" s="599"/>
      <c r="J2" s="599"/>
      <c r="K2" s="599"/>
      <c r="L2" s="599"/>
      <c r="M2" s="599"/>
      <c r="N2" s="599"/>
      <c r="O2" s="599"/>
      <c r="P2" s="599"/>
      <c r="Q2" s="599"/>
      <c r="R2" s="600"/>
      <c r="S2" s="32"/>
    </row>
    <row r="3" spans="1:21" ht="13.5" thickBot="1">
      <c r="A3" s="607" t="s">
        <v>5</v>
      </c>
      <c r="B3" s="608"/>
      <c r="C3" s="608"/>
      <c r="D3" s="609"/>
      <c r="E3" s="621" t="s">
        <v>6</v>
      </c>
      <c r="F3" s="622"/>
      <c r="G3" s="622"/>
      <c r="H3" s="622"/>
      <c r="I3" s="622"/>
      <c r="J3" s="623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10"/>
      <c r="B4" s="611"/>
      <c r="C4" s="611"/>
      <c r="D4" s="612"/>
      <c r="E4" s="624" t="s">
        <v>74</v>
      </c>
      <c r="F4" s="625"/>
      <c r="G4" s="645" t="s">
        <v>73</v>
      </c>
      <c r="H4" s="625"/>
      <c r="I4" s="641" t="s">
        <v>75</v>
      </c>
      <c r="J4" s="642"/>
      <c r="K4" s="54"/>
      <c r="L4" s="54"/>
      <c r="M4" s="54"/>
      <c r="N4" s="54"/>
      <c r="O4" s="54"/>
      <c r="P4" s="54"/>
      <c r="Q4" s="637"/>
      <c r="R4" s="637"/>
      <c r="S4" s="21"/>
      <c r="T4" s="21"/>
    </row>
    <row r="5" spans="1:21" ht="13.5" thickBot="1">
      <c r="A5" s="613"/>
      <c r="B5" s="614"/>
      <c r="C5" s="614"/>
      <c r="D5" s="615"/>
      <c r="E5" s="626"/>
      <c r="F5" s="627"/>
      <c r="G5" s="646"/>
      <c r="H5" s="627"/>
      <c r="I5" s="643"/>
      <c r="J5" s="644"/>
      <c r="K5" s="640"/>
      <c r="L5" s="639"/>
      <c r="M5" s="639"/>
      <c r="N5" s="639"/>
      <c r="O5" s="606"/>
      <c r="P5" s="606"/>
      <c r="Q5" s="606"/>
      <c r="R5" s="606"/>
      <c r="S5" s="21"/>
      <c r="T5" s="21"/>
    </row>
    <row r="6" spans="1:21" ht="13.5" thickBot="1">
      <c r="A6" s="591" t="s">
        <v>190</v>
      </c>
      <c r="B6" s="592"/>
      <c r="C6" s="592"/>
      <c r="D6" s="593"/>
      <c r="E6" s="619">
        <v>770957.60547199997</v>
      </c>
      <c r="F6" s="620"/>
      <c r="G6" s="620">
        <v>0</v>
      </c>
      <c r="H6" s="620"/>
      <c r="I6" s="594">
        <f>E6-G6</f>
        <v>770957.60547199997</v>
      </c>
      <c r="J6" s="595"/>
      <c r="K6" s="601"/>
      <c r="L6" s="602"/>
      <c r="M6" s="602"/>
      <c r="N6" s="602"/>
      <c r="O6" s="605"/>
      <c r="P6" s="605"/>
      <c r="Q6" s="605"/>
      <c r="R6" s="605"/>
      <c r="S6" s="21"/>
      <c r="T6" s="21"/>
    </row>
    <row r="7" spans="1:21" ht="13.5" thickBot="1">
      <c r="A7" s="628"/>
      <c r="B7" s="629"/>
      <c r="C7" s="629"/>
      <c r="D7" s="630"/>
      <c r="E7" s="581">
        <f>E6</f>
        <v>770957.60547199997</v>
      </c>
      <c r="F7" s="582"/>
      <c r="G7" s="582">
        <f>G6</f>
        <v>0</v>
      </c>
      <c r="H7" s="582"/>
      <c r="I7" s="589">
        <f>I6</f>
        <v>770957.60547199997</v>
      </c>
      <c r="J7" s="590"/>
      <c r="K7" s="601"/>
      <c r="L7" s="602"/>
      <c r="M7" s="602"/>
      <c r="N7" s="602"/>
      <c r="O7" s="605"/>
      <c r="P7" s="605"/>
      <c r="Q7" s="605"/>
      <c r="R7" s="605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605"/>
      <c r="P8" s="605"/>
      <c r="Q8" s="605"/>
      <c r="R8" s="605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596" t="s">
        <v>9</v>
      </c>
      <c r="B10" s="597"/>
      <c r="C10" s="597"/>
      <c r="D10" s="598"/>
      <c r="E10" s="631" t="s">
        <v>72</v>
      </c>
      <c r="F10" s="632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591" t="s">
        <v>34</v>
      </c>
      <c r="B11" s="592"/>
      <c r="C11" s="592"/>
      <c r="D11" s="593"/>
      <c r="E11" s="633">
        <f>Meter!I18</f>
        <v>771610</v>
      </c>
      <c r="F11" s="634"/>
      <c r="G11" s="179"/>
      <c r="H11" s="179"/>
      <c r="I11" s="179"/>
      <c r="J11" s="179"/>
      <c r="K11" s="179"/>
      <c r="L11" s="180"/>
      <c r="M11" s="66">
        <f>SUM(E11:K11)</f>
        <v>771610</v>
      </c>
      <c r="N11" s="67"/>
      <c r="O11" s="67"/>
      <c r="P11" s="68"/>
      <c r="Q11" s="60"/>
      <c r="R11" s="67"/>
      <c r="S11" s="21"/>
      <c r="T11" s="21"/>
    </row>
    <row r="12" spans="1:21">
      <c r="A12" s="616" t="s">
        <v>10</v>
      </c>
      <c r="B12" s="617"/>
      <c r="C12" s="617"/>
      <c r="D12" s="618"/>
      <c r="E12" s="635">
        <f>Meter!K30</f>
        <v>9938533</v>
      </c>
      <c r="F12" s="636"/>
      <c r="G12" s="181"/>
      <c r="H12" s="181"/>
      <c r="I12" s="181"/>
      <c r="J12" s="181"/>
      <c r="K12" s="181"/>
      <c r="L12" s="182"/>
      <c r="M12" s="69">
        <f>SUM(E12:K12)</f>
        <v>9938533</v>
      </c>
      <c r="N12" s="67"/>
      <c r="O12" s="67"/>
      <c r="P12" s="67"/>
      <c r="Q12" s="60"/>
      <c r="R12" s="67"/>
      <c r="S12" s="43"/>
      <c r="T12" s="21"/>
    </row>
    <row r="13" spans="1:21">
      <c r="A13" s="616" t="s">
        <v>11</v>
      </c>
      <c r="B13" s="617"/>
      <c r="C13" s="617"/>
      <c r="D13" s="618"/>
      <c r="E13" s="186"/>
      <c r="F13" s="188"/>
      <c r="G13" s="142">
        <f>Meter!I42</f>
        <v>18436.279999999795</v>
      </c>
      <c r="H13" s="142">
        <f>Meter!I43</f>
        <v>0</v>
      </c>
      <c r="I13" s="142">
        <f>Meter!I44</f>
        <v>4492.0200000000186</v>
      </c>
      <c r="J13" s="142">
        <f>Meter!I45</f>
        <v>42.300000000000182</v>
      </c>
      <c r="K13" s="142">
        <f>Meter!I46</f>
        <v>1192</v>
      </c>
      <c r="L13" s="142">
        <f>Meter!I47</f>
        <v>1640</v>
      </c>
      <c r="M13" s="69">
        <f>SUM(G13,I13,J13,K13,L13)</f>
        <v>25802.599999999813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647" t="s">
        <v>12</v>
      </c>
      <c r="B14" s="648"/>
      <c r="C14" s="648"/>
      <c r="D14" s="649"/>
      <c r="E14" s="187"/>
      <c r="F14" s="189"/>
      <c r="G14" s="143">
        <f>Meter!K42</f>
        <v>219709.66000000015</v>
      </c>
      <c r="H14" s="143">
        <f>Meter!K43</f>
        <v>-283254.3</v>
      </c>
      <c r="I14" s="143">
        <f>Meter!K44</f>
        <v>69547.150000000023</v>
      </c>
      <c r="J14" s="143">
        <f>Meter!K45</f>
        <v>520</v>
      </c>
      <c r="K14" s="143">
        <f>Meter!K46</f>
        <v>15939</v>
      </c>
      <c r="L14" s="143">
        <f>Meter!K47</f>
        <v>18983</v>
      </c>
      <c r="M14" s="70">
        <f>SUM(E14,I14,J14,K14,L14)</f>
        <v>104989.15000000002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653" t="s">
        <v>9</v>
      </c>
      <c r="B17" s="654"/>
      <c r="C17" s="654"/>
      <c r="D17" s="654"/>
      <c r="E17" s="654"/>
      <c r="F17" s="655"/>
      <c r="G17" s="650" t="s">
        <v>77</v>
      </c>
      <c r="H17" s="651"/>
      <c r="I17" s="651"/>
      <c r="J17" s="651"/>
      <c r="K17" s="651"/>
      <c r="L17" s="651"/>
      <c r="M17" s="652"/>
      <c r="N17" s="75"/>
      <c r="O17" s="638"/>
      <c r="P17" s="638"/>
      <c r="Q17" s="638"/>
      <c r="R17" s="638"/>
      <c r="S17" s="50"/>
      <c r="T17" s="50"/>
      <c r="U17" s="27"/>
    </row>
    <row r="18" spans="1:26" s="141" customFormat="1">
      <c r="A18" s="662" t="s">
        <v>115</v>
      </c>
      <c r="B18" s="663"/>
      <c r="C18" s="663"/>
      <c r="D18" s="663"/>
      <c r="E18" s="663"/>
      <c r="F18" s="664"/>
      <c r="G18" s="665">
        <f>Steamfield!B30</f>
        <v>34.856672254166668</v>
      </c>
      <c r="H18" s="666"/>
      <c r="I18" s="667"/>
      <c r="J18" s="668">
        <f>Steamfield!C30</f>
        <v>6.5867568666666658</v>
      </c>
      <c r="K18" s="667"/>
      <c r="L18" s="668">
        <f>Steamfield!F30</f>
        <v>18.514752191666666</v>
      </c>
      <c r="M18" s="669"/>
      <c r="N18" s="75"/>
      <c r="O18" s="140"/>
      <c r="P18" s="140"/>
      <c r="Q18" s="140"/>
      <c r="R18" s="140"/>
      <c r="S18" s="50"/>
      <c r="T18" s="50"/>
      <c r="U18" s="27"/>
    </row>
    <row r="19" spans="1:26">
      <c r="A19" s="519" t="s">
        <v>63</v>
      </c>
      <c r="B19" s="520"/>
      <c r="C19" s="520"/>
      <c r="D19" s="520"/>
      <c r="E19" s="520"/>
      <c r="F19" s="521"/>
      <c r="G19" s="656">
        <v>34.496049999999997</v>
      </c>
      <c r="H19" s="657"/>
      <c r="I19" s="657"/>
      <c r="J19" s="657"/>
      <c r="K19" s="657"/>
      <c r="L19" s="657"/>
      <c r="M19" s="658"/>
      <c r="N19" s="77"/>
      <c r="O19" s="518"/>
      <c r="P19" s="518"/>
      <c r="Q19" s="514"/>
      <c r="R19" s="514"/>
      <c r="S19" s="50"/>
      <c r="T19" s="50"/>
      <c r="U19" s="45"/>
    </row>
    <row r="20" spans="1:26">
      <c r="A20" s="549" t="s">
        <v>19</v>
      </c>
      <c r="B20" s="550"/>
      <c r="C20" s="550"/>
      <c r="D20" s="550"/>
      <c r="E20" s="550"/>
      <c r="F20" s="551"/>
      <c r="G20" s="540">
        <f>24-F39</f>
        <v>24</v>
      </c>
      <c r="H20" s="541"/>
      <c r="I20" s="541"/>
      <c r="J20" s="541"/>
      <c r="K20" s="541"/>
      <c r="L20" s="541"/>
      <c r="M20" s="542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19" t="s">
        <v>20</v>
      </c>
      <c r="B21" s="520"/>
      <c r="C21" s="520"/>
      <c r="D21" s="520"/>
      <c r="E21" s="520"/>
      <c r="F21" s="521"/>
      <c r="G21" s="675">
        <f>G20+'[1]Report '!$G$21</f>
        <v>288</v>
      </c>
      <c r="H21" s="676"/>
      <c r="I21" s="676"/>
      <c r="J21" s="676"/>
      <c r="K21" s="676"/>
      <c r="L21" s="676"/>
      <c r="M21" s="677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672" t="s">
        <v>39</v>
      </c>
      <c r="B22" s="673"/>
      <c r="C22" s="673"/>
      <c r="D22" s="673"/>
      <c r="E22" s="673"/>
      <c r="F22" s="674"/>
      <c r="G22" s="678">
        <f>G20/24</f>
        <v>1</v>
      </c>
      <c r="H22" s="679"/>
      <c r="I22" s="679"/>
      <c r="J22" s="679"/>
      <c r="K22" s="679"/>
      <c r="L22" s="679"/>
      <c r="M22" s="680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583" t="s">
        <v>118</v>
      </c>
      <c r="B23" s="584"/>
      <c r="C23" s="584"/>
      <c r="D23" s="584"/>
      <c r="E23" s="584"/>
      <c r="F23" s="585"/>
      <c r="G23" s="659">
        <f>(E7)/(24000*G19)</f>
        <v>0.93121483651993009</v>
      </c>
      <c r="H23" s="660"/>
      <c r="I23" s="660"/>
      <c r="J23" s="660"/>
      <c r="K23" s="660"/>
      <c r="L23" s="660"/>
      <c r="M23" s="661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586" t="s">
        <v>62</v>
      </c>
      <c r="B24" s="587"/>
      <c r="C24" s="587"/>
      <c r="D24" s="587"/>
      <c r="E24" s="587"/>
      <c r="F24" s="588"/>
      <c r="G24" s="682" t="s">
        <v>194</v>
      </c>
      <c r="H24" s="683"/>
      <c r="I24" s="683"/>
      <c r="J24" s="683"/>
      <c r="K24" s="683"/>
      <c r="L24" s="683"/>
      <c r="M24" s="684"/>
      <c r="N24" s="87"/>
      <c r="O24" s="546"/>
      <c r="P24" s="546"/>
      <c r="Q24" s="129"/>
      <c r="R24" s="129"/>
    </row>
    <row r="25" spans="1:26">
      <c r="A25" s="519" t="s">
        <v>247</v>
      </c>
      <c r="B25" s="520"/>
      <c r="C25" s="520"/>
      <c r="D25" s="520"/>
      <c r="E25" s="520"/>
      <c r="F25" s="521"/>
      <c r="G25" s="547">
        <f>Steamfield!AD29/1000</f>
        <v>4491.4746614015994</v>
      </c>
      <c r="H25" s="548"/>
      <c r="I25" s="509">
        <f>Steamfield!AO29/1000</f>
        <v>316.10106361739997</v>
      </c>
      <c r="J25" s="510"/>
      <c r="K25" s="522"/>
      <c r="L25" s="568">
        <f>Steamfield!AP29/1000</f>
        <v>5170.0873679079004</v>
      </c>
      <c r="M25" s="569"/>
      <c r="N25" s="190"/>
      <c r="O25" s="78"/>
      <c r="P25" s="78"/>
      <c r="Q25" s="78"/>
      <c r="R25" s="78"/>
      <c r="T25" s="24"/>
      <c r="U25" s="24"/>
    </row>
    <row r="26" spans="1:26">
      <c r="A26" s="519" t="s">
        <v>246</v>
      </c>
      <c r="B26" s="520"/>
      <c r="C26" s="520"/>
      <c r="D26" s="520"/>
      <c r="E26" s="520"/>
      <c r="F26" s="521"/>
      <c r="G26" s="525">
        <f>Steamfield!AD30/1000</f>
        <v>5.1984660432888886E-2</v>
      </c>
      <c r="H26" s="522"/>
      <c r="I26" s="509">
        <f>Steamfield!AO30/1000</f>
        <v>3.658577125201388E-3</v>
      </c>
      <c r="J26" s="510"/>
      <c r="K26" s="522"/>
      <c r="L26" s="509">
        <f>Steamfield!AP30/1000</f>
        <v>5.9838974165600696E-2</v>
      </c>
      <c r="M26" s="511"/>
      <c r="N26" s="190"/>
      <c r="O26" s="78"/>
      <c r="P26" s="78"/>
      <c r="Q26" s="78"/>
      <c r="R26" s="78"/>
      <c r="T26" s="24"/>
      <c r="U26" s="24"/>
    </row>
    <row r="27" spans="1:26" s="141" customFormat="1">
      <c r="A27" s="515" t="s">
        <v>245</v>
      </c>
      <c r="B27" s="516"/>
      <c r="C27" s="516"/>
      <c r="D27" s="516"/>
      <c r="E27" s="516"/>
      <c r="F27" s="517"/>
      <c r="G27" s="670"/>
      <c r="H27" s="671"/>
      <c r="I27" s="671"/>
      <c r="J27" s="671"/>
      <c r="K27" s="681"/>
      <c r="L27" s="568">
        <f>Steamfield!AQ29/1000</f>
        <v>2025.5043798383001</v>
      </c>
      <c r="M27" s="569"/>
      <c r="N27" s="190"/>
      <c r="O27" s="78"/>
      <c r="P27" s="78"/>
      <c r="Q27" s="78"/>
      <c r="R27" s="78"/>
      <c r="T27" s="24"/>
      <c r="U27" s="24"/>
    </row>
    <row r="28" spans="1:26" s="141" customFormat="1">
      <c r="A28" s="519" t="s">
        <v>248</v>
      </c>
      <c r="B28" s="520"/>
      <c r="C28" s="520"/>
      <c r="D28" s="520"/>
      <c r="E28" s="520"/>
      <c r="F28" s="521"/>
      <c r="G28" s="554"/>
      <c r="H28" s="531"/>
      <c r="I28" s="531"/>
      <c r="J28" s="531"/>
      <c r="K28" s="532"/>
      <c r="L28" s="509">
        <f>Steamfield!AQ30/1000</f>
        <v>2.3443337729609954E-2</v>
      </c>
      <c r="M28" s="511"/>
      <c r="N28" s="190"/>
      <c r="O28" s="78"/>
      <c r="P28" s="78"/>
      <c r="Q28" s="78"/>
      <c r="R28" s="78"/>
      <c r="T28" s="24"/>
      <c r="U28" s="24"/>
    </row>
    <row r="29" spans="1:26" s="141" customFormat="1">
      <c r="A29" s="519" t="s">
        <v>249</v>
      </c>
      <c r="B29" s="520"/>
      <c r="C29" s="520"/>
      <c r="D29" s="520"/>
      <c r="E29" s="520"/>
      <c r="F29" s="521"/>
      <c r="G29" s="183"/>
      <c r="H29" s="184"/>
      <c r="I29" s="184"/>
      <c r="J29" s="184"/>
      <c r="K29" s="185"/>
      <c r="L29" s="568">
        <f>Steamfield!AR29/1000</f>
        <v>7195.591747746199</v>
      </c>
      <c r="M29" s="569"/>
      <c r="N29" s="177"/>
      <c r="O29" s="178"/>
      <c r="P29" s="178"/>
      <c r="Q29" s="178"/>
      <c r="R29" s="178"/>
      <c r="T29" s="24"/>
      <c r="U29" s="24"/>
    </row>
    <row r="30" spans="1:26" s="141" customFormat="1">
      <c r="A30" s="519" t="s">
        <v>250</v>
      </c>
      <c r="B30" s="520"/>
      <c r="C30" s="520"/>
      <c r="D30" s="520"/>
      <c r="E30" s="520"/>
      <c r="F30" s="521"/>
      <c r="G30" s="523"/>
      <c r="H30" s="524"/>
      <c r="I30" s="524"/>
      <c r="J30" s="524"/>
      <c r="K30" s="572"/>
      <c r="L30" s="509">
        <f>Steamfield!AR30/1000</f>
        <v>8.3282311895210639E-2</v>
      </c>
      <c r="M30" s="511"/>
      <c r="N30" s="190"/>
      <c r="O30" s="78"/>
      <c r="P30" s="78"/>
      <c r="Q30" s="78"/>
      <c r="R30" s="78"/>
      <c r="T30" s="24"/>
      <c r="U30" s="24"/>
    </row>
    <row r="31" spans="1:26">
      <c r="A31" s="519" t="s">
        <v>113</v>
      </c>
      <c r="B31" s="520"/>
      <c r="C31" s="520"/>
      <c r="D31" s="520"/>
      <c r="E31" s="520"/>
      <c r="F31" s="521"/>
      <c r="G31" s="525">
        <f>Steamfield!I30</f>
        <v>193.22352814999996</v>
      </c>
      <c r="H31" s="510"/>
      <c r="I31" s="510"/>
      <c r="J31" s="522"/>
      <c r="K31" s="509">
        <f>Steamfield!K30</f>
        <v>190.93787612083329</v>
      </c>
      <c r="L31" s="510"/>
      <c r="M31" s="511"/>
      <c r="N31" s="88"/>
      <c r="O31" s="88"/>
      <c r="P31" s="88"/>
      <c r="Q31" s="88"/>
      <c r="R31" s="88"/>
      <c r="T31" s="24"/>
      <c r="U31" s="24"/>
    </row>
    <row r="32" spans="1:26">
      <c r="A32" s="519" t="s">
        <v>114</v>
      </c>
      <c r="B32" s="520"/>
      <c r="C32" s="520"/>
      <c r="D32" s="520"/>
      <c r="E32" s="520"/>
      <c r="F32" s="521"/>
      <c r="G32" s="525">
        <f>Steamfield!H30</f>
        <v>12.7794308375</v>
      </c>
      <c r="H32" s="510"/>
      <c r="I32" s="510"/>
      <c r="J32" s="522"/>
      <c r="K32" s="509">
        <f>Steamfield!J30</f>
        <v>17.269459933333334</v>
      </c>
      <c r="L32" s="510"/>
      <c r="M32" s="511"/>
      <c r="N32" s="75"/>
      <c r="O32" s="75"/>
      <c r="P32" s="75"/>
      <c r="Q32" s="75"/>
      <c r="R32" s="75"/>
      <c r="T32" s="24"/>
      <c r="U32" s="24"/>
    </row>
    <row r="33" spans="1:24" ht="13.5" thickBot="1">
      <c r="A33" s="672" t="s">
        <v>38</v>
      </c>
      <c r="B33" s="673"/>
      <c r="C33" s="673"/>
      <c r="D33" s="673"/>
      <c r="E33" s="673"/>
      <c r="F33" s="674"/>
      <c r="G33" s="722">
        <f>Steamfield!F31</f>
        <v>15.3051739</v>
      </c>
      <c r="H33" s="721"/>
      <c r="I33" s="719">
        <f>Steamfield!F32</f>
        <v>21.247202600000001</v>
      </c>
      <c r="J33" s="720"/>
      <c r="K33" s="721"/>
      <c r="L33" s="719">
        <f>Steamfield!F30</f>
        <v>18.514752191666666</v>
      </c>
      <c r="M33" s="723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734" t="s">
        <v>2</v>
      </c>
      <c r="J34" s="734"/>
      <c r="K34" s="734"/>
      <c r="L34" s="734"/>
      <c r="M34" s="734"/>
      <c r="N34" s="734"/>
      <c r="O34" s="734"/>
      <c r="P34" s="734"/>
      <c r="Q34" s="734"/>
      <c r="R34" s="734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732" t="s">
        <v>33</v>
      </c>
      <c r="B37" s="733"/>
      <c r="C37" s="728" t="s">
        <v>53</v>
      </c>
      <c r="D37" s="729"/>
      <c r="E37" s="529" t="s">
        <v>61</v>
      </c>
      <c r="F37" s="712" t="s">
        <v>54</v>
      </c>
      <c r="G37" s="730" t="s">
        <v>213</v>
      </c>
      <c r="H37" s="731"/>
      <c r="I37" s="570" t="s">
        <v>55</v>
      </c>
      <c r="J37" s="726" t="s">
        <v>35</v>
      </c>
      <c r="K37" s="706" t="s">
        <v>15</v>
      </c>
      <c r="L37" s="707"/>
      <c r="M37" s="707"/>
      <c r="N37" s="707"/>
      <c r="O37" s="707"/>
      <c r="P37" s="707"/>
      <c r="Q37" s="707"/>
      <c r="R37" s="708"/>
    </row>
    <row r="38" spans="1:24" ht="12.75" customHeight="1" thickBot="1">
      <c r="A38" s="732"/>
      <c r="B38" s="733"/>
      <c r="C38" s="119" t="s">
        <v>56</v>
      </c>
      <c r="D38" s="120" t="s">
        <v>57</v>
      </c>
      <c r="E38" s="530"/>
      <c r="F38" s="713"/>
      <c r="G38" s="714" t="s">
        <v>1</v>
      </c>
      <c r="H38" s="715"/>
      <c r="I38" s="571"/>
      <c r="J38" s="727"/>
      <c r="K38" s="709"/>
      <c r="L38" s="710"/>
      <c r="M38" s="710"/>
      <c r="N38" s="710"/>
      <c r="O38" s="710"/>
      <c r="P38" s="710"/>
      <c r="Q38" s="710"/>
      <c r="R38" s="711"/>
      <c r="V38" s="130"/>
      <c r="W38" s="130"/>
    </row>
    <row r="39" spans="1:24" s="141" customFormat="1" ht="15" customHeight="1" thickBot="1">
      <c r="A39" s="724"/>
      <c r="B39" s="725"/>
      <c r="C39" s="231"/>
      <c r="D39" s="231"/>
      <c r="E39" s="433"/>
      <c r="F39" s="229"/>
      <c r="G39" s="692"/>
      <c r="H39" s="693"/>
      <c r="I39" s="355"/>
      <c r="J39" s="230"/>
      <c r="K39" s="526"/>
      <c r="L39" s="527"/>
      <c r="M39" s="527"/>
      <c r="N39" s="527"/>
      <c r="O39" s="527"/>
      <c r="P39" s="527"/>
      <c r="Q39" s="527"/>
      <c r="R39" s="528"/>
    </row>
    <row r="40" spans="1:24" s="23" customFormat="1" ht="13.5" thickBot="1">
      <c r="A40" s="689"/>
      <c r="B40" s="690"/>
      <c r="C40" s="690"/>
      <c r="D40" s="690"/>
      <c r="E40" s="690"/>
      <c r="F40" s="690"/>
      <c r="G40" s="690"/>
      <c r="H40" s="691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702" t="s">
        <v>60</v>
      </c>
      <c r="B44" s="703"/>
      <c r="C44" s="573" t="s">
        <v>44</v>
      </c>
      <c r="D44" s="574"/>
      <c r="E44" s="574"/>
      <c r="F44" s="575"/>
      <c r="G44" s="512" t="s">
        <v>45</v>
      </c>
      <c r="H44" s="513"/>
      <c r="I44" s="698" t="s">
        <v>64</v>
      </c>
      <c r="J44" s="699"/>
      <c r="K44" s="533" t="s">
        <v>35</v>
      </c>
      <c r="L44" s="535" t="s">
        <v>15</v>
      </c>
      <c r="M44" s="536"/>
      <c r="N44" s="536"/>
      <c r="O44" s="536"/>
      <c r="P44" s="536"/>
      <c r="Q44" s="536"/>
      <c r="R44" s="537"/>
      <c r="S44" s="130"/>
      <c r="T44" s="31"/>
    </row>
    <row r="45" spans="1:24" s="23" customFormat="1" ht="26.25" thickBot="1">
      <c r="A45" s="704"/>
      <c r="B45" s="705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700"/>
      <c r="J45" s="701"/>
      <c r="K45" s="534"/>
      <c r="L45" s="538"/>
      <c r="M45" s="508"/>
      <c r="N45" s="508"/>
      <c r="O45" s="508"/>
      <c r="P45" s="508"/>
      <c r="Q45" s="508"/>
      <c r="R45" s="539"/>
      <c r="T45" s="34"/>
      <c r="V45" s="34"/>
      <c r="X45" s="20"/>
    </row>
    <row r="46" spans="1:24" s="23" customFormat="1" ht="12" customHeight="1" thickBot="1">
      <c r="A46" s="685"/>
      <c r="B46" s="686"/>
      <c r="C46" s="126"/>
      <c r="D46" s="127"/>
      <c r="E46" s="131"/>
      <c r="F46" s="125"/>
      <c r="G46" s="124"/>
      <c r="H46" s="124"/>
      <c r="I46" s="696"/>
      <c r="J46" s="697"/>
      <c r="K46" s="137"/>
      <c r="L46" s="716"/>
      <c r="M46" s="717"/>
      <c r="N46" s="717"/>
      <c r="O46" s="717"/>
      <c r="P46" s="717"/>
      <c r="Q46" s="717"/>
      <c r="R46" s="718"/>
      <c r="S46" s="49"/>
      <c r="T46" s="132"/>
      <c r="U46" s="34"/>
      <c r="X46" s="20"/>
    </row>
    <row r="47" spans="1:24" s="23" customFormat="1" ht="12" customHeight="1" thickBot="1">
      <c r="A47" s="576"/>
      <c r="B47" s="577"/>
      <c r="C47" s="577"/>
      <c r="D47" s="577"/>
      <c r="E47" s="577"/>
      <c r="F47" s="577"/>
      <c r="G47" s="577"/>
      <c r="H47" s="578"/>
      <c r="I47" s="694"/>
      <c r="J47" s="695"/>
      <c r="K47" s="687"/>
      <c r="L47" s="562"/>
      <c r="M47" s="562"/>
      <c r="N47" s="562"/>
      <c r="O47" s="562"/>
      <c r="P47" s="562"/>
      <c r="Q47" s="562"/>
      <c r="R47" s="688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508"/>
      <c r="K50" s="508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555" t="s">
        <v>14</v>
      </c>
      <c r="B51" s="556"/>
      <c r="C51" s="557" t="s">
        <v>52</v>
      </c>
      <c r="D51" s="558"/>
      <c r="E51" s="558"/>
      <c r="F51" s="558"/>
      <c r="G51" s="556"/>
      <c r="H51" s="557" t="s">
        <v>59</v>
      </c>
      <c r="I51" s="556"/>
      <c r="J51" s="559" t="s">
        <v>21</v>
      </c>
      <c r="K51" s="560"/>
      <c r="L51" s="557" t="s">
        <v>15</v>
      </c>
      <c r="M51" s="558"/>
      <c r="N51" s="558"/>
      <c r="O51" s="558"/>
      <c r="P51" s="558"/>
      <c r="Q51" s="558"/>
      <c r="R51" s="561"/>
    </row>
    <row r="52" spans="1:21" s="141" customFormat="1" ht="13.5" thickBot="1">
      <c r="A52" s="735" t="s">
        <v>72</v>
      </c>
      <c r="B52" s="563"/>
      <c r="C52" s="562" t="s">
        <v>244</v>
      </c>
      <c r="D52" s="562"/>
      <c r="E52" s="562"/>
      <c r="F52" s="562"/>
      <c r="G52" s="563"/>
      <c r="H52" s="564" t="s">
        <v>258</v>
      </c>
      <c r="I52" s="565"/>
      <c r="J52" s="566" t="s">
        <v>278</v>
      </c>
      <c r="K52" s="567"/>
      <c r="L52" s="557"/>
      <c r="M52" s="558"/>
      <c r="N52" s="558"/>
      <c r="O52" s="558"/>
      <c r="P52" s="558"/>
      <c r="Q52" s="558"/>
      <c r="R52" s="561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3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4"/>
      <c r="N56" s="294"/>
      <c r="O56" s="295"/>
      <c r="P56" s="295"/>
      <c r="Q56" s="296"/>
      <c r="R56" s="297"/>
    </row>
    <row r="57" spans="1:21" ht="15" customHeight="1">
      <c r="A57" s="304" t="s">
        <v>255</v>
      </c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9"/>
      <c r="N57" s="299"/>
      <c r="O57" s="303" t="s">
        <v>207</v>
      </c>
      <c r="P57" s="300"/>
      <c r="Q57" s="301"/>
      <c r="R57" s="302"/>
      <c r="S57" s="51"/>
      <c r="T57" s="42"/>
      <c r="U57" s="128"/>
    </row>
    <row r="58" spans="1:21" ht="15" customHeight="1">
      <c r="A58" s="304" t="s">
        <v>260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/>
      <c r="P58" s="300"/>
      <c r="Q58" s="301"/>
      <c r="R58" s="302"/>
      <c r="S58" s="51"/>
      <c r="T58" s="42"/>
      <c r="U58" s="128"/>
    </row>
    <row r="59" spans="1:21" s="141" customFormat="1" ht="15" customHeight="1">
      <c r="A59" s="304" t="s">
        <v>256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</row>
    <row r="60" spans="1:21" s="141" customFormat="1" ht="15" customHeight="1">
      <c r="A60" s="304" t="s">
        <v>259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9"/>
      <c r="N60" s="299"/>
      <c r="O60" s="303"/>
      <c r="P60" s="300"/>
      <c r="Q60" s="301"/>
      <c r="R60" s="302"/>
    </row>
    <row r="61" spans="1:21" s="141" customFormat="1" ht="15" customHeight="1">
      <c r="A61" s="357" t="s">
        <v>299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8"/>
      <c r="N61" s="358"/>
      <c r="O61" s="359"/>
      <c r="P61" s="360"/>
      <c r="Q61" s="361"/>
      <c r="R61" s="362"/>
    </row>
    <row r="62" spans="1:21" s="141" customFormat="1" ht="15" customHeight="1">
      <c r="A62" s="304" t="s">
        <v>300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>
      <c r="A63" s="265" t="s">
        <v>301</v>
      </c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358"/>
      <c r="N63" s="358"/>
      <c r="O63" s="359"/>
      <c r="P63" s="360"/>
      <c r="Q63" s="361"/>
      <c r="R63" s="362"/>
    </row>
    <row r="64" spans="1:21" s="141" customFormat="1" ht="15" customHeight="1" thickBot="1">
      <c r="A64" s="452" t="s">
        <v>316</v>
      </c>
      <c r="B64" s="264"/>
      <c r="C64" s="264"/>
      <c r="D64" s="264"/>
      <c r="E64" s="264"/>
      <c r="F64" s="264"/>
      <c r="G64" s="264"/>
      <c r="H64" s="264"/>
      <c r="I64" s="264"/>
      <c r="J64" s="264"/>
      <c r="K64" s="264"/>
      <c r="L64" s="264"/>
      <c r="M64" s="305"/>
      <c r="N64" s="305"/>
      <c r="O64" s="306"/>
      <c r="P64" s="307"/>
      <c r="Q64" s="308"/>
      <c r="R64" s="309"/>
      <c r="U64" s="141" t="s">
        <v>2</v>
      </c>
    </row>
    <row r="65" spans="1:21" s="141" customFormat="1" ht="15" customHeight="1">
      <c r="A65" s="293"/>
      <c r="B65" s="293"/>
      <c r="C65" s="293"/>
      <c r="D65" s="293"/>
      <c r="E65" s="293"/>
      <c r="F65" s="293"/>
      <c r="G65" s="293"/>
      <c r="H65" s="293"/>
      <c r="I65" s="293"/>
      <c r="J65" s="293"/>
      <c r="K65" s="293"/>
      <c r="L65" s="293"/>
      <c r="M65" s="293"/>
      <c r="N65" s="293"/>
      <c r="O65" s="293"/>
      <c r="P65" s="293"/>
      <c r="Q65" s="293"/>
      <c r="R65" s="293"/>
    </row>
    <row r="66" spans="1:21" s="141" customFormat="1" ht="15" customHeight="1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21" s="141" customFormat="1" ht="15" customHeight="1" thickBot="1">
      <c r="A67" s="73" t="s">
        <v>87</v>
      </c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 t="s">
        <v>68</v>
      </c>
      <c r="N67" s="73"/>
      <c r="O67" s="73"/>
      <c r="P67" s="73"/>
      <c r="Q67" s="73"/>
      <c r="R67" s="73"/>
    </row>
    <row r="68" spans="1:21" s="141" customFormat="1" ht="12.75" customHeight="1" thickBot="1">
      <c r="A68" s="148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50"/>
      <c r="S68" s="51"/>
      <c r="T68" s="42"/>
      <c r="U68" s="128"/>
    </row>
    <row r="69" spans="1:21" s="141" customFormat="1" ht="12.75" customHeight="1">
      <c r="A69" s="263"/>
      <c r="B69" s="263"/>
      <c r="C69" s="263"/>
      <c r="D69" s="263"/>
      <c r="E69" s="263"/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51"/>
      <c r="T69" s="418"/>
      <c r="U69" s="419"/>
    </row>
    <row r="70" spans="1:21" ht="12.75" customHeight="1" thickBot="1">
      <c r="A70" s="310" t="s">
        <v>117</v>
      </c>
      <c r="B70" s="311"/>
      <c r="C70" s="311"/>
      <c r="D70" s="311"/>
      <c r="E70" s="311"/>
      <c r="F70" s="311"/>
      <c r="G70" s="311"/>
      <c r="H70" s="311"/>
      <c r="I70" s="311"/>
      <c r="J70" s="311"/>
      <c r="K70" s="311"/>
      <c r="L70" s="311"/>
      <c r="M70" s="311"/>
      <c r="N70" s="311"/>
      <c r="O70" s="311"/>
      <c r="P70" s="311"/>
      <c r="Q70" s="311"/>
      <c r="R70" s="311"/>
      <c r="S70" s="51"/>
      <c r="T70" s="418"/>
      <c r="U70" s="419"/>
    </row>
    <row r="71" spans="1:21" s="432" customFormat="1" ht="12.75" customHeight="1" thickBot="1">
      <c r="A71" s="429" t="s">
        <v>22</v>
      </c>
      <c r="B71" s="736" t="s">
        <v>67</v>
      </c>
      <c r="C71" s="737"/>
      <c r="D71" s="737"/>
      <c r="E71" s="737"/>
      <c r="F71" s="737"/>
      <c r="G71" s="737"/>
      <c r="H71" s="737"/>
      <c r="I71" s="737"/>
      <c r="J71" s="737"/>
      <c r="K71" s="737"/>
      <c r="L71" s="737"/>
      <c r="M71" s="737"/>
      <c r="N71" s="737"/>
      <c r="O71" s="737"/>
      <c r="P71" s="737"/>
      <c r="Q71" s="737"/>
      <c r="R71" s="738"/>
      <c r="S71" s="430"/>
      <c r="T71" s="431"/>
      <c r="U71" s="419"/>
    </row>
    <row r="72" spans="1:21" s="432" customFormat="1" ht="12.75" customHeight="1">
      <c r="A72" s="453">
        <v>6.9444444444444447E-4</v>
      </c>
      <c r="B72" s="739" t="s">
        <v>319</v>
      </c>
      <c r="C72" s="740"/>
      <c r="D72" s="740"/>
      <c r="E72" s="740"/>
      <c r="F72" s="740"/>
      <c r="G72" s="740"/>
      <c r="H72" s="740"/>
      <c r="I72" s="740"/>
      <c r="J72" s="740"/>
      <c r="K72" s="740"/>
      <c r="L72" s="740"/>
      <c r="M72" s="740"/>
      <c r="N72" s="740"/>
      <c r="O72" s="740"/>
      <c r="P72" s="740"/>
      <c r="Q72" s="740"/>
      <c r="R72" s="741"/>
      <c r="S72" s="430"/>
      <c r="T72" s="431"/>
      <c r="U72" s="419"/>
    </row>
    <row r="73" spans="1:21" s="141" customFormat="1" ht="12.75" customHeight="1">
      <c r="A73" s="428">
        <v>1.6666666666666666E-2</v>
      </c>
      <c r="B73" s="742" t="s">
        <v>320</v>
      </c>
      <c r="C73" s="743"/>
      <c r="D73" s="743"/>
      <c r="E73" s="743"/>
      <c r="F73" s="743"/>
      <c r="G73" s="743"/>
      <c r="H73" s="743"/>
      <c r="I73" s="743"/>
      <c r="J73" s="743"/>
      <c r="K73" s="743"/>
      <c r="L73" s="743"/>
      <c r="M73" s="743"/>
      <c r="N73" s="743"/>
      <c r="O73" s="743"/>
      <c r="P73" s="743"/>
      <c r="Q73" s="743"/>
      <c r="R73" s="744"/>
      <c r="S73" s="51"/>
      <c r="T73" s="418"/>
      <c r="U73" s="419"/>
    </row>
    <row r="74" spans="1:21" s="141" customFormat="1" ht="12.75" customHeight="1">
      <c r="A74" s="428">
        <v>1.7361111111111112E-2</v>
      </c>
      <c r="B74" s="909" t="s">
        <v>321</v>
      </c>
      <c r="C74" s="910"/>
      <c r="D74" s="910"/>
      <c r="E74" s="910"/>
      <c r="F74" s="910"/>
      <c r="G74" s="910"/>
      <c r="H74" s="910"/>
      <c r="I74" s="910"/>
      <c r="J74" s="910"/>
      <c r="K74" s="910"/>
      <c r="L74" s="910"/>
      <c r="M74" s="910"/>
      <c r="N74" s="910"/>
      <c r="O74" s="910"/>
      <c r="P74" s="910"/>
      <c r="Q74" s="910"/>
      <c r="R74" s="911"/>
      <c r="S74" s="51"/>
      <c r="T74" s="418"/>
      <c r="U74" s="419"/>
    </row>
    <row r="75" spans="1:21" s="141" customFormat="1">
      <c r="A75" s="421">
        <v>0.15277777777777779</v>
      </c>
      <c r="B75" s="909" t="s">
        <v>322</v>
      </c>
      <c r="C75" s="910"/>
      <c r="D75" s="910"/>
      <c r="E75" s="910"/>
      <c r="F75" s="910"/>
      <c r="G75" s="910"/>
      <c r="H75" s="910"/>
      <c r="I75" s="910"/>
      <c r="J75" s="910"/>
      <c r="K75" s="910"/>
      <c r="L75" s="910"/>
      <c r="M75" s="910"/>
      <c r="N75" s="910"/>
      <c r="O75" s="910"/>
      <c r="P75" s="910"/>
      <c r="Q75" s="910"/>
      <c r="R75" s="911"/>
      <c r="S75" s="51"/>
      <c r="T75" s="418"/>
      <c r="U75" s="419"/>
    </row>
    <row r="76" spans="1:21" s="141" customFormat="1">
      <c r="A76" s="421">
        <v>0.15347222222222223</v>
      </c>
      <c r="B76" s="909" t="s">
        <v>323</v>
      </c>
      <c r="C76" s="910"/>
      <c r="D76" s="910"/>
      <c r="E76" s="910"/>
      <c r="F76" s="910"/>
      <c r="G76" s="910"/>
      <c r="H76" s="910"/>
      <c r="I76" s="910"/>
      <c r="J76" s="910"/>
      <c r="K76" s="910"/>
      <c r="L76" s="910"/>
      <c r="M76" s="910"/>
      <c r="N76" s="910"/>
      <c r="O76" s="910"/>
      <c r="P76" s="910"/>
      <c r="Q76" s="910"/>
      <c r="R76" s="911"/>
      <c r="S76" s="51"/>
      <c r="T76" s="418"/>
      <c r="U76" s="419"/>
    </row>
    <row r="77" spans="1:21" s="141" customFormat="1">
      <c r="A77" s="421">
        <v>0.25</v>
      </c>
      <c r="B77" s="742" t="s">
        <v>326</v>
      </c>
      <c r="C77" s="743"/>
      <c r="D77" s="743"/>
      <c r="E77" s="743"/>
      <c r="F77" s="743"/>
      <c r="G77" s="743"/>
      <c r="H77" s="743"/>
      <c r="I77" s="743"/>
      <c r="J77" s="743"/>
      <c r="K77" s="743"/>
      <c r="L77" s="743"/>
      <c r="M77" s="743"/>
      <c r="N77" s="743"/>
      <c r="O77" s="743"/>
      <c r="P77" s="743"/>
      <c r="Q77" s="743"/>
      <c r="R77" s="744"/>
      <c r="S77" s="51"/>
      <c r="T77" s="418"/>
      <c r="U77" s="419"/>
    </row>
    <row r="78" spans="1:21" s="141" customFormat="1">
      <c r="A78" s="421">
        <v>0.27777777777777779</v>
      </c>
      <c r="B78" s="543" t="s">
        <v>324</v>
      </c>
      <c r="C78" s="544"/>
      <c r="D78" s="544"/>
      <c r="E78" s="544"/>
      <c r="F78" s="544"/>
      <c r="G78" s="544"/>
      <c r="H78" s="544"/>
      <c r="I78" s="544"/>
      <c r="J78" s="544"/>
      <c r="K78" s="544"/>
      <c r="L78" s="544"/>
      <c r="M78" s="544"/>
      <c r="N78" s="544"/>
      <c r="O78" s="544"/>
      <c r="P78" s="544"/>
      <c r="Q78" s="544"/>
      <c r="R78" s="545"/>
      <c r="S78" s="51"/>
      <c r="T78" s="418"/>
      <c r="U78" s="419"/>
    </row>
    <row r="79" spans="1:21" s="141" customFormat="1">
      <c r="A79" s="421">
        <v>0.27847222222222223</v>
      </c>
      <c r="B79" s="543" t="s">
        <v>325</v>
      </c>
      <c r="C79" s="544"/>
      <c r="D79" s="544"/>
      <c r="E79" s="544"/>
      <c r="F79" s="544"/>
      <c r="G79" s="544"/>
      <c r="H79" s="544"/>
      <c r="I79" s="544"/>
      <c r="J79" s="544"/>
      <c r="K79" s="544"/>
      <c r="L79" s="544"/>
      <c r="M79" s="544"/>
      <c r="N79" s="544"/>
      <c r="O79" s="544"/>
      <c r="P79" s="544"/>
      <c r="Q79" s="544"/>
      <c r="R79" s="545"/>
      <c r="S79" s="51"/>
      <c r="T79" s="418"/>
      <c r="U79" s="419"/>
    </row>
    <row r="80" spans="1:21" s="141" customFormat="1">
      <c r="A80" s="421">
        <v>0.38541666666666669</v>
      </c>
      <c r="B80" s="543" t="s">
        <v>327</v>
      </c>
      <c r="C80" s="544"/>
      <c r="D80" s="544"/>
      <c r="E80" s="544"/>
      <c r="F80" s="544"/>
      <c r="G80" s="544"/>
      <c r="H80" s="544"/>
      <c r="I80" s="544"/>
      <c r="J80" s="544"/>
      <c r="K80" s="544"/>
      <c r="L80" s="544"/>
      <c r="M80" s="544"/>
      <c r="N80" s="544"/>
      <c r="O80" s="544"/>
      <c r="P80" s="544"/>
      <c r="Q80" s="544"/>
      <c r="R80" s="545"/>
      <c r="S80" s="51"/>
      <c r="T80" s="418"/>
      <c r="U80" s="128"/>
    </row>
    <row r="81" spans="1:22" s="141" customFormat="1">
      <c r="A81" s="421">
        <v>0.39583333333333331</v>
      </c>
      <c r="B81" s="543" t="s">
        <v>328</v>
      </c>
      <c r="C81" s="544"/>
      <c r="D81" s="544"/>
      <c r="E81" s="544"/>
      <c r="F81" s="544"/>
      <c r="G81" s="544"/>
      <c r="H81" s="544"/>
      <c r="I81" s="544"/>
      <c r="J81" s="544"/>
      <c r="K81" s="544"/>
      <c r="L81" s="544"/>
      <c r="M81" s="544"/>
      <c r="N81" s="544"/>
      <c r="O81" s="544"/>
      <c r="P81" s="544"/>
      <c r="Q81" s="544"/>
      <c r="R81" s="545"/>
      <c r="S81" s="51"/>
      <c r="T81" s="418"/>
      <c r="U81" s="128"/>
    </row>
    <row r="82" spans="1:22" s="141" customFormat="1">
      <c r="A82" s="422">
        <v>0.40625</v>
      </c>
      <c r="B82" s="543" t="s">
        <v>329</v>
      </c>
      <c r="C82" s="544"/>
      <c r="D82" s="544"/>
      <c r="E82" s="544"/>
      <c r="F82" s="544"/>
      <c r="G82" s="544"/>
      <c r="H82" s="544"/>
      <c r="I82" s="544"/>
      <c r="J82" s="544"/>
      <c r="K82" s="544"/>
      <c r="L82" s="544"/>
      <c r="M82" s="544"/>
      <c r="N82" s="544"/>
      <c r="O82" s="544"/>
      <c r="P82" s="544"/>
      <c r="Q82" s="544"/>
      <c r="R82" s="545"/>
      <c r="S82" s="51"/>
      <c r="T82" s="418"/>
      <c r="U82" s="128"/>
    </row>
    <row r="83" spans="1:22" s="141" customFormat="1">
      <c r="A83" s="422">
        <v>0.42291666666666666</v>
      </c>
      <c r="B83" s="543" t="s">
        <v>330</v>
      </c>
      <c r="C83" s="544"/>
      <c r="D83" s="544"/>
      <c r="E83" s="544"/>
      <c r="F83" s="544"/>
      <c r="G83" s="544"/>
      <c r="H83" s="544"/>
      <c r="I83" s="544"/>
      <c r="J83" s="544"/>
      <c r="K83" s="544"/>
      <c r="L83" s="544"/>
      <c r="M83" s="544"/>
      <c r="N83" s="544"/>
      <c r="O83" s="544"/>
      <c r="P83" s="544"/>
      <c r="Q83" s="544"/>
      <c r="R83" s="545"/>
      <c r="S83" s="51"/>
      <c r="T83" s="418"/>
      <c r="U83" s="407"/>
      <c r="V83" s="42"/>
    </row>
    <row r="84" spans="1:22" s="141" customFormat="1">
      <c r="A84" s="422">
        <v>0.43263888888888891</v>
      </c>
      <c r="B84" s="543" t="s">
        <v>331</v>
      </c>
      <c r="C84" s="544"/>
      <c r="D84" s="544"/>
      <c r="E84" s="544"/>
      <c r="F84" s="544"/>
      <c r="G84" s="544"/>
      <c r="H84" s="544"/>
      <c r="I84" s="544"/>
      <c r="J84" s="544"/>
      <c r="K84" s="544"/>
      <c r="L84" s="544"/>
      <c r="M84" s="544"/>
      <c r="N84" s="544"/>
      <c r="O84" s="544"/>
      <c r="P84" s="544"/>
      <c r="Q84" s="544"/>
      <c r="R84" s="545"/>
      <c r="S84" s="51"/>
      <c r="T84" s="418"/>
      <c r="U84" s="408"/>
      <c r="V84" s="42"/>
    </row>
    <row r="85" spans="1:22" s="141" customFormat="1">
      <c r="A85" s="422">
        <v>0.4465277777777778</v>
      </c>
      <c r="B85" s="543" t="s">
        <v>332</v>
      </c>
      <c r="C85" s="544"/>
      <c r="D85" s="544"/>
      <c r="E85" s="544"/>
      <c r="F85" s="544"/>
      <c r="G85" s="544"/>
      <c r="H85" s="544"/>
      <c r="I85" s="544"/>
      <c r="J85" s="544"/>
      <c r="K85" s="544"/>
      <c r="L85" s="544"/>
      <c r="M85" s="544"/>
      <c r="N85" s="544"/>
      <c r="O85" s="544"/>
      <c r="P85" s="544"/>
      <c r="Q85" s="544"/>
      <c r="R85" s="545"/>
      <c r="S85" s="51"/>
      <c r="T85" s="418"/>
      <c r="U85" s="408"/>
      <c r="V85" s="42"/>
    </row>
    <row r="86" spans="1:22" s="141" customFormat="1">
      <c r="A86" s="422">
        <v>0.4513888888888889</v>
      </c>
      <c r="B86" s="543" t="s">
        <v>333</v>
      </c>
      <c r="C86" s="544"/>
      <c r="D86" s="544"/>
      <c r="E86" s="544"/>
      <c r="F86" s="544"/>
      <c r="G86" s="544"/>
      <c r="H86" s="544"/>
      <c r="I86" s="544"/>
      <c r="J86" s="544"/>
      <c r="K86" s="544"/>
      <c r="L86" s="544"/>
      <c r="M86" s="544"/>
      <c r="N86" s="544"/>
      <c r="O86" s="544"/>
      <c r="P86" s="544"/>
      <c r="Q86" s="544"/>
      <c r="R86" s="545"/>
      <c r="S86" s="51"/>
      <c r="T86" s="418"/>
      <c r="U86" s="408"/>
      <c r="V86" s="42"/>
    </row>
    <row r="87" spans="1:22" s="141" customFormat="1">
      <c r="A87" s="422">
        <v>0.56736111111111109</v>
      </c>
      <c r="B87" s="543" t="s">
        <v>334</v>
      </c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5"/>
      <c r="S87" s="51"/>
      <c r="T87" s="418"/>
      <c r="U87" s="408"/>
      <c r="V87" s="42"/>
    </row>
    <row r="88" spans="1:22" s="141" customFormat="1">
      <c r="A88" s="908">
        <v>0.58402777777777781</v>
      </c>
      <c r="B88" s="912" t="s">
        <v>335</v>
      </c>
      <c r="C88" s="743"/>
      <c r="D88" s="743"/>
      <c r="E88" s="743"/>
      <c r="F88" s="743"/>
      <c r="G88" s="743"/>
      <c r="H88" s="743"/>
      <c r="I88" s="743"/>
      <c r="J88" s="743"/>
      <c r="K88" s="743"/>
      <c r="L88" s="743"/>
      <c r="M88" s="743"/>
      <c r="N88" s="743"/>
      <c r="O88" s="743"/>
      <c r="P88" s="743"/>
      <c r="Q88" s="743"/>
      <c r="R88" s="913"/>
      <c r="S88" s="51"/>
      <c r="T88" s="418"/>
      <c r="U88" s="408"/>
      <c r="V88" s="42"/>
    </row>
    <row r="89" spans="1:22" s="141" customFormat="1">
      <c r="A89" s="450">
        <v>0.58472222222222225</v>
      </c>
      <c r="B89" s="543" t="s">
        <v>336</v>
      </c>
      <c r="C89" s="544"/>
      <c r="D89" s="544"/>
      <c r="E89" s="544"/>
      <c r="F89" s="544"/>
      <c r="G89" s="544"/>
      <c r="H89" s="544"/>
      <c r="I89" s="544"/>
      <c r="J89" s="544"/>
      <c r="K89" s="544"/>
      <c r="L89" s="544"/>
      <c r="M89" s="544"/>
      <c r="N89" s="544"/>
      <c r="O89" s="544"/>
      <c r="P89" s="544"/>
      <c r="Q89" s="544"/>
      <c r="R89" s="545"/>
      <c r="S89" s="51"/>
      <c r="T89" s="418"/>
      <c r="U89" s="408"/>
      <c r="V89" s="42"/>
    </row>
    <row r="90" spans="1:22" s="141" customFormat="1">
      <c r="A90" s="450">
        <v>0.59027777777777779</v>
      </c>
      <c r="B90" s="543" t="s">
        <v>337</v>
      </c>
      <c r="C90" s="544"/>
      <c r="D90" s="544"/>
      <c r="E90" s="544"/>
      <c r="F90" s="544"/>
      <c r="G90" s="544"/>
      <c r="H90" s="544"/>
      <c r="I90" s="544"/>
      <c r="J90" s="544"/>
      <c r="K90" s="544"/>
      <c r="L90" s="544"/>
      <c r="M90" s="544"/>
      <c r="N90" s="544"/>
      <c r="O90" s="544"/>
      <c r="P90" s="544"/>
      <c r="Q90" s="544"/>
      <c r="R90" s="545"/>
      <c r="S90" s="51"/>
      <c r="T90" s="418"/>
      <c r="U90" s="408"/>
      <c r="V90" s="42"/>
    </row>
    <row r="91" spans="1:22" s="141" customFormat="1">
      <c r="A91" s="450">
        <v>0.70416666666666672</v>
      </c>
      <c r="B91" s="543" t="s">
        <v>338</v>
      </c>
      <c r="C91" s="544"/>
      <c r="D91" s="544"/>
      <c r="E91" s="544"/>
      <c r="F91" s="544"/>
      <c r="G91" s="544"/>
      <c r="H91" s="544"/>
      <c r="I91" s="544"/>
      <c r="J91" s="544"/>
      <c r="K91" s="544"/>
      <c r="L91" s="544"/>
      <c r="M91" s="544"/>
      <c r="N91" s="544"/>
      <c r="O91" s="544"/>
      <c r="P91" s="544"/>
      <c r="Q91" s="544"/>
      <c r="R91" s="545"/>
      <c r="S91" s="51"/>
      <c r="T91" s="418"/>
      <c r="U91" s="408"/>
      <c r="V91" s="42"/>
    </row>
    <row r="92" spans="1:22" s="141" customFormat="1">
      <c r="A92" s="450">
        <v>0.71597222222222223</v>
      </c>
      <c r="B92" s="543" t="s">
        <v>339</v>
      </c>
      <c r="C92" s="544"/>
      <c r="D92" s="544"/>
      <c r="E92" s="544"/>
      <c r="F92" s="544"/>
      <c r="G92" s="544"/>
      <c r="H92" s="544"/>
      <c r="I92" s="544"/>
      <c r="J92" s="544"/>
      <c r="K92" s="544"/>
      <c r="L92" s="544"/>
      <c r="M92" s="544"/>
      <c r="N92" s="544"/>
      <c r="O92" s="544"/>
      <c r="P92" s="544"/>
      <c r="Q92" s="544"/>
      <c r="R92" s="545"/>
      <c r="S92" s="51"/>
      <c r="T92" s="418"/>
      <c r="U92" s="408"/>
      <c r="V92" s="42"/>
    </row>
    <row r="93" spans="1:22" s="141" customFormat="1">
      <c r="A93" s="450">
        <v>0.71805555555555556</v>
      </c>
      <c r="B93" s="543" t="s">
        <v>340</v>
      </c>
      <c r="C93" s="544"/>
      <c r="D93" s="544"/>
      <c r="E93" s="544"/>
      <c r="F93" s="544"/>
      <c r="G93" s="544"/>
      <c r="H93" s="544"/>
      <c r="I93" s="544"/>
      <c r="J93" s="544"/>
      <c r="K93" s="544"/>
      <c r="L93" s="544"/>
      <c r="M93" s="544"/>
      <c r="N93" s="544"/>
      <c r="O93" s="544"/>
      <c r="P93" s="544"/>
      <c r="Q93" s="544"/>
      <c r="R93" s="545"/>
      <c r="S93" s="51"/>
      <c r="T93" s="418"/>
      <c r="U93" s="408"/>
      <c r="V93" s="42"/>
    </row>
    <row r="94" spans="1:22" s="141" customFormat="1">
      <c r="A94" s="450">
        <v>0.72777777777777775</v>
      </c>
      <c r="B94" s="543" t="s">
        <v>341</v>
      </c>
      <c r="C94" s="544"/>
      <c r="D94" s="544"/>
      <c r="E94" s="544"/>
      <c r="F94" s="544"/>
      <c r="G94" s="544"/>
      <c r="H94" s="544"/>
      <c r="I94" s="544"/>
      <c r="J94" s="544"/>
      <c r="K94" s="544"/>
      <c r="L94" s="544"/>
      <c r="M94" s="544"/>
      <c r="N94" s="544"/>
      <c r="O94" s="544"/>
      <c r="P94" s="544"/>
      <c r="Q94" s="544"/>
      <c r="R94" s="545"/>
      <c r="S94" s="51"/>
      <c r="T94" s="418" t="s">
        <v>363</v>
      </c>
      <c r="U94" s="408"/>
      <c r="V94" s="42"/>
    </row>
    <row r="95" spans="1:22" s="141" customFormat="1">
      <c r="A95" s="914">
        <v>0.73333333333333328</v>
      </c>
      <c r="B95" s="905" t="s">
        <v>345</v>
      </c>
      <c r="C95" s="906"/>
      <c r="D95" s="906"/>
      <c r="E95" s="906"/>
      <c r="F95" s="906"/>
      <c r="G95" s="906"/>
      <c r="H95" s="906"/>
      <c r="I95" s="906"/>
      <c r="J95" s="906"/>
      <c r="K95" s="906"/>
      <c r="L95" s="906"/>
      <c r="M95" s="906"/>
      <c r="N95" s="906"/>
      <c r="O95" s="906"/>
      <c r="P95" s="906"/>
      <c r="Q95" s="906"/>
      <c r="R95" s="907"/>
      <c r="S95" s="51"/>
      <c r="T95" s="418"/>
      <c r="U95" s="408"/>
      <c r="V95" s="42"/>
    </row>
    <row r="96" spans="1:22" s="141" customFormat="1">
      <c r="A96" s="450">
        <v>0.7416666666666667</v>
      </c>
      <c r="B96" s="543" t="s">
        <v>349</v>
      </c>
      <c r="C96" s="544"/>
      <c r="D96" s="544"/>
      <c r="E96" s="544"/>
      <c r="F96" s="544"/>
      <c r="G96" s="544"/>
      <c r="H96" s="544"/>
      <c r="I96" s="544"/>
      <c r="J96" s="544"/>
      <c r="K96" s="544"/>
      <c r="L96" s="544"/>
      <c r="M96" s="544"/>
      <c r="N96" s="544"/>
      <c r="O96" s="544"/>
      <c r="P96" s="544"/>
      <c r="Q96" s="544"/>
      <c r="R96" s="545"/>
      <c r="S96" s="51"/>
      <c r="T96" s="418"/>
      <c r="U96" s="408"/>
      <c r="V96" s="42"/>
    </row>
    <row r="97" spans="1:22" s="141" customFormat="1">
      <c r="A97" s="450">
        <v>0.74652777777777779</v>
      </c>
      <c r="B97" s="543" t="s">
        <v>342</v>
      </c>
      <c r="C97" s="544"/>
      <c r="D97" s="544"/>
      <c r="E97" s="544"/>
      <c r="F97" s="544"/>
      <c r="G97" s="544"/>
      <c r="H97" s="544"/>
      <c r="I97" s="544"/>
      <c r="J97" s="544"/>
      <c r="K97" s="544"/>
      <c r="L97" s="544"/>
      <c r="M97" s="544"/>
      <c r="N97" s="544"/>
      <c r="O97" s="544"/>
      <c r="P97" s="544"/>
      <c r="Q97" s="544"/>
      <c r="R97" s="545"/>
      <c r="S97" s="51"/>
      <c r="T97" s="418"/>
      <c r="U97" s="408"/>
      <c r="V97" s="42"/>
    </row>
    <row r="98" spans="1:22" s="141" customFormat="1">
      <c r="A98" s="450">
        <v>0.74930555555555556</v>
      </c>
      <c r="B98" s="543" t="s">
        <v>348</v>
      </c>
      <c r="C98" s="544"/>
      <c r="D98" s="544"/>
      <c r="E98" s="544"/>
      <c r="F98" s="544"/>
      <c r="G98" s="544"/>
      <c r="H98" s="544"/>
      <c r="I98" s="544"/>
      <c r="J98" s="544"/>
      <c r="K98" s="544"/>
      <c r="L98" s="544"/>
      <c r="M98" s="544"/>
      <c r="N98" s="544"/>
      <c r="O98" s="544"/>
      <c r="P98" s="544"/>
      <c r="Q98" s="544"/>
      <c r="R98" s="545"/>
      <c r="S98" s="51"/>
      <c r="T98" s="418"/>
      <c r="U98" s="408"/>
      <c r="V98" s="42"/>
    </row>
    <row r="99" spans="1:22" s="141" customFormat="1">
      <c r="A99" s="450">
        <v>0.75138888888888888</v>
      </c>
      <c r="B99" s="543" t="s">
        <v>343</v>
      </c>
      <c r="C99" s="544"/>
      <c r="D99" s="544"/>
      <c r="E99" s="544"/>
      <c r="F99" s="544"/>
      <c r="G99" s="544"/>
      <c r="H99" s="544"/>
      <c r="I99" s="544"/>
      <c r="J99" s="544"/>
      <c r="K99" s="544"/>
      <c r="L99" s="544"/>
      <c r="M99" s="544"/>
      <c r="N99" s="544"/>
      <c r="O99" s="544"/>
      <c r="P99" s="544"/>
      <c r="Q99" s="544"/>
      <c r="R99" s="545"/>
      <c r="S99" s="51"/>
      <c r="T99" s="418"/>
      <c r="U99" s="408"/>
      <c r="V99" s="42"/>
    </row>
    <row r="100" spans="1:22" s="141" customFormat="1">
      <c r="A100" s="450">
        <v>0.7583333333333333</v>
      </c>
      <c r="B100" s="543" t="s">
        <v>347</v>
      </c>
      <c r="C100" s="544"/>
      <c r="D100" s="544"/>
      <c r="E100" s="544"/>
      <c r="F100" s="544"/>
      <c r="G100" s="544"/>
      <c r="H100" s="544"/>
      <c r="I100" s="544"/>
      <c r="J100" s="544"/>
      <c r="K100" s="544"/>
      <c r="L100" s="544"/>
      <c r="M100" s="544"/>
      <c r="N100" s="544"/>
      <c r="O100" s="544"/>
      <c r="P100" s="544"/>
      <c r="Q100" s="544"/>
      <c r="R100" s="545"/>
      <c r="S100" s="51"/>
      <c r="T100" s="418"/>
      <c r="U100" s="408"/>
      <c r="V100" s="42"/>
    </row>
    <row r="101" spans="1:22" s="141" customFormat="1">
      <c r="A101" s="450">
        <v>0.76249999999999996</v>
      </c>
      <c r="B101" s="543" t="s">
        <v>346</v>
      </c>
      <c r="C101" s="544"/>
      <c r="D101" s="544"/>
      <c r="E101" s="544"/>
      <c r="F101" s="544"/>
      <c r="G101" s="544"/>
      <c r="H101" s="544"/>
      <c r="I101" s="544"/>
      <c r="J101" s="544"/>
      <c r="K101" s="544"/>
      <c r="L101" s="544"/>
      <c r="M101" s="544"/>
      <c r="N101" s="544"/>
      <c r="O101" s="544"/>
      <c r="P101" s="544"/>
      <c r="Q101" s="544"/>
      <c r="R101" s="545"/>
      <c r="S101" s="51"/>
      <c r="T101" s="418"/>
      <c r="U101" s="408"/>
      <c r="V101" s="42"/>
    </row>
    <row r="102" spans="1:22" s="141" customFormat="1">
      <c r="A102" s="450">
        <v>0.7631944444444444</v>
      </c>
      <c r="B102" s="543" t="s">
        <v>344</v>
      </c>
      <c r="C102" s="544"/>
      <c r="D102" s="544"/>
      <c r="E102" s="544"/>
      <c r="F102" s="544"/>
      <c r="G102" s="544"/>
      <c r="H102" s="544"/>
      <c r="I102" s="544"/>
      <c r="J102" s="544"/>
      <c r="K102" s="544"/>
      <c r="L102" s="544"/>
      <c r="M102" s="544"/>
      <c r="N102" s="544"/>
      <c r="O102" s="544"/>
      <c r="P102" s="544"/>
      <c r="Q102" s="544"/>
      <c r="R102" s="545"/>
      <c r="S102" s="51"/>
      <c r="T102" s="418"/>
      <c r="U102" s="408"/>
      <c r="V102" s="42"/>
    </row>
    <row r="103" spans="1:22" s="141" customFormat="1">
      <c r="A103" s="450">
        <v>0.77083333333333337</v>
      </c>
      <c r="B103" s="543" t="s">
        <v>350</v>
      </c>
      <c r="C103" s="544"/>
      <c r="D103" s="544"/>
      <c r="E103" s="544"/>
      <c r="F103" s="544"/>
      <c r="G103" s="544"/>
      <c r="H103" s="544"/>
      <c r="I103" s="544"/>
      <c r="J103" s="544"/>
      <c r="K103" s="544"/>
      <c r="L103" s="544"/>
      <c r="M103" s="544"/>
      <c r="N103" s="544"/>
      <c r="O103" s="544"/>
      <c r="P103" s="544"/>
      <c r="Q103" s="544"/>
      <c r="R103" s="545"/>
      <c r="S103" s="51"/>
      <c r="T103" s="418"/>
      <c r="U103" s="408"/>
      <c r="V103" s="42"/>
    </row>
    <row r="104" spans="1:22" s="141" customFormat="1">
      <c r="A104" s="450">
        <v>0.77222222222222225</v>
      </c>
      <c r="B104" s="543" t="s">
        <v>351</v>
      </c>
      <c r="C104" s="544"/>
      <c r="D104" s="544"/>
      <c r="E104" s="544"/>
      <c r="F104" s="544"/>
      <c r="G104" s="544"/>
      <c r="H104" s="544"/>
      <c r="I104" s="544"/>
      <c r="J104" s="544"/>
      <c r="K104" s="544"/>
      <c r="L104" s="544"/>
      <c r="M104" s="544"/>
      <c r="N104" s="544"/>
      <c r="O104" s="544"/>
      <c r="P104" s="544"/>
      <c r="Q104" s="544"/>
      <c r="R104" s="545"/>
      <c r="S104" s="51"/>
      <c r="T104" s="418"/>
      <c r="U104" s="408"/>
      <c r="V104" s="42"/>
    </row>
    <row r="105" spans="1:22" s="141" customFormat="1">
      <c r="A105" s="450">
        <v>0.77708333333333335</v>
      </c>
      <c r="B105" s="543" t="s">
        <v>352</v>
      </c>
      <c r="C105" s="544"/>
      <c r="D105" s="544"/>
      <c r="E105" s="544"/>
      <c r="F105" s="544"/>
      <c r="G105" s="544"/>
      <c r="H105" s="544"/>
      <c r="I105" s="544"/>
      <c r="J105" s="544"/>
      <c r="K105" s="544"/>
      <c r="L105" s="544"/>
      <c r="M105" s="544"/>
      <c r="N105" s="544"/>
      <c r="O105" s="544"/>
      <c r="P105" s="544"/>
      <c r="Q105" s="544"/>
      <c r="R105" s="545"/>
      <c r="S105" s="51"/>
      <c r="T105" s="418"/>
      <c r="U105" s="408"/>
      <c r="V105" s="42"/>
    </row>
    <row r="106" spans="1:22" s="141" customFormat="1">
      <c r="A106" s="450">
        <v>0.78194444444444444</v>
      </c>
      <c r="B106" s="543" t="s">
        <v>353</v>
      </c>
      <c r="C106" s="544"/>
      <c r="D106" s="544"/>
      <c r="E106" s="544"/>
      <c r="F106" s="544"/>
      <c r="G106" s="544"/>
      <c r="H106" s="544"/>
      <c r="I106" s="544"/>
      <c r="J106" s="544"/>
      <c r="K106" s="544"/>
      <c r="L106" s="544"/>
      <c r="M106" s="544"/>
      <c r="N106" s="544"/>
      <c r="O106" s="544"/>
      <c r="P106" s="544"/>
      <c r="Q106" s="544"/>
      <c r="R106" s="545"/>
      <c r="S106" s="51"/>
      <c r="T106" s="418"/>
      <c r="U106" s="408"/>
      <c r="V106" s="42"/>
    </row>
    <row r="107" spans="1:22" s="141" customFormat="1">
      <c r="A107" s="450">
        <v>0.78402777777777777</v>
      </c>
      <c r="B107" s="543" t="s">
        <v>354</v>
      </c>
      <c r="C107" s="544"/>
      <c r="D107" s="544"/>
      <c r="E107" s="544"/>
      <c r="F107" s="544"/>
      <c r="G107" s="544"/>
      <c r="H107" s="544"/>
      <c r="I107" s="544"/>
      <c r="J107" s="544"/>
      <c r="K107" s="544"/>
      <c r="L107" s="544"/>
      <c r="M107" s="544"/>
      <c r="N107" s="544"/>
      <c r="O107" s="544"/>
      <c r="P107" s="544"/>
      <c r="Q107" s="544"/>
      <c r="R107" s="545"/>
      <c r="S107" s="51"/>
      <c r="T107" s="418"/>
      <c r="U107" s="408"/>
      <c r="V107" s="42"/>
    </row>
    <row r="108" spans="1:22" s="141" customFormat="1">
      <c r="A108" s="450">
        <v>0.78472222222222221</v>
      </c>
      <c r="B108" s="543" t="s">
        <v>355</v>
      </c>
      <c r="C108" s="544"/>
      <c r="D108" s="544"/>
      <c r="E108" s="544"/>
      <c r="F108" s="544"/>
      <c r="G108" s="544"/>
      <c r="H108" s="544"/>
      <c r="I108" s="544"/>
      <c r="J108" s="544"/>
      <c r="K108" s="544"/>
      <c r="L108" s="544"/>
      <c r="M108" s="544"/>
      <c r="N108" s="544"/>
      <c r="O108" s="544"/>
      <c r="P108" s="544"/>
      <c r="Q108" s="544"/>
      <c r="R108" s="545"/>
      <c r="S108" s="51"/>
      <c r="T108" s="418"/>
      <c r="U108" s="408"/>
      <c r="V108" s="42"/>
    </row>
    <row r="109" spans="1:22" s="141" customFormat="1">
      <c r="A109" s="450">
        <v>0.78749999999999998</v>
      </c>
      <c r="B109" s="543" t="s">
        <v>356</v>
      </c>
      <c r="C109" s="544"/>
      <c r="D109" s="544"/>
      <c r="E109" s="544"/>
      <c r="F109" s="544"/>
      <c r="G109" s="544"/>
      <c r="H109" s="544"/>
      <c r="I109" s="544"/>
      <c r="J109" s="544"/>
      <c r="K109" s="544"/>
      <c r="L109" s="544"/>
      <c r="M109" s="544"/>
      <c r="N109" s="544"/>
      <c r="O109" s="544"/>
      <c r="P109" s="544"/>
      <c r="Q109" s="544"/>
      <c r="R109" s="545"/>
      <c r="S109" s="51"/>
      <c r="T109" s="418"/>
      <c r="U109" s="408"/>
      <c r="V109" s="42"/>
    </row>
    <row r="110" spans="1:22" s="141" customFormat="1">
      <c r="A110" s="450">
        <v>0.78819444444444442</v>
      </c>
      <c r="B110" s="543" t="s">
        <v>357</v>
      </c>
      <c r="C110" s="544"/>
      <c r="D110" s="544"/>
      <c r="E110" s="544"/>
      <c r="F110" s="544"/>
      <c r="G110" s="544"/>
      <c r="H110" s="544"/>
      <c r="I110" s="544"/>
      <c r="J110" s="544"/>
      <c r="K110" s="544"/>
      <c r="L110" s="544"/>
      <c r="M110" s="544"/>
      <c r="N110" s="544"/>
      <c r="O110" s="544"/>
      <c r="P110" s="544"/>
      <c r="Q110" s="544"/>
      <c r="R110" s="545"/>
      <c r="S110" s="51"/>
      <c r="T110" s="418"/>
      <c r="U110" s="408"/>
      <c r="V110" s="42"/>
    </row>
    <row r="111" spans="1:22" s="141" customFormat="1">
      <c r="A111" s="450">
        <v>0.79513888888888884</v>
      </c>
      <c r="B111" s="543" t="s">
        <v>358</v>
      </c>
      <c r="C111" s="544"/>
      <c r="D111" s="544"/>
      <c r="E111" s="544"/>
      <c r="F111" s="544"/>
      <c r="G111" s="544"/>
      <c r="H111" s="544"/>
      <c r="I111" s="544"/>
      <c r="J111" s="544"/>
      <c r="K111" s="544"/>
      <c r="L111" s="544"/>
      <c r="M111" s="544"/>
      <c r="N111" s="544"/>
      <c r="O111" s="544"/>
      <c r="P111" s="544"/>
      <c r="Q111" s="544"/>
      <c r="R111" s="545"/>
      <c r="S111" s="51"/>
      <c r="T111" s="418"/>
      <c r="U111" s="408"/>
      <c r="V111" s="42"/>
    </row>
    <row r="112" spans="1:22" s="141" customFormat="1">
      <c r="A112" s="914">
        <v>0.80694444444444446</v>
      </c>
      <c r="B112" s="905" t="s">
        <v>359</v>
      </c>
      <c r="C112" s="906"/>
      <c r="D112" s="906"/>
      <c r="E112" s="906"/>
      <c r="F112" s="906"/>
      <c r="G112" s="906"/>
      <c r="H112" s="906"/>
      <c r="I112" s="906"/>
      <c r="J112" s="906"/>
      <c r="K112" s="906"/>
      <c r="L112" s="906"/>
      <c r="M112" s="906"/>
      <c r="N112" s="906"/>
      <c r="O112" s="906"/>
      <c r="P112" s="906"/>
      <c r="Q112" s="906"/>
      <c r="R112" s="907"/>
      <c r="S112" s="51"/>
      <c r="T112" s="418"/>
      <c r="U112" s="408"/>
      <c r="V112" s="42"/>
    </row>
    <row r="113" spans="1:22" s="141" customFormat="1">
      <c r="A113" s="450">
        <v>0.81874999999999998</v>
      </c>
      <c r="B113" s="543" t="s">
        <v>360</v>
      </c>
      <c r="C113" s="544"/>
      <c r="D113" s="544"/>
      <c r="E113" s="544"/>
      <c r="F113" s="544"/>
      <c r="G113" s="544"/>
      <c r="H113" s="544"/>
      <c r="I113" s="544"/>
      <c r="J113" s="544"/>
      <c r="K113" s="544"/>
      <c r="L113" s="544"/>
      <c r="M113" s="544"/>
      <c r="N113" s="544"/>
      <c r="O113" s="544"/>
      <c r="P113" s="544"/>
      <c r="Q113" s="544"/>
      <c r="R113" s="545"/>
      <c r="S113" s="51"/>
      <c r="T113" s="418"/>
      <c r="U113" s="408"/>
      <c r="V113" s="42"/>
    </row>
    <row r="114" spans="1:22" s="141" customFormat="1">
      <c r="A114" s="450">
        <v>0.82013888888888886</v>
      </c>
      <c r="B114" s="543" t="s">
        <v>361</v>
      </c>
      <c r="C114" s="544"/>
      <c r="D114" s="544"/>
      <c r="E114" s="544"/>
      <c r="F114" s="544"/>
      <c r="G114" s="544"/>
      <c r="H114" s="544"/>
      <c r="I114" s="544"/>
      <c r="J114" s="544"/>
      <c r="K114" s="544"/>
      <c r="L114" s="544"/>
      <c r="M114" s="544"/>
      <c r="N114" s="544"/>
      <c r="O114" s="544"/>
      <c r="P114" s="544"/>
      <c r="Q114" s="544"/>
      <c r="R114" s="545"/>
      <c r="S114" s="51"/>
      <c r="T114" s="418"/>
      <c r="U114" s="408"/>
      <c r="V114" s="42"/>
    </row>
    <row r="115" spans="1:22" s="141" customFormat="1">
      <c r="A115" s="450">
        <v>0.82916666666666672</v>
      </c>
      <c r="B115" s="543" t="s">
        <v>362</v>
      </c>
      <c r="C115" s="544"/>
      <c r="D115" s="544"/>
      <c r="E115" s="544"/>
      <c r="F115" s="544"/>
      <c r="G115" s="544"/>
      <c r="H115" s="544"/>
      <c r="I115" s="544"/>
      <c r="J115" s="544"/>
      <c r="K115" s="544"/>
      <c r="L115" s="544"/>
      <c r="M115" s="544"/>
      <c r="N115" s="544"/>
      <c r="O115" s="544"/>
      <c r="P115" s="544"/>
      <c r="Q115" s="544"/>
      <c r="R115" s="545"/>
      <c r="S115" s="51"/>
      <c r="T115" s="418"/>
      <c r="U115" s="408"/>
      <c r="V115" s="42"/>
    </row>
    <row r="116" spans="1:22" s="141" customFormat="1" ht="13.5" thickBot="1">
      <c r="A116" s="451"/>
      <c r="B116" s="751"/>
      <c r="C116" s="752"/>
      <c r="D116" s="752"/>
      <c r="E116" s="752"/>
      <c r="F116" s="752"/>
      <c r="G116" s="752"/>
      <c r="H116" s="752"/>
      <c r="I116" s="752"/>
      <c r="J116" s="752"/>
      <c r="K116" s="752"/>
      <c r="L116" s="752"/>
      <c r="M116" s="752"/>
      <c r="N116" s="752"/>
      <c r="O116" s="752"/>
      <c r="P116" s="752"/>
      <c r="Q116" s="752"/>
      <c r="R116" s="753"/>
      <c r="S116" s="51"/>
      <c r="T116" s="42"/>
      <c r="U116" s="128"/>
    </row>
    <row r="117" spans="1:22" s="141" customFormat="1" ht="15" customHeight="1">
      <c r="A117" s="200"/>
      <c r="B117" s="201"/>
      <c r="C117" s="201"/>
      <c r="D117" s="201"/>
      <c r="E117" s="201"/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51"/>
      <c r="T117" s="42"/>
      <c r="U117" s="128"/>
    </row>
    <row r="118" spans="1:22" s="141" customFormat="1" ht="15" customHeight="1" thickBot="1">
      <c r="A118" s="262" t="s">
        <v>139</v>
      </c>
      <c r="B118" s="262"/>
      <c r="C118" s="262"/>
      <c r="D118" s="262"/>
      <c r="E118" s="262"/>
      <c r="F118" s="262"/>
      <c r="G118" s="262"/>
      <c r="H118" s="262"/>
      <c r="I118" s="262"/>
      <c r="J118" s="262"/>
      <c r="K118" s="262"/>
      <c r="L118" s="262"/>
      <c r="M118" s="262"/>
      <c r="N118" s="262"/>
      <c r="O118" s="262"/>
      <c r="P118" s="262"/>
      <c r="Q118" s="262"/>
      <c r="R118" s="262"/>
      <c r="S118" s="51"/>
      <c r="T118" s="42"/>
      <c r="U118" s="128"/>
    </row>
    <row r="119" spans="1:22" s="141" customFormat="1" ht="15" customHeight="1">
      <c r="A119" s="330"/>
      <c r="B119" s="748"/>
      <c r="C119" s="749"/>
      <c r="D119" s="749"/>
      <c r="E119" s="749"/>
      <c r="F119" s="749"/>
      <c r="G119" s="749"/>
      <c r="H119" s="749"/>
      <c r="I119" s="749"/>
      <c r="J119" s="749"/>
      <c r="K119" s="749"/>
      <c r="L119" s="749"/>
      <c r="M119" s="749"/>
      <c r="N119" s="749"/>
      <c r="O119" s="749"/>
      <c r="P119" s="749"/>
      <c r="Q119" s="749"/>
      <c r="R119" s="750"/>
      <c r="S119" s="51"/>
      <c r="T119" s="42"/>
      <c r="U119" s="128"/>
    </row>
    <row r="120" spans="1:22" s="141" customFormat="1" ht="15" customHeight="1" thickBot="1">
      <c r="A120" s="331"/>
      <c r="B120" s="745"/>
      <c r="C120" s="746"/>
      <c r="D120" s="746"/>
      <c r="E120" s="746"/>
      <c r="F120" s="746"/>
      <c r="G120" s="746"/>
      <c r="H120" s="746"/>
      <c r="I120" s="746"/>
      <c r="J120" s="746"/>
      <c r="K120" s="746"/>
      <c r="L120" s="746"/>
      <c r="M120" s="746"/>
      <c r="N120" s="746"/>
      <c r="O120" s="746"/>
      <c r="P120" s="746"/>
      <c r="Q120" s="746"/>
      <c r="R120" s="747"/>
      <c r="S120" s="51"/>
      <c r="T120" s="42"/>
      <c r="U120" s="128"/>
    </row>
    <row r="121" spans="1:22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2" s="141" customFormat="1" ht="15" customHeight="1" thickBot="1">
      <c r="A122" s="73" t="s">
        <v>140</v>
      </c>
      <c r="B122" s="73"/>
      <c r="C122" s="193"/>
      <c r="D122" s="193"/>
      <c r="E122" s="73"/>
      <c r="F122" s="73"/>
      <c r="G122" s="73"/>
      <c r="H122" s="73"/>
      <c r="I122" s="105"/>
      <c r="J122" s="508"/>
      <c r="K122" s="508"/>
      <c r="L122" s="73"/>
      <c r="M122" s="73"/>
      <c r="N122" s="73"/>
      <c r="O122" s="73"/>
      <c r="P122" s="73"/>
      <c r="Q122" s="73"/>
      <c r="R122" s="73"/>
      <c r="S122" s="51"/>
      <c r="T122" s="42"/>
      <c r="U122" s="128"/>
    </row>
    <row r="123" spans="1:22" s="141" customFormat="1" ht="15" customHeight="1">
      <c r="A123" s="405" t="s">
        <v>143</v>
      </c>
      <c r="B123" s="147" t="s">
        <v>313</v>
      </c>
      <c r="C123" s="147"/>
      <c r="D123" s="147"/>
      <c r="E123" s="147"/>
      <c r="F123" s="147" t="s">
        <v>314</v>
      </c>
      <c r="G123" s="147"/>
      <c r="H123" s="147"/>
      <c r="I123" s="147"/>
      <c r="J123" s="553" t="s">
        <v>318</v>
      </c>
      <c r="K123" s="553"/>
      <c r="L123" s="553"/>
      <c r="M123" s="553"/>
      <c r="N123" s="147"/>
      <c r="O123" s="147"/>
      <c r="P123" s="147"/>
      <c r="Q123" s="147"/>
      <c r="R123" s="406"/>
      <c r="S123" s="51"/>
      <c r="T123" s="42"/>
      <c r="U123" s="128"/>
    </row>
    <row r="124" spans="1:22" s="141" customFormat="1" ht="15" customHeight="1" thickBot="1">
      <c r="A124" s="420" t="s">
        <v>144</v>
      </c>
      <c r="B124" s="160" t="s">
        <v>302</v>
      </c>
      <c r="C124" s="160"/>
      <c r="D124" s="160"/>
      <c r="E124" s="160"/>
      <c r="F124" s="160" t="s">
        <v>303</v>
      </c>
      <c r="G124" s="160"/>
      <c r="H124" s="160"/>
      <c r="I124" s="160"/>
      <c r="J124" s="552" t="s">
        <v>315</v>
      </c>
      <c r="K124" s="552"/>
      <c r="L124" s="552"/>
      <c r="M124" s="552"/>
      <c r="N124" s="160"/>
      <c r="O124" s="160"/>
      <c r="P124" s="160"/>
      <c r="Q124" s="160"/>
      <c r="R124" s="161"/>
      <c r="S124" s="51"/>
      <c r="T124" s="42"/>
      <c r="U124" s="128"/>
    </row>
    <row r="125" spans="1:22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128"/>
    </row>
    <row r="126" spans="1:22" s="141" customFormat="1" ht="15" customHeight="1">
      <c r="A126" s="2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51"/>
      <c r="T126" s="42"/>
      <c r="U126" s="128"/>
    </row>
    <row r="127" spans="1:22" s="141" customFormat="1" ht="15.75" customHeigh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51"/>
      <c r="T127" s="42"/>
      <c r="U127" s="128"/>
    </row>
    <row r="128" spans="1:22" s="141" customFormat="1" ht="15" customHeigh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51"/>
      <c r="T128" s="42"/>
      <c r="U128" s="128"/>
    </row>
    <row r="129" spans="1:21" s="141" customFormat="1" ht="15" customHeigh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51"/>
      <c r="T129" s="42"/>
      <c r="U129" s="128"/>
    </row>
    <row r="130" spans="1:21" s="141" customFormat="1" ht="15" customHeight="1">
      <c r="A130" s="2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51"/>
      <c r="T130" s="42"/>
      <c r="U130" s="128"/>
    </row>
    <row r="131" spans="1:21" s="141" customFormat="1" ht="15" customHeight="1">
      <c r="A131" s="2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51"/>
      <c r="T131" s="42"/>
      <c r="U131" s="128"/>
    </row>
    <row r="132" spans="1:21" s="141" customFormat="1" ht="15" customHeight="1">
      <c r="A132" s="2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51"/>
      <c r="T132" s="42"/>
      <c r="U132" s="128"/>
    </row>
    <row r="133" spans="1:21" s="141" customFormat="1" ht="15" customHeight="1">
      <c r="A133" s="2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51"/>
      <c r="T133" s="42"/>
      <c r="U133" s="128"/>
    </row>
    <row r="134" spans="1:21" s="141" customFormat="1" ht="15" customHeight="1">
      <c r="A134" s="2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51"/>
      <c r="T134" s="42"/>
      <c r="U134" s="128"/>
    </row>
    <row r="135" spans="1:21" s="141" customFormat="1" ht="15" customHeight="1">
      <c r="A135" s="2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51"/>
      <c r="T135" s="42"/>
      <c r="U135" s="128"/>
    </row>
    <row r="136" spans="1:21" s="141" customFormat="1" ht="15" customHeight="1">
      <c r="A136" s="2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51"/>
      <c r="T136" s="42"/>
      <c r="U136" s="128"/>
    </row>
    <row r="137" spans="1:21" s="141" customFormat="1" ht="15" customHeight="1">
      <c r="A137" s="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51"/>
      <c r="T137" s="42"/>
      <c r="U137" s="128"/>
    </row>
    <row r="138" spans="1:21" s="141" customFormat="1" ht="15" customHeight="1">
      <c r="A138" s="2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>
        <v>22</v>
      </c>
      <c r="O138" s="21"/>
      <c r="P138" s="21"/>
      <c r="Q138" s="21"/>
      <c r="R138" s="21"/>
      <c r="S138" s="51"/>
      <c r="T138" s="42"/>
      <c r="U138" s="128"/>
    </row>
    <row r="139" spans="1:21" s="141" customFormat="1" ht="15" customHeight="1">
      <c r="A139" s="2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51"/>
      <c r="T139" s="42"/>
      <c r="U139" s="128"/>
    </row>
    <row r="140" spans="1:21" s="141" customFormat="1" ht="15" customHeight="1">
      <c r="A140" s="2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51"/>
      <c r="T140" s="42"/>
      <c r="U140" s="128"/>
    </row>
    <row r="141" spans="1:21" s="141" customFormat="1" ht="15" customHeight="1">
      <c r="A141" s="2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51"/>
      <c r="T141" s="42"/>
      <c r="U141" s="128"/>
    </row>
    <row r="142" spans="1:21" s="141" customFormat="1" ht="15" customHeight="1">
      <c r="A142" s="2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51"/>
      <c r="T142" s="42"/>
      <c r="U142" s="128"/>
    </row>
    <row r="143" spans="1:21" s="141" customFormat="1" ht="15" customHeight="1">
      <c r="A143" s="2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51"/>
      <c r="T143" s="42"/>
      <c r="U143" s="128"/>
    </row>
    <row r="144" spans="1:21" s="141" customFormat="1" ht="15" customHeight="1">
      <c r="A144" s="22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51"/>
      <c r="T144" s="42"/>
      <c r="U144" s="128"/>
    </row>
    <row r="145" spans="1:22" s="141" customFormat="1" ht="15" customHeight="1">
      <c r="A145" s="2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51"/>
      <c r="T145" s="42"/>
      <c r="U145" s="128"/>
    </row>
    <row r="146" spans="1:22" s="141" customFormat="1" ht="15" customHeight="1">
      <c r="A146" s="22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51"/>
      <c r="T146" s="42"/>
      <c r="U146" s="128"/>
    </row>
    <row r="147" spans="1:22" s="141" customFormat="1" ht="15" customHeight="1">
      <c r="A147" s="2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51"/>
      <c r="T147" s="42"/>
      <c r="U147" s="128"/>
    </row>
    <row r="148" spans="1:22" s="141" customFormat="1" ht="15" customHeight="1">
      <c r="A148" s="22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51"/>
      <c r="T148" s="42"/>
      <c r="U148" s="128"/>
    </row>
    <row r="149" spans="1:22" s="141" customFormat="1" ht="15" customHeight="1">
      <c r="A149" s="2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51"/>
      <c r="T149" s="42"/>
      <c r="U149" s="128"/>
    </row>
    <row r="150" spans="1:22" s="141" customFormat="1" ht="15" customHeight="1">
      <c r="A150" s="22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51"/>
      <c r="T150" s="42"/>
      <c r="U150" s="128"/>
    </row>
    <row r="151" spans="1:22" s="141" customFormat="1" ht="15" customHeight="1">
      <c r="A151" s="2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51"/>
      <c r="T151" s="42"/>
      <c r="U151" s="128"/>
    </row>
    <row r="152" spans="1:22" s="141" customFormat="1" ht="15" customHeight="1">
      <c r="A152" s="22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51"/>
      <c r="T152" s="42"/>
      <c r="U152" s="128"/>
      <c r="V152" s="20"/>
    </row>
    <row r="153" spans="1:22" s="141" customFormat="1" ht="15" customHeight="1">
      <c r="A153" s="2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51"/>
      <c r="T153" s="42"/>
      <c r="U153" s="20"/>
    </row>
    <row r="154" spans="1:22">
      <c r="U154" s="141"/>
      <c r="V154" s="141"/>
    </row>
    <row r="155" spans="1:22" s="141" customFormat="1">
      <c r="A155" s="2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</row>
    <row r="156" spans="1:22" s="141" customFormat="1">
      <c r="A156" s="22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V156" s="20"/>
    </row>
    <row r="157" spans="1:22" s="141" customFormat="1">
      <c r="A157" s="2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U157" s="20"/>
      <c r="V157" s="20"/>
    </row>
  </sheetData>
  <sheetProtection formatCells="0"/>
  <mergeCells count="182">
    <mergeCell ref="B106:R106"/>
    <mergeCell ref="B107:R107"/>
    <mergeCell ref="B108:R108"/>
    <mergeCell ref="B115:R115"/>
    <mergeCell ref="B97:R97"/>
    <mergeCell ref="B98:R98"/>
    <mergeCell ref="B99:R99"/>
    <mergeCell ref="B100:R100"/>
    <mergeCell ref="B101:R101"/>
    <mergeCell ref="B102:R102"/>
    <mergeCell ref="B103:R103"/>
    <mergeCell ref="B104:R104"/>
    <mergeCell ref="B105:R105"/>
    <mergeCell ref="B111:R111"/>
    <mergeCell ref="B114:R114"/>
    <mergeCell ref="B80:R80"/>
    <mergeCell ref="B73:R73"/>
    <mergeCell ref="B120:R120"/>
    <mergeCell ref="B119:R119"/>
    <mergeCell ref="B116:R116"/>
    <mergeCell ref="B86:R86"/>
    <mergeCell ref="B87:R87"/>
    <mergeCell ref="B88:R88"/>
    <mergeCell ref="B91:R91"/>
    <mergeCell ref="B112:R112"/>
    <mergeCell ref="B110:R110"/>
    <mergeCell ref="B90:R90"/>
    <mergeCell ref="B77:R77"/>
    <mergeCell ref="B74:R74"/>
    <mergeCell ref="B75:R75"/>
    <mergeCell ref="B76:R76"/>
    <mergeCell ref="B89:R89"/>
    <mergeCell ref="B93:R93"/>
    <mergeCell ref="B94:R94"/>
    <mergeCell ref="B95:R95"/>
    <mergeCell ref="B96:R96"/>
    <mergeCell ref="A52:B52"/>
    <mergeCell ref="B71:R71"/>
    <mergeCell ref="B78:R78"/>
    <mergeCell ref="B81:R81"/>
    <mergeCell ref="B82:R82"/>
    <mergeCell ref="B83:R83"/>
    <mergeCell ref="B84:R84"/>
    <mergeCell ref="B85:R85"/>
    <mergeCell ref="B79:R79"/>
    <mergeCell ref="B72:R72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F37:F38"/>
    <mergeCell ref="G38:H38"/>
    <mergeCell ref="L46:R46"/>
    <mergeCell ref="G19:M19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A7:D7"/>
    <mergeCell ref="E10:F10"/>
    <mergeCell ref="E11:F11"/>
    <mergeCell ref="E12:F12"/>
    <mergeCell ref="Q4:R4"/>
    <mergeCell ref="Q5:R5"/>
    <mergeCell ref="Q6:R6"/>
    <mergeCell ref="A12:D12"/>
    <mergeCell ref="Q17:R17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Q7:R7"/>
    <mergeCell ref="Q8:R8"/>
    <mergeCell ref="A14:D14"/>
    <mergeCell ref="G17:M17"/>
    <mergeCell ref="A17:F17"/>
    <mergeCell ref="A28:F28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E6:F6"/>
    <mergeCell ref="E3:J3"/>
    <mergeCell ref="E4:F5"/>
    <mergeCell ref="J124:M124"/>
    <mergeCell ref="J123:M123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109:R109"/>
    <mergeCell ref="G32:J32"/>
    <mergeCell ref="C44:F44"/>
    <mergeCell ref="A47:H47"/>
    <mergeCell ref="J122:K122"/>
    <mergeCell ref="K32:M32"/>
    <mergeCell ref="G44:H44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K39:R39"/>
    <mergeCell ref="E37:E38"/>
    <mergeCell ref="I28:K28"/>
    <mergeCell ref="K44:K45"/>
    <mergeCell ref="L44:R45"/>
    <mergeCell ref="G20:M20"/>
    <mergeCell ref="B92:R92"/>
    <mergeCell ref="B113:R113"/>
    <mergeCell ref="O24:P24"/>
    <mergeCell ref="G25:H25"/>
    <mergeCell ref="A20:F20"/>
  </mergeCells>
  <phoneticPr fontId="79" type="noConversion"/>
  <printOptions horizontalCentered="1"/>
  <pageMargins left="0.25" right="0.25" top="0.75" bottom="0.75" header="0.3" footer="0.3"/>
  <pageSetup paperSize="9" scale="38" fitToWidth="0" orientation="portrait" r:id="rId1"/>
  <headerFooter alignWithMargins="0"/>
  <rowBreaks count="1" manualBreakCount="1">
    <brk id="82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zoomScale="86" zoomScaleNormal="86" workbookViewId="0">
      <selection activeCell="A48" sqref="A48:H48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28">
        <v>45820</v>
      </c>
      <c r="C1" s="828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29" t="s">
        <v>5</v>
      </c>
      <c r="B4" s="830"/>
      <c r="C4" s="787" t="s">
        <v>25</v>
      </c>
      <c r="D4" s="811"/>
      <c r="E4" s="787" t="s">
        <v>7</v>
      </c>
      <c r="F4" s="811"/>
      <c r="G4" s="787" t="s">
        <v>8</v>
      </c>
      <c r="H4" s="811"/>
      <c r="I4" s="787" t="s">
        <v>26</v>
      </c>
      <c r="J4" s="811"/>
      <c r="K4" s="787" t="s">
        <v>27</v>
      </c>
      <c r="L4" s="788"/>
      <c r="U4"/>
      <c r="V4" s="10"/>
      <c r="W4" s="10"/>
    </row>
    <row r="5" spans="1:23" ht="13.5" thickBot="1">
      <c r="A5" s="831"/>
      <c r="B5" s="832"/>
      <c r="C5" s="805" t="s">
        <v>28</v>
      </c>
      <c r="D5" s="812"/>
      <c r="E5" s="805" t="s">
        <v>26</v>
      </c>
      <c r="F5" s="812"/>
      <c r="G5" s="805" t="s">
        <v>26</v>
      </c>
      <c r="H5" s="812"/>
      <c r="I5" s="805" t="s">
        <v>29</v>
      </c>
      <c r="J5" s="812"/>
      <c r="K5" s="805" t="s">
        <v>29</v>
      </c>
      <c r="L5" s="806"/>
      <c r="U5"/>
      <c r="V5" s="10"/>
      <c r="W5" s="10"/>
    </row>
    <row r="6" spans="1:23" ht="13.5" thickTop="1">
      <c r="A6" s="770" t="s">
        <v>191</v>
      </c>
      <c r="B6" s="771"/>
      <c r="C6" s="821">
        <v>294900</v>
      </c>
      <c r="D6" s="822"/>
      <c r="E6" s="821">
        <v>294900</v>
      </c>
      <c r="F6" s="822"/>
      <c r="G6" s="821">
        <v>294900</v>
      </c>
      <c r="H6" s="822"/>
      <c r="I6" s="813">
        <f>G6-E6</f>
        <v>0</v>
      </c>
      <c r="J6" s="814"/>
      <c r="K6" s="807">
        <f>G6-C6</f>
        <v>0</v>
      </c>
      <c r="L6" s="808"/>
    </row>
    <row r="7" spans="1:23" ht="13.5" thickBot="1">
      <c r="A7" s="756" t="s">
        <v>192</v>
      </c>
      <c r="B7" s="757"/>
      <c r="C7" s="758">
        <v>301360</v>
      </c>
      <c r="D7" s="759"/>
      <c r="E7" s="758">
        <v>301360</v>
      </c>
      <c r="F7" s="759"/>
      <c r="G7" s="758">
        <v>301360</v>
      </c>
      <c r="H7" s="759"/>
      <c r="I7" s="785">
        <f>G7-E7</f>
        <v>0</v>
      </c>
      <c r="J7" s="791"/>
      <c r="K7" s="785">
        <f>G7-C7</f>
        <v>0</v>
      </c>
      <c r="L7" s="786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276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801" t="s">
        <v>5</v>
      </c>
      <c r="B10" s="802"/>
      <c r="C10" s="762" t="s">
        <v>25</v>
      </c>
      <c r="D10" s="763"/>
      <c r="E10" s="762" t="s">
        <v>7</v>
      </c>
      <c r="F10" s="763"/>
      <c r="G10" s="762" t="s">
        <v>8</v>
      </c>
      <c r="H10" s="763"/>
      <c r="I10" s="815" t="s">
        <v>26</v>
      </c>
      <c r="J10" s="816"/>
      <c r="K10" s="787" t="s">
        <v>27</v>
      </c>
      <c r="L10" s="788"/>
      <c r="N10" s="19"/>
    </row>
    <row r="11" spans="1:23" ht="13.5" thickBot="1">
      <c r="A11" s="803"/>
      <c r="B11" s="769"/>
      <c r="C11" s="760" t="s">
        <v>28</v>
      </c>
      <c r="D11" s="761"/>
      <c r="E11" s="760" t="s">
        <v>26</v>
      </c>
      <c r="F11" s="761"/>
      <c r="G11" s="760" t="s">
        <v>26</v>
      </c>
      <c r="H11" s="761"/>
      <c r="I11" s="817" t="s">
        <v>29</v>
      </c>
      <c r="J11" s="818"/>
      <c r="K11" s="805" t="s">
        <v>29</v>
      </c>
      <c r="L11" s="806"/>
      <c r="N11"/>
      <c r="O11"/>
      <c r="P11"/>
      <c r="Q11"/>
      <c r="R11"/>
    </row>
    <row r="12" spans="1:23" ht="13.5" thickTop="1">
      <c r="A12" s="770" t="s">
        <v>191</v>
      </c>
      <c r="B12" s="771"/>
      <c r="C12" s="807">
        <v>2127850</v>
      </c>
      <c r="D12" s="825"/>
      <c r="E12" s="807">
        <v>2188250</v>
      </c>
      <c r="F12" s="825"/>
      <c r="G12" s="807">
        <v>2188800</v>
      </c>
      <c r="H12" s="825"/>
      <c r="I12" s="813">
        <f>G12-E12</f>
        <v>550</v>
      </c>
      <c r="J12" s="814"/>
      <c r="K12" s="807">
        <f>G12-C12</f>
        <v>60950</v>
      </c>
      <c r="L12" s="808"/>
      <c r="N12" s="19"/>
      <c r="O12"/>
      <c r="P12"/>
      <c r="Q12"/>
      <c r="R12"/>
      <c r="S12"/>
      <c r="T12"/>
    </row>
    <row r="13" spans="1:23" ht="13.5" thickBot="1">
      <c r="A13" s="756" t="s">
        <v>192</v>
      </c>
      <c r="B13" s="757"/>
      <c r="C13" s="785">
        <v>2126290</v>
      </c>
      <c r="D13" s="791"/>
      <c r="E13" s="785">
        <v>2186620</v>
      </c>
      <c r="F13" s="791"/>
      <c r="G13" s="785">
        <v>2187160</v>
      </c>
      <c r="H13" s="791"/>
      <c r="I13" s="785">
        <f>G13-E13</f>
        <v>540</v>
      </c>
      <c r="J13" s="791"/>
      <c r="K13" s="785">
        <f>G13-C13</f>
        <v>60870</v>
      </c>
      <c r="L13" s="786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801" t="s">
        <v>5</v>
      </c>
      <c r="B16" s="802"/>
      <c r="C16" s="762" t="s">
        <v>25</v>
      </c>
      <c r="D16" s="763"/>
      <c r="E16" s="762" t="s">
        <v>7</v>
      </c>
      <c r="F16" s="763"/>
      <c r="G16" s="762" t="s">
        <v>8</v>
      </c>
      <c r="H16" s="763"/>
      <c r="I16" s="815" t="s">
        <v>26</v>
      </c>
      <c r="J16" s="816"/>
      <c r="K16" s="787" t="s">
        <v>27</v>
      </c>
      <c r="L16" s="788"/>
      <c r="O16" s="48"/>
      <c r="P16"/>
      <c r="Q16" s="11"/>
      <c r="R16"/>
      <c r="S16"/>
      <c r="T16"/>
    </row>
    <row r="17" spans="1:20" ht="13.5" thickBot="1">
      <c r="A17" s="803"/>
      <c r="B17" s="769"/>
      <c r="C17" s="823" t="s">
        <v>28</v>
      </c>
      <c r="D17" s="824"/>
      <c r="E17" s="823" t="s">
        <v>26</v>
      </c>
      <c r="F17" s="824"/>
      <c r="G17" s="823" t="s">
        <v>26</v>
      </c>
      <c r="H17" s="824"/>
      <c r="I17" s="819" t="s">
        <v>29</v>
      </c>
      <c r="J17" s="820"/>
      <c r="K17" s="805" t="s">
        <v>29</v>
      </c>
      <c r="L17" s="806"/>
      <c r="N17" s="19"/>
      <c r="O17" s="48"/>
      <c r="P17"/>
      <c r="Q17"/>
      <c r="R17"/>
      <c r="S17"/>
      <c r="T17"/>
    </row>
    <row r="18" spans="1:20" ht="13.5" thickTop="1">
      <c r="A18" s="770" t="s">
        <v>191</v>
      </c>
      <c r="B18" s="771"/>
      <c r="C18" s="826">
        <v>93101910</v>
      </c>
      <c r="D18" s="827"/>
      <c r="E18" s="826">
        <v>101467150</v>
      </c>
      <c r="F18" s="827"/>
      <c r="G18" s="826">
        <v>102238760</v>
      </c>
      <c r="H18" s="827"/>
      <c r="I18" s="813">
        <f>G18-E18</f>
        <v>771610</v>
      </c>
      <c r="J18" s="814"/>
      <c r="K18" s="807">
        <f>G18-C18</f>
        <v>9136850</v>
      </c>
      <c r="L18" s="808"/>
      <c r="M18" s="19"/>
      <c r="N18" s="15"/>
      <c r="O18" s="17"/>
      <c r="P18"/>
      <c r="Q18"/>
      <c r="R18"/>
      <c r="S18"/>
      <c r="T18"/>
    </row>
    <row r="19" spans="1:20" ht="13.5" thickBot="1">
      <c r="A19" s="756" t="s">
        <v>192</v>
      </c>
      <c r="B19" s="757"/>
      <c r="C19" s="785">
        <v>93082960</v>
      </c>
      <c r="D19" s="791"/>
      <c r="E19" s="785">
        <v>101445830</v>
      </c>
      <c r="F19" s="791"/>
      <c r="G19" s="785">
        <v>102217210</v>
      </c>
      <c r="H19" s="791"/>
      <c r="I19" s="785">
        <f>G19-E19</f>
        <v>771380</v>
      </c>
      <c r="J19" s="791"/>
      <c r="K19" s="785">
        <f>G19-C19</f>
        <v>9134250</v>
      </c>
      <c r="L19" s="786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277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801" t="s">
        <v>5</v>
      </c>
      <c r="B22" s="802"/>
      <c r="C22" s="762" t="s">
        <v>25</v>
      </c>
      <c r="D22" s="763"/>
      <c r="E22" s="762" t="s">
        <v>7</v>
      </c>
      <c r="F22" s="763"/>
      <c r="G22" s="762" t="s">
        <v>8</v>
      </c>
      <c r="H22" s="763"/>
      <c r="I22" s="815" t="s">
        <v>26</v>
      </c>
      <c r="J22" s="816"/>
      <c r="K22" s="787" t="s">
        <v>27</v>
      </c>
      <c r="L22" s="788"/>
      <c r="O22"/>
      <c r="P22"/>
      <c r="Q22"/>
      <c r="R22"/>
      <c r="S22" s="9"/>
      <c r="T22"/>
    </row>
    <row r="23" spans="1:20" ht="13.5" thickBot="1">
      <c r="A23" s="803"/>
      <c r="B23" s="769"/>
      <c r="C23" s="760" t="s">
        <v>28</v>
      </c>
      <c r="D23" s="761"/>
      <c r="E23" s="760" t="s">
        <v>26</v>
      </c>
      <c r="F23" s="761"/>
      <c r="G23" s="760" t="s">
        <v>26</v>
      </c>
      <c r="H23" s="761"/>
      <c r="I23" s="817" t="s">
        <v>29</v>
      </c>
      <c r="J23" s="818"/>
      <c r="K23" s="805" t="s">
        <v>29</v>
      </c>
      <c r="L23" s="806"/>
      <c r="N23" s="15"/>
      <c r="O23"/>
      <c r="P23"/>
      <c r="Q23"/>
      <c r="R23"/>
      <c r="S23"/>
      <c r="T23"/>
    </row>
    <row r="24" spans="1:20" ht="13.5" thickTop="1">
      <c r="A24" s="770" t="s">
        <v>191</v>
      </c>
      <c r="B24" s="771"/>
      <c r="C24" s="766">
        <v>4142230</v>
      </c>
      <c r="D24" s="767"/>
      <c r="E24" s="766">
        <v>4512310</v>
      </c>
      <c r="F24" s="767"/>
      <c r="G24" s="766">
        <v>4555020</v>
      </c>
      <c r="H24" s="767"/>
      <c r="I24" s="809">
        <f>G24-E24</f>
        <v>42710</v>
      </c>
      <c r="J24" s="810"/>
      <c r="K24" s="807">
        <f>G24-C24</f>
        <v>412790</v>
      </c>
      <c r="L24" s="808"/>
      <c r="M24" s="19"/>
      <c r="N24" s="6"/>
      <c r="O24"/>
      <c r="P24"/>
      <c r="Q24"/>
      <c r="R24"/>
      <c r="S24"/>
      <c r="T24"/>
    </row>
    <row r="25" spans="1:20" ht="13.5" thickBot="1">
      <c r="A25" s="756" t="s">
        <v>192</v>
      </c>
      <c r="B25" s="757"/>
      <c r="C25" s="758">
        <v>4144060</v>
      </c>
      <c r="D25" s="759"/>
      <c r="E25" s="758">
        <v>4514260</v>
      </c>
      <c r="F25" s="759"/>
      <c r="G25" s="758">
        <v>4556980</v>
      </c>
      <c r="H25" s="759"/>
      <c r="I25" s="758">
        <f>G25-E25</f>
        <v>42720</v>
      </c>
      <c r="J25" s="759"/>
      <c r="K25" s="785">
        <f>G25-C25</f>
        <v>412920</v>
      </c>
      <c r="L25" s="786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801" t="s">
        <v>31</v>
      </c>
      <c r="B28" s="802"/>
      <c r="C28" s="762" t="s">
        <v>25</v>
      </c>
      <c r="D28" s="763"/>
      <c r="E28" s="762" t="s">
        <v>7</v>
      </c>
      <c r="F28" s="763"/>
      <c r="G28" s="762" t="s">
        <v>8</v>
      </c>
      <c r="H28" s="763"/>
      <c r="I28" s="787" t="s">
        <v>26</v>
      </c>
      <c r="J28" s="811"/>
      <c r="K28" s="787" t="s">
        <v>27</v>
      </c>
      <c r="L28" s="788"/>
      <c r="O28"/>
      <c r="P28"/>
      <c r="Q28"/>
      <c r="R28"/>
      <c r="S28"/>
      <c r="T28"/>
    </row>
    <row r="29" spans="1:20" ht="13.5" thickBot="1">
      <c r="A29" s="803"/>
      <c r="B29" s="769"/>
      <c r="C29" s="760" t="s">
        <v>28</v>
      </c>
      <c r="D29" s="761"/>
      <c r="E29" s="760" t="s">
        <v>26</v>
      </c>
      <c r="F29" s="761"/>
      <c r="G29" s="760" t="s">
        <v>26</v>
      </c>
      <c r="H29" s="761"/>
      <c r="I29" s="805" t="s">
        <v>29</v>
      </c>
      <c r="J29" s="812"/>
      <c r="K29" s="805" t="s">
        <v>29</v>
      </c>
      <c r="L29" s="806"/>
      <c r="O29"/>
      <c r="P29"/>
      <c r="Q29"/>
      <c r="R29"/>
      <c r="S29"/>
      <c r="T29"/>
    </row>
    <row r="30" spans="1:20" ht="14.25" thickTop="1" thickBot="1">
      <c r="A30" s="756" t="s">
        <v>72</v>
      </c>
      <c r="B30" s="757"/>
      <c r="C30" s="774">
        <v>101323255</v>
      </c>
      <c r="D30" s="775"/>
      <c r="E30" s="774">
        <v>110423716</v>
      </c>
      <c r="F30" s="775"/>
      <c r="G30" s="774">
        <v>111261788</v>
      </c>
      <c r="H30" s="775"/>
      <c r="I30" s="785">
        <f>G30-E30</f>
        <v>838072</v>
      </c>
      <c r="J30" s="791"/>
      <c r="K30" s="785">
        <f>G30-C30</f>
        <v>9938533</v>
      </c>
      <c r="L30" s="786"/>
      <c r="M30" s="19"/>
      <c r="N30" s="329"/>
      <c r="O30" s="18"/>
      <c r="P30"/>
      <c r="Q30"/>
      <c r="R30"/>
      <c r="S30"/>
      <c r="T30"/>
    </row>
    <row r="31" spans="1:20" ht="13.5" thickTop="1">
      <c r="A31" s="792" t="s">
        <v>0</v>
      </c>
      <c r="B31" s="793"/>
      <c r="C31" s="793"/>
      <c r="D31" s="793"/>
      <c r="E31" s="793"/>
      <c r="F31" s="793"/>
      <c r="G31" s="793"/>
      <c r="H31" s="794"/>
      <c r="I31" s="776">
        <f>SUM(I30:I30)</f>
        <v>838072</v>
      </c>
      <c r="J31" s="781"/>
      <c r="K31" s="776">
        <f>SUM(K30:K30)</f>
        <v>9938533</v>
      </c>
      <c r="L31" s="777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801" t="s">
        <v>31</v>
      </c>
      <c r="B34" s="802"/>
      <c r="C34" s="762" t="s">
        <v>25</v>
      </c>
      <c r="D34" s="763"/>
      <c r="E34" s="762" t="s">
        <v>7</v>
      </c>
      <c r="F34" s="763"/>
      <c r="G34" s="762" t="s">
        <v>8</v>
      </c>
      <c r="H34" s="763"/>
      <c r="I34" s="787" t="s">
        <v>26</v>
      </c>
      <c r="J34" s="811"/>
      <c r="K34" s="787" t="s">
        <v>27</v>
      </c>
      <c r="L34" s="788"/>
      <c r="N34" s="13"/>
      <c r="O34"/>
      <c r="P34"/>
      <c r="Q34"/>
      <c r="R34"/>
      <c r="S34"/>
      <c r="T34"/>
    </row>
    <row r="35" spans="1:20" ht="13.5" thickBot="1">
      <c r="A35" s="803"/>
      <c r="B35" s="769"/>
      <c r="C35" s="760" t="s">
        <v>28</v>
      </c>
      <c r="D35" s="761"/>
      <c r="E35" s="760" t="s">
        <v>26</v>
      </c>
      <c r="F35" s="761"/>
      <c r="G35" s="760" t="s">
        <v>26</v>
      </c>
      <c r="H35" s="761"/>
      <c r="I35" s="805" t="s">
        <v>29</v>
      </c>
      <c r="J35" s="812"/>
      <c r="K35" s="805" t="s">
        <v>29</v>
      </c>
      <c r="L35" s="806"/>
      <c r="O35" s="9"/>
      <c r="P35"/>
      <c r="Q35"/>
      <c r="R35"/>
      <c r="S35"/>
      <c r="T35"/>
    </row>
    <row r="36" spans="1:20" ht="14.25" thickTop="1" thickBot="1">
      <c r="A36" s="756" t="s">
        <v>72</v>
      </c>
      <c r="B36" s="757"/>
      <c r="C36" s="774">
        <v>16530255</v>
      </c>
      <c r="D36" s="775"/>
      <c r="E36" s="774">
        <v>18082581</v>
      </c>
      <c r="F36" s="775"/>
      <c r="G36" s="774">
        <v>18241841</v>
      </c>
      <c r="H36" s="775"/>
      <c r="I36" s="785">
        <f>G36-E36</f>
        <v>159260</v>
      </c>
      <c r="J36" s="791"/>
      <c r="K36" s="785">
        <f>G36-C36</f>
        <v>1711586</v>
      </c>
      <c r="L36" s="786"/>
      <c r="N36" s="6"/>
      <c r="O36"/>
      <c r="P36"/>
      <c r="Q36"/>
      <c r="R36"/>
      <c r="S36"/>
      <c r="T36"/>
    </row>
    <row r="37" spans="1:20" ht="13.5" thickTop="1">
      <c r="A37" s="792" t="s">
        <v>0</v>
      </c>
      <c r="B37" s="793"/>
      <c r="C37" s="793"/>
      <c r="D37" s="793"/>
      <c r="E37" s="793"/>
      <c r="F37" s="793"/>
      <c r="G37" s="793"/>
      <c r="H37" s="794"/>
      <c r="I37" s="776">
        <f>SUM(I36:I36)</f>
        <v>159260</v>
      </c>
      <c r="J37" s="781"/>
      <c r="K37" s="776">
        <f>SUM(K36:K36)</f>
        <v>1711586</v>
      </c>
      <c r="L37" s="777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801" t="s">
        <v>31</v>
      </c>
      <c r="B40" s="802"/>
      <c r="C40" s="804" t="s">
        <v>25</v>
      </c>
      <c r="D40" s="802"/>
      <c r="E40" s="762" t="s">
        <v>7</v>
      </c>
      <c r="F40" s="763"/>
      <c r="G40" s="762" t="s">
        <v>8</v>
      </c>
      <c r="H40" s="763"/>
      <c r="I40" s="787" t="s">
        <v>26</v>
      </c>
      <c r="J40" s="811"/>
      <c r="K40" s="787" t="s">
        <v>27</v>
      </c>
      <c r="L40" s="788"/>
      <c r="N40" s="13"/>
      <c r="O40" s="9"/>
      <c r="P40"/>
      <c r="Q40"/>
      <c r="R40"/>
      <c r="S40"/>
      <c r="T40"/>
    </row>
    <row r="41" spans="1:20" ht="13.5" thickBot="1">
      <c r="A41" s="803"/>
      <c r="B41" s="769"/>
      <c r="C41" s="768" t="s">
        <v>28</v>
      </c>
      <c r="D41" s="769"/>
      <c r="E41" s="760" t="s">
        <v>26</v>
      </c>
      <c r="F41" s="761"/>
      <c r="G41" s="760" t="s">
        <v>26</v>
      </c>
      <c r="H41" s="761"/>
      <c r="I41" s="805" t="s">
        <v>29</v>
      </c>
      <c r="J41" s="812"/>
      <c r="K41" s="805" t="s">
        <v>29</v>
      </c>
      <c r="L41" s="806"/>
      <c r="N41" s="14"/>
      <c r="O41"/>
      <c r="P41"/>
      <c r="Q41"/>
      <c r="R41"/>
      <c r="S41"/>
      <c r="T41"/>
    </row>
    <row r="42" spans="1:20" s="26" customFormat="1" ht="13.5" thickTop="1">
      <c r="A42" s="770" t="s">
        <v>69</v>
      </c>
      <c r="B42" s="771"/>
      <c r="C42" s="772">
        <v>3089318.34</v>
      </c>
      <c r="D42" s="773"/>
      <c r="E42" s="772">
        <v>3290591.72</v>
      </c>
      <c r="F42" s="773"/>
      <c r="G42" s="772">
        <v>3309028</v>
      </c>
      <c r="H42" s="773"/>
      <c r="I42" s="778">
        <f>G42-E42</f>
        <v>18436.279999999795</v>
      </c>
      <c r="J42" s="779"/>
      <c r="K42" s="778">
        <f>G42-C42</f>
        <v>219709.66000000015</v>
      </c>
      <c r="L42" s="780"/>
      <c r="M42" s="41"/>
      <c r="N42" s="29"/>
      <c r="O42" s="41"/>
      <c r="Q42" s="28"/>
      <c r="R42" s="28"/>
      <c r="S42" s="28"/>
      <c r="T42" s="28"/>
    </row>
    <row r="43" spans="1:20">
      <c r="A43" s="764" t="s">
        <v>70</v>
      </c>
      <c r="B43" s="765"/>
      <c r="C43" s="766">
        <v>283254.3</v>
      </c>
      <c r="D43" s="767"/>
      <c r="E43" s="766"/>
      <c r="F43" s="767"/>
      <c r="G43" s="766"/>
      <c r="H43" s="767"/>
      <c r="I43" s="821">
        <f t="shared" ref="I43:I47" si="0">G43-E43</f>
        <v>0</v>
      </c>
      <c r="J43" s="822"/>
      <c r="K43" s="799">
        <f t="shared" ref="K43:K47" si="1">G43-C43</f>
        <v>-283254.3</v>
      </c>
      <c r="L43" s="800"/>
      <c r="M43" s="41"/>
      <c r="N43" s="402"/>
      <c r="O43"/>
      <c r="P43" s="12"/>
      <c r="Q43"/>
      <c r="R43"/>
      <c r="S43"/>
      <c r="T43"/>
    </row>
    <row r="44" spans="1:20" ht="12" customHeight="1">
      <c r="A44" s="764" t="s">
        <v>71</v>
      </c>
      <c r="B44" s="765"/>
      <c r="C44" s="766">
        <v>989758.41</v>
      </c>
      <c r="D44" s="767"/>
      <c r="E44" s="766">
        <v>1054813.54</v>
      </c>
      <c r="F44" s="767"/>
      <c r="G44" s="766">
        <v>1059305.56</v>
      </c>
      <c r="H44" s="767"/>
      <c r="I44" s="821">
        <f t="shared" si="0"/>
        <v>4492.0200000000186</v>
      </c>
      <c r="J44" s="822"/>
      <c r="K44" s="797">
        <f t="shared" si="1"/>
        <v>69547.150000000023</v>
      </c>
      <c r="L44" s="798"/>
      <c r="M44" s="41"/>
      <c r="N44" s="6"/>
      <c r="O44" s="18"/>
      <c r="P44" s="14"/>
      <c r="Q44"/>
      <c r="R44"/>
      <c r="S44"/>
      <c r="T44"/>
    </row>
    <row r="45" spans="1:20">
      <c r="A45" s="764" t="s">
        <v>78</v>
      </c>
      <c r="B45" s="765"/>
      <c r="C45" s="789">
        <v>7258.6</v>
      </c>
      <c r="D45" s="790"/>
      <c r="E45" s="789">
        <v>7736.3</v>
      </c>
      <c r="F45" s="790"/>
      <c r="G45" s="789">
        <v>7778.6</v>
      </c>
      <c r="H45" s="790"/>
      <c r="I45" s="821">
        <f t="shared" si="0"/>
        <v>42.300000000000182</v>
      </c>
      <c r="J45" s="822"/>
      <c r="K45" s="797">
        <f t="shared" si="1"/>
        <v>520</v>
      </c>
      <c r="L45" s="798"/>
      <c r="M45" s="41"/>
      <c r="N45" s="30"/>
      <c r="O45" s="14"/>
      <c r="P45"/>
      <c r="Q45"/>
      <c r="R45"/>
      <c r="S45"/>
      <c r="T45"/>
    </row>
    <row r="46" spans="1:20">
      <c r="A46" s="764" t="s">
        <v>79</v>
      </c>
      <c r="B46" s="765"/>
      <c r="C46" s="789">
        <v>247889</v>
      </c>
      <c r="D46" s="790"/>
      <c r="E46" s="789">
        <v>262636</v>
      </c>
      <c r="F46" s="790"/>
      <c r="G46" s="789">
        <v>263828</v>
      </c>
      <c r="H46" s="790"/>
      <c r="I46" s="821">
        <f t="shared" si="0"/>
        <v>1192</v>
      </c>
      <c r="J46" s="822"/>
      <c r="K46" s="797">
        <f t="shared" si="1"/>
        <v>15939</v>
      </c>
      <c r="L46" s="798"/>
      <c r="M46" s="41"/>
      <c r="N46" s="6"/>
      <c r="O46"/>
      <c r="P46"/>
      <c r="Q46"/>
      <c r="R46"/>
      <c r="S46"/>
      <c r="T46"/>
    </row>
    <row r="47" spans="1:20" ht="13.5" thickBot="1">
      <c r="A47" s="764" t="s">
        <v>80</v>
      </c>
      <c r="B47" s="765"/>
      <c r="C47" s="795">
        <v>299837</v>
      </c>
      <c r="D47" s="796"/>
      <c r="E47" s="795">
        <v>317180</v>
      </c>
      <c r="F47" s="796"/>
      <c r="G47" s="795">
        <v>318820</v>
      </c>
      <c r="H47" s="796"/>
      <c r="I47" s="758">
        <f t="shared" si="0"/>
        <v>1640</v>
      </c>
      <c r="J47" s="759"/>
      <c r="K47" s="799">
        <f t="shared" si="1"/>
        <v>18983</v>
      </c>
      <c r="L47" s="800"/>
      <c r="M47" s="41"/>
      <c r="N47" s="6"/>
      <c r="O47" s="9"/>
      <c r="P47" s="14"/>
      <c r="Q47"/>
      <c r="R47"/>
      <c r="S47"/>
      <c r="T47"/>
    </row>
    <row r="48" spans="1:20" ht="13.5" thickTop="1">
      <c r="A48" s="782" t="s">
        <v>0</v>
      </c>
      <c r="B48" s="783"/>
      <c r="C48" s="783"/>
      <c r="D48" s="783"/>
      <c r="E48" s="783"/>
      <c r="F48" s="783"/>
      <c r="G48" s="783"/>
      <c r="H48" s="784"/>
      <c r="I48" s="776">
        <f>SUM(I42:J47)</f>
        <v>25802.599999999813</v>
      </c>
      <c r="J48" s="781"/>
      <c r="K48" s="776">
        <f>SUM(K42,K44,K45,K46,K47)</f>
        <v>324698.81000000017</v>
      </c>
      <c r="L48" s="777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755"/>
      <c r="B50" s="755"/>
      <c r="C50" s="755"/>
      <c r="D50" s="755"/>
      <c r="F50" s="7"/>
      <c r="H50" s="8"/>
      <c r="J50" s="16"/>
    </row>
    <row r="51" spans="1:20">
      <c r="E51" s="754"/>
      <c r="F51" s="754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42" t="s">
        <v>36</v>
      </c>
      <c r="B1" s="852" t="s">
        <v>88</v>
      </c>
      <c r="C1" s="853"/>
      <c r="D1" s="839" t="s">
        <v>72</v>
      </c>
      <c r="E1" s="841"/>
      <c r="F1" s="835" t="s">
        <v>116</v>
      </c>
      <c r="G1" s="854" t="s">
        <v>96</v>
      </c>
      <c r="H1" s="839" t="s">
        <v>195</v>
      </c>
      <c r="I1" s="841"/>
      <c r="J1" s="839" t="s">
        <v>196</v>
      </c>
      <c r="K1" s="841"/>
      <c r="L1" s="845" t="s">
        <v>89</v>
      </c>
      <c r="M1" s="846"/>
      <c r="N1" s="846"/>
      <c r="O1" s="847"/>
      <c r="P1" s="846" t="s">
        <v>90</v>
      </c>
      <c r="Q1" s="846"/>
      <c r="R1" s="846"/>
      <c r="S1" s="846"/>
      <c r="T1" s="845" t="s">
        <v>91</v>
      </c>
      <c r="U1" s="846"/>
      <c r="V1" s="846"/>
      <c r="W1" s="847"/>
      <c r="X1" s="846" t="s">
        <v>92</v>
      </c>
      <c r="Y1" s="846"/>
      <c r="Z1" s="846"/>
      <c r="AA1" s="846"/>
      <c r="AB1" s="848" t="s">
        <v>112</v>
      </c>
      <c r="AC1" s="849"/>
      <c r="AD1" s="849"/>
      <c r="AE1" s="845" t="s">
        <v>93</v>
      </c>
      <c r="AF1" s="846"/>
      <c r="AG1" s="846"/>
      <c r="AH1" s="847"/>
      <c r="AI1" s="845" t="s">
        <v>94</v>
      </c>
      <c r="AJ1" s="846"/>
      <c r="AK1" s="846"/>
      <c r="AL1" s="847"/>
      <c r="AM1" s="845" t="s">
        <v>111</v>
      </c>
      <c r="AN1" s="846"/>
      <c r="AO1" s="846"/>
      <c r="AP1" s="848" t="s">
        <v>95</v>
      </c>
      <c r="AQ1" s="849"/>
      <c r="AR1" s="850"/>
      <c r="AS1" s="833" t="s">
        <v>97</v>
      </c>
      <c r="AT1" s="834"/>
      <c r="AU1" s="834"/>
      <c r="AV1" s="834"/>
      <c r="AW1" s="835"/>
      <c r="AX1" s="839" t="s">
        <v>196</v>
      </c>
      <c r="AY1" s="840"/>
      <c r="AZ1" s="840" t="s">
        <v>229</v>
      </c>
      <c r="BA1" s="840"/>
      <c r="BB1" s="840" t="s">
        <v>230</v>
      </c>
      <c r="BC1" s="841"/>
      <c r="BD1" s="414" t="s">
        <v>263</v>
      </c>
      <c r="BE1" s="836" t="s">
        <v>265</v>
      </c>
      <c r="BF1" s="837"/>
      <c r="BG1" s="838" t="s">
        <v>268</v>
      </c>
      <c r="BH1" s="837"/>
      <c r="BI1" s="838" t="s">
        <v>270</v>
      </c>
      <c r="BJ1" s="837"/>
    </row>
    <row r="2" spans="1:62" s="146" customFormat="1" ht="56.25">
      <c r="A2" s="843"/>
      <c r="B2" s="202" t="s">
        <v>107</v>
      </c>
      <c r="C2" s="326" t="s">
        <v>108</v>
      </c>
      <c r="D2" s="325" t="s">
        <v>251</v>
      </c>
      <c r="E2" s="324" t="s">
        <v>252</v>
      </c>
      <c r="F2" s="851"/>
      <c r="G2" s="855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5" t="s">
        <v>264</v>
      </c>
      <c r="BE2" s="212" t="s">
        <v>273</v>
      </c>
      <c r="BF2" s="204" t="s">
        <v>272</v>
      </c>
      <c r="BG2" s="203" t="s">
        <v>273</v>
      </c>
      <c r="BH2" s="412" t="s">
        <v>272</v>
      </c>
      <c r="BI2" s="212" t="s">
        <v>271</v>
      </c>
      <c r="BJ2" s="204" t="s">
        <v>274</v>
      </c>
    </row>
    <row r="3" spans="1:62" ht="13.5" thickBot="1">
      <c r="A3" s="843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6" t="s">
        <v>147</v>
      </c>
      <c r="BE3" s="410" t="s">
        <v>105</v>
      </c>
      <c r="BF3" s="213" t="s">
        <v>105</v>
      </c>
      <c r="BG3" s="409" t="s">
        <v>105</v>
      </c>
      <c r="BH3" s="213" t="s">
        <v>105</v>
      </c>
      <c r="BI3" s="410" t="s">
        <v>105</v>
      </c>
      <c r="BJ3" s="413" t="s">
        <v>105</v>
      </c>
    </row>
    <row r="4" spans="1:62" ht="13.5" thickBot="1">
      <c r="A4" s="844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7" t="s">
        <v>262</v>
      </c>
      <c r="BE4" s="411" t="s">
        <v>266</v>
      </c>
      <c r="BF4" s="287" t="s">
        <v>267</v>
      </c>
      <c r="BG4" s="288" t="s">
        <v>269</v>
      </c>
      <c r="BH4" s="287" t="s">
        <v>269</v>
      </c>
      <c r="BI4" s="411" t="s">
        <v>275</v>
      </c>
      <c r="BJ4" s="287" t="s">
        <v>275</v>
      </c>
    </row>
    <row r="5" spans="1:62" s="356" customFormat="1">
      <c r="A5" s="363">
        <v>45820.041666666599</v>
      </c>
      <c r="B5" s="364">
        <v>34.995747600000001</v>
      </c>
      <c r="C5" s="365">
        <v>5.5172170999999999</v>
      </c>
      <c r="D5" s="366">
        <v>0.86572559999999998</v>
      </c>
      <c r="E5" s="367">
        <v>0.90066020000000002</v>
      </c>
      <c r="F5" s="368">
        <v>16.843312099999999</v>
      </c>
      <c r="G5" s="369">
        <v>1.9430812081770377</v>
      </c>
      <c r="H5" s="370">
        <v>12.7830458</v>
      </c>
      <c r="I5" s="371">
        <v>193.23912609999999</v>
      </c>
      <c r="J5" s="372">
        <v>18.086608500000001</v>
      </c>
      <c r="K5" s="371">
        <v>191.77432189999999</v>
      </c>
      <c r="L5" s="373">
        <v>22.047727099999999</v>
      </c>
      <c r="M5" s="374">
        <v>40.036675299999999</v>
      </c>
      <c r="N5" s="374">
        <v>14.6454258</v>
      </c>
      <c r="O5" s="375">
        <v>200.1415897</v>
      </c>
      <c r="P5" s="376">
        <v>24.108038100000002</v>
      </c>
      <c r="Q5" s="374">
        <v>40.905378399999996</v>
      </c>
      <c r="R5" s="374">
        <v>14.4347794</v>
      </c>
      <c r="S5" s="377">
        <v>197.96281300000001</v>
      </c>
      <c r="T5" s="373">
        <v>20.7037151</v>
      </c>
      <c r="U5" s="374">
        <v>34.8150622</v>
      </c>
      <c r="V5" s="374">
        <v>14.4351816</v>
      </c>
      <c r="W5" s="375">
        <v>197.4136623</v>
      </c>
      <c r="X5" s="376">
        <v>20.3074169</v>
      </c>
      <c r="Y5" s="374">
        <v>40.798098000000003</v>
      </c>
      <c r="Z5" s="374">
        <v>14.4514391</v>
      </c>
      <c r="AA5" s="377">
        <v>198.89344030000001</v>
      </c>
      <c r="AB5" s="373">
        <v>195.52234300000001</v>
      </c>
      <c r="AC5" s="374">
        <v>13.4029089</v>
      </c>
      <c r="AD5" s="375">
        <v>53.647092474777779</v>
      </c>
      <c r="AE5" s="376">
        <v>5.5320941000000001</v>
      </c>
      <c r="AF5" s="374">
        <v>9.9688087000000003</v>
      </c>
      <c r="AG5" s="374">
        <v>0</v>
      </c>
      <c r="AH5" s="377">
        <v>74.654373199999995</v>
      </c>
      <c r="AI5" s="373">
        <v>21.143677</v>
      </c>
      <c r="AJ5" s="374">
        <v>49.262208700000002</v>
      </c>
      <c r="AK5" s="374">
        <v>13.5407469</v>
      </c>
      <c r="AL5" s="375">
        <v>191.45693990000001</v>
      </c>
      <c r="AM5" s="376">
        <v>194.8551478</v>
      </c>
      <c r="AN5" s="374">
        <v>13.1696025</v>
      </c>
      <c r="AO5" s="377">
        <v>3.3086728072499998</v>
      </c>
      <c r="AP5" s="373">
        <v>62.086952552916671</v>
      </c>
      <c r="AQ5" s="374">
        <v>5.9126269747500002</v>
      </c>
      <c r="AR5" s="375">
        <v>67.999579527666668</v>
      </c>
      <c r="AS5" s="370">
        <v>15.2660599</v>
      </c>
      <c r="AT5" s="378">
        <v>132.62417740233332</v>
      </c>
      <c r="AU5" s="378">
        <v>125.0838787</v>
      </c>
      <c r="AV5" s="378">
        <v>99.956509499999996</v>
      </c>
      <c r="AW5" s="379">
        <v>15.2397232</v>
      </c>
      <c r="AX5" s="380">
        <v>18.086608500000001</v>
      </c>
      <c r="AY5" s="381">
        <v>191.77432189999999</v>
      </c>
      <c r="AZ5" s="381">
        <v>122.22652909999999</v>
      </c>
      <c r="BA5" s="381">
        <v>15.086504700000001</v>
      </c>
      <c r="BB5" s="381">
        <v>1.1998812000000001</v>
      </c>
      <c r="BC5" s="423">
        <v>39.332429900000001</v>
      </c>
      <c r="BD5" s="369">
        <v>75.480457400000006</v>
      </c>
      <c r="BE5" s="369">
        <v>13.550391599999999</v>
      </c>
      <c r="BF5" s="369">
        <v>0.16359109999999999</v>
      </c>
      <c r="BG5" s="369">
        <v>6.8830699999999995E-2</v>
      </c>
      <c r="BH5" s="369">
        <v>19.0423276</v>
      </c>
      <c r="BI5" s="369">
        <v>1.1137908999999999</v>
      </c>
      <c r="BJ5" s="369">
        <v>0.34128989999999998</v>
      </c>
    </row>
    <row r="6" spans="1:62" s="356" customFormat="1">
      <c r="A6" s="382">
        <v>45820.083333333299</v>
      </c>
      <c r="B6" s="383">
        <v>35.125788300000004</v>
      </c>
      <c r="C6" s="384">
        <v>6.4294985999999996</v>
      </c>
      <c r="D6" s="366">
        <v>0.86602509999999999</v>
      </c>
      <c r="E6" s="367">
        <v>0.89639270000000004</v>
      </c>
      <c r="F6" s="385">
        <v>17.0650187</v>
      </c>
      <c r="G6" s="386">
        <v>1.9359667442759647</v>
      </c>
      <c r="H6" s="387">
        <v>12.7100972</v>
      </c>
      <c r="I6" s="388">
        <v>193.0169291</v>
      </c>
      <c r="J6" s="389">
        <v>18.026125700000001</v>
      </c>
      <c r="K6" s="388">
        <v>191.68921209999999</v>
      </c>
      <c r="L6" s="390">
        <v>22.147806599999999</v>
      </c>
      <c r="M6" s="391">
        <v>39.531261499999999</v>
      </c>
      <c r="N6" s="391">
        <v>14.584876100000001</v>
      </c>
      <c r="O6" s="392">
        <v>199.976947</v>
      </c>
      <c r="P6" s="393">
        <v>23.095336700000001</v>
      </c>
      <c r="Q6" s="391">
        <v>39.913041800000002</v>
      </c>
      <c r="R6" s="391">
        <v>14.3466238</v>
      </c>
      <c r="S6" s="394">
        <v>197.6770841</v>
      </c>
      <c r="T6" s="390">
        <v>21.430996799999999</v>
      </c>
      <c r="U6" s="391">
        <v>34.970552599999998</v>
      </c>
      <c r="V6" s="391">
        <v>14.3923861</v>
      </c>
      <c r="W6" s="392">
        <v>197.36681300000001</v>
      </c>
      <c r="X6" s="393">
        <v>20.3067402</v>
      </c>
      <c r="Y6" s="391">
        <v>41.204353400000002</v>
      </c>
      <c r="Z6" s="391">
        <v>14.394333899999999</v>
      </c>
      <c r="AA6" s="394">
        <v>198.7308601</v>
      </c>
      <c r="AB6" s="390">
        <v>195.31625980000001</v>
      </c>
      <c r="AC6" s="391">
        <v>13.333936</v>
      </c>
      <c r="AD6" s="392">
        <v>53.884900562666672</v>
      </c>
      <c r="AE6" s="393">
        <v>5.5708641999999999</v>
      </c>
      <c r="AF6" s="391">
        <v>9.9653138000000006</v>
      </c>
      <c r="AG6" s="391">
        <v>0</v>
      </c>
      <c r="AH6" s="394">
        <v>74.568696099999997</v>
      </c>
      <c r="AI6" s="390">
        <v>21.196862800000002</v>
      </c>
      <c r="AJ6" s="391">
        <v>51.1052064</v>
      </c>
      <c r="AK6" s="391">
        <v>13.4954254</v>
      </c>
      <c r="AL6" s="392">
        <v>191.3829987</v>
      </c>
      <c r="AM6" s="393">
        <v>194.66583180000001</v>
      </c>
      <c r="AN6" s="391">
        <v>13.104515900000001</v>
      </c>
      <c r="AO6" s="394">
        <v>3.3838494847499998</v>
      </c>
      <c r="AP6" s="390">
        <v>62.709774051166669</v>
      </c>
      <c r="AQ6" s="391">
        <v>5.2925839641111105</v>
      </c>
      <c r="AR6" s="392">
        <v>68.002358015277778</v>
      </c>
      <c r="AS6" s="387">
        <v>15.213651799999999</v>
      </c>
      <c r="AT6" s="395">
        <v>132.36533479219446</v>
      </c>
      <c r="AU6" s="395">
        <v>124.6538802</v>
      </c>
      <c r="AV6" s="395">
        <v>99.956392399999999</v>
      </c>
      <c r="AW6" s="396">
        <v>15.187482299999999</v>
      </c>
      <c r="AX6" s="397">
        <v>18.026125700000001</v>
      </c>
      <c r="AY6" s="398">
        <v>191.68921209999999</v>
      </c>
      <c r="AZ6" s="398">
        <v>121.93270870000001</v>
      </c>
      <c r="BA6" s="398">
        <v>15.0260415</v>
      </c>
      <c r="BB6" s="398">
        <v>1.1934252999999999</v>
      </c>
      <c r="BC6" s="424">
        <v>39.250107300000003</v>
      </c>
      <c r="BD6" s="386">
        <v>75.066228199999998</v>
      </c>
      <c r="BE6" s="386">
        <v>14.2741335</v>
      </c>
      <c r="BF6" s="386">
        <v>0.1625759</v>
      </c>
      <c r="BG6" s="386">
        <v>6.8868499999999999E-2</v>
      </c>
      <c r="BH6" s="386">
        <v>19.934374600000002</v>
      </c>
      <c r="BI6" s="386">
        <v>1.1108844</v>
      </c>
      <c r="BJ6" s="386">
        <v>0.34126659999999998</v>
      </c>
    </row>
    <row r="7" spans="1:62" s="356" customFormat="1">
      <c r="A7" s="382">
        <v>45820.125</v>
      </c>
      <c r="B7" s="383">
        <v>35.313984499999997</v>
      </c>
      <c r="C7" s="384">
        <v>7.3996848999999996</v>
      </c>
      <c r="D7" s="366">
        <v>0.86452839999999997</v>
      </c>
      <c r="E7" s="367">
        <v>0.88618160000000001</v>
      </c>
      <c r="F7" s="385">
        <v>16.487647599999999</v>
      </c>
      <c r="G7" s="386">
        <v>1.9386487247243687</v>
      </c>
      <c r="H7" s="387">
        <v>12.6669166</v>
      </c>
      <c r="I7" s="388">
        <v>192.88488219999999</v>
      </c>
      <c r="J7" s="389">
        <v>17.993138999999999</v>
      </c>
      <c r="K7" s="388">
        <v>191.27072580000001</v>
      </c>
      <c r="L7" s="390">
        <v>22.205559999999998</v>
      </c>
      <c r="M7" s="391">
        <v>39.044249100000002</v>
      </c>
      <c r="N7" s="391">
        <v>14.5360818</v>
      </c>
      <c r="O7" s="392">
        <v>199.84711250000001</v>
      </c>
      <c r="P7" s="393">
        <v>22.643649499999999</v>
      </c>
      <c r="Q7" s="391">
        <v>38.999602500000002</v>
      </c>
      <c r="R7" s="391">
        <v>14.286262900000001</v>
      </c>
      <c r="S7" s="394">
        <v>197.50230289999999</v>
      </c>
      <c r="T7" s="390">
        <v>21.556891499999999</v>
      </c>
      <c r="U7" s="391">
        <v>34.916891999999997</v>
      </c>
      <c r="V7" s="391">
        <v>14.346572500000001</v>
      </c>
      <c r="W7" s="392">
        <v>197.2458651</v>
      </c>
      <c r="X7" s="393">
        <v>20.303541200000002</v>
      </c>
      <c r="Y7" s="391">
        <v>40.908624199999998</v>
      </c>
      <c r="Z7" s="391">
        <v>14.3423452</v>
      </c>
      <c r="AA7" s="394">
        <v>198.6242541</v>
      </c>
      <c r="AB7" s="390">
        <v>195.2094859</v>
      </c>
      <c r="AC7" s="391">
        <v>13.298087000000001</v>
      </c>
      <c r="AD7" s="392">
        <v>54.145945494472222</v>
      </c>
      <c r="AE7" s="393">
        <v>5.6292872999999997</v>
      </c>
      <c r="AF7" s="391">
        <v>9.9677244999999992</v>
      </c>
      <c r="AG7" s="391">
        <v>0</v>
      </c>
      <c r="AH7" s="394">
        <v>74.473340800000003</v>
      </c>
      <c r="AI7" s="390">
        <v>21.129608000000001</v>
      </c>
      <c r="AJ7" s="391">
        <v>51.265344399999996</v>
      </c>
      <c r="AK7" s="391">
        <v>13.4481398</v>
      </c>
      <c r="AL7" s="392">
        <v>191.27792249999999</v>
      </c>
      <c r="AM7" s="393">
        <v>194.54223630000001</v>
      </c>
      <c r="AN7" s="391">
        <v>13.0638173</v>
      </c>
      <c r="AO7" s="394">
        <v>3.3007722703333333</v>
      </c>
      <c r="AP7" s="390">
        <v>63.906054897083337</v>
      </c>
      <c r="AQ7" s="391">
        <v>4.5553561187777776</v>
      </c>
      <c r="AR7" s="392">
        <v>68.461411015861117</v>
      </c>
      <c r="AS7" s="387">
        <v>15.184366600000001</v>
      </c>
      <c r="AT7" s="395">
        <v>132.3348986563889</v>
      </c>
      <c r="AU7" s="395">
        <v>124.2538469</v>
      </c>
      <c r="AV7" s="395">
        <v>99.956074700000002</v>
      </c>
      <c r="AW7" s="396">
        <v>15.158002099999999</v>
      </c>
      <c r="AX7" s="397">
        <v>17.993138999999999</v>
      </c>
      <c r="AY7" s="398">
        <v>191.27072580000001</v>
      </c>
      <c r="AZ7" s="398">
        <v>121.89963899999999</v>
      </c>
      <c r="BA7" s="398">
        <v>14.992810499999999</v>
      </c>
      <c r="BB7" s="398">
        <v>1.1898301</v>
      </c>
      <c r="BC7" s="424">
        <v>39.220381400000001</v>
      </c>
      <c r="BD7" s="386">
        <v>74.875427400000007</v>
      </c>
      <c r="BE7" s="386">
        <v>12.0436841</v>
      </c>
      <c r="BF7" s="386">
        <v>0.16897529999999999</v>
      </c>
      <c r="BG7" s="386">
        <v>6.8760399999999999E-2</v>
      </c>
      <c r="BH7" s="386">
        <v>19.696534</v>
      </c>
      <c r="BI7" s="386">
        <v>0.98752790000000001</v>
      </c>
      <c r="BJ7" s="386">
        <v>0.33972210000000003</v>
      </c>
    </row>
    <row r="8" spans="1:62" s="356" customFormat="1">
      <c r="A8" s="382">
        <v>45820.166666666599</v>
      </c>
      <c r="B8" s="383">
        <v>35.282851100000002</v>
      </c>
      <c r="C8" s="384">
        <v>7.2659497999999996</v>
      </c>
      <c r="D8" s="366">
        <v>0.85504460000000004</v>
      </c>
      <c r="E8" s="367">
        <v>0.86943159999999997</v>
      </c>
      <c r="F8" s="385">
        <v>15.673731399999999</v>
      </c>
      <c r="G8" s="399">
        <v>1.9657289095505917</v>
      </c>
      <c r="H8" s="387">
        <v>12.6668109</v>
      </c>
      <c r="I8" s="388">
        <v>192.8617778</v>
      </c>
      <c r="J8" s="389">
        <v>17.9787265</v>
      </c>
      <c r="K8" s="388">
        <v>191.25041780000001</v>
      </c>
      <c r="L8" s="390">
        <v>22.2373975</v>
      </c>
      <c r="M8" s="391">
        <v>39.047545100000001</v>
      </c>
      <c r="N8" s="391">
        <v>14.5047637</v>
      </c>
      <c r="O8" s="392">
        <v>199.7423489</v>
      </c>
      <c r="P8" s="393">
        <v>22.6830344</v>
      </c>
      <c r="Q8" s="391">
        <v>38.730703599999998</v>
      </c>
      <c r="R8" s="391">
        <v>14.2481723</v>
      </c>
      <c r="S8" s="394">
        <v>197.32409559999999</v>
      </c>
      <c r="T8" s="390">
        <v>21.1007265</v>
      </c>
      <c r="U8" s="391">
        <v>34.581367899999996</v>
      </c>
      <c r="V8" s="391">
        <v>14.3036253</v>
      </c>
      <c r="W8" s="392">
        <v>197.0520195</v>
      </c>
      <c r="X8" s="393">
        <v>20.188127000000001</v>
      </c>
      <c r="Y8" s="391">
        <v>40.9616063</v>
      </c>
      <c r="Z8" s="391">
        <v>14.3071787</v>
      </c>
      <c r="AA8" s="394">
        <v>198.50076720000001</v>
      </c>
      <c r="AB8" s="390">
        <v>195.1438722</v>
      </c>
      <c r="AC8" s="391">
        <v>13.2863948</v>
      </c>
      <c r="AD8" s="392">
        <v>53.526441865999999</v>
      </c>
      <c r="AE8" s="393">
        <v>5.7475044999999998</v>
      </c>
      <c r="AF8" s="391">
        <v>9.9670933000000002</v>
      </c>
      <c r="AG8" s="391">
        <v>0</v>
      </c>
      <c r="AH8" s="394">
        <v>74.367920299999994</v>
      </c>
      <c r="AI8" s="390">
        <v>21.0361996</v>
      </c>
      <c r="AJ8" s="391">
        <v>54.166620600000002</v>
      </c>
      <c r="AK8" s="391">
        <v>13.462532599999999</v>
      </c>
      <c r="AL8" s="392">
        <v>191.27954199999999</v>
      </c>
      <c r="AM8" s="393">
        <v>194.53812809999999</v>
      </c>
      <c r="AN8" s="391">
        <v>13.0687643</v>
      </c>
      <c r="AO8" s="394">
        <v>3.3860034785555557</v>
      </c>
      <c r="AP8" s="390">
        <v>63.812875059388887</v>
      </c>
      <c r="AQ8" s="391">
        <v>5.5436453592500001</v>
      </c>
      <c r="AR8" s="392">
        <v>69.356520418638894</v>
      </c>
      <c r="AS8" s="387">
        <v>15.1691305</v>
      </c>
      <c r="AT8" s="395">
        <v>132.34859245897223</v>
      </c>
      <c r="AU8" s="395">
        <v>124.2272947</v>
      </c>
      <c r="AV8" s="395">
        <v>99.954798499999995</v>
      </c>
      <c r="AW8" s="396">
        <v>15.142462699999999</v>
      </c>
      <c r="AX8" s="397">
        <v>17.9787265</v>
      </c>
      <c r="AY8" s="398">
        <v>191.25041780000001</v>
      </c>
      <c r="AZ8" s="398">
        <v>121.5643305</v>
      </c>
      <c r="BA8" s="398">
        <v>14.9786959</v>
      </c>
      <c r="BB8" s="398">
        <v>1.1984952</v>
      </c>
      <c r="BC8" s="424">
        <v>39.191489500000003</v>
      </c>
      <c r="BD8" s="386">
        <v>74.516279100000006</v>
      </c>
      <c r="BE8" s="386">
        <v>11.330634</v>
      </c>
      <c r="BF8" s="386">
        <v>0.17925840000000001</v>
      </c>
      <c r="BG8" s="386">
        <v>6.85751E-2</v>
      </c>
      <c r="BH8" s="386">
        <v>18.960566199999999</v>
      </c>
      <c r="BI8" s="386">
        <v>0.99668270000000003</v>
      </c>
      <c r="BJ8" s="386">
        <v>0.33930359999999998</v>
      </c>
    </row>
    <row r="9" spans="1:62" s="356" customFormat="1">
      <c r="A9" s="382">
        <v>45820.208333333299</v>
      </c>
      <c r="B9" s="383">
        <v>34.998621700000001</v>
      </c>
      <c r="C9" s="384">
        <v>6.9504194000000004</v>
      </c>
      <c r="D9" s="366">
        <v>0.83754059999999997</v>
      </c>
      <c r="E9" s="367">
        <v>0.85057629999999995</v>
      </c>
      <c r="F9" s="385">
        <v>15.3051739</v>
      </c>
      <c r="G9" s="386">
        <v>1.9785349922984727</v>
      </c>
      <c r="H9" s="387">
        <v>12.6071723</v>
      </c>
      <c r="I9" s="388">
        <v>192.65611519999999</v>
      </c>
      <c r="J9" s="389">
        <v>17.9051981</v>
      </c>
      <c r="K9" s="388">
        <v>191.7588173</v>
      </c>
      <c r="L9" s="390">
        <v>22.2511501</v>
      </c>
      <c r="M9" s="391">
        <v>39.051916400000003</v>
      </c>
      <c r="N9" s="391">
        <v>14.4159071</v>
      </c>
      <c r="O9" s="392">
        <v>199.48145270000001</v>
      </c>
      <c r="P9" s="393">
        <v>22.318384500000001</v>
      </c>
      <c r="Q9" s="391">
        <v>38.323271099999999</v>
      </c>
      <c r="R9" s="391">
        <v>14.134785000000001</v>
      </c>
      <c r="S9" s="394">
        <v>196.9250309</v>
      </c>
      <c r="T9" s="390">
        <v>20.978291500000001</v>
      </c>
      <c r="U9" s="391">
        <v>34.145076699999997</v>
      </c>
      <c r="V9" s="391">
        <v>14.2113511</v>
      </c>
      <c r="W9" s="392">
        <v>196.76232780000001</v>
      </c>
      <c r="X9" s="393">
        <v>20.173801999999998</v>
      </c>
      <c r="Y9" s="391">
        <v>41.396432300000001</v>
      </c>
      <c r="Z9" s="391">
        <v>14.229684199999999</v>
      </c>
      <c r="AA9" s="394">
        <v>198.2965734</v>
      </c>
      <c r="AB9" s="390">
        <v>194.87597310000001</v>
      </c>
      <c r="AC9" s="391">
        <v>13.2075321</v>
      </c>
      <c r="AD9" s="392">
        <v>52.67261359208333</v>
      </c>
      <c r="AE9" s="393">
        <v>5.9214210999999999</v>
      </c>
      <c r="AF9" s="391">
        <v>9.9642885000000003</v>
      </c>
      <c r="AG9" s="391">
        <v>0</v>
      </c>
      <c r="AH9" s="394">
        <v>74.262631099999993</v>
      </c>
      <c r="AI9" s="390">
        <v>20.873144</v>
      </c>
      <c r="AJ9" s="391">
        <v>58.249855699999998</v>
      </c>
      <c r="AK9" s="391">
        <v>13.4243144</v>
      </c>
      <c r="AL9" s="392">
        <v>191.1614648</v>
      </c>
      <c r="AM9" s="393">
        <v>194.36096789999999</v>
      </c>
      <c r="AN9" s="391">
        <v>13.014692500000001</v>
      </c>
      <c r="AO9" s="394">
        <v>3.3252108689166668</v>
      </c>
      <c r="AP9" s="390">
        <v>62.91151362736111</v>
      </c>
      <c r="AQ9" s="391">
        <v>6.3344840883055555</v>
      </c>
      <c r="AR9" s="392">
        <v>69.245997715666661</v>
      </c>
      <c r="AS9" s="387">
        <v>15.105643300000001</v>
      </c>
      <c r="AT9" s="395">
        <v>132.05872930163889</v>
      </c>
      <c r="AU9" s="395">
        <v>124.18774620000001</v>
      </c>
      <c r="AV9" s="395">
        <v>99.952853099999999</v>
      </c>
      <c r="AW9" s="396">
        <v>15.078947899999999</v>
      </c>
      <c r="AX9" s="397">
        <v>17.9051981</v>
      </c>
      <c r="AY9" s="398">
        <v>191.7588173</v>
      </c>
      <c r="AZ9" s="398">
        <v>121.59730879999999</v>
      </c>
      <c r="BA9" s="398">
        <v>14.9054248</v>
      </c>
      <c r="BB9" s="398">
        <v>1.2062991000000001</v>
      </c>
      <c r="BC9" s="424">
        <v>39.0578979</v>
      </c>
      <c r="BD9" s="386">
        <v>74.6711162</v>
      </c>
      <c r="BE9" s="386">
        <v>12.760129600000001</v>
      </c>
      <c r="BF9" s="386">
        <v>0.1844971</v>
      </c>
      <c r="BG9" s="386">
        <v>6.8407999999999997E-2</v>
      </c>
      <c r="BH9" s="386">
        <v>18.407574</v>
      </c>
      <c r="BI9" s="386">
        <v>0.84117509999999995</v>
      </c>
      <c r="BJ9" s="386">
        <v>0.34027039999999997</v>
      </c>
    </row>
    <row r="10" spans="1:62" s="356" customFormat="1">
      <c r="A10" s="382">
        <v>45820.25</v>
      </c>
      <c r="B10" s="383">
        <v>34.798350499999998</v>
      </c>
      <c r="C10" s="384">
        <v>6.8603101000000004</v>
      </c>
      <c r="D10" s="366">
        <v>0.83407869999999995</v>
      </c>
      <c r="E10" s="367">
        <v>0.85369099999999998</v>
      </c>
      <c r="F10" s="385">
        <v>15.739412700000001</v>
      </c>
      <c r="G10" s="386">
        <v>1.9919323697094335</v>
      </c>
      <c r="H10" s="387">
        <v>12.5501013</v>
      </c>
      <c r="I10" s="388">
        <v>192.46694909999999</v>
      </c>
      <c r="J10" s="389">
        <v>17.845935000000001</v>
      </c>
      <c r="K10" s="388">
        <v>191.8842741</v>
      </c>
      <c r="L10" s="390">
        <v>22.2066418</v>
      </c>
      <c r="M10" s="391">
        <v>39.267777100000004</v>
      </c>
      <c r="N10" s="391">
        <v>14.3554415</v>
      </c>
      <c r="O10" s="392">
        <v>199.3200453</v>
      </c>
      <c r="P10" s="393">
        <v>21.894556900000001</v>
      </c>
      <c r="Q10" s="391">
        <v>38.648303900000002</v>
      </c>
      <c r="R10" s="391">
        <v>14.0645776</v>
      </c>
      <c r="S10" s="394">
        <v>196.71681469999999</v>
      </c>
      <c r="T10" s="390">
        <v>21.235640799999999</v>
      </c>
      <c r="U10" s="391">
        <v>34.152425200000003</v>
      </c>
      <c r="V10" s="391">
        <v>14.1541985</v>
      </c>
      <c r="W10" s="392">
        <v>196.58568729999999</v>
      </c>
      <c r="X10" s="393">
        <v>20.2443837</v>
      </c>
      <c r="Y10" s="391">
        <v>41.713225399999999</v>
      </c>
      <c r="Z10" s="391">
        <v>14.1931309</v>
      </c>
      <c r="AA10" s="394">
        <v>198.28722089999999</v>
      </c>
      <c r="AB10" s="390">
        <v>194.69109</v>
      </c>
      <c r="AC10" s="391">
        <v>13.1501077</v>
      </c>
      <c r="AD10" s="392">
        <v>52.58666385669445</v>
      </c>
      <c r="AE10" s="393">
        <v>6.2446221</v>
      </c>
      <c r="AF10" s="391">
        <v>9.9687823000000009</v>
      </c>
      <c r="AG10" s="391">
        <v>0</v>
      </c>
      <c r="AH10" s="394">
        <v>74.1812209</v>
      </c>
      <c r="AI10" s="390">
        <v>20.683225100000001</v>
      </c>
      <c r="AJ10" s="391">
        <v>58.254596900000003</v>
      </c>
      <c r="AK10" s="391">
        <v>13.3549299</v>
      </c>
      <c r="AL10" s="392">
        <v>190.97930460000001</v>
      </c>
      <c r="AM10" s="393">
        <v>194.16257809999999</v>
      </c>
      <c r="AN10" s="391">
        <v>12.954377300000001</v>
      </c>
      <c r="AO10" s="394">
        <v>3.3053516518055557</v>
      </c>
      <c r="AP10" s="390">
        <v>62.741720255750003</v>
      </c>
      <c r="AQ10" s="391">
        <v>6.5742405176944443</v>
      </c>
      <c r="AR10" s="392">
        <v>69.315960773444445</v>
      </c>
      <c r="AS10" s="387">
        <v>15.058131899999999</v>
      </c>
      <c r="AT10" s="395">
        <v>131.80240697277779</v>
      </c>
      <c r="AU10" s="395">
        <v>124.1967265</v>
      </c>
      <c r="AV10" s="395">
        <v>99.954478100000003</v>
      </c>
      <c r="AW10" s="396">
        <v>15.0316916</v>
      </c>
      <c r="AX10" s="397">
        <v>17.845935000000001</v>
      </c>
      <c r="AY10" s="398">
        <v>191.8842741</v>
      </c>
      <c r="AZ10" s="398">
        <v>121.54031259999999</v>
      </c>
      <c r="BA10" s="398">
        <v>14.8461312</v>
      </c>
      <c r="BB10" s="398">
        <v>1.1975567</v>
      </c>
      <c r="BC10" s="424">
        <v>38.8690383</v>
      </c>
      <c r="BD10" s="386">
        <v>74.849848800000004</v>
      </c>
      <c r="BE10" s="386">
        <v>13.558206800000001</v>
      </c>
      <c r="BF10" s="386">
        <v>0.17815049999999999</v>
      </c>
      <c r="BG10" s="386">
        <v>6.8835400000000005E-2</v>
      </c>
      <c r="BH10" s="386">
        <v>17.863091099999998</v>
      </c>
      <c r="BI10" s="386">
        <v>0.83393019999999995</v>
      </c>
      <c r="BJ10" s="386">
        <v>0.34701850000000001</v>
      </c>
    </row>
    <row r="11" spans="1:62" s="356" customFormat="1">
      <c r="A11" s="382">
        <v>45820.291666666599</v>
      </c>
      <c r="B11" s="383">
        <v>34.665376700000003</v>
      </c>
      <c r="C11" s="384">
        <v>6.7758089000000004</v>
      </c>
      <c r="D11" s="366">
        <v>0.85443309999999995</v>
      </c>
      <c r="E11" s="367">
        <v>0.88939009999999996</v>
      </c>
      <c r="F11" s="385">
        <v>17.056134199999999</v>
      </c>
      <c r="G11" s="386">
        <v>1.9891628960351733</v>
      </c>
      <c r="H11" s="387">
        <v>12.5792772</v>
      </c>
      <c r="I11" s="388">
        <v>192.55633209999999</v>
      </c>
      <c r="J11" s="389">
        <v>17.87604</v>
      </c>
      <c r="K11" s="388">
        <v>191.55627279999999</v>
      </c>
      <c r="L11" s="390">
        <v>22.316070499999999</v>
      </c>
      <c r="M11" s="391">
        <v>39.7729784</v>
      </c>
      <c r="N11" s="391">
        <v>14.424868099999999</v>
      </c>
      <c r="O11" s="392">
        <v>199.50267220000001</v>
      </c>
      <c r="P11" s="393">
        <v>21.498421499999999</v>
      </c>
      <c r="Q11" s="391">
        <v>39.542259399999999</v>
      </c>
      <c r="R11" s="391">
        <v>14.1294243</v>
      </c>
      <c r="S11" s="394">
        <v>196.89902649999999</v>
      </c>
      <c r="T11" s="390">
        <v>21.703943299999999</v>
      </c>
      <c r="U11" s="391">
        <v>35.7698125</v>
      </c>
      <c r="V11" s="391">
        <v>14.2337019</v>
      </c>
      <c r="W11" s="392">
        <v>196.95299180000001</v>
      </c>
      <c r="X11" s="393">
        <v>20.187812300000001</v>
      </c>
      <c r="Y11" s="391">
        <v>41.896617399999997</v>
      </c>
      <c r="Z11" s="391">
        <v>14.2793461</v>
      </c>
      <c r="AA11" s="394">
        <v>198.5916866</v>
      </c>
      <c r="AB11" s="390">
        <v>194.8163491</v>
      </c>
      <c r="AC11" s="391">
        <v>13.194562299999999</v>
      </c>
      <c r="AD11" s="392">
        <v>52.868786715250003</v>
      </c>
      <c r="AE11" s="393">
        <v>6.5987438000000003</v>
      </c>
      <c r="AF11" s="391">
        <v>9.9728975999999996</v>
      </c>
      <c r="AG11" s="391">
        <v>0</v>
      </c>
      <c r="AH11" s="394">
        <v>74.196156400000007</v>
      </c>
      <c r="AI11" s="390">
        <v>20.653330100000002</v>
      </c>
      <c r="AJ11" s="391">
        <v>56.190369400000002</v>
      </c>
      <c r="AK11" s="391">
        <v>13.376128100000001</v>
      </c>
      <c r="AL11" s="392">
        <v>191.02379120000001</v>
      </c>
      <c r="AM11" s="393">
        <v>194.23114369999999</v>
      </c>
      <c r="AN11" s="391">
        <v>12.979141</v>
      </c>
      <c r="AO11" s="394">
        <v>3.1842474237777778</v>
      </c>
      <c r="AP11" s="390">
        <v>62.518049702555558</v>
      </c>
      <c r="AQ11" s="391">
        <v>6.4370314061666667</v>
      </c>
      <c r="AR11" s="392">
        <v>68.955081108722226</v>
      </c>
      <c r="AS11" s="387">
        <v>15.0711029</v>
      </c>
      <c r="AT11" s="395">
        <v>132.24419258408335</v>
      </c>
      <c r="AU11" s="395">
        <v>123.7934494</v>
      </c>
      <c r="AV11" s="395">
        <v>99.9605593</v>
      </c>
      <c r="AW11" s="396">
        <v>15.045803299999999</v>
      </c>
      <c r="AX11" s="397">
        <v>17.87604</v>
      </c>
      <c r="AY11" s="398">
        <v>191.55627279999999</v>
      </c>
      <c r="AZ11" s="398">
        <v>121.3368559</v>
      </c>
      <c r="BA11" s="398">
        <v>14.8757299</v>
      </c>
      <c r="BB11" s="398">
        <v>1.153046</v>
      </c>
      <c r="BC11" s="424">
        <v>39.072215999999997</v>
      </c>
      <c r="BD11" s="386">
        <v>74.675342900000004</v>
      </c>
      <c r="BE11" s="386">
        <v>17.1701725</v>
      </c>
      <c r="BF11" s="386">
        <v>0.14676230000000001</v>
      </c>
      <c r="BG11" s="386">
        <v>7.1114499999999997E-2</v>
      </c>
      <c r="BH11" s="386">
        <v>17.945126500000001</v>
      </c>
      <c r="BI11" s="386">
        <v>0.80318250000000002</v>
      </c>
      <c r="BJ11" s="386">
        <v>0.35809249999999998</v>
      </c>
    </row>
    <row r="12" spans="1:62" s="356" customFormat="1">
      <c r="A12" s="382">
        <v>45820.333333333299</v>
      </c>
      <c r="B12" s="383">
        <v>35.192174000000001</v>
      </c>
      <c r="C12" s="384">
        <v>6.2563921999999996</v>
      </c>
      <c r="D12" s="366">
        <v>0.89073089999999999</v>
      </c>
      <c r="E12" s="367">
        <v>0.93994679999999997</v>
      </c>
      <c r="F12" s="385">
        <v>18.394075000000001</v>
      </c>
      <c r="G12" s="386">
        <v>1.9108885496681103</v>
      </c>
      <c r="H12" s="387">
        <v>12.674349100000001</v>
      </c>
      <c r="I12" s="388">
        <v>192.89102940000001</v>
      </c>
      <c r="J12" s="389">
        <v>17.997003400000001</v>
      </c>
      <c r="K12" s="388">
        <v>188.78456249999999</v>
      </c>
      <c r="L12" s="390">
        <v>22.148347300000001</v>
      </c>
      <c r="M12" s="391">
        <v>40.067756199999998</v>
      </c>
      <c r="N12" s="391">
        <v>14.572938600000001</v>
      </c>
      <c r="O12" s="392">
        <v>199.8842856</v>
      </c>
      <c r="P12" s="393">
        <v>21.141700499999999</v>
      </c>
      <c r="Q12" s="391">
        <v>39.979304599999999</v>
      </c>
      <c r="R12" s="391">
        <v>14.247423</v>
      </c>
      <c r="S12" s="394">
        <v>197.23518609999999</v>
      </c>
      <c r="T12" s="390">
        <v>21.775219199999999</v>
      </c>
      <c r="U12" s="391">
        <v>36.525150199999999</v>
      </c>
      <c r="V12" s="391">
        <v>14.344341099999999</v>
      </c>
      <c r="W12" s="392">
        <v>197.39410179999999</v>
      </c>
      <c r="X12" s="393">
        <v>19.999274499999999</v>
      </c>
      <c r="Y12" s="391">
        <v>41.330204000000002</v>
      </c>
      <c r="Z12" s="391">
        <v>14.3718638</v>
      </c>
      <c r="AA12" s="394">
        <v>198.8306402</v>
      </c>
      <c r="AB12" s="390">
        <v>195.2822429</v>
      </c>
      <c r="AC12" s="391">
        <v>13.3389822</v>
      </c>
      <c r="AD12" s="392">
        <v>54.654056890416669</v>
      </c>
      <c r="AE12" s="393">
        <v>6.8179971000000004</v>
      </c>
      <c r="AF12" s="391">
        <v>9.9733619000000004</v>
      </c>
      <c r="AG12" s="391">
        <v>0</v>
      </c>
      <c r="AH12" s="394">
        <v>74.326172</v>
      </c>
      <c r="AI12" s="390">
        <v>20.813220600000001</v>
      </c>
      <c r="AJ12" s="391">
        <v>50.8714437</v>
      </c>
      <c r="AK12" s="391">
        <v>13.4425612</v>
      </c>
      <c r="AL12" s="392">
        <v>191.19815389999999</v>
      </c>
      <c r="AM12" s="393">
        <v>194.51762170000001</v>
      </c>
      <c r="AN12" s="391">
        <v>13.064432500000001</v>
      </c>
      <c r="AO12" s="394">
        <v>3.1984422997777777</v>
      </c>
      <c r="AP12" s="390">
        <v>62.970114899527779</v>
      </c>
      <c r="AQ12" s="391">
        <v>4.2782074349999997</v>
      </c>
      <c r="AR12" s="392">
        <v>67.248322334527785</v>
      </c>
      <c r="AS12" s="387">
        <v>15.177398500000001</v>
      </c>
      <c r="AT12" s="395">
        <v>133.09059391483333</v>
      </c>
      <c r="AU12" s="395">
        <v>124.081464</v>
      </c>
      <c r="AV12" s="395">
        <v>99.966909900000005</v>
      </c>
      <c r="AW12" s="396">
        <v>15.154004</v>
      </c>
      <c r="AX12" s="397">
        <v>17.997003400000001</v>
      </c>
      <c r="AY12" s="398">
        <v>188.78456249999999</v>
      </c>
      <c r="AZ12" s="398">
        <v>121.7017146</v>
      </c>
      <c r="BA12" s="398">
        <v>14.996726300000001</v>
      </c>
      <c r="BB12" s="398">
        <v>1.0779601000000001</v>
      </c>
      <c r="BC12" s="424">
        <v>39.466832799999999</v>
      </c>
      <c r="BD12" s="386">
        <v>74.689157100000003</v>
      </c>
      <c r="BE12" s="386">
        <v>10.584486399999999</v>
      </c>
      <c r="BF12" s="386">
        <v>0.11707670000000001</v>
      </c>
      <c r="BG12" s="386">
        <v>7.43867E-2</v>
      </c>
      <c r="BH12" s="386">
        <v>19.603132800000001</v>
      </c>
      <c r="BI12" s="386">
        <v>0.73790809999999996</v>
      </c>
      <c r="BJ12" s="386">
        <v>0.35633720000000002</v>
      </c>
    </row>
    <row r="13" spans="1:62" s="356" customFormat="1">
      <c r="A13" s="382">
        <v>45820.375</v>
      </c>
      <c r="B13" s="383">
        <v>35.5781147</v>
      </c>
      <c r="C13" s="384">
        <v>6.1670581000000002</v>
      </c>
      <c r="D13" s="366">
        <v>0.91941629999999996</v>
      </c>
      <c r="E13" s="367">
        <v>0.97283739999999996</v>
      </c>
      <c r="F13" s="385">
        <v>19.1600599</v>
      </c>
      <c r="G13" s="386">
        <v>1.8790255775710218</v>
      </c>
      <c r="H13" s="387">
        <v>12.608310299999999</v>
      </c>
      <c r="I13" s="388">
        <v>192.6652599</v>
      </c>
      <c r="J13" s="389">
        <v>17.952735799999999</v>
      </c>
      <c r="K13" s="388">
        <v>187.74742190000001</v>
      </c>
      <c r="L13" s="390">
        <v>21.157279800000001</v>
      </c>
      <c r="M13" s="391">
        <v>40.072874300000002</v>
      </c>
      <c r="N13" s="391">
        <v>14.464793800000001</v>
      </c>
      <c r="O13" s="392">
        <v>199.53607550000001</v>
      </c>
      <c r="P13" s="393">
        <v>20.875735800000001</v>
      </c>
      <c r="Q13" s="391">
        <v>39.988322699999998</v>
      </c>
      <c r="R13" s="391">
        <v>14.141555500000001</v>
      </c>
      <c r="S13" s="394">
        <v>196.94370609999999</v>
      </c>
      <c r="T13" s="390">
        <v>20.947803400000002</v>
      </c>
      <c r="U13" s="391">
        <v>35.895152799999998</v>
      </c>
      <c r="V13" s="391">
        <v>14.216558900000001</v>
      </c>
      <c r="W13" s="392">
        <v>196.97232650000001</v>
      </c>
      <c r="X13" s="393">
        <v>19.9126443</v>
      </c>
      <c r="Y13" s="391">
        <v>41.509497400000001</v>
      </c>
      <c r="Z13" s="391">
        <v>14.2438609</v>
      </c>
      <c r="AA13" s="394">
        <v>198.110759</v>
      </c>
      <c r="AB13" s="390">
        <v>195.12036079999999</v>
      </c>
      <c r="AC13" s="391">
        <v>13.2934492</v>
      </c>
      <c r="AD13" s="392">
        <v>55.498876815416672</v>
      </c>
      <c r="AE13" s="393">
        <v>6.8772535000000001</v>
      </c>
      <c r="AF13" s="391">
        <v>9.9733798999999994</v>
      </c>
      <c r="AG13" s="391">
        <v>0</v>
      </c>
      <c r="AH13" s="394">
        <v>74.485615699999997</v>
      </c>
      <c r="AI13" s="390">
        <v>21.039208299999999</v>
      </c>
      <c r="AJ13" s="391">
        <v>52.928430499999997</v>
      </c>
      <c r="AK13" s="391">
        <v>13.4205693</v>
      </c>
      <c r="AL13" s="392">
        <v>191.17506990000001</v>
      </c>
      <c r="AM13" s="393">
        <v>194.3385413</v>
      </c>
      <c r="AN13" s="391">
        <v>13.0101589</v>
      </c>
      <c r="AO13" s="394">
        <v>3.4081180198055558</v>
      </c>
      <c r="AP13" s="390">
        <v>63.970528295388888</v>
      </c>
      <c r="AQ13" s="391">
        <v>2.8816592276666668</v>
      </c>
      <c r="AR13" s="392">
        <v>66.852187523055562</v>
      </c>
      <c r="AS13" s="387">
        <v>15.1585261</v>
      </c>
      <c r="AT13" s="395">
        <v>132.79003399658333</v>
      </c>
      <c r="AU13" s="395">
        <v>124.354097</v>
      </c>
      <c r="AV13" s="395">
        <v>99.971781100000001</v>
      </c>
      <c r="AW13" s="396">
        <v>15.1373563</v>
      </c>
      <c r="AX13" s="397">
        <v>17.952735799999999</v>
      </c>
      <c r="AY13" s="398">
        <v>187.74742190000001</v>
      </c>
      <c r="AZ13" s="398">
        <v>121.8121388</v>
      </c>
      <c r="BA13" s="398">
        <v>14.952861800000001</v>
      </c>
      <c r="BB13" s="398">
        <v>1.0253379</v>
      </c>
      <c r="BC13" s="424">
        <v>39.177975699999998</v>
      </c>
      <c r="BD13" s="386">
        <v>75.218247899999994</v>
      </c>
      <c r="BE13" s="386">
        <v>0.72904829999999998</v>
      </c>
      <c r="BF13" s="386">
        <v>0.1115685</v>
      </c>
      <c r="BG13" s="386">
        <v>7.6317200000000002E-2</v>
      </c>
      <c r="BH13" s="386">
        <v>21.097999399999999</v>
      </c>
      <c r="BI13" s="386">
        <v>0.68248750000000002</v>
      </c>
      <c r="BJ13" s="386">
        <v>0.34770119999999999</v>
      </c>
    </row>
    <row r="14" spans="1:62" s="356" customFormat="1">
      <c r="A14" s="382">
        <v>45820.416666666599</v>
      </c>
      <c r="B14" s="383">
        <v>35.362863900000001</v>
      </c>
      <c r="C14" s="384">
        <v>6.6588095000000003</v>
      </c>
      <c r="D14" s="366">
        <v>0.93416109999999997</v>
      </c>
      <c r="E14" s="367">
        <v>0.99088160000000003</v>
      </c>
      <c r="F14" s="385">
        <v>19.745803500000001</v>
      </c>
      <c r="G14" s="386">
        <v>1.8956397609676567</v>
      </c>
      <c r="H14" s="387">
        <v>12.5156647</v>
      </c>
      <c r="I14" s="388">
        <v>192.33648629999999</v>
      </c>
      <c r="J14" s="389">
        <v>17.8716957</v>
      </c>
      <c r="K14" s="388">
        <v>189.5226371</v>
      </c>
      <c r="L14" s="390">
        <v>20.346437399999999</v>
      </c>
      <c r="M14" s="391">
        <v>40.075610599999997</v>
      </c>
      <c r="N14" s="391">
        <v>14.322799099999999</v>
      </c>
      <c r="O14" s="392">
        <v>199.08092199999999</v>
      </c>
      <c r="P14" s="393">
        <v>20.814083400000001</v>
      </c>
      <c r="Q14" s="391">
        <v>39.991157000000001</v>
      </c>
      <c r="R14" s="391">
        <v>14.0339285</v>
      </c>
      <c r="S14" s="394">
        <v>196.57166409999999</v>
      </c>
      <c r="T14" s="390">
        <v>20.605268800000001</v>
      </c>
      <c r="U14" s="391">
        <v>35.983275800000001</v>
      </c>
      <c r="V14" s="391">
        <v>14.1056004</v>
      </c>
      <c r="W14" s="392">
        <v>196.678673</v>
      </c>
      <c r="X14" s="393">
        <v>20.115812399999999</v>
      </c>
      <c r="Y14" s="391">
        <v>42.105506800000001</v>
      </c>
      <c r="Z14" s="391">
        <v>14.1424345</v>
      </c>
      <c r="AA14" s="394">
        <v>197.57335380000001</v>
      </c>
      <c r="AB14" s="390">
        <v>194.76477840000001</v>
      </c>
      <c r="AC14" s="391">
        <v>13.190542900000001</v>
      </c>
      <c r="AD14" s="392">
        <v>54.949984217555553</v>
      </c>
      <c r="AE14" s="393">
        <v>6.8104709999999997</v>
      </c>
      <c r="AF14" s="391">
        <v>9.9745177999999992</v>
      </c>
      <c r="AG14" s="391">
        <v>0</v>
      </c>
      <c r="AH14" s="394">
        <v>74.616569299999995</v>
      </c>
      <c r="AI14" s="390">
        <v>20.987788299999998</v>
      </c>
      <c r="AJ14" s="391">
        <v>58.241933400000001</v>
      </c>
      <c r="AK14" s="391">
        <v>13.387033600000001</v>
      </c>
      <c r="AL14" s="392">
        <v>191.11564060000001</v>
      </c>
      <c r="AM14" s="393">
        <v>194.08476490000001</v>
      </c>
      <c r="AN14" s="391">
        <v>12.9348504</v>
      </c>
      <c r="AO14" s="394">
        <v>3.4413077227777782</v>
      </c>
      <c r="AP14" s="390">
        <v>63.922476406805558</v>
      </c>
      <c r="AQ14" s="391">
        <v>3.1127744637222223</v>
      </c>
      <c r="AR14" s="392">
        <v>67.035250870527776</v>
      </c>
      <c r="AS14" s="387">
        <v>15.090164</v>
      </c>
      <c r="AT14" s="395">
        <v>132.46038098672221</v>
      </c>
      <c r="AU14" s="395">
        <v>124.09823830000001</v>
      </c>
      <c r="AV14" s="395">
        <v>99.9745329</v>
      </c>
      <c r="AW14" s="396">
        <v>15.0698683</v>
      </c>
      <c r="AX14" s="397">
        <v>17.8716957</v>
      </c>
      <c r="AY14" s="398">
        <v>189.5226371</v>
      </c>
      <c r="AZ14" s="398">
        <v>122.06332</v>
      </c>
      <c r="BA14" s="398">
        <v>14.871722500000001</v>
      </c>
      <c r="BB14" s="398">
        <v>1.0063009999999999</v>
      </c>
      <c r="BC14" s="424">
        <v>38.974320400000003</v>
      </c>
      <c r="BD14" s="386">
        <v>76.237084499999995</v>
      </c>
      <c r="BE14" s="386">
        <v>1.1043521999999999</v>
      </c>
      <c r="BF14" s="386">
        <v>0.1117045</v>
      </c>
      <c r="BG14" s="386">
        <v>7.7177800000000005E-2</v>
      </c>
      <c r="BH14" s="386">
        <v>21.254107900000001</v>
      </c>
      <c r="BI14" s="386">
        <v>0.65179620000000005</v>
      </c>
      <c r="BJ14" s="386">
        <v>0.34506170000000003</v>
      </c>
    </row>
    <row r="15" spans="1:62" s="356" customFormat="1">
      <c r="A15" s="382">
        <v>45820.458333333299</v>
      </c>
      <c r="B15" s="383">
        <v>35.262949200000001</v>
      </c>
      <c r="C15" s="384">
        <v>6.2863989</v>
      </c>
      <c r="D15" s="366">
        <v>0.9431756</v>
      </c>
      <c r="E15" s="367">
        <v>1.0057502</v>
      </c>
      <c r="F15" s="385">
        <v>20.175618700000001</v>
      </c>
      <c r="G15" s="386">
        <v>1.8915164367099129</v>
      </c>
      <c r="H15" s="387">
        <v>12.5283531</v>
      </c>
      <c r="I15" s="388">
        <v>192.37307369999999</v>
      </c>
      <c r="J15" s="389">
        <v>17.8991933</v>
      </c>
      <c r="K15" s="388">
        <v>190.1919322</v>
      </c>
      <c r="L15" s="390">
        <v>20.056873899999999</v>
      </c>
      <c r="M15" s="391">
        <v>40.077010999999999</v>
      </c>
      <c r="N15" s="391">
        <v>14.3458243</v>
      </c>
      <c r="O15" s="392">
        <v>199.08703589999999</v>
      </c>
      <c r="P15" s="393">
        <v>20.579126299999999</v>
      </c>
      <c r="Q15" s="391">
        <v>39.994414999999996</v>
      </c>
      <c r="R15" s="391">
        <v>14.0596915</v>
      </c>
      <c r="S15" s="394">
        <v>196.5533058</v>
      </c>
      <c r="T15" s="390">
        <v>21.359635900000001</v>
      </c>
      <c r="U15" s="391">
        <v>35.982074300000001</v>
      </c>
      <c r="V15" s="391">
        <v>14.156032700000001</v>
      </c>
      <c r="W15" s="392">
        <v>196.83654480000001</v>
      </c>
      <c r="X15" s="393">
        <v>20.126283999999998</v>
      </c>
      <c r="Y15" s="391">
        <v>42.108449</v>
      </c>
      <c r="Z15" s="391">
        <v>14.175588599999999</v>
      </c>
      <c r="AA15" s="394">
        <v>197.96643929999999</v>
      </c>
      <c r="AB15" s="390">
        <v>194.82659899999999</v>
      </c>
      <c r="AC15" s="391">
        <v>13.211467300000001</v>
      </c>
      <c r="AD15" s="392">
        <v>54.982192339249998</v>
      </c>
      <c r="AE15" s="393">
        <v>6.4798451999999997</v>
      </c>
      <c r="AF15" s="391">
        <v>9.9792296</v>
      </c>
      <c r="AG15" s="391">
        <v>0</v>
      </c>
      <c r="AH15" s="394">
        <v>74.762877099999997</v>
      </c>
      <c r="AI15" s="390">
        <v>20.757721799999999</v>
      </c>
      <c r="AJ15" s="391">
        <v>58.220077000000003</v>
      </c>
      <c r="AK15" s="391">
        <v>13.388256200000001</v>
      </c>
      <c r="AL15" s="392">
        <v>191.12826870000001</v>
      </c>
      <c r="AM15" s="393">
        <v>194.10158329999999</v>
      </c>
      <c r="AN15" s="391">
        <v>12.942140800000001</v>
      </c>
      <c r="AO15" s="394">
        <v>3.3771371077222225</v>
      </c>
      <c r="AP15" s="390">
        <v>63.488621436583337</v>
      </c>
      <c r="AQ15" s="391">
        <v>3.2118265820833334</v>
      </c>
      <c r="AR15" s="392">
        <v>66.700448018666677</v>
      </c>
      <c r="AS15" s="387">
        <v>15.1207396</v>
      </c>
      <c r="AT15" s="395">
        <v>132.58195157363889</v>
      </c>
      <c r="AU15" s="395">
        <v>124.40781370000001</v>
      </c>
      <c r="AV15" s="395">
        <v>99.976763000000005</v>
      </c>
      <c r="AW15" s="396">
        <v>15.1006777</v>
      </c>
      <c r="AX15" s="397">
        <v>17.8991933</v>
      </c>
      <c r="AY15" s="398">
        <v>190.1919322</v>
      </c>
      <c r="AZ15" s="398">
        <v>122.3610035</v>
      </c>
      <c r="BA15" s="398">
        <v>14.8987394</v>
      </c>
      <c r="BB15" s="398">
        <v>0.99543890000000002</v>
      </c>
      <c r="BC15" s="424">
        <v>39.052697700000003</v>
      </c>
      <c r="BD15" s="386">
        <v>76.995207699999995</v>
      </c>
      <c r="BE15" s="386">
        <v>1.5548356999999999</v>
      </c>
      <c r="BF15" s="386">
        <v>0.1117296</v>
      </c>
      <c r="BG15" s="386">
        <v>7.8674599999999997E-2</v>
      </c>
      <c r="BH15" s="386">
        <v>21.6499536</v>
      </c>
      <c r="BI15" s="386">
        <v>0.62827849999999996</v>
      </c>
      <c r="BJ15" s="386">
        <v>0.34300619999999998</v>
      </c>
    </row>
    <row r="16" spans="1:62" s="356" customFormat="1">
      <c r="A16" s="382">
        <v>45820.5</v>
      </c>
      <c r="B16" s="383">
        <v>35.083218600000002</v>
      </c>
      <c r="C16" s="384">
        <v>5.7229127000000002</v>
      </c>
      <c r="D16" s="366">
        <v>0.94816900000000004</v>
      </c>
      <c r="E16" s="367">
        <v>1.0160089000000001</v>
      </c>
      <c r="F16" s="385">
        <v>20.600485899999999</v>
      </c>
      <c r="G16" s="386">
        <v>1.8935560667220728</v>
      </c>
      <c r="H16" s="387">
        <v>12.505841</v>
      </c>
      <c r="I16" s="388">
        <v>192.2844456</v>
      </c>
      <c r="J16" s="389">
        <v>17.8657492</v>
      </c>
      <c r="K16" s="388">
        <v>190.35713390000001</v>
      </c>
      <c r="L16" s="390">
        <v>19.8810635</v>
      </c>
      <c r="M16" s="391">
        <v>40.077897999999998</v>
      </c>
      <c r="N16" s="391">
        <v>14.312689499999999</v>
      </c>
      <c r="O16" s="392">
        <v>198.95592110000001</v>
      </c>
      <c r="P16" s="393">
        <v>20.461393900000001</v>
      </c>
      <c r="Q16" s="391">
        <v>39.994734200000003</v>
      </c>
      <c r="R16" s="391">
        <v>14.0274716</v>
      </c>
      <c r="S16" s="394">
        <v>196.43770939999999</v>
      </c>
      <c r="T16" s="390">
        <v>21.489836400000002</v>
      </c>
      <c r="U16" s="391">
        <v>35.982108400000001</v>
      </c>
      <c r="V16" s="391">
        <v>14.1210048</v>
      </c>
      <c r="W16" s="392">
        <v>196.72084280000001</v>
      </c>
      <c r="X16" s="393">
        <v>19.978079399999999</v>
      </c>
      <c r="Y16" s="391">
        <v>42.1046944</v>
      </c>
      <c r="Z16" s="391">
        <v>14.1446079</v>
      </c>
      <c r="AA16" s="394">
        <v>198.094132</v>
      </c>
      <c r="AB16" s="390">
        <v>194.73385519999999</v>
      </c>
      <c r="AC16" s="391">
        <v>13.185606999999999</v>
      </c>
      <c r="AD16" s="392">
        <v>54.837901793249998</v>
      </c>
      <c r="AE16" s="393">
        <v>6.0105411000000002</v>
      </c>
      <c r="AF16" s="391">
        <v>9.9836624</v>
      </c>
      <c r="AG16" s="391">
        <v>0</v>
      </c>
      <c r="AH16" s="394">
        <v>74.950339099999994</v>
      </c>
      <c r="AI16" s="390">
        <v>20.680107400000001</v>
      </c>
      <c r="AJ16" s="391">
        <v>58.223312700000001</v>
      </c>
      <c r="AK16" s="391">
        <v>13.362242500000001</v>
      </c>
      <c r="AL16" s="392">
        <v>191.1035377</v>
      </c>
      <c r="AM16" s="393">
        <v>193.9983034</v>
      </c>
      <c r="AN16" s="391">
        <v>12.915074300000001</v>
      </c>
      <c r="AO16" s="394">
        <v>3.3620414375555558</v>
      </c>
      <c r="AP16" s="390">
        <v>62.898348059388887</v>
      </c>
      <c r="AQ16" s="391">
        <v>3.5336933607777778</v>
      </c>
      <c r="AR16" s="392">
        <v>66.432041420166669</v>
      </c>
      <c r="AS16" s="387">
        <v>15.1030283</v>
      </c>
      <c r="AT16" s="395">
        <v>132.29679769833334</v>
      </c>
      <c r="AU16" s="395">
        <v>124.58379239999999</v>
      </c>
      <c r="AV16" s="395">
        <v>99.978611999999998</v>
      </c>
      <c r="AW16" s="396">
        <v>15.084144999999999</v>
      </c>
      <c r="AX16" s="397">
        <v>17.8657492</v>
      </c>
      <c r="AY16" s="398">
        <v>190.35713390000001</v>
      </c>
      <c r="AZ16" s="398">
        <v>122.3121337</v>
      </c>
      <c r="BA16" s="398">
        <v>14.865363200000001</v>
      </c>
      <c r="BB16" s="398">
        <v>0.99191320000000005</v>
      </c>
      <c r="BC16" s="424">
        <v>38.894314199999997</v>
      </c>
      <c r="BD16" s="386">
        <v>77.126087900000002</v>
      </c>
      <c r="BE16" s="386">
        <v>0.72324690000000003</v>
      </c>
      <c r="BF16" s="386">
        <v>0.11241</v>
      </c>
      <c r="BG16" s="386">
        <v>8.0407800000000001E-2</v>
      </c>
      <c r="BH16" s="386">
        <v>21.533526599999998</v>
      </c>
      <c r="BI16" s="386">
        <v>0.61889159999999999</v>
      </c>
      <c r="BJ16" s="386">
        <v>0.34207140000000003</v>
      </c>
    </row>
    <row r="17" spans="1:62" s="356" customFormat="1">
      <c r="A17" s="382">
        <v>45820.541666666599</v>
      </c>
      <c r="B17" s="383">
        <v>34.826577999999998</v>
      </c>
      <c r="C17" s="384">
        <v>6.3006916000000004</v>
      </c>
      <c r="D17" s="366">
        <v>0.94753259999999995</v>
      </c>
      <c r="E17" s="367">
        <v>1.0075038000000001</v>
      </c>
      <c r="F17" s="385">
        <v>21.188265300000001</v>
      </c>
      <c r="G17" s="386">
        <v>1.9290156265671903</v>
      </c>
      <c r="H17" s="387">
        <v>12.4587796</v>
      </c>
      <c r="I17" s="388">
        <v>192.12937869999999</v>
      </c>
      <c r="J17" s="389">
        <v>17.799698299999999</v>
      </c>
      <c r="K17" s="388">
        <v>190.63191470000001</v>
      </c>
      <c r="L17" s="390">
        <v>19.794173199999999</v>
      </c>
      <c r="M17" s="391">
        <v>40.083749599999997</v>
      </c>
      <c r="N17" s="391">
        <v>14.233375799999999</v>
      </c>
      <c r="O17" s="392">
        <v>198.71881529999999</v>
      </c>
      <c r="P17" s="393">
        <v>20.446999300000002</v>
      </c>
      <c r="Q17" s="391">
        <v>39.993551699999998</v>
      </c>
      <c r="R17" s="391">
        <v>13.957959499999999</v>
      </c>
      <c r="S17" s="394">
        <v>196.24545069999999</v>
      </c>
      <c r="T17" s="390">
        <v>20.8637382</v>
      </c>
      <c r="U17" s="391">
        <v>35.981949800000002</v>
      </c>
      <c r="V17" s="391">
        <v>14.0187007</v>
      </c>
      <c r="W17" s="392">
        <v>196.42694850000001</v>
      </c>
      <c r="X17" s="393">
        <v>19.944387599999999</v>
      </c>
      <c r="Y17" s="391">
        <v>42.097120199999999</v>
      </c>
      <c r="Z17" s="391">
        <v>14.0689072</v>
      </c>
      <c r="AA17" s="394">
        <v>197.862776</v>
      </c>
      <c r="AB17" s="390">
        <v>194.53452050000001</v>
      </c>
      <c r="AC17" s="391">
        <v>13.121757799999999</v>
      </c>
      <c r="AD17" s="392">
        <v>54.508630480722218</v>
      </c>
      <c r="AE17" s="393">
        <v>5.7726860999999996</v>
      </c>
      <c r="AF17" s="391">
        <v>9.9856798999999992</v>
      </c>
      <c r="AG17" s="391">
        <v>0</v>
      </c>
      <c r="AH17" s="394">
        <v>75.158153999999996</v>
      </c>
      <c r="AI17" s="390">
        <v>20.6794841</v>
      </c>
      <c r="AJ17" s="391">
        <v>58.233376399999997</v>
      </c>
      <c r="AK17" s="391">
        <v>13.3174286</v>
      </c>
      <c r="AL17" s="392">
        <v>191.03604999999999</v>
      </c>
      <c r="AM17" s="393">
        <v>193.83819930000001</v>
      </c>
      <c r="AN17" s="391">
        <v>12.8654659</v>
      </c>
      <c r="AO17" s="394">
        <v>3.3135681847499998</v>
      </c>
      <c r="AP17" s="390">
        <v>62.914147515611113</v>
      </c>
      <c r="AQ17" s="391">
        <v>4.2668656662500002</v>
      </c>
      <c r="AR17" s="392">
        <v>67.181013181861118</v>
      </c>
      <c r="AS17" s="387">
        <v>15.0509282</v>
      </c>
      <c r="AT17" s="395">
        <v>132.04304221044444</v>
      </c>
      <c r="AU17" s="395">
        <v>124.6589082</v>
      </c>
      <c r="AV17" s="395">
        <v>99.980772000000002</v>
      </c>
      <c r="AW17" s="396">
        <v>15.032103299999999</v>
      </c>
      <c r="AX17" s="397">
        <v>17.799698299999999</v>
      </c>
      <c r="AY17" s="398">
        <v>190.63191470000001</v>
      </c>
      <c r="AZ17" s="398">
        <v>122.3380427</v>
      </c>
      <c r="BA17" s="398">
        <v>14.7998452</v>
      </c>
      <c r="BB17" s="398">
        <v>0.99684459999999997</v>
      </c>
      <c r="BC17" s="424">
        <v>38.674317299999998</v>
      </c>
      <c r="BD17" s="386">
        <v>77.170249200000001</v>
      </c>
      <c r="BE17" s="386">
        <v>0.29041709999999998</v>
      </c>
      <c r="BF17" s="386">
        <v>0.1133749</v>
      </c>
      <c r="BG17" s="386">
        <v>8.1009100000000001E-2</v>
      </c>
      <c r="BH17" s="386">
        <v>20.762377300000001</v>
      </c>
      <c r="BI17" s="386">
        <v>0.61879240000000002</v>
      </c>
      <c r="BJ17" s="386">
        <v>0.34082400000000002</v>
      </c>
    </row>
    <row r="18" spans="1:62" s="356" customFormat="1">
      <c r="A18" s="382">
        <v>45820.583333333299</v>
      </c>
      <c r="B18" s="383">
        <v>34.852195199999997</v>
      </c>
      <c r="C18" s="384">
        <v>6.3996111999999998</v>
      </c>
      <c r="D18" s="366">
        <v>0.92648850000000005</v>
      </c>
      <c r="E18" s="367">
        <v>0.96160659999999998</v>
      </c>
      <c r="F18" s="385">
        <v>21.247202600000001</v>
      </c>
      <c r="G18" s="386">
        <v>1.9539312853192483</v>
      </c>
      <c r="H18" s="387">
        <v>12.404401500000001</v>
      </c>
      <c r="I18" s="388">
        <v>191.94292960000001</v>
      </c>
      <c r="J18" s="389">
        <v>17.741872099999998</v>
      </c>
      <c r="K18" s="388">
        <v>191.09975610000001</v>
      </c>
      <c r="L18" s="390">
        <v>19.672010400000001</v>
      </c>
      <c r="M18" s="391">
        <v>40.088520299999999</v>
      </c>
      <c r="N18" s="391">
        <v>14.1696499</v>
      </c>
      <c r="O18" s="392">
        <v>198.5128435</v>
      </c>
      <c r="P18" s="393">
        <v>20.321017999999999</v>
      </c>
      <c r="Q18" s="391">
        <v>39.994764799999999</v>
      </c>
      <c r="R18" s="391">
        <v>13.900232600000001</v>
      </c>
      <c r="S18" s="394">
        <v>196.065663</v>
      </c>
      <c r="T18" s="390">
        <v>20.869847199999999</v>
      </c>
      <c r="U18" s="391">
        <v>35.9836326</v>
      </c>
      <c r="V18" s="391">
        <v>13.9829835</v>
      </c>
      <c r="W18" s="392">
        <v>196.26188379999999</v>
      </c>
      <c r="X18" s="393">
        <v>19.973756300000002</v>
      </c>
      <c r="Y18" s="391">
        <v>42.0936217</v>
      </c>
      <c r="Z18" s="391">
        <v>14.021414500000001</v>
      </c>
      <c r="AA18" s="394">
        <v>197.73050559999999</v>
      </c>
      <c r="AB18" s="390">
        <v>194.3307926</v>
      </c>
      <c r="AC18" s="391">
        <v>13.059843600000001</v>
      </c>
      <c r="AD18" s="392">
        <v>54.291498557027772</v>
      </c>
      <c r="AE18" s="393">
        <v>5.7280319000000004</v>
      </c>
      <c r="AF18" s="391">
        <v>9.9877917000000007</v>
      </c>
      <c r="AG18" s="391">
        <v>0</v>
      </c>
      <c r="AH18" s="394">
        <v>75.374480000000005</v>
      </c>
      <c r="AI18" s="390">
        <v>20.675407700000001</v>
      </c>
      <c r="AJ18" s="391">
        <v>58.222733400000003</v>
      </c>
      <c r="AK18" s="391">
        <v>13.267618300000001</v>
      </c>
      <c r="AL18" s="392">
        <v>190.90057609999999</v>
      </c>
      <c r="AM18" s="393">
        <v>193.65423849999999</v>
      </c>
      <c r="AN18" s="391">
        <v>12.809917</v>
      </c>
      <c r="AO18" s="394">
        <v>3.3422528324444447</v>
      </c>
      <c r="AP18" s="390">
        <v>63.175901111805551</v>
      </c>
      <c r="AQ18" s="391">
        <v>4.922893451527778</v>
      </c>
      <c r="AR18" s="392">
        <v>68.098794563333328</v>
      </c>
      <c r="AS18" s="387">
        <v>15.0034931</v>
      </c>
      <c r="AT18" s="395">
        <v>132.07083805622221</v>
      </c>
      <c r="AU18" s="395">
        <v>124.5121717</v>
      </c>
      <c r="AV18" s="395">
        <v>99.986147500000001</v>
      </c>
      <c r="AW18" s="396">
        <v>14.985102299999999</v>
      </c>
      <c r="AX18" s="397">
        <v>17.741872099999998</v>
      </c>
      <c r="AY18" s="398">
        <v>191.09975610000001</v>
      </c>
      <c r="AZ18" s="398">
        <v>121.91982609999999</v>
      </c>
      <c r="BA18" s="398">
        <v>14.742320599999999</v>
      </c>
      <c r="BB18" s="398">
        <v>1.0170630000000001</v>
      </c>
      <c r="BC18" s="424">
        <v>38.573222100000002</v>
      </c>
      <c r="BD18" s="386">
        <v>76.9058809</v>
      </c>
      <c r="BE18" s="386">
        <v>1.3082332999999999</v>
      </c>
      <c r="BF18" s="386">
        <v>0.114108</v>
      </c>
      <c r="BG18" s="386">
        <v>8.0688399999999993E-2</v>
      </c>
      <c r="BH18" s="386">
        <v>20.647456699999999</v>
      </c>
      <c r="BI18" s="386">
        <v>0.63449489999999997</v>
      </c>
      <c r="BJ18" s="386">
        <v>0.33600849999999999</v>
      </c>
    </row>
    <row r="19" spans="1:62" s="356" customFormat="1">
      <c r="A19" s="382">
        <v>45820.625</v>
      </c>
      <c r="B19" s="383">
        <v>35.112337599999996</v>
      </c>
      <c r="C19" s="384">
        <v>5.5811032999999997</v>
      </c>
      <c r="D19" s="366">
        <v>0.89902950000000004</v>
      </c>
      <c r="E19" s="367">
        <v>0.91920389999999996</v>
      </c>
      <c r="F19" s="385">
        <v>20.847683100000001</v>
      </c>
      <c r="G19" s="386">
        <v>1.9646036410487933</v>
      </c>
      <c r="H19" s="387">
        <v>12.462349400000001</v>
      </c>
      <c r="I19" s="388">
        <v>192.1189732</v>
      </c>
      <c r="J19" s="389">
        <v>17.788590899999999</v>
      </c>
      <c r="K19" s="388">
        <v>191.11478919999999</v>
      </c>
      <c r="L19" s="390">
        <v>19.627403699999999</v>
      </c>
      <c r="M19" s="391">
        <v>40.085657099999999</v>
      </c>
      <c r="N19" s="391">
        <v>14.2302567</v>
      </c>
      <c r="O19" s="392">
        <v>198.65277900000001</v>
      </c>
      <c r="P19" s="393">
        <v>20.387837399999999</v>
      </c>
      <c r="Q19" s="391">
        <v>39.994658000000001</v>
      </c>
      <c r="R19" s="391">
        <v>13.9585892</v>
      </c>
      <c r="S19" s="394">
        <v>196.22439439999999</v>
      </c>
      <c r="T19" s="390">
        <v>21.391847800000001</v>
      </c>
      <c r="U19" s="391">
        <v>35.965193300000003</v>
      </c>
      <c r="V19" s="391">
        <v>14.0819455</v>
      </c>
      <c r="W19" s="392">
        <v>196.46962350000001</v>
      </c>
      <c r="X19" s="393">
        <v>20.0530598</v>
      </c>
      <c r="Y19" s="391">
        <v>41.670607400000002</v>
      </c>
      <c r="Z19" s="391">
        <v>14.080261999999999</v>
      </c>
      <c r="AA19" s="394">
        <v>197.9210951</v>
      </c>
      <c r="AB19" s="390">
        <v>194.5028106</v>
      </c>
      <c r="AC19" s="391">
        <v>13.1221543</v>
      </c>
      <c r="AD19" s="392">
        <v>54.425854079916661</v>
      </c>
      <c r="AE19" s="390">
        <v>5.7483566000000001</v>
      </c>
      <c r="AF19" s="391">
        <v>9.9849256999999998</v>
      </c>
      <c r="AG19" s="391">
        <v>0</v>
      </c>
      <c r="AH19" s="392">
        <v>75.623981999999998</v>
      </c>
      <c r="AI19" s="390">
        <v>20.691150799999999</v>
      </c>
      <c r="AJ19" s="391">
        <v>56.250283000000003</v>
      </c>
      <c r="AK19" s="391">
        <v>13.3104982</v>
      </c>
      <c r="AL19" s="392">
        <v>190.9861071</v>
      </c>
      <c r="AM19" s="390">
        <v>193.81965819999999</v>
      </c>
      <c r="AN19" s="391">
        <v>12.8634781</v>
      </c>
      <c r="AO19" s="394">
        <v>3.2593159026666667</v>
      </c>
      <c r="AP19" s="390">
        <v>63.533893462833333</v>
      </c>
      <c r="AQ19" s="391">
        <v>5.4479328318611104</v>
      </c>
      <c r="AR19" s="392">
        <v>68.981826294694443</v>
      </c>
      <c r="AS19" s="387">
        <v>15.026797200000001</v>
      </c>
      <c r="AT19" s="395">
        <v>132.71424139369444</v>
      </c>
      <c r="AU19" s="395">
        <v>124.1288996</v>
      </c>
      <c r="AV19" s="395">
        <v>99.986939500000005</v>
      </c>
      <c r="AW19" s="396">
        <v>15.0094095</v>
      </c>
      <c r="AX19" s="397">
        <v>17.788590899999999</v>
      </c>
      <c r="AY19" s="398">
        <v>191.11478919999999</v>
      </c>
      <c r="AZ19" s="398">
        <v>121.6589572</v>
      </c>
      <c r="BA19" s="398">
        <v>14.788624499999999</v>
      </c>
      <c r="BB19" s="398">
        <v>1.0615583</v>
      </c>
      <c r="BC19" s="424">
        <v>38.9458384</v>
      </c>
      <c r="BD19" s="386">
        <v>76.189606400000002</v>
      </c>
      <c r="BE19" s="386">
        <v>1.937106</v>
      </c>
      <c r="BF19" s="386">
        <v>0.11439240000000001</v>
      </c>
      <c r="BG19" s="386">
        <v>7.90598E-2</v>
      </c>
      <c r="BH19" s="386">
        <v>20.033000600000001</v>
      </c>
      <c r="BI19" s="386">
        <v>0.67116719999999996</v>
      </c>
      <c r="BJ19" s="386">
        <v>0.33344269999999998</v>
      </c>
    </row>
    <row r="20" spans="1:62" s="356" customFormat="1">
      <c r="A20" s="382">
        <v>45820.666666666599</v>
      </c>
      <c r="B20" s="383">
        <v>34.765791499999999</v>
      </c>
      <c r="C20" s="384">
        <v>4.6054148000000001</v>
      </c>
      <c r="D20" s="366">
        <v>0.88888789999999995</v>
      </c>
      <c r="E20" s="367">
        <v>0.91233030000000004</v>
      </c>
      <c r="F20" s="385">
        <v>19.954553099999998</v>
      </c>
      <c r="G20" s="386">
        <v>1.9823327469930705</v>
      </c>
      <c r="H20" s="387">
        <v>12.5579526</v>
      </c>
      <c r="I20" s="388">
        <v>192.44723379999999</v>
      </c>
      <c r="J20" s="389">
        <v>17.778811699999999</v>
      </c>
      <c r="K20" s="388">
        <v>190.33761680000001</v>
      </c>
      <c r="L20" s="390">
        <v>19.605847399999998</v>
      </c>
      <c r="M20" s="391">
        <v>40.095177</v>
      </c>
      <c r="N20" s="391">
        <v>14.283245600000001</v>
      </c>
      <c r="O20" s="392">
        <v>198.79118769999999</v>
      </c>
      <c r="P20" s="393">
        <v>20.4776308</v>
      </c>
      <c r="Q20" s="391">
        <v>39.988861</v>
      </c>
      <c r="R20" s="391">
        <v>14.004096000000001</v>
      </c>
      <c r="S20" s="394">
        <v>196.3630541</v>
      </c>
      <c r="T20" s="390">
        <v>21.295794900000001</v>
      </c>
      <c r="U20" s="391">
        <v>35.992125199999997</v>
      </c>
      <c r="V20" s="391">
        <v>14.1375849</v>
      </c>
      <c r="W20" s="392">
        <v>196.58525850000001</v>
      </c>
      <c r="X20" s="390">
        <v>19.8654701</v>
      </c>
      <c r="Y20" s="391">
        <v>40.903205200000002</v>
      </c>
      <c r="Z20" s="391">
        <v>14.096417300000001</v>
      </c>
      <c r="AA20" s="392">
        <v>197.94125869999999</v>
      </c>
      <c r="AB20" s="390">
        <v>194.75642239999999</v>
      </c>
      <c r="AC20" s="391">
        <v>13.1980454</v>
      </c>
      <c r="AD20" s="392">
        <v>53.867954348888887</v>
      </c>
      <c r="AE20" s="390">
        <v>5.6047169999999999</v>
      </c>
      <c r="AF20" s="391">
        <v>9.9790490999999992</v>
      </c>
      <c r="AG20" s="391">
        <v>0</v>
      </c>
      <c r="AH20" s="392">
        <v>75.807739100000006</v>
      </c>
      <c r="AI20" s="390">
        <v>20.745237700000001</v>
      </c>
      <c r="AJ20" s="391">
        <v>53.915364199999999</v>
      </c>
      <c r="AK20" s="391">
        <v>13.370507999999999</v>
      </c>
      <c r="AL20" s="392">
        <v>191.1592172</v>
      </c>
      <c r="AM20" s="390">
        <v>194.0883192</v>
      </c>
      <c r="AN20" s="391">
        <v>12.9447762</v>
      </c>
      <c r="AO20" s="394">
        <v>3.0860063890277778</v>
      </c>
      <c r="AP20" s="390">
        <v>62.464535882500002</v>
      </c>
      <c r="AQ20" s="391">
        <v>6.4528310830833329</v>
      </c>
      <c r="AR20" s="392">
        <v>68.917366965583341</v>
      </c>
      <c r="AS20" s="387">
        <v>15.007729100000001</v>
      </c>
      <c r="AT20" s="395">
        <v>132.78479578180554</v>
      </c>
      <c r="AU20" s="395">
        <v>124.01594420000001</v>
      </c>
      <c r="AV20" s="395">
        <v>99.980532800000006</v>
      </c>
      <c r="AW20" s="396">
        <v>14.9910213</v>
      </c>
      <c r="AX20" s="397">
        <v>17.778811699999999</v>
      </c>
      <c r="AY20" s="398">
        <v>190.33761680000001</v>
      </c>
      <c r="AZ20" s="398">
        <v>121.8182863</v>
      </c>
      <c r="BA20" s="398">
        <v>14.778337499999999</v>
      </c>
      <c r="BB20" s="398">
        <v>1.1030907000000001</v>
      </c>
      <c r="BC20" s="424">
        <v>38.995961999999999</v>
      </c>
      <c r="BD20" s="386">
        <v>75.891865300000006</v>
      </c>
      <c r="BE20" s="386">
        <v>0.91831289999999999</v>
      </c>
      <c r="BF20" s="386">
        <v>0.1130806</v>
      </c>
      <c r="BG20" s="386">
        <v>7.5701500000000005E-2</v>
      </c>
      <c r="BH20" s="386">
        <v>16.213712399999999</v>
      </c>
      <c r="BI20" s="386">
        <v>0.71048679999999997</v>
      </c>
      <c r="BJ20" s="386">
        <v>0.3316984</v>
      </c>
    </row>
    <row r="21" spans="1:62" s="356" customFormat="1">
      <c r="A21" s="382">
        <v>45820.708333333299</v>
      </c>
      <c r="B21" s="383">
        <v>34.308974399999997</v>
      </c>
      <c r="C21" s="384">
        <v>5.8302446000000003</v>
      </c>
      <c r="D21" s="366">
        <v>0.89421550000000005</v>
      </c>
      <c r="E21" s="367">
        <v>0.92773850000000002</v>
      </c>
      <c r="F21" s="385">
        <v>19.123024600000001</v>
      </c>
      <c r="G21" s="386">
        <v>1.9862259877031543</v>
      </c>
      <c r="H21" s="387">
        <v>12.550047599999999</v>
      </c>
      <c r="I21" s="388">
        <v>192.44005989999999</v>
      </c>
      <c r="J21" s="389">
        <v>17.754442300000001</v>
      </c>
      <c r="K21" s="388">
        <v>186.2908343</v>
      </c>
      <c r="L21" s="390">
        <v>19.476287500000002</v>
      </c>
      <c r="M21" s="391">
        <v>40.105092399999997</v>
      </c>
      <c r="N21" s="391">
        <v>14.210166900000001</v>
      </c>
      <c r="O21" s="392">
        <v>198.6815445</v>
      </c>
      <c r="P21" s="393">
        <v>20.254797400000001</v>
      </c>
      <c r="Q21" s="391">
        <v>39.981565500000002</v>
      </c>
      <c r="R21" s="391">
        <v>13.9456857</v>
      </c>
      <c r="S21" s="394">
        <v>196.20141659999999</v>
      </c>
      <c r="T21" s="390">
        <v>20.805894200000001</v>
      </c>
      <c r="U21" s="391">
        <v>36.032449499999998</v>
      </c>
      <c r="V21" s="391">
        <v>14.085308299999999</v>
      </c>
      <c r="W21" s="392">
        <v>196.4145077</v>
      </c>
      <c r="X21" s="390">
        <v>19.845100800000001</v>
      </c>
      <c r="Y21" s="391">
        <v>41.311184900000001</v>
      </c>
      <c r="Z21" s="391">
        <v>14.052042999999999</v>
      </c>
      <c r="AA21" s="392">
        <v>197.69784670000001</v>
      </c>
      <c r="AB21" s="390">
        <v>194.6732231</v>
      </c>
      <c r="AC21" s="391">
        <v>13.1616356</v>
      </c>
      <c r="AD21" s="392">
        <v>53.043068822138892</v>
      </c>
      <c r="AE21" s="390">
        <v>5.3064286999999997</v>
      </c>
      <c r="AF21" s="391">
        <v>9.9746699999999997</v>
      </c>
      <c r="AG21" s="391">
        <v>0</v>
      </c>
      <c r="AH21" s="392">
        <v>75.772830499999998</v>
      </c>
      <c r="AI21" s="390">
        <v>20.8011537</v>
      </c>
      <c r="AJ21" s="391">
        <v>55.014689300000001</v>
      </c>
      <c r="AK21" s="391">
        <v>13.360504000000001</v>
      </c>
      <c r="AL21" s="392">
        <v>191.18700939999999</v>
      </c>
      <c r="AM21" s="390">
        <v>194.08749470000001</v>
      </c>
      <c r="AN21" s="391">
        <v>12.940311400000001</v>
      </c>
      <c r="AO21" s="394">
        <v>3.1695609397499998</v>
      </c>
      <c r="AP21" s="390">
        <v>61.366624418500002</v>
      </c>
      <c r="AQ21" s="391">
        <v>6.7787521462222218</v>
      </c>
      <c r="AR21" s="392">
        <v>68.145376564722227</v>
      </c>
      <c r="AS21" s="387">
        <v>14.983456199999999</v>
      </c>
      <c r="AT21" s="395">
        <v>132.21142595775001</v>
      </c>
      <c r="AU21" s="395">
        <v>124.0515381</v>
      </c>
      <c r="AV21" s="395">
        <v>99.971650699999998</v>
      </c>
      <c r="AW21" s="396">
        <v>14.9643137</v>
      </c>
      <c r="AX21" s="397">
        <v>17.754442300000001</v>
      </c>
      <c r="AY21" s="398">
        <v>186.2908343</v>
      </c>
      <c r="AZ21" s="398">
        <v>121.53362610000001</v>
      </c>
      <c r="BA21" s="398">
        <v>14.7534224</v>
      </c>
      <c r="BB21" s="398">
        <v>1.2036108999999999</v>
      </c>
      <c r="BC21" s="424">
        <v>38.223262200000001</v>
      </c>
      <c r="BD21" s="386">
        <v>75.695841000000001</v>
      </c>
      <c r="BE21" s="386">
        <v>1.2812285000000001</v>
      </c>
      <c r="BF21" s="386">
        <v>0.1185012</v>
      </c>
      <c r="BG21" s="386">
        <v>7.2317699999999999E-2</v>
      </c>
      <c r="BH21" s="386">
        <v>15.8248462</v>
      </c>
      <c r="BI21" s="386">
        <v>0.74532560000000003</v>
      </c>
      <c r="BJ21" s="386">
        <v>0.33485239999999999</v>
      </c>
    </row>
    <row r="22" spans="1:62" s="356" customFormat="1">
      <c r="A22" s="382">
        <v>45820.75</v>
      </c>
      <c r="B22" s="383">
        <v>34.797552899999999</v>
      </c>
      <c r="C22" s="384">
        <v>7.7093404000000003</v>
      </c>
      <c r="D22" s="366">
        <v>0.91342769999999995</v>
      </c>
      <c r="E22" s="367">
        <v>0.95071209999999995</v>
      </c>
      <c r="F22" s="385">
        <v>18.791365200000001</v>
      </c>
      <c r="G22" s="386">
        <v>2.4665974801524366</v>
      </c>
      <c r="H22" s="387">
        <v>12.718628499999999</v>
      </c>
      <c r="I22" s="388">
        <v>193.00152890000001</v>
      </c>
      <c r="J22" s="389">
        <v>17.712458699999999</v>
      </c>
      <c r="K22" s="388">
        <v>183.94845140000001</v>
      </c>
      <c r="L22" s="390">
        <v>19.4751759</v>
      </c>
      <c r="M22" s="391">
        <v>39.467333500000002</v>
      </c>
      <c r="N22" s="391">
        <v>14.2961346</v>
      </c>
      <c r="O22" s="392">
        <v>199.10494850000001</v>
      </c>
      <c r="P22" s="390">
        <v>20.303352199999999</v>
      </c>
      <c r="Q22" s="391">
        <v>39.366414399999996</v>
      </c>
      <c r="R22" s="391">
        <v>14.0683984</v>
      </c>
      <c r="S22" s="392">
        <v>196.5919658</v>
      </c>
      <c r="T22" s="390">
        <v>20.992020700000001</v>
      </c>
      <c r="U22" s="391">
        <v>35.5814241</v>
      </c>
      <c r="V22" s="391">
        <v>14.215662</v>
      </c>
      <c r="W22" s="392">
        <v>196.81587819999999</v>
      </c>
      <c r="X22" s="390">
        <v>20.3558764</v>
      </c>
      <c r="Y22" s="391">
        <v>40.694678400000001</v>
      </c>
      <c r="Z22" s="391">
        <v>14.2060482</v>
      </c>
      <c r="AA22" s="392">
        <v>198.2460987</v>
      </c>
      <c r="AB22" s="390">
        <v>195.1832666</v>
      </c>
      <c r="AC22" s="391">
        <v>13.3155953</v>
      </c>
      <c r="AD22" s="392">
        <v>52.599525568749996</v>
      </c>
      <c r="AE22" s="390">
        <v>5.1960835000000003</v>
      </c>
      <c r="AF22" s="391">
        <v>9.9688680000000005</v>
      </c>
      <c r="AG22" s="391">
        <v>0</v>
      </c>
      <c r="AH22" s="392">
        <v>75.627183900000006</v>
      </c>
      <c r="AI22" s="390">
        <v>20.778993</v>
      </c>
      <c r="AJ22" s="391">
        <v>53.336719899999999</v>
      </c>
      <c r="AK22" s="391">
        <v>13.4977889</v>
      </c>
      <c r="AL22" s="392">
        <v>191.5417592</v>
      </c>
      <c r="AM22" s="390">
        <v>194.64445860000001</v>
      </c>
      <c r="AN22" s="391">
        <v>13.108019199999999</v>
      </c>
      <c r="AO22" s="394">
        <v>3.4319793905</v>
      </c>
      <c r="AP22" s="390">
        <v>59.602347259416668</v>
      </c>
      <c r="AQ22" s="391">
        <v>26.229209039194444</v>
      </c>
      <c r="AR22" s="392">
        <v>85.831556298611105</v>
      </c>
      <c r="AS22" s="387">
        <v>15.211559400000001</v>
      </c>
      <c r="AT22" s="395">
        <v>134.73907193113891</v>
      </c>
      <c r="AU22" s="395">
        <v>123.8674987</v>
      </c>
      <c r="AV22" s="395">
        <v>99.962305000000001</v>
      </c>
      <c r="AW22" s="396">
        <v>15.1853128</v>
      </c>
      <c r="AX22" s="397">
        <v>17.712458699999999</v>
      </c>
      <c r="AY22" s="398">
        <v>183.94845140000001</v>
      </c>
      <c r="AZ22" s="398">
        <v>113.5939419</v>
      </c>
      <c r="BA22" s="398">
        <v>15.263924100000001</v>
      </c>
      <c r="BB22" s="398">
        <v>1.3199219</v>
      </c>
      <c r="BC22" s="424">
        <v>27.754026</v>
      </c>
      <c r="BD22" s="386">
        <v>78.944030699999999</v>
      </c>
      <c r="BE22" s="386">
        <v>1.8498840000000001</v>
      </c>
      <c r="BF22" s="386">
        <v>0.13269800000000001</v>
      </c>
      <c r="BG22" s="386">
        <v>7.0413799999999999E-2</v>
      </c>
      <c r="BH22" s="386">
        <v>15.215691</v>
      </c>
      <c r="BI22" s="386">
        <v>0.96908970000000005</v>
      </c>
      <c r="BJ22" s="386">
        <v>0.34128520000000001</v>
      </c>
    </row>
    <row r="23" spans="1:62" s="356" customFormat="1">
      <c r="A23" s="382">
        <v>45820.791666666599</v>
      </c>
      <c r="B23" s="383">
        <v>35.125087700000002</v>
      </c>
      <c r="C23" s="384">
        <v>8.4452856999999995</v>
      </c>
      <c r="D23" s="366">
        <v>0.92761859999999996</v>
      </c>
      <c r="E23" s="367">
        <v>0.96071530000000005</v>
      </c>
      <c r="F23" s="385">
        <v>18.6367896</v>
      </c>
      <c r="G23" s="386">
        <v>3.3940816525032873</v>
      </c>
      <c r="H23" s="387">
        <v>12.964364</v>
      </c>
      <c r="I23" s="388">
        <v>193.861999</v>
      </c>
      <c r="J23" s="389">
        <v>16.26661</v>
      </c>
      <c r="K23" s="388">
        <v>189.02594780000001</v>
      </c>
      <c r="L23" s="390">
        <v>20.6440375</v>
      </c>
      <c r="M23" s="391">
        <v>34.484177699999996</v>
      </c>
      <c r="N23" s="391">
        <v>14.3507053</v>
      </c>
      <c r="O23" s="392">
        <v>199.3274533</v>
      </c>
      <c r="P23" s="390">
        <v>21.297509699999999</v>
      </c>
      <c r="Q23" s="391">
        <v>34.477128499999999</v>
      </c>
      <c r="R23" s="391">
        <v>14.1569556</v>
      </c>
      <c r="S23" s="392">
        <v>196.9953155</v>
      </c>
      <c r="T23" s="390">
        <v>21.215333999999999</v>
      </c>
      <c r="U23" s="391">
        <v>37.017727999999998</v>
      </c>
      <c r="V23" s="391">
        <v>14.338018999999999</v>
      </c>
      <c r="W23" s="392">
        <v>197.2298649</v>
      </c>
      <c r="X23" s="390">
        <v>20.259806900000001</v>
      </c>
      <c r="Y23" s="391">
        <v>38.597594700000002</v>
      </c>
      <c r="Z23" s="391">
        <v>14.284197499999999</v>
      </c>
      <c r="AA23" s="392">
        <v>198.60266820000001</v>
      </c>
      <c r="AB23" s="390">
        <v>195.86013259999999</v>
      </c>
      <c r="AC23" s="391">
        <v>13.508934</v>
      </c>
      <c r="AD23" s="392">
        <v>50.131210032388893</v>
      </c>
      <c r="AE23" s="390">
        <v>5.3960008000000004</v>
      </c>
      <c r="AF23" s="391">
        <v>9.9667306999999994</v>
      </c>
      <c r="AG23" s="391">
        <v>0</v>
      </c>
      <c r="AH23" s="392">
        <v>75.520818300000002</v>
      </c>
      <c r="AI23" s="390">
        <v>20.912770500000001</v>
      </c>
      <c r="AJ23" s="391">
        <v>46.019538400000002</v>
      </c>
      <c r="AK23" s="391">
        <v>13.6600571</v>
      </c>
      <c r="AL23" s="392">
        <v>191.96870039999999</v>
      </c>
      <c r="AM23" s="390">
        <v>195.350594</v>
      </c>
      <c r="AN23" s="391">
        <v>13.315018500000001</v>
      </c>
      <c r="AO23" s="394">
        <v>3.4263347391944445</v>
      </c>
      <c r="AP23" s="390">
        <v>54.36601487488889</v>
      </c>
      <c r="AQ23" s="391">
        <v>64.85140083025</v>
      </c>
      <c r="AR23" s="392">
        <v>119.21741570513889</v>
      </c>
      <c r="AS23" s="387">
        <v>12.733070700000001</v>
      </c>
      <c r="AT23" s="395">
        <v>132.61748109302778</v>
      </c>
      <c r="AU23" s="395">
        <v>113.6370196</v>
      </c>
      <c r="AV23" s="395">
        <v>99.957342999999995</v>
      </c>
      <c r="AW23" s="396">
        <v>12.7040846</v>
      </c>
      <c r="AX23" s="397">
        <v>16.26661</v>
      </c>
      <c r="AY23" s="398">
        <v>189.02594780000001</v>
      </c>
      <c r="AZ23" s="398">
        <v>98.391553000000002</v>
      </c>
      <c r="BA23" s="398">
        <v>14.794759300000001</v>
      </c>
      <c r="BB23" s="398">
        <v>1.2719548000000001</v>
      </c>
      <c r="BC23" s="424">
        <v>9.0814363</v>
      </c>
      <c r="BD23" s="386">
        <v>87.641346499999997</v>
      </c>
      <c r="BE23" s="386">
        <v>0.67947840000000004</v>
      </c>
      <c r="BF23" s="386">
        <v>0.14053550000000001</v>
      </c>
      <c r="BG23" s="386">
        <v>7.0067199999999996E-2</v>
      </c>
      <c r="BH23" s="386">
        <v>6.1479008999999998</v>
      </c>
      <c r="BI23" s="386">
        <v>2.0984862999999998</v>
      </c>
      <c r="BJ23" s="386">
        <v>0.34302939999999998</v>
      </c>
    </row>
    <row r="24" spans="1:62" s="356" customFormat="1">
      <c r="A24" s="382">
        <v>45820.833333333299</v>
      </c>
      <c r="B24" s="383">
        <v>34.7855664</v>
      </c>
      <c r="C24" s="384">
        <v>8.3294122000000002</v>
      </c>
      <c r="D24" s="366">
        <v>0.92414949999999996</v>
      </c>
      <c r="E24" s="367">
        <v>0.95196990000000004</v>
      </c>
      <c r="F24" s="385">
        <v>18.617067299999999</v>
      </c>
      <c r="G24" s="386">
        <v>3.7461357614068724</v>
      </c>
      <c r="H24" s="387">
        <v>13.2224977</v>
      </c>
      <c r="I24" s="388">
        <v>194.74544700000001</v>
      </c>
      <c r="J24" s="389">
        <v>14.9885685</v>
      </c>
      <c r="K24" s="388">
        <v>193.86647730000001</v>
      </c>
      <c r="L24" s="390">
        <v>22.6518944</v>
      </c>
      <c r="M24" s="391">
        <v>27.5928419</v>
      </c>
      <c r="N24" s="391">
        <v>14.374308900000001</v>
      </c>
      <c r="O24" s="392">
        <v>199.38640789999999</v>
      </c>
      <c r="P24" s="390">
        <v>22.9757967</v>
      </c>
      <c r="Q24" s="391">
        <v>27.603458700000001</v>
      </c>
      <c r="R24" s="391">
        <v>14.2138732</v>
      </c>
      <c r="S24" s="392">
        <v>197.3581202</v>
      </c>
      <c r="T24" s="390">
        <v>21.384342</v>
      </c>
      <c r="U24" s="391">
        <v>37.830795500000001</v>
      </c>
      <c r="V24" s="391">
        <v>14.4255876</v>
      </c>
      <c r="W24" s="392">
        <v>197.52307440000001</v>
      </c>
      <c r="X24" s="390">
        <v>20.089238000000002</v>
      </c>
      <c r="Y24" s="391">
        <v>37.163516799999996</v>
      </c>
      <c r="Z24" s="391">
        <v>14.3336515</v>
      </c>
      <c r="AA24" s="392">
        <v>198.1994009</v>
      </c>
      <c r="AB24" s="390">
        <v>196.49258879999999</v>
      </c>
      <c r="AC24" s="391">
        <v>13.695400299999999</v>
      </c>
      <c r="AD24" s="392">
        <v>46.657430762027779</v>
      </c>
      <c r="AE24" s="390">
        <v>5.6697613000000002</v>
      </c>
      <c r="AF24" s="391">
        <v>9.9687306000000007</v>
      </c>
      <c r="AG24" s="391">
        <v>0</v>
      </c>
      <c r="AH24" s="392">
        <v>75.443540400000003</v>
      </c>
      <c r="AI24" s="390">
        <v>21.082956899999999</v>
      </c>
      <c r="AJ24" s="391">
        <v>52.060940299999999</v>
      </c>
      <c r="AK24" s="391">
        <v>13.967675399999999</v>
      </c>
      <c r="AL24" s="392">
        <v>192.8750283</v>
      </c>
      <c r="AM24" s="390">
        <v>196.21658729999999</v>
      </c>
      <c r="AN24" s="391">
        <v>13.572292300000001</v>
      </c>
      <c r="AO24" s="394">
        <v>3.7954825179722222</v>
      </c>
      <c r="AP24" s="390">
        <v>50.264938544444441</v>
      </c>
      <c r="AQ24" s="391">
        <v>80.046515727388893</v>
      </c>
      <c r="AR24" s="392">
        <v>130.31145427183333</v>
      </c>
      <c r="AS24" s="387">
        <v>9.2721289999999996</v>
      </c>
      <c r="AT24" s="395">
        <v>124.72013539397223</v>
      </c>
      <c r="AU24" s="395">
        <v>97.850485000000006</v>
      </c>
      <c r="AV24" s="395">
        <v>91.842810499999999</v>
      </c>
      <c r="AW24" s="396">
        <v>9.1844827000000002</v>
      </c>
      <c r="AX24" s="397">
        <v>14.9885685</v>
      </c>
      <c r="AY24" s="398">
        <v>193.86647730000001</v>
      </c>
      <c r="AZ24" s="398">
        <v>90.568527000000003</v>
      </c>
      <c r="BA24" s="398">
        <v>13.6719273</v>
      </c>
      <c r="BB24" s="398">
        <v>1.113607</v>
      </c>
      <c r="BC24" s="424">
        <v>0.79186299999999998</v>
      </c>
      <c r="BD24" s="386">
        <v>92.558718099999993</v>
      </c>
      <c r="BE24" s="386">
        <v>0.1072617</v>
      </c>
      <c r="BF24" s="386">
        <v>0.1415371</v>
      </c>
      <c r="BG24" s="386">
        <v>7.0203100000000004E-2</v>
      </c>
      <c r="BH24" s="386">
        <v>8.5618899999999998E-2</v>
      </c>
      <c r="BI24" s="386">
        <v>3.2358033000000002</v>
      </c>
      <c r="BJ24" s="386">
        <v>0.34282960000000001</v>
      </c>
    </row>
    <row r="25" spans="1:62" s="356" customFormat="1">
      <c r="A25" s="382">
        <v>45820.875</v>
      </c>
      <c r="B25" s="383">
        <v>33.969105200000001</v>
      </c>
      <c r="C25" s="384">
        <v>7.1139443</v>
      </c>
      <c r="D25" s="366">
        <v>0.90339659999999999</v>
      </c>
      <c r="E25" s="367">
        <v>0.92832720000000002</v>
      </c>
      <c r="F25" s="385">
        <v>18.732364700000002</v>
      </c>
      <c r="G25" s="386">
        <v>3.6530431184921066</v>
      </c>
      <c r="H25" s="387">
        <v>13.2553207</v>
      </c>
      <c r="I25" s="388">
        <v>194.8650446</v>
      </c>
      <c r="J25" s="389">
        <v>15.5585647</v>
      </c>
      <c r="K25" s="388">
        <v>194.18014919999999</v>
      </c>
      <c r="L25" s="390">
        <v>23.117472899999999</v>
      </c>
      <c r="M25" s="391">
        <v>27.338067899999999</v>
      </c>
      <c r="N25" s="391">
        <v>14.3445322</v>
      </c>
      <c r="O25" s="392">
        <v>199.26131960000001</v>
      </c>
      <c r="P25" s="390">
        <v>23.724529799999999</v>
      </c>
      <c r="Q25" s="391">
        <v>26.453718899999998</v>
      </c>
      <c r="R25" s="391">
        <v>14.1668004</v>
      </c>
      <c r="S25" s="392">
        <v>197.22208560000001</v>
      </c>
      <c r="T25" s="390">
        <v>20.744648000000002</v>
      </c>
      <c r="U25" s="391">
        <v>35.927221500000002</v>
      </c>
      <c r="V25" s="391">
        <v>14.341229800000001</v>
      </c>
      <c r="W25" s="392">
        <v>197.09796040000001</v>
      </c>
      <c r="X25" s="390">
        <v>20.446849499999999</v>
      </c>
      <c r="Y25" s="391">
        <v>35.745359299999997</v>
      </c>
      <c r="Z25" s="391">
        <v>14.285192800000001</v>
      </c>
      <c r="AA25" s="392">
        <v>197.96602590000001</v>
      </c>
      <c r="AB25" s="390">
        <v>196.48104989999999</v>
      </c>
      <c r="AC25" s="391">
        <v>13.701112800000001</v>
      </c>
      <c r="AD25" s="392">
        <v>45.143291325361112</v>
      </c>
      <c r="AE25" s="390">
        <v>5.8059247999999997</v>
      </c>
      <c r="AF25" s="391">
        <v>9.9692700999999992</v>
      </c>
      <c r="AG25" s="391">
        <v>0</v>
      </c>
      <c r="AH25" s="392">
        <v>75.381500200000005</v>
      </c>
      <c r="AI25" s="390">
        <v>20.716929499999999</v>
      </c>
      <c r="AJ25" s="391">
        <v>60.299760399999997</v>
      </c>
      <c r="AK25" s="391">
        <v>14.056589799999999</v>
      </c>
      <c r="AL25" s="392">
        <v>193.11392359999999</v>
      </c>
      <c r="AM25" s="390">
        <v>196.39605829999999</v>
      </c>
      <c r="AN25" s="391">
        <v>13.630372299999999</v>
      </c>
      <c r="AO25" s="394">
        <v>3.8637755714999997</v>
      </c>
      <c r="AP25" s="390">
        <v>51.350888559944444</v>
      </c>
      <c r="AQ25" s="391">
        <v>72.739717432250004</v>
      </c>
      <c r="AR25" s="392">
        <v>124.09060599219444</v>
      </c>
      <c r="AS25" s="387">
        <v>9.2818187999999999</v>
      </c>
      <c r="AT25" s="395">
        <v>117.23583890447222</v>
      </c>
      <c r="AU25" s="395">
        <v>91.856662600000007</v>
      </c>
      <c r="AV25" s="395">
        <v>56.785306300000002</v>
      </c>
      <c r="AW25" s="396">
        <v>7.6715204000000004</v>
      </c>
      <c r="AX25" s="397">
        <v>15.5585647</v>
      </c>
      <c r="AY25" s="398">
        <v>194.18014919999999</v>
      </c>
      <c r="AZ25" s="398">
        <v>88.710409799999994</v>
      </c>
      <c r="BA25" s="398">
        <v>14.178546799999999</v>
      </c>
      <c r="BB25" s="398">
        <v>1.0317508</v>
      </c>
      <c r="BC25" s="424">
        <v>1.4940964000000001</v>
      </c>
      <c r="BD25" s="386">
        <v>90.326023000000006</v>
      </c>
      <c r="BE25" s="386">
        <v>0.1073051</v>
      </c>
      <c r="BF25" s="386">
        <v>0.14200309999999999</v>
      </c>
      <c r="BG25" s="386">
        <v>7.0177500000000004E-2</v>
      </c>
      <c r="BH25" s="386">
        <v>1.3636938999999999</v>
      </c>
      <c r="BI25" s="386">
        <v>2.7747771000000001</v>
      </c>
      <c r="BJ25" s="386">
        <v>0.9819447</v>
      </c>
    </row>
    <row r="26" spans="1:62" s="356" customFormat="1">
      <c r="A26" s="382">
        <v>45820.916666666599</v>
      </c>
      <c r="B26" s="383">
        <v>33.5121307</v>
      </c>
      <c r="C26" s="384">
        <v>6.7612497999999999</v>
      </c>
      <c r="D26" s="366">
        <v>0.88100650000000003</v>
      </c>
      <c r="E26" s="367">
        <v>0.90761380000000003</v>
      </c>
      <c r="F26" s="385">
        <v>18.8061772</v>
      </c>
      <c r="G26" s="386">
        <v>3.815297095470036</v>
      </c>
      <c r="H26" s="387">
        <v>13.251301700000001</v>
      </c>
      <c r="I26" s="395">
        <v>194.89302699999999</v>
      </c>
      <c r="J26" s="387">
        <v>15.607226900000001</v>
      </c>
      <c r="K26" s="388">
        <v>194.4139108</v>
      </c>
      <c r="L26" s="390">
        <v>22.3538742</v>
      </c>
      <c r="M26" s="391">
        <v>30.593488000000001</v>
      </c>
      <c r="N26" s="391">
        <v>14.3826994</v>
      </c>
      <c r="O26" s="392">
        <v>199.37579700000001</v>
      </c>
      <c r="P26" s="390">
        <v>23.529043600000001</v>
      </c>
      <c r="Q26" s="391">
        <v>28.9817052</v>
      </c>
      <c r="R26" s="391">
        <v>14.1702852</v>
      </c>
      <c r="S26" s="392">
        <v>197.1105</v>
      </c>
      <c r="T26" s="390">
        <v>20.0268871</v>
      </c>
      <c r="U26" s="391">
        <v>34.378110700000001</v>
      </c>
      <c r="V26" s="391">
        <v>14.3052464</v>
      </c>
      <c r="W26" s="392">
        <v>196.8733311</v>
      </c>
      <c r="X26" s="390">
        <v>20.690927200000001</v>
      </c>
      <c r="Y26" s="391">
        <v>35.202638999999998</v>
      </c>
      <c r="Z26" s="391">
        <v>14.283712400000001</v>
      </c>
      <c r="AA26" s="392">
        <v>198.27746569999999</v>
      </c>
      <c r="AB26" s="390">
        <v>196.43597560000001</v>
      </c>
      <c r="AC26" s="391">
        <v>13.689501</v>
      </c>
      <c r="AD26" s="392">
        <v>44.990015181055554</v>
      </c>
      <c r="AE26" s="390">
        <v>5.9969526999999996</v>
      </c>
      <c r="AF26" s="391">
        <v>9.968261</v>
      </c>
      <c r="AG26" s="391">
        <v>0</v>
      </c>
      <c r="AH26" s="392">
        <v>75.343015699999995</v>
      </c>
      <c r="AI26" s="390">
        <v>20.322511599999999</v>
      </c>
      <c r="AJ26" s="391">
        <v>58.289778699999999</v>
      </c>
      <c r="AK26" s="391">
        <v>13.999842900000001</v>
      </c>
      <c r="AL26" s="392">
        <v>192.93854429999999</v>
      </c>
      <c r="AM26" s="390">
        <v>196.3524668</v>
      </c>
      <c r="AN26" s="391">
        <v>13.6168251</v>
      </c>
      <c r="AO26" s="394">
        <v>4.3878184771666664</v>
      </c>
      <c r="AP26" s="390">
        <v>51.778743357444441</v>
      </c>
      <c r="AQ26" s="391">
        <v>76.07999156527778</v>
      </c>
      <c r="AR26" s="392">
        <v>127.85873492272222</v>
      </c>
      <c r="AS26" s="389">
        <v>9.1908303</v>
      </c>
      <c r="AT26" s="395">
        <v>118.151524499</v>
      </c>
      <c r="AU26" s="395">
        <v>90.416911900000002</v>
      </c>
      <c r="AV26" s="395">
        <v>39.794659600000003</v>
      </c>
      <c r="AW26" s="396">
        <v>7.5565132000000004</v>
      </c>
      <c r="AX26" s="397">
        <v>15.607226900000001</v>
      </c>
      <c r="AY26" s="398">
        <v>194.4139108</v>
      </c>
      <c r="AZ26" s="398">
        <v>88.186223900000002</v>
      </c>
      <c r="BA26" s="398">
        <v>14.5718871</v>
      </c>
      <c r="BB26" s="398">
        <v>1.0266504000000001</v>
      </c>
      <c r="BC26" s="424">
        <v>1.2837308000000001</v>
      </c>
      <c r="BD26" s="386">
        <v>90.183104099999994</v>
      </c>
      <c r="BE26" s="386">
        <v>0.107358</v>
      </c>
      <c r="BF26" s="386">
        <v>0.14030210000000001</v>
      </c>
      <c r="BG26" s="386">
        <v>7.0194400000000004E-2</v>
      </c>
      <c r="BH26" s="386">
        <v>1.3644805</v>
      </c>
      <c r="BI26" s="386">
        <v>2.1171681000000002</v>
      </c>
      <c r="BJ26" s="386">
        <v>1.6406749</v>
      </c>
    </row>
    <row r="27" spans="1:62" s="356" customFormat="1">
      <c r="A27" s="382">
        <v>45820.958333333299</v>
      </c>
      <c r="B27" s="383">
        <v>33.885928700000001</v>
      </c>
      <c r="C27" s="384">
        <v>6.6698304999999998</v>
      </c>
      <c r="D27" s="366">
        <v>0.86785579999999996</v>
      </c>
      <c r="E27" s="367">
        <v>0.89033969999999996</v>
      </c>
      <c r="F27" s="385">
        <v>18.517842999999999</v>
      </c>
      <c r="G27" s="386">
        <v>3.8458383874461206</v>
      </c>
      <c r="H27" s="389">
        <v>13.3374548</v>
      </c>
      <c r="I27" s="388">
        <v>195.19084079999999</v>
      </c>
      <c r="J27" s="389">
        <v>15.1909873</v>
      </c>
      <c r="K27" s="388">
        <v>194.97672979999999</v>
      </c>
      <c r="L27" s="390">
        <v>21.794282299999999</v>
      </c>
      <c r="M27" s="391">
        <v>32.288526400000002</v>
      </c>
      <c r="N27" s="391">
        <v>14.4978242</v>
      </c>
      <c r="O27" s="392">
        <v>199.74084120000001</v>
      </c>
      <c r="P27" s="390">
        <v>23.504165</v>
      </c>
      <c r="Q27" s="391">
        <v>30.357510699999999</v>
      </c>
      <c r="R27" s="391">
        <v>14.2769394</v>
      </c>
      <c r="S27" s="392">
        <v>197.29959070000001</v>
      </c>
      <c r="T27" s="390">
        <v>20.609158099999998</v>
      </c>
      <c r="U27" s="391">
        <v>32.820614900000002</v>
      </c>
      <c r="V27" s="391">
        <v>14.3965373</v>
      </c>
      <c r="W27" s="392">
        <v>197.25958639999999</v>
      </c>
      <c r="X27" s="390">
        <v>21.038747699999998</v>
      </c>
      <c r="Y27" s="391">
        <v>35.070452899999999</v>
      </c>
      <c r="Z27" s="391">
        <v>14.3812055</v>
      </c>
      <c r="AA27" s="392">
        <v>198.4348344</v>
      </c>
      <c r="AB27" s="390">
        <v>196.71809189999999</v>
      </c>
      <c r="AC27" s="391">
        <v>13.7758606</v>
      </c>
      <c r="AD27" s="392">
        <v>45.133129917805554</v>
      </c>
      <c r="AE27" s="390">
        <v>6.2221181000000003</v>
      </c>
      <c r="AF27" s="391">
        <v>9.9671611999999996</v>
      </c>
      <c r="AG27" s="391">
        <v>0</v>
      </c>
      <c r="AH27" s="392">
        <v>75.322198499999999</v>
      </c>
      <c r="AI27" s="390">
        <v>20.404935200000001</v>
      </c>
      <c r="AJ27" s="391">
        <v>53.6443181</v>
      </c>
      <c r="AK27" s="391">
        <v>14.0396033</v>
      </c>
      <c r="AL27" s="392">
        <v>193.06459649999999</v>
      </c>
      <c r="AM27" s="390">
        <v>196.58285599999999</v>
      </c>
      <c r="AN27" s="391">
        <v>13.685675399999999</v>
      </c>
      <c r="AO27" s="394">
        <v>6.1794355111388883</v>
      </c>
      <c r="AP27" s="390">
        <v>48.097786750972219</v>
      </c>
      <c r="AQ27" s="391">
        <v>82.222018637750011</v>
      </c>
      <c r="AR27" s="392">
        <v>130.31980538872222</v>
      </c>
      <c r="AS27" s="389">
        <v>8.2900627</v>
      </c>
      <c r="AT27" s="395">
        <v>123.29597760805557</v>
      </c>
      <c r="AU27" s="395">
        <v>90.153622100000007</v>
      </c>
      <c r="AV27" s="395">
        <v>49.764648100000002</v>
      </c>
      <c r="AW27" s="396">
        <v>8.097645</v>
      </c>
      <c r="AX27" s="397">
        <v>15.1909873</v>
      </c>
      <c r="AY27" s="398">
        <v>194.97672979999999</v>
      </c>
      <c r="AZ27" s="398">
        <v>89.089548699999995</v>
      </c>
      <c r="BA27" s="398">
        <v>14.4735815</v>
      </c>
      <c r="BB27" s="398">
        <v>1.022251</v>
      </c>
      <c r="BC27" s="424">
        <v>0.50126000000000004</v>
      </c>
      <c r="BD27" s="386">
        <v>91.634556500000002</v>
      </c>
      <c r="BE27" s="386">
        <v>0.1075985</v>
      </c>
      <c r="BF27" s="386">
        <v>0.13655139999999999</v>
      </c>
      <c r="BG27" s="386">
        <v>7.0349400000000006E-2</v>
      </c>
      <c r="BH27" s="386">
        <v>8.5858500000000004E-2</v>
      </c>
      <c r="BI27" s="386">
        <v>2.1659364000000001</v>
      </c>
      <c r="BJ27" s="386">
        <v>1.6955768</v>
      </c>
    </row>
    <row r="28" spans="1:62" s="356" customFormat="1">
      <c r="A28" s="382">
        <v>45821</v>
      </c>
      <c r="B28" s="383">
        <v>34.958844999999997</v>
      </c>
      <c r="C28" s="384">
        <v>6.0455762000000002</v>
      </c>
      <c r="D28" s="366">
        <v>0.79976029999999998</v>
      </c>
      <c r="E28" s="367">
        <v>0.81805079999999997</v>
      </c>
      <c r="F28" s="385">
        <v>17.645243300000001</v>
      </c>
      <c r="G28" s="386">
        <v>3.5532174073089853</v>
      </c>
      <c r="H28" s="389">
        <v>14.127302500000001</v>
      </c>
      <c r="I28" s="388">
        <v>197.49580660000001</v>
      </c>
      <c r="J28" s="389">
        <v>14.981056799999999</v>
      </c>
      <c r="K28" s="388">
        <v>194.8347201</v>
      </c>
      <c r="L28" s="390">
        <v>21.2453799</v>
      </c>
      <c r="M28" s="391">
        <v>34.927317100000003</v>
      </c>
      <c r="N28" s="391">
        <v>15.235815300000001</v>
      </c>
      <c r="O28" s="392">
        <v>201.86687169999999</v>
      </c>
      <c r="P28" s="390">
        <v>22.7661537</v>
      </c>
      <c r="Q28" s="391">
        <v>31.8930446</v>
      </c>
      <c r="R28" s="391">
        <v>15.0129097</v>
      </c>
      <c r="S28" s="392">
        <v>198.73942389999999</v>
      </c>
      <c r="T28" s="390">
        <v>21.118320000000001</v>
      </c>
      <c r="U28" s="391">
        <v>31.9552938</v>
      </c>
      <c r="V28" s="391">
        <v>15.105175600000001</v>
      </c>
      <c r="W28" s="392">
        <v>199.04245169999999</v>
      </c>
      <c r="X28" s="390">
        <v>21.6387769</v>
      </c>
      <c r="Y28" s="391">
        <v>35.013892300000002</v>
      </c>
      <c r="Z28" s="391">
        <v>15.1065322</v>
      </c>
      <c r="AA28" s="392">
        <v>200.65837830000001</v>
      </c>
      <c r="AB28" s="390">
        <v>199.0350479</v>
      </c>
      <c r="AC28" s="391">
        <v>14.562866700000001</v>
      </c>
      <c r="AD28" s="392">
        <v>44.584784695416666</v>
      </c>
      <c r="AE28" s="390">
        <v>6.4017368000000001</v>
      </c>
      <c r="AF28" s="391">
        <v>9.9673894999999995</v>
      </c>
      <c r="AG28" s="391">
        <v>0</v>
      </c>
      <c r="AH28" s="392">
        <v>75.352507500000002</v>
      </c>
      <c r="AI28" s="390">
        <v>20.756565999999999</v>
      </c>
      <c r="AJ28" s="391">
        <v>45.797716399999999</v>
      </c>
      <c r="AK28" s="391">
        <v>14.7179836</v>
      </c>
      <c r="AL28" s="392">
        <v>194.33050879999999</v>
      </c>
      <c r="AM28" s="390">
        <v>198.72661869999999</v>
      </c>
      <c r="AN28" s="391">
        <v>14.4347549</v>
      </c>
      <c r="AO28" s="394">
        <v>6.5691659756944443</v>
      </c>
      <c r="AP28" s="390">
        <v>49.282528992138886</v>
      </c>
      <c r="AQ28" s="391">
        <v>74.933847601277776</v>
      </c>
      <c r="AR28" s="392">
        <v>124.21637659341667</v>
      </c>
      <c r="AS28" s="389">
        <v>7.4559382000000003</v>
      </c>
      <c r="AT28" s="395">
        <v>115.86624372044444</v>
      </c>
      <c r="AU28" s="395">
        <v>86.367424600000007</v>
      </c>
      <c r="AV28" s="395">
        <v>49.766074099999997</v>
      </c>
      <c r="AW28" s="396">
        <v>7.2923932000000002</v>
      </c>
      <c r="AX28" s="397">
        <v>14.981056799999999</v>
      </c>
      <c r="AY28" s="398">
        <v>194.8347201</v>
      </c>
      <c r="AZ28" s="398">
        <v>86.235541999999995</v>
      </c>
      <c r="BA28" s="398">
        <v>14.3271537</v>
      </c>
      <c r="BB28" s="398">
        <v>1.0253277999999999</v>
      </c>
      <c r="BC28" s="424">
        <v>0.33686389999999999</v>
      </c>
      <c r="BD28" s="386">
        <v>91.757718400000002</v>
      </c>
      <c r="BE28" s="386">
        <v>0.1075084</v>
      </c>
      <c r="BF28" s="386">
        <v>0.13216710000000001</v>
      </c>
      <c r="BG28" s="386">
        <v>7.0200100000000001E-2</v>
      </c>
      <c r="BH28" s="386">
        <v>8.5691900000000001E-2</v>
      </c>
      <c r="BI28" s="386">
        <v>0.95628389999999996</v>
      </c>
      <c r="BJ28" s="386">
        <v>0.48282609999999998</v>
      </c>
    </row>
    <row r="29" spans="1:62" s="321" customFormat="1">
      <c r="A29" s="400" t="s">
        <v>261</v>
      </c>
      <c r="B29" s="314">
        <f>B30*24</f>
        <v>836.56013410000003</v>
      </c>
      <c r="C29" s="315">
        <f>C30*24</f>
        <v>158.08216479999999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f>SUM(AD5:AD28)*3600</f>
        <v>4491474.6614015996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f>SUM(AO5:AO28)*3600</f>
        <v>316101.06361739995</v>
      </c>
      <c r="AP29" s="267">
        <f>SUM(AP5:AP28)*3600</f>
        <v>5170087.3679079004</v>
      </c>
      <c r="AQ29" s="317">
        <f t="shared" ref="AQ29:AR29" si="0">SUM(AQ5:AQ28)*3600</f>
        <v>2025504.3798383002</v>
      </c>
      <c r="AR29" s="266">
        <f t="shared" si="0"/>
        <v>7195591.7477461994</v>
      </c>
      <c r="AS29" s="275"/>
      <c r="AT29" s="318">
        <f>AT30*24*3600</f>
        <v>11222815.344798701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5"/>
      <c r="BE29" s="320"/>
      <c r="BF29" s="274"/>
      <c r="BG29" s="320"/>
      <c r="BH29" s="274"/>
      <c r="BI29" s="320"/>
      <c r="BJ29" s="274"/>
    </row>
    <row r="30" spans="1:62">
      <c r="A30" s="426" t="s">
        <v>37</v>
      </c>
      <c r="B30" s="336">
        <f t="shared" ref="B30:BJ30" si="1">AVERAGE(B5:B28)</f>
        <v>34.856672254166668</v>
      </c>
      <c r="C30" s="337">
        <f t="shared" si="1"/>
        <v>6.5867568666666658</v>
      </c>
      <c r="D30" s="336">
        <f t="shared" si="1"/>
        <v>0.89109991666666666</v>
      </c>
      <c r="E30" s="337">
        <f t="shared" si="1"/>
        <v>0.9253275125</v>
      </c>
      <c r="F30" s="335">
        <f t="shared" si="1"/>
        <v>18.514752191666666</v>
      </c>
      <c r="G30" s="335">
        <f t="shared" si="1"/>
        <v>2.3960001011175471</v>
      </c>
      <c r="H30" s="336">
        <f t="shared" si="1"/>
        <v>12.7794308375</v>
      </c>
      <c r="I30" s="337">
        <f t="shared" si="1"/>
        <v>193.22352814999996</v>
      </c>
      <c r="J30" s="336">
        <f t="shared" si="1"/>
        <v>17.269459933333334</v>
      </c>
      <c r="K30" s="337">
        <f t="shared" si="1"/>
        <v>190.93787612083329</v>
      </c>
      <c r="L30" s="336">
        <f t="shared" si="1"/>
        <v>21.185841450000002</v>
      </c>
      <c r="M30" s="338">
        <f t="shared" si="1"/>
        <v>37.636395912500014</v>
      </c>
      <c r="N30" s="338">
        <f t="shared" si="1"/>
        <v>14.420630175000005</v>
      </c>
      <c r="O30" s="337">
        <f t="shared" si="1"/>
        <v>199.41571740000003</v>
      </c>
      <c r="P30" s="336">
        <f t="shared" si="1"/>
        <v>21.754262295833332</v>
      </c>
      <c r="Q30" s="338">
        <f t="shared" si="1"/>
        <v>37.254036508333336</v>
      </c>
      <c r="R30" s="338">
        <f t="shared" si="1"/>
        <v>14.166142512500002</v>
      </c>
      <c r="S30" s="337">
        <f t="shared" si="1"/>
        <v>196.96523832083327</v>
      </c>
      <c r="T30" s="336">
        <f t="shared" si="1"/>
        <v>21.091908391666664</v>
      </c>
      <c r="U30" s="338">
        <f t="shared" si="1"/>
        <v>35.382728729166672</v>
      </c>
      <c r="V30" s="338">
        <f t="shared" si="1"/>
        <v>14.268938979166663</v>
      </c>
      <c r="W30" s="337">
        <f t="shared" si="1"/>
        <v>196.99925936666662</v>
      </c>
      <c r="X30" s="336">
        <f t="shared" si="1"/>
        <v>20.251913129166663</v>
      </c>
      <c r="Y30" s="338">
        <f t="shared" si="1"/>
        <v>40.150049224999997</v>
      </c>
      <c r="Z30" s="338">
        <f t="shared" si="1"/>
        <v>14.269808245833334</v>
      </c>
      <c r="AA30" s="337">
        <f t="shared" si="1"/>
        <v>198.33493671249997</v>
      </c>
      <c r="AB30" s="336">
        <f t="shared" si="1"/>
        <v>195.38779716249999</v>
      </c>
      <c r="AC30" s="338">
        <f t="shared" si="1"/>
        <v>13.375261866666667</v>
      </c>
      <c r="AD30" s="337">
        <f t="shared" si="1"/>
        <v>51.984660432888887</v>
      </c>
      <c r="AE30" s="336">
        <f t="shared" si="1"/>
        <v>5.9620601374999991</v>
      </c>
      <c r="AF30" s="338">
        <f t="shared" si="1"/>
        <v>9.9728161583333321</v>
      </c>
      <c r="AG30" s="338">
        <f t="shared" si="1"/>
        <v>0</v>
      </c>
      <c r="AH30" s="337">
        <f t="shared" si="1"/>
        <v>74.982244254166673</v>
      </c>
      <c r="AI30" s="336">
        <f t="shared" si="1"/>
        <v>20.815091237500003</v>
      </c>
      <c r="AJ30" s="338">
        <f t="shared" si="1"/>
        <v>54.502692412499989</v>
      </c>
      <c r="AK30" s="338">
        <f t="shared" si="1"/>
        <v>13.56954075</v>
      </c>
      <c r="AL30" s="334">
        <f t="shared" si="1"/>
        <v>191.64102730833335</v>
      </c>
      <c r="AM30" s="336">
        <f t="shared" si="1"/>
        <v>194.83976657916665</v>
      </c>
      <c r="AN30" s="338">
        <f t="shared" si="1"/>
        <v>13.16701975</v>
      </c>
      <c r="AO30" s="337">
        <f t="shared" si="1"/>
        <v>3.6585771252013881</v>
      </c>
      <c r="AP30" s="336">
        <f t="shared" si="1"/>
        <v>59.838974165600696</v>
      </c>
      <c r="AQ30" s="338">
        <f t="shared" si="1"/>
        <v>23.443337729609954</v>
      </c>
      <c r="AR30" s="337">
        <f t="shared" si="1"/>
        <v>83.28231189521064</v>
      </c>
      <c r="AS30" s="336">
        <f t="shared" si="1"/>
        <v>13.676073179166666</v>
      </c>
      <c r="AT30" s="338">
        <f t="shared" si="1"/>
        <v>129.89369612035534</v>
      </c>
      <c r="AU30" s="338">
        <f t="shared" si="1"/>
        <v>116.97663809583332</v>
      </c>
      <c r="AV30" s="338">
        <f t="shared" si="1"/>
        <v>91.139143900000022</v>
      </c>
      <c r="AW30" s="339">
        <f t="shared" si="1"/>
        <v>13.504336100000002</v>
      </c>
      <c r="AX30" s="340">
        <f t="shared" si="1"/>
        <v>17.269459933333334</v>
      </c>
      <c r="AY30" s="339">
        <f t="shared" si="1"/>
        <v>190.93787612083329</v>
      </c>
      <c r="AZ30" s="339">
        <f t="shared" si="1"/>
        <v>113.59968666249999</v>
      </c>
      <c r="BA30" s="339">
        <f t="shared" si="1"/>
        <v>14.768378404166668</v>
      </c>
      <c r="BB30" s="339">
        <f t="shared" si="1"/>
        <v>1.1095464958333334</v>
      </c>
      <c r="BC30" s="339">
        <f t="shared" si="1"/>
        <v>29.342315812499994</v>
      </c>
      <c r="BD30" s="335">
        <f t="shared" si="1"/>
        <v>79.554142716666675</v>
      </c>
      <c r="BE30" s="340">
        <f t="shared" si="1"/>
        <v>4.9243755624999999</v>
      </c>
      <c r="BF30" s="337">
        <f t="shared" si="1"/>
        <v>0.13698130416666668</v>
      </c>
      <c r="BG30" s="340">
        <f t="shared" si="1"/>
        <v>7.294744583333336E-2</v>
      </c>
      <c r="BH30" s="337">
        <f t="shared" si="1"/>
        <v>14.784110129166669</v>
      </c>
      <c r="BI30" s="340">
        <f t="shared" si="1"/>
        <v>1.1543478041666668</v>
      </c>
      <c r="BJ30" s="337">
        <f t="shared" si="1"/>
        <v>0.48525558333333335</v>
      </c>
    </row>
    <row r="31" spans="1:62">
      <c r="A31" s="426" t="s">
        <v>4</v>
      </c>
      <c r="B31" s="343">
        <f t="shared" ref="B31:BJ31" si="2">MIN(B5:B28)</f>
        <v>33.5121307</v>
      </c>
      <c r="C31" s="344">
        <f t="shared" si="2"/>
        <v>4.6054148000000001</v>
      </c>
      <c r="D31" s="343">
        <f t="shared" si="2"/>
        <v>0.79976029999999998</v>
      </c>
      <c r="E31" s="344">
        <f t="shared" si="2"/>
        <v>0.81805079999999997</v>
      </c>
      <c r="F31" s="342">
        <f t="shared" si="2"/>
        <v>15.3051739</v>
      </c>
      <c r="G31" s="342">
        <f t="shared" si="2"/>
        <v>1.8790255775710218</v>
      </c>
      <c r="H31" s="343">
        <f t="shared" si="2"/>
        <v>12.404401500000001</v>
      </c>
      <c r="I31" s="344">
        <f t="shared" si="2"/>
        <v>191.94292960000001</v>
      </c>
      <c r="J31" s="343">
        <f t="shared" si="2"/>
        <v>14.981056799999999</v>
      </c>
      <c r="K31" s="344">
        <f t="shared" si="2"/>
        <v>183.94845140000001</v>
      </c>
      <c r="L31" s="343">
        <f t="shared" si="2"/>
        <v>19.4751759</v>
      </c>
      <c r="M31" s="345">
        <f t="shared" si="2"/>
        <v>27.338067899999999</v>
      </c>
      <c r="N31" s="345">
        <f t="shared" si="2"/>
        <v>14.1696499</v>
      </c>
      <c r="O31" s="344">
        <f t="shared" si="2"/>
        <v>198.5128435</v>
      </c>
      <c r="P31" s="343">
        <f t="shared" si="2"/>
        <v>20.254797400000001</v>
      </c>
      <c r="Q31" s="345">
        <f t="shared" si="2"/>
        <v>26.453718899999998</v>
      </c>
      <c r="R31" s="345">
        <f t="shared" si="2"/>
        <v>13.900232600000001</v>
      </c>
      <c r="S31" s="344">
        <f t="shared" si="2"/>
        <v>196.065663</v>
      </c>
      <c r="T31" s="343">
        <f t="shared" si="2"/>
        <v>20.0268871</v>
      </c>
      <c r="U31" s="345">
        <f t="shared" si="2"/>
        <v>31.9552938</v>
      </c>
      <c r="V31" s="345">
        <f t="shared" si="2"/>
        <v>13.9829835</v>
      </c>
      <c r="W31" s="344">
        <f t="shared" si="2"/>
        <v>196.26188379999999</v>
      </c>
      <c r="X31" s="343">
        <f t="shared" si="2"/>
        <v>19.845100800000001</v>
      </c>
      <c r="Y31" s="345">
        <f t="shared" si="2"/>
        <v>35.013892300000002</v>
      </c>
      <c r="Z31" s="345">
        <f t="shared" si="2"/>
        <v>14.021414500000001</v>
      </c>
      <c r="AA31" s="344">
        <f t="shared" si="2"/>
        <v>197.57335380000001</v>
      </c>
      <c r="AB31" s="343">
        <f t="shared" si="2"/>
        <v>194.3307926</v>
      </c>
      <c r="AC31" s="345">
        <f t="shared" si="2"/>
        <v>13.059843600000001</v>
      </c>
      <c r="AD31" s="344">
        <f t="shared" si="2"/>
        <v>44.584784695416666</v>
      </c>
      <c r="AE31" s="343">
        <f t="shared" si="2"/>
        <v>5.1960835000000003</v>
      </c>
      <c r="AF31" s="345">
        <f t="shared" si="2"/>
        <v>9.9642885000000003</v>
      </c>
      <c r="AG31" s="345">
        <f t="shared" si="2"/>
        <v>0</v>
      </c>
      <c r="AH31" s="344">
        <f t="shared" si="2"/>
        <v>74.1812209</v>
      </c>
      <c r="AI31" s="343">
        <f t="shared" si="2"/>
        <v>20.322511599999999</v>
      </c>
      <c r="AJ31" s="345">
        <f t="shared" si="2"/>
        <v>45.797716399999999</v>
      </c>
      <c r="AK31" s="345">
        <f t="shared" si="2"/>
        <v>13.267618300000001</v>
      </c>
      <c r="AL31" s="341">
        <f t="shared" si="2"/>
        <v>190.90057609999999</v>
      </c>
      <c r="AM31" s="343">
        <f t="shared" si="2"/>
        <v>193.65423849999999</v>
      </c>
      <c r="AN31" s="345">
        <f t="shared" si="2"/>
        <v>12.809917</v>
      </c>
      <c r="AO31" s="344">
        <f t="shared" si="2"/>
        <v>3.0860063890277778</v>
      </c>
      <c r="AP31" s="343">
        <f t="shared" si="2"/>
        <v>48.097786750972219</v>
      </c>
      <c r="AQ31" s="345">
        <f t="shared" si="2"/>
        <v>2.8816592276666668</v>
      </c>
      <c r="AR31" s="344">
        <f t="shared" si="2"/>
        <v>66.432041420166669</v>
      </c>
      <c r="AS31" s="343">
        <f t="shared" si="2"/>
        <v>7.4559382000000003</v>
      </c>
      <c r="AT31" s="345">
        <f t="shared" si="2"/>
        <v>115.86624372044444</v>
      </c>
      <c r="AU31" s="345">
        <f t="shared" si="2"/>
        <v>86.367424600000007</v>
      </c>
      <c r="AV31" s="345">
        <f t="shared" si="2"/>
        <v>39.794659600000003</v>
      </c>
      <c r="AW31" s="346">
        <f t="shared" si="2"/>
        <v>7.2923932000000002</v>
      </c>
      <c r="AX31" s="347">
        <f t="shared" si="2"/>
        <v>14.981056799999999</v>
      </c>
      <c r="AY31" s="346">
        <f t="shared" si="2"/>
        <v>183.94845140000001</v>
      </c>
      <c r="AZ31" s="346">
        <f t="shared" si="2"/>
        <v>86.235541999999995</v>
      </c>
      <c r="BA31" s="346">
        <f t="shared" si="2"/>
        <v>13.6719273</v>
      </c>
      <c r="BB31" s="346">
        <f t="shared" si="2"/>
        <v>0.99191320000000005</v>
      </c>
      <c r="BC31" s="346">
        <f t="shared" si="2"/>
        <v>0.33686389999999999</v>
      </c>
      <c r="BD31" s="342">
        <f t="shared" si="2"/>
        <v>74.516279100000006</v>
      </c>
      <c r="BE31" s="347">
        <f t="shared" si="2"/>
        <v>0.1072617</v>
      </c>
      <c r="BF31" s="344">
        <f t="shared" si="2"/>
        <v>0.1115685</v>
      </c>
      <c r="BG31" s="347">
        <f t="shared" si="2"/>
        <v>6.8407999999999997E-2</v>
      </c>
      <c r="BH31" s="344">
        <f t="shared" si="2"/>
        <v>8.5618899999999998E-2</v>
      </c>
      <c r="BI31" s="347">
        <f t="shared" si="2"/>
        <v>0.61879240000000002</v>
      </c>
      <c r="BJ31" s="344">
        <f t="shared" si="2"/>
        <v>0.3316984</v>
      </c>
    </row>
    <row r="32" spans="1:62" ht="13.5" thickBot="1">
      <c r="A32" s="427" t="s">
        <v>3</v>
      </c>
      <c r="B32" s="350">
        <f t="shared" ref="B32:BJ32" si="3">MAX(B5:B28)</f>
        <v>35.5781147</v>
      </c>
      <c r="C32" s="351">
        <f t="shared" si="3"/>
        <v>8.4452856999999995</v>
      </c>
      <c r="D32" s="350">
        <f t="shared" si="3"/>
        <v>0.94816900000000004</v>
      </c>
      <c r="E32" s="351">
        <f t="shared" si="3"/>
        <v>1.0160089000000001</v>
      </c>
      <c r="F32" s="349">
        <f t="shared" si="3"/>
        <v>21.247202600000001</v>
      </c>
      <c r="G32" s="349">
        <f t="shared" si="3"/>
        <v>3.8458383874461206</v>
      </c>
      <c r="H32" s="350">
        <f t="shared" si="3"/>
        <v>14.127302500000001</v>
      </c>
      <c r="I32" s="351">
        <f t="shared" si="3"/>
        <v>197.49580660000001</v>
      </c>
      <c r="J32" s="350">
        <f t="shared" si="3"/>
        <v>18.086608500000001</v>
      </c>
      <c r="K32" s="351">
        <f t="shared" si="3"/>
        <v>194.97672979999999</v>
      </c>
      <c r="L32" s="350">
        <f t="shared" si="3"/>
        <v>23.117472899999999</v>
      </c>
      <c r="M32" s="352">
        <f t="shared" si="3"/>
        <v>40.105092399999997</v>
      </c>
      <c r="N32" s="352">
        <f t="shared" si="3"/>
        <v>15.235815300000001</v>
      </c>
      <c r="O32" s="351">
        <f t="shared" si="3"/>
        <v>201.86687169999999</v>
      </c>
      <c r="P32" s="350">
        <f t="shared" si="3"/>
        <v>24.108038100000002</v>
      </c>
      <c r="Q32" s="352">
        <f t="shared" si="3"/>
        <v>40.905378399999996</v>
      </c>
      <c r="R32" s="352">
        <f t="shared" si="3"/>
        <v>15.0129097</v>
      </c>
      <c r="S32" s="351">
        <f t="shared" si="3"/>
        <v>198.73942389999999</v>
      </c>
      <c r="T32" s="350">
        <f t="shared" si="3"/>
        <v>21.775219199999999</v>
      </c>
      <c r="U32" s="352">
        <f t="shared" si="3"/>
        <v>37.830795500000001</v>
      </c>
      <c r="V32" s="352">
        <f t="shared" si="3"/>
        <v>15.105175600000001</v>
      </c>
      <c r="W32" s="351">
        <f t="shared" si="3"/>
        <v>199.04245169999999</v>
      </c>
      <c r="X32" s="350">
        <f t="shared" si="3"/>
        <v>21.6387769</v>
      </c>
      <c r="Y32" s="352">
        <f t="shared" si="3"/>
        <v>42.108449</v>
      </c>
      <c r="Z32" s="352">
        <f t="shared" si="3"/>
        <v>15.1065322</v>
      </c>
      <c r="AA32" s="351">
        <f t="shared" si="3"/>
        <v>200.65837830000001</v>
      </c>
      <c r="AB32" s="350">
        <f t="shared" si="3"/>
        <v>199.0350479</v>
      </c>
      <c r="AC32" s="352">
        <f t="shared" si="3"/>
        <v>14.562866700000001</v>
      </c>
      <c r="AD32" s="351">
        <f t="shared" si="3"/>
        <v>55.498876815416672</v>
      </c>
      <c r="AE32" s="350">
        <f t="shared" si="3"/>
        <v>6.8772535000000001</v>
      </c>
      <c r="AF32" s="352">
        <f t="shared" si="3"/>
        <v>9.9877917000000007</v>
      </c>
      <c r="AG32" s="352">
        <f t="shared" si="3"/>
        <v>0</v>
      </c>
      <c r="AH32" s="351">
        <f t="shared" si="3"/>
        <v>75.807739100000006</v>
      </c>
      <c r="AI32" s="350">
        <f t="shared" si="3"/>
        <v>21.196862800000002</v>
      </c>
      <c r="AJ32" s="352">
        <f t="shared" si="3"/>
        <v>60.299760399999997</v>
      </c>
      <c r="AK32" s="352">
        <f t="shared" si="3"/>
        <v>14.7179836</v>
      </c>
      <c r="AL32" s="348">
        <f t="shared" si="3"/>
        <v>194.33050879999999</v>
      </c>
      <c r="AM32" s="350">
        <f t="shared" si="3"/>
        <v>198.72661869999999</v>
      </c>
      <c r="AN32" s="352">
        <f t="shared" si="3"/>
        <v>14.4347549</v>
      </c>
      <c r="AO32" s="351">
        <f t="shared" si="3"/>
        <v>6.5691659756944443</v>
      </c>
      <c r="AP32" s="350">
        <f t="shared" si="3"/>
        <v>63.970528295388888</v>
      </c>
      <c r="AQ32" s="352">
        <f t="shared" si="3"/>
        <v>82.222018637750011</v>
      </c>
      <c r="AR32" s="351">
        <f t="shared" si="3"/>
        <v>130.31980538872222</v>
      </c>
      <c r="AS32" s="350">
        <f t="shared" si="3"/>
        <v>15.2660599</v>
      </c>
      <c r="AT32" s="352">
        <f t="shared" si="3"/>
        <v>134.73907193113891</v>
      </c>
      <c r="AU32" s="352">
        <f t="shared" si="3"/>
        <v>125.0838787</v>
      </c>
      <c r="AV32" s="352">
        <f t="shared" si="3"/>
        <v>99.986939500000005</v>
      </c>
      <c r="AW32" s="353">
        <f t="shared" si="3"/>
        <v>15.2397232</v>
      </c>
      <c r="AX32" s="354">
        <f t="shared" si="3"/>
        <v>18.086608500000001</v>
      </c>
      <c r="AY32" s="353">
        <f t="shared" si="3"/>
        <v>194.97672979999999</v>
      </c>
      <c r="AZ32" s="353">
        <f t="shared" si="3"/>
        <v>122.3610035</v>
      </c>
      <c r="BA32" s="353">
        <f t="shared" si="3"/>
        <v>15.263924100000001</v>
      </c>
      <c r="BB32" s="353">
        <f t="shared" si="3"/>
        <v>1.3199219</v>
      </c>
      <c r="BC32" s="353">
        <f t="shared" si="3"/>
        <v>39.466832799999999</v>
      </c>
      <c r="BD32" s="349">
        <f t="shared" si="3"/>
        <v>92.558718099999993</v>
      </c>
      <c r="BE32" s="354">
        <f t="shared" si="3"/>
        <v>17.1701725</v>
      </c>
      <c r="BF32" s="351">
        <f t="shared" si="3"/>
        <v>0.1844971</v>
      </c>
      <c r="BG32" s="354">
        <f t="shared" si="3"/>
        <v>8.1009100000000001E-2</v>
      </c>
      <c r="BH32" s="351">
        <f t="shared" si="3"/>
        <v>21.6499536</v>
      </c>
      <c r="BI32" s="354">
        <f t="shared" si="3"/>
        <v>3.2358033000000002</v>
      </c>
      <c r="BJ32" s="351">
        <f t="shared" si="3"/>
        <v>1.6955768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  <mergeCell ref="AS1:AW1"/>
    <mergeCell ref="BE1:BF1"/>
    <mergeCell ref="BG1:BH1"/>
    <mergeCell ref="BI1:BJ1"/>
    <mergeCell ref="AX1:AY1"/>
    <mergeCell ref="AZ1:BA1"/>
    <mergeCell ref="BB1:BC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zoomScale="90" zoomScaleNormal="90" workbookViewId="0">
      <selection activeCell="D28" sqref="D28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56" t="s">
        <v>304</v>
      </c>
      <c r="B2" s="858" t="s">
        <v>305</v>
      </c>
      <c r="C2" s="859"/>
      <c r="D2" s="859"/>
      <c r="E2" s="859"/>
      <c r="F2" s="860"/>
    </row>
    <row r="3" spans="1:6" ht="15.75" thickBot="1">
      <c r="A3" s="857"/>
      <c r="B3" s="435" t="s">
        <v>306</v>
      </c>
      <c r="C3" s="436" t="s">
        <v>307</v>
      </c>
      <c r="D3" s="436" t="s">
        <v>308</v>
      </c>
      <c r="E3" s="436" t="s">
        <v>311</v>
      </c>
      <c r="F3" s="437" t="s">
        <v>312</v>
      </c>
    </row>
    <row r="4" spans="1:6">
      <c r="A4" s="438">
        <v>1</v>
      </c>
      <c r="B4" s="861">
        <v>45809</v>
      </c>
      <c r="C4" s="440" t="s">
        <v>309</v>
      </c>
      <c r="D4" s="441">
        <v>0.60416666666666663</v>
      </c>
      <c r="E4" s="442">
        <v>5.0599999999999996</v>
      </c>
      <c r="F4" s="443">
        <v>33.6</v>
      </c>
    </row>
    <row r="5" spans="1:6">
      <c r="A5" s="439">
        <v>2</v>
      </c>
      <c r="B5" s="862"/>
      <c r="C5" s="444" t="s">
        <v>310</v>
      </c>
      <c r="D5" s="445">
        <v>0.29166666666666669</v>
      </c>
      <c r="E5" s="446">
        <v>5.16</v>
      </c>
      <c r="F5" s="447">
        <v>27.7</v>
      </c>
    </row>
    <row r="6" spans="1:6">
      <c r="A6" s="439">
        <v>3</v>
      </c>
      <c r="B6" s="863">
        <v>45810</v>
      </c>
      <c r="C6" s="444" t="s">
        <v>309</v>
      </c>
      <c r="D6" s="445">
        <v>0.67986111111111114</v>
      </c>
      <c r="E6" s="446">
        <v>5.16</v>
      </c>
      <c r="F6" s="447">
        <v>33.9</v>
      </c>
    </row>
    <row r="7" spans="1:6">
      <c r="A7" s="439">
        <v>4</v>
      </c>
      <c r="B7" s="862"/>
      <c r="C7" s="444" t="s">
        <v>310</v>
      </c>
      <c r="D7" s="445">
        <v>0.27083333333333331</v>
      </c>
      <c r="E7" s="447">
        <v>4.8</v>
      </c>
      <c r="F7" s="447">
        <v>30.8</v>
      </c>
    </row>
    <row r="8" spans="1:6">
      <c r="A8" s="438">
        <v>5</v>
      </c>
      <c r="B8" s="861">
        <v>45811</v>
      </c>
      <c r="C8" s="440" t="s">
        <v>309</v>
      </c>
      <c r="D8" s="441">
        <v>0.73263888888888884</v>
      </c>
      <c r="E8" s="442">
        <v>5.03</v>
      </c>
      <c r="F8" s="443">
        <v>30.6</v>
      </c>
    </row>
    <row r="9" spans="1:6">
      <c r="A9" s="439">
        <v>6</v>
      </c>
      <c r="B9" s="862"/>
      <c r="C9" s="444" t="s">
        <v>310</v>
      </c>
      <c r="D9" s="445">
        <v>0.29166666666666669</v>
      </c>
      <c r="E9" s="446">
        <v>4.8899999999999997</v>
      </c>
      <c r="F9" s="447">
        <v>30.8</v>
      </c>
    </row>
    <row r="10" spans="1:6">
      <c r="A10" s="439">
        <v>7</v>
      </c>
      <c r="B10" s="863">
        <v>45812</v>
      </c>
      <c r="C10" s="444" t="s">
        <v>309</v>
      </c>
      <c r="D10" s="445">
        <v>0.69374999999999998</v>
      </c>
      <c r="E10" s="446">
        <v>5.59</v>
      </c>
      <c r="F10" s="447">
        <v>26.4</v>
      </c>
    </row>
    <row r="11" spans="1:6">
      <c r="A11" s="439">
        <v>8</v>
      </c>
      <c r="B11" s="862"/>
      <c r="C11" s="444" t="s">
        <v>310</v>
      </c>
      <c r="D11" s="445">
        <v>7.0833333333333331E-2</v>
      </c>
      <c r="E11" s="446">
        <v>5.27</v>
      </c>
      <c r="F11" s="447">
        <v>29.6</v>
      </c>
    </row>
    <row r="12" spans="1:6">
      <c r="A12" s="439">
        <v>9</v>
      </c>
      <c r="B12" s="863">
        <v>45813</v>
      </c>
      <c r="C12" s="444" t="s">
        <v>309</v>
      </c>
      <c r="D12" s="445">
        <v>0.58333333333333337</v>
      </c>
      <c r="E12" s="446">
        <v>5.17</v>
      </c>
      <c r="F12" s="447">
        <v>27.5</v>
      </c>
    </row>
    <row r="13" spans="1:6">
      <c r="A13" s="439">
        <v>10</v>
      </c>
      <c r="B13" s="862"/>
      <c r="C13" s="444" t="s">
        <v>310</v>
      </c>
      <c r="D13" s="445">
        <v>0.05</v>
      </c>
      <c r="E13" s="446">
        <v>5.27</v>
      </c>
      <c r="F13" s="447">
        <v>27</v>
      </c>
    </row>
    <row r="14" spans="1:6">
      <c r="A14" s="439">
        <v>11</v>
      </c>
      <c r="B14" s="863">
        <v>45814</v>
      </c>
      <c r="C14" s="444" t="s">
        <v>309</v>
      </c>
      <c r="D14" s="445">
        <v>0.70486111111111116</v>
      </c>
      <c r="E14" s="446">
        <v>6.66</v>
      </c>
      <c r="F14" s="447">
        <v>28.1</v>
      </c>
    </row>
    <row r="15" spans="1:6">
      <c r="A15" s="439">
        <v>12</v>
      </c>
      <c r="B15" s="862"/>
      <c r="C15" s="444" t="s">
        <v>310</v>
      </c>
      <c r="D15" s="445">
        <v>4.8611111111111112E-2</v>
      </c>
      <c r="E15" s="446">
        <v>5.09</v>
      </c>
      <c r="F15" s="447">
        <v>30.4</v>
      </c>
    </row>
    <row r="16" spans="1:6">
      <c r="A16" s="439">
        <v>13</v>
      </c>
      <c r="B16" s="863">
        <v>45815</v>
      </c>
      <c r="C16" s="444" t="s">
        <v>309</v>
      </c>
      <c r="D16" s="445">
        <v>0.63749999999999996</v>
      </c>
      <c r="E16" s="446">
        <v>5.12</v>
      </c>
      <c r="F16" s="447">
        <v>25.1</v>
      </c>
    </row>
    <row r="17" spans="1:6">
      <c r="A17" s="439">
        <v>14</v>
      </c>
      <c r="B17" s="862"/>
      <c r="C17" s="444" t="s">
        <v>310</v>
      </c>
      <c r="D17" s="445">
        <v>5.5555555555555552E-2</v>
      </c>
      <c r="E17" s="446">
        <v>5.18</v>
      </c>
      <c r="F17" s="447">
        <v>33.4</v>
      </c>
    </row>
    <row r="18" spans="1:6">
      <c r="A18" s="439">
        <v>15</v>
      </c>
      <c r="B18" s="863">
        <v>45816</v>
      </c>
      <c r="C18" s="444" t="s">
        <v>309</v>
      </c>
      <c r="D18" s="445">
        <v>0.63194444444444442</v>
      </c>
      <c r="E18" s="446">
        <v>5.31</v>
      </c>
      <c r="F18" s="447">
        <v>23.9</v>
      </c>
    </row>
    <row r="19" spans="1:6">
      <c r="A19" s="439">
        <v>16</v>
      </c>
      <c r="B19" s="862"/>
      <c r="C19" s="444" t="s">
        <v>310</v>
      </c>
      <c r="D19" s="445">
        <v>3.4722222222222224E-2</v>
      </c>
      <c r="E19" s="446">
        <v>5.33</v>
      </c>
      <c r="F19" s="447">
        <v>34.4</v>
      </c>
    </row>
    <row r="20" spans="1:6">
      <c r="A20" s="439">
        <v>17</v>
      </c>
      <c r="B20" s="863">
        <v>45817</v>
      </c>
      <c r="C20" s="444" t="s">
        <v>309</v>
      </c>
      <c r="D20" s="445">
        <v>0.8125</v>
      </c>
      <c r="E20" s="446">
        <v>5.27</v>
      </c>
      <c r="F20" s="447">
        <v>31.1</v>
      </c>
    </row>
    <row r="21" spans="1:6">
      <c r="A21" s="439">
        <v>18</v>
      </c>
      <c r="B21" s="862"/>
      <c r="C21" s="444" t="s">
        <v>310</v>
      </c>
      <c r="D21" s="445">
        <v>0.92708333333333337</v>
      </c>
      <c r="E21" s="446">
        <v>5.55</v>
      </c>
      <c r="F21" s="447">
        <v>22.2</v>
      </c>
    </row>
    <row r="22" spans="1:6">
      <c r="A22" s="439">
        <v>19</v>
      </c>
      <c r="B22" s="863">
        <v>45818</v>
      </c>
      <c r="C22" s="444" t="s">
        <v>309</v>
      </c>
      <c r="D22" s="445">
        <v>0.37152777777777779</v>
      </c>
      <c r="E22" s="446">
        <v>5.69</v>
      </c>
      <c r="F22" s="447">
        <v>31.6</v>
      </c>
    </row>
    <row r="23" spans="1:6">
      <c r="A23" s="439">
        <v>20</v>
      </c>
      <c r="B23" s="862"/>
      <c r="C23" s="444" t="s">
        <v>310</v>
      </c>
      <c r="D23" s="445">
        <v>1.3888888888888888E-2</v>
      </c>
      <c r="E23" s="446">
        <v>5.18</v>
      </c>
      <c r="F23" s="447">
        <v>24.3</v>
      </c>
    </row>
    <row r="24" spans="1:6">
      <c r="A24" s="439">
        <v>21</v>
      </c>
      <c r="B24" s="863">
        <v>45819</v>
      </c>
      <c r="C24" s="444" t="s">
        <v>309</v>
      </c>
      <c r="D24" s="445">
        <v>0.70833333333333337</v>
      </c>
      <c r="E24" s="446">
        <v>5.07</v>
      </c>
      <c r="F24" s="447">
        <v>21.6</v>
      </c>
    </row>
    <row r="25" spans="1:6">
      <c r="A25" s="439">
        <v>22</v>
      </c>
      <c r="B25" s="862"/>
      <c r="C25" s="444" t="s">
        <v>310</v>
      </c>
      <c r="D25" s="445">
        <v>0.9375</v>
      </c>
      <c r="E25" s="446">
        <v>5.62</v>
      </c>
      <c r="F25" s="447">
        <v>28.8</v>
      </c>
    </row>
    <row r="26" spans="1:6">
      <c r="A26" s="439">
        <v>23</v>
      </c>
      <c r="B26" s="863">
        <v>45820</v>
      </c>
      <c r="C26" s="444" t="s">
        <v>309</v>
      </c>
      <c r="D26" s="445">
        <v>0.4236111111111111</v>
      </c>
      <c r="E26" s="446">
        <v>5.08</v>
      </c>
      <c r="F26" s="447">
        <v>27.3</v>
      </c>
    </row>
    <row r="27" spans="1:6">
      <c r="A27" s="439">
        <v>24</v>
      </c>
      <c r="B27" s="862"/>
      <c r="C27" s="444" t="s">
        <v>310</v>
      </c>
      <c r="D27" s="445">
        <v>0.89583333333333337</v>
      </c>
      <c r="E27" s="446">
        <v>5.64</v>
      </c>
      <c r="F27" s="447">
        <v>26.6</v>
      </c>
    </row>
    <row r="28" spans="1:6">
      <c r="A28" s="439">
        <v>25</v>
      </c>
      <c r="B28" s="863">
        <v>45821</v>
      </c>
      <c r="C28" s="444" t="s">
        <v>309</v>
      </c>
      <c r="D28" s="445"/>
      <c r="E28" s="446"/>
      <c r="F28" s="447"/>
    </row>
    <row r="29" spans="1:6">
      <c r="A29" s="439">
        <v>26</v>
      </c>
      <c r="B29" s="862"/>
      <c r="C29" s="444" t="s">
        <v>310</v>
      </c>
      <c r="D29" s="445"/>
      <c r="E29" s="446"/>
      <c r="F29" s="447"/>
    </row>
    <row r="30" spans="1:6">
      <c r="A30" s="439">
        <v>27</v>
      </c>
      <c r="B30" s="863">
        <v>45822</v>
      </c>
      <c r="C30" s="444" t="s">
        <v>309</v>
      </c>
      <c r="D30" s="445"/>
      <c r="E30" s="446"/>
      <c r="F30" s="447"/>
    </row>
    <row r="31" spans="1:6">
      <c r="A31" s="439">
        <v>28</v>
      </c>
      <c r="B31" s="862"/>
      <c r="C31" s="444" t="s">
        <v>310</v>
      </c>
      <c r="D31" s="445"/>
      <c r="E31" s="446"/>
      <c r="F31" s="447"/>
    </row>
    <row r="32" spans="1:6">
      <c r="A32" s="439">
        <v>29</v>
      </c>
      <c r="B32" s="863">
        <v>45823</v>
      </c>
      <c r="C32" s="444" t="s">
        <v>309</v>
      </c>
      <c r="D32" s="445"/>
      <c r="E32" s="446"/>
      <c r="F32" s="447"/>
    </row>
    <row r="33" spans="1:6">
      <c r="A33" s="439">
        <v>30</v>
      </c>
      <c r="B33" s="862"/>
      <c r="C33" s="444" t="s">
        <v>310</v>
      </c>
      <c r="D33" s="445"/>
      <c r="E33" s="446"/>
      <c r="F33" s="447"/>
    </row>
    <row r="34" spans="1:6">
      <c r="A34" s="439">
        <v>31</v>
      </c>
      <c r="B34" s="863">
        <v>45824</v>
      </c>
      <c r="C34" s="444" t="s">
        <v>309</v>
      </c>
      <c r="D34" s="445"/>
      <c r="E34" s="446"/>
      <c r="F34" s="447"/>
    </row>
    <row r="35" spans="1:6">
      <c r="A35" s="439">
        <v>32</v>
      </c>
      <c r="B35" s="862"/>
      <c r="C35" s="444" t="s">
        <v>310</v>
      </c>
      <c r="D35" s="445"/>
      <c r="E35" s="446"/>
      <c r="F35" s="447"/>
    </row>
    <row r="36" spans="1:6">
      <c r="A36" s="439">
        <v>33</v>
      </c>
      <c r="B36" s="863">
        <v>45825</v>
      </c>
      <c r="C36" s="444" t="s">
        <v>309</v>
      </c>
      <c r="D36" s="445"/>
      <c r="E36" s="446"/>
      <c r="F36" s="447"/>
    </row>
    <row r="37" spans="1:6">
      <c r="A37" s="439">
        <v>34</v>
      </c>
      <c r="B37" s="862"/>
      <c r="C37" s="444" t="s">
        <v>310</v>
      </c>
      <c r="D37" s="445"/>
      <c r="E37" s="446"/>
      <c r="F37" s="447"/>
    </row>
    <row r="38" spans="1:6">
      <c r="A38" s="439">
        <v>35</v>
      </c>
      <c r="B38" s="863">
        <v>45826</v>
      </c>
      <c r="C38" s="444" t="s">
        <v>309</v>
      </c>
      <c r="D38" s="445"/>
      <c r="E38" s="446"/>
      <c r="F38" s="447"/>
    </row>
    <row r="39" spans="1:6">
      <c r="A39" s="439">
        <v>36</v>
      </c>
      <c r="B39" s="862"/>
      <c r="C39" s="444" t="s">
        <v>310</v>
      </c>
      <c r="D39" s="445"/>
      <c r="E39" s="446"/>
      <c r="F39" s="447"/>
    </row>
    <row r="40" spans="1:6">
      <c r="A40" s="439">
        <v>37</v>
      </c>
      <c r="B40" s="863">
        <v>45827</v>
      </c>
      <c r="C40" s="444" t="s">
        <v>309</v>
      </c>
      <c r="D40" s="445"/>
      <c r="E40" s="446"/>
      <c r="F40" s="447"/>
    </row>
    <row r="41" spans="1:6">
      <c r="A41" s="439">
        <v>38</v>
      </c>
      <c r="B41" s="862"/>
      <c r="C41" s="444" t="s">
        <v>310</v>
      </c>
      <c r="D41" s="445"/>
      <c r="E41" s="446"/>
      <c r="F41" s="447"/>
    </row>
    <row r="42" spans="1:6">
      <c r="A42" s="439">
        <v>39</v>
      </c>
      <c r="B42" s="863">
        <v>45828</v>
      </c>
      <c r="C42" s="444" t="s">
        <v>309</v>
      </c>
      <c r="D42" s="445"/>
      <c r="E42" s="446"/>
      <c r="F42" s="447"/>
    </row>
    <row r="43" spans="1:6">
      <c r="A43" s="439">
        <v>40</v>
      </c>
      <c r="B43" s="862"/>
      <c r="C43" s="444" t="s">
        <v>310</v>
      </c>
      <c r="D43" s="445"/>
      <c r="E43" s="446"/>
      <c r="F43" s="447"/>
    </row>
    <row r="44" spans="1:6">
      <c r="A44" s="439">
        <v>41</v>
      </c>
      <c r="B44" s="863">
        <v>45829</v>
      </c>
      <c r="C44" s="444" t="s">
        <v>309</v>
      </c>
      <c r="D44" s="445"/>
      <c r="E44" s="446"/>
      <c r="F44" s="447"/>
    </row>
    <row r="45" spans="1:6">
      <c r="A45" s="439">
        <v>42</v>
      </c>
      <c r="B45" s="862"/>
      <c r="C45" s="444" t="s">
        <v>310</v>
      </c>
      <c r="D45" s="445"/>
      <c r="E45" s="446"/>
      <c r="F45" s="447"/>
    </row>
    <row r="46" spans="1:6">
      <c r="A46" s="439">
        <v>43</v>
      </c>
      <c r="B46" s="863">
        <v>45830</v>
      </c>
      <c r="C46" s="444" t="s">
        <v>309</v>
      </c>
      <c r="D46" s="445"/>
      <c r="E46" s="446"/>
      <c r="F46" s="447"/>
    </row>
    <row r="47" spans="1:6">
      <c r="A47" s="439">
        <v>44</v>
      </c>
      <c r="B47" s="862"/>
      <c r="C47" s="444" t="s">
        <v>310</v>
      </c>
      <c r="D47" s="445"/>
      <c r="E47" s="446"/>
      <c r="F47" s="447"/>
    </row>
    <row r="48" spans="1:6">
      <c r="A48" s="439">
        <v>45</v>
      </c>
      <c r="B48" s="863">
        <v>45831</v>
      </c>
      <c r="C48" s="444" t="s">
        <v>309</v>
      </c>
      <c r="D48" s="445"/>
      <c r="E48" s="446"/>
      <c r="F48" s="447"/>
    </row>
    <row r="49" spans="1:6">
      <c r="A49" s="439">
        <v>46</v>
      </c>
      <c r="B49" s="862"/>
      <c r="C49" s="444" t="s">
        <v>310</v>
      </c>
      <c r="D49" s="445"/>
      <c r="E49" s="446"/>
      <c r="F49" s="447"/>
    </row>
    <row r="50" spans="1:6">
      <c r="A50" s="439">
        <v>47</v>
      </c>
      <c r="B50" s="863">
        <v>45832</v>
      </c>
      <c r="C50" s="444" t="s">
        <v>309</v>
      </c>
      <c r="D50" s="445"/>
      <c r="E50" s="446"/>
      <c r="F50" s="447"/>
    </row>
    <row r="51" spans="1:6">
      <c r="A51" s="439">
        <v>48</v>
      </c>
      <c r="B51" s="862"/>
      <c r="C51" s="444" t="s">
        <v>310</v>
      </c>
      <c r="D51" s="445"/>
      <c r="E51" s="446"/>
      <c r="F51" s="447"/>
    </row>
    <row r="52" spans="1:6">
      <c r="A52" s="439">
        <v>49</v>
      </c>
      <c r="B52" s="863">
        <v>45833</v>
      </c>
      <c r="C52" s="444" t="s">
        <v>309</v>
      </c>
      <c r="D52" s="445"/>
      <c r="E52" s="446"/>
      <c r="F52" s="447"/>
    </row>
    <row r="53" spans="1:6">
      <c r="A53" s="439">
        <v>50</v>
      </c>
      <c r="B53" s="862"/>
      <c r="C53" s="444" t="s">
        <v>310</v>
      </c>
      <c r="D53" s="445"/>
      <c r="E53" s="446"/>
      <c r="F53" s="447"/>
    </row>
    <row r="54" spans="1:6">
      <c r="A54" s="439">
        <v>51</v>
      </c>
      <c r="B54" s="863">
        <v>45834</v>
      </c>
      <c r="C54" s="444" t="s">
        <v>309</v>
      </c>
      <c r="D54" s="445"/>
      <c r="E54" s="446"/>
      <c r="F54" s="447"/>
    </row>
    <row r="55" spans="1:6">
      <c r="A55" s="439">
        <v>52</v>
      </c>
      <c r="B55" s="862"/>
      <c r="C55" s="444" t="s">
        <v>310</v>
      </c>
      <c r="D55" s="445"/>
      <c r="E55" s="446"/>
      <c r="F55" s="447"/>
    </row>
    <row r="56" spans="1:6">
      <c r="A56" s="439">
        <v>53</v>
      </c>
      <c r="B56" s="863">
        <v>45835</v>
      </c>
      <c r="C56" s="444" t="s">
        <v>309</v>
      </c>
      <c r="D56" s="445"/>
      <c r="E56" s="446"/>
      <c r="F56" s="447"/>
    </row>
    <row r="57" spans="1:6">
      <c r="A57" s="439">
        <v>54</v>
      </c>
      <c r="B57" s="862"/>
      <c r="C57" s="444" t="s">
        <v>310</v>
      </c>
      <c r="D57" s="445"/>
      <c r="E57" s="446"/>
      <c r="F57" s="447"/>
    </row>
    <row r="58" spans="1:6">
      <c r="A58" s="439">
        <v>55</v>
      </c>
      <c r="B58" s="863">
        <v>45836</v>
      </c>
      <c r="C58" s="444" t="s">
        <v>309</v>
      </c>
      <c r="D58" s="445"/>
      <c r="E58" s="446"/>
      <c r="F58" s="447"/>
    </row>
    <row r="59" spans="1:6">
      <c r="A59" s="439">
        <v>56</v>
      </c>
      <c r="B59" s="862"/>
      <c r="C59" s="444" t="s">
        <v>310</v>
      </c>
      <c r="D59" s="445"/>
      <c r="E59" s="446"/>
      <c r="F59" s="447"/>
    </row>
    <row r="60" spans="1:6">
      <c r="A60" s="439">
        <v>57</v>
      </c>
      <c r="B60" s="863">
        <v>45837</v>
      </c>
      <c r="C60" s="444" t="s">
        <v>309</v>
      </c>
      <c r="D60" s="445"/>
      <c r="E60" s="446"/>
      <c r="F60" s="447"/>
    </row>
    <row r="61" spans="1:6">
      <c r="A61" s="439">
        <v>58</v>
      </c>
      <c r="B61" s="862"/>
      <c r="C61" s="444" t="s">
        <v>310</v>
      </c>
      <c r="D61" s="445"/>
      <c r="E61" s="446"/>
      <c r="F61" s="447"/>
    </row>
    <row r="62" spans="1:6">
      <c r="A62" s="439">
        <v>59</v>
      </c>
      <c r="B62" s="863">
        <v>45838</v>
      </c>
      <c r="C62" s="444" t="s">
        <v>309</v>
      </c>
      <c r="D62" s="445"/>
      <c r="E62" s="446"/>
      <c r="F62" s="447"/>
    </row>
    <row r="63" spans="1:6">
      <c r="A63" s="439">
        <v>60</v>
      </c>
      <c r="B63" s="862"/>
      <c r="C63" s="444" t="s">
        <v>310</v>
      </c>
      <c r="D63" s="445"/>
      <c r="E63" s="446"/>
      <c r="F63" s="447"/>
    </row>
    <row r="64" spans="1:6">
      <c r="A64" s="449"/>
      <c r="B64" s="449"/>
      <c r="C64" s="449"/>
      <c r="D64" s="449"/>
      <c r="E64" s="449"/>
      <c r="F64" s="449"/>
    </row>
    <row r="65" spans="1:6">
      <c r="A65" s="448"/>
      <c r="B65" s="448"/>
      <c r="C65" s="448"/>
      <c r="D65" s="448"/>
      <c r="E65" s="448"/>
      <c r="F65" s="448"/>
    </row>
    <row r="66" spans="1:6">
      <c r="A66" s="448"/>
      <c r="B66" s="448"/>
      <c r="C66" s="448"/>
      <c r="D66" s="448"/>
      <c r="E66" s="448"/>
      <c r="F66" s="448"/>
    </row>
    <row r="67" spans="1:6">
      <c r="A67" s="448"/>
      <c r="B67" s="448"/>
      <c r="C67" s="448"/>
      <c r="D67" s="448"/>
      <c r="E67" s="448"/>
      <c r="F67" s="448"/>
    </row>
    <row r="68" spans="1:6">
      <c r="A68" s="448"/>
      <c r="B68" s="448"/>
      <c r="C68" s="448"/>
      <c r="D68" s="448"/>
      <c r="E68" s="448"/>
      <c r="F68" s="448"/>
    </row>
    <row r="69" spans="1:6">
      <c r="A69" s="448"/>
      <c r="B69" s="448"/>
      <c r="C69" s="448"/>
      <c r="D69" s="448"/>
      <c r="E69" s="448"/>
      <c r="F69" s="448"/>
    </row>
    <row r="70" spans="1:6">
      <c r="A70" s="448"/>
      <c r="B70" s="448"/>
      <c r="C70" s="448"/>
      <c r="D70" s="448"/>
      <c r="E70" s="448"/>
      <c r="F70" s="448"/>
    </row>
    <row r="71" spans="1:6">
      <c r="A71" s="448"/>
      <c r="B71" s="448"/>
      <c r="C71" s="448"/>
      <c r="D71" s="448"/>
      <c r="E71" s="448"/>
      <c r="F71" s="448"/>
    </row>
    <row r="72" spans="1:6">
      <c r="A72" s="448"/>
      <c r="B72" s="448"/>
      <c r="C72" s="448"/>
      <c r="D72" s="448"/>
      <c r="E72" s="448"/>
      <c r="F72" s="448"/>
    </row>
    <row r="73" spans="1:6">
      <c r="A73" s="448"/>
      <c r="B73" s="448"/>
      <c r="C73" s="448"/>
      <c r="D73" s="448"/>
      <c r="E73" s="448"/>
      <c r="F73" s="448"/>
    </row>
    <row r="74" spans="1:6">
      <c r="A74" s="448"/>
      <c r="B74" s="448"/>
      <c r="C74" s="448"/>
      <c r="D74" s="448"/>
      <c r="E74" s="448"/>
      <c r="F74" s="448"/>
    </row>
    <row r="75" spans="1:6">
      <c r="A75" s="448"/>
      <c r="B75" s="448"/>
      <c r="C75" s="448"/>
      <c r="D75" s="448"/>
      <c r="E75" s="448"/>
      <c r="F75" s="448"/>
    </row>
    <row r="76" spans="1:6">
      <c r="A76" s="448"/>
      <c r="B76" s="448"/>
      <c r="C76" s="448"/>
      <c r="D76" s="448"/>
      <c r="E76" s="448"/>
      <c r="F76" s="448"/>
    </row>
    <row r="77" spans="1:6">
      <c r="A77" s="448"/>
      <c r="B77" s="448"/>
      <c r="C77" s="448"/>
      <c r="D77" s="448"/>
      <c r="E77" s="448"/>
      <c r="F77" s="448"/>
    </row>
    <row r="78" spans="1:6">
      <c r="A78" s="448"/>
      <c r="B78" s="448"/>
      <c r="C78" s="448"/>
      <c r="D78" s="448"/>
      <c r="E78" s="448"/>
      <c r="F78" s="448"/>
    </row>
    <row r="79" spans="1:6">
      <c r="A79" s="448"/>
      <c r="B79" s="448"/>
      <c r="C79" s="448"/>
      <c r="D79" s="448"/>
      <c r="E79" s="448"/>
      <c r="F79" s="448"/>
    </row>
    <row r="80" spans="1:6">
      <c r="A80" s="448"/>
      <c r="B80" s="448"/>
      <c r="C80" s="448"/>
      <c r="D80" s="448"/>
      <c r="E80" s="448"/>
      <c r="F80" s="448"/>
    </row>
  </sheetData>
  <mergeCells count="32">
    <mergeCell ref="B60:B61"/>
    <mergeCell ref="B62:B63"/>
    <mergeCell ref="B50:B51"/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30:B31"/>
    <mergeCell ref="B32:B33"/>
    <mergeCell ref="B34:B35"/>
    <mergeCell ref="B36:B37"/>
    <mergeCell ref="B38:B39"/>
    <mergeCell ref="B20:B21"/>
    <mergeCell ref="B22:B23"/>
    <mergeCell ref="B24:B25"/>
    <mergeCell ref="B26:B27"/>
    <mergeCell ref="B28:B29"/>
    <mergeCell ref="B10:B11"/>
    <mergeCell ref="B12:B13"/>
    <mergeCell ref="B14:B15"/>
    <mergeCell ref="B16:B17"/>
    <mergeCell ref="B18:B19"/>
    <mergeCell ref="A2:A3"/>
    <mergeCell ref="B2:F2"/>
    <mergeCell ref="B4:B5"/>
    <mergeCell ref="B6:B7"/>
    <mergeCell ref="B8:B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28">
        <f>Meter!B1</f>
        <v>45820</v>
      </c>
      <c r="C1" s="828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34"/>
      <c r="C2" s="43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286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68" t="s">
        <v>298</v>
      </c>
      <c r="B4" s="869"/>
      <c r="C4" s="864" t="s">
        <v>25</v>
      </c>
      <c r="D4" s="864"/>
      <c r="E4" s="864" t="s">
        <v>7</v>
      </c>
      <c r="F4" s="864"/>
      <c r="G4" s="864" t="s">
        <v>8</v>
      </c>
      <c r="H4" s="864"/>
      <c r="I4" s="864" t="s">
        <v>26</v>
      </c>
      <c r="J4" s="864"/>
      <c r="K4" s="864" t="s">
        <v>27</v>
      </c>
      <c r="L4" s="865"/>
      <c r="U4"/>
      <c r="V4" s="10"/>
      <c r="W4" s="10"/>
    </row>
    <row r="5" spans="1:23" ht="13.5" thickBot="1">
      <c r="A5" s="870"/>
      <c r="B5" s="871"/>
      <c r="C5" s="866" t="s">
        <v>28</v>
      </c>
      <c r="D5" s="866"/>
      <c r="E5" s="866" t="s">
        <v>26</v>
      </c>
      <c r="F5" s="866"/>
      <c r="G5" s="866" t="s">
        <v>26</v>
      </c>
      <c r="H5" s="866"/>
      <c r="I5" s="866" t="s">
        <v>29</v>
      </c>
      <c r="J5" s="866"/>
      <c r="K5" s="866" t="s">
        <v>29</v>
      </c>
      <c r="L5" s="867"/>
      <c r="U5"/>
      <c r="V5" s="10"/>
      <c r="W5" s="10"/>
    </row>
    <row r="6" spans="1:23" ht="15" customHeight="1">
      <c r="A6" s="884" t="s">
        <v>279</v>
      </c>
      <c r="B6" s="885" t="s">
        <v>279</v>
      </c>
      <c r="C6" s="876"/>
      <c r="D6" s="892"/>
      <c r="E6" s="876"/>
      <c r="F6" s="892"/>
      <c r="G6" s="876"/>
      <c r="H6" s="892"/>
      <c r="I6" s="876">
        <f>G6-E6</f>
        <v>0</v>
      </c>
      <c r="J6" s="892"/>
      <c r="K6" s="876">
        <f>G6-C6</f>
        <v>0</v>
      </c>
      <c r="L6" s="877"/>
      <c r="U6"/>
      <c r="V6" s="10"/>
      <c r="W6" s="10"/>
    </row>
    <row r="7" spans="1:23" ht="15" customHeight="1">
      <c r="A7" s="886" t="s">
        <v>280</v>
      </c>
      <c r="B7" s="887" t="s">
        <v>280</v>
      </c>
      <c r="C7" s="893"/>
      <c r="D7" s="894"/>
      <c r="E7" s="893"/>
      <c r="F7" s="894"/>
      <c r="G7" s="893"/>
      <c r="H7" s="894"/>
      <c r="I7" s="876">
        <f t="shared" ref="I7:I9" si="0">G7-E7</f>
        <v>0</v>
      </c>
      <c r="J7" s="892"/>
      <c r="K7" s="876">
        <f t="shared" ref="K7:K9" si="1">G7-C7</f>
        <v>0</v>
      </c>
      <c r="L7" s="877"/>
      <c r="U7"/>
      <c r="V7" s="10"/>
      <c r="W7" s="10"/>
    </row>
    <row r="8" spans="1:23" ht="15" customHeight="1">
      <c r="A8" s="886" t="s">
        <v>293</v>
      </c>
      <c r="B8" s="887"/>
      <c r="C8" s="893"/>
      <c r="D8" s="894"/>
      <c r="E8" s="893"/>
      <c r="F8" s="894"/>
      <c r="G8" s="893"/>
      <c r="H8" s="894"/>
      <c r="I8" s="876">
        <f t="shared" si="0"/>
        <v>0</v>
      </c>
      <c r="J8" s="892"/>
      <c r="K8" s="876">
        <f t="shared" si="1"/>
        <v>0</v>
      </c>
      <c r="L8" s="877"/>
      <c r="U8"/>
      <c r="V8" s="10"/>
      <c r="W8" s="10"/>
    </row>
    <row r="9" spans="1:23" ht="15" customHeight="1" thickBot="1">
      <c r="A9" s="897" t="s">
        <v>294</v>
      </c>
      <c r="B9" s="898"/>
      <c r="C9" s="895"/>
      <c r="D9" s="896"/>
      <c r="E9" s="895"/>
      <c r="F9" s="896"/>
      <c r="G9" s="895"/>
      <c r="H9" s="896"/>
      <c r="I9" s="899">
        <f t="shared" si="0"/>
        <v>0</v>
      </c>
      <c r="J9" s="902"/>
      <c r="K9" s="899">
        <f t="shared" si="1"/>
        <v>0</v>
      </c>
      <c r="L9" s="900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287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68" t="s">
        <v>298</v>
      </c>
      <c r="B12" s="869"/>
      <c r="C12" s="872" t="s">
        <v>25</v>
      </c>
      <c r="D12" s="872"/>
      <c r="E12" s="872" t="s">
        <v>7</v>
      </c>
      <c r="F12" s="872"/>
      <c r="G12" s="872" t="s">
        <v>8</v>
      </c>
      <c r="H12" s="872"/>
      <c r="I12" s="873" t="s">
        <v>26</v>
      </c>
      <c r="J12" s="873"/>
      <c r="K12" s="864" t="s">
        <v>27</v>
      </c>
      <c r="L12" s="865"/>
      <c r="N12" s="19"/>
    </row>
    <row r="13" spans="1:23" ht="13.5" thickBot="1">
      <c r="A13" s="870"/>
      <c r="B13" s="871"/>
      <c r="C13" s="874" t="s">
        <v>28</v>
      </c>
      <c r="D13" s="874"/>
      <c r="E13" s="874" t="s">
        <v>26</v>
      </c>
      <c r="F13" s="874"/>
      <c r="G13" s="874" t="s">
        <v>26</v>
      </c>
      <c r="H13" s="874"/>
      <c r="I13" s="875" t="s">
        <v>29</v>
      </c>
      <c r="J13" s="875"/>
      <c r="K13" s="866" t="s">
        <v>29</v>
      </c>
      <c r="L13" s="867"/>
      <c r="N13"/>
      <c r="O13"/>
      <c r="P13"/>
      <c r="Q13"/>
      <c r="R13"/>
    </row>
    <row r="14" spans="1:23" ht="15" customHeight="1">
      <c r="A14" s="888" t="s">
        <v>279</v>
      </c>
      <c r="B14" s="889" t="s">
        <v>279</v>
      </c>
      <c r="C14" s="878"/>
      <c r="D14" s="878"/>
      <c r="E14" s="878"/>
      <c r="F14" s="878"/>
      <c r="G14" s="878"/>
      <c r="H14" s="878"/>
      <c r="I14" s="879">
        <f>G14-E14</f>
        <v>0</v>
      </c>
      <c r="J14" s="879"/>
      <c r="K14" s="876">
        <f>G14-C14</f>
        <v>0</v>
      </c>
      <c r="L14" s="877"/>
      <c r="N14" s="19"/>
      <c r="O14"/>
      <c r="P14"/>
      <c r="Q14"/>
      <c r="R14"/>
      <c r="S14"/>
      <c r="T14"/>
    </row>
    <row r="15" spans="1:23" ht="15" customHeight="1">
      <c r="A15" s="880" t="s">
        <v>280</v>
      </c>
      <c r="B15" s="881" t="s">
        <v>280</v>
      </c>
      <c r="C15" s="890"/>
      <c r="D15" s="890"/>
      <c r="E15" s="890"/>
      <c r="F15" s="890"/>
      <c r="G15" s="890"/>
      <c r="H15" s="890"/>
      <c r="I15" s="879">
        <f t="shared" ref="I15:I16" si="2">G15-E15</f>
        <v>0</v>
      </c>
      <c r="J15" s="879"/>
      <c r="K15" s="876">
        <f t="shared" ref="K15:K16" si="3">G15-C15</f>
        <v>0</v>
      </c>
      <c r="L15" s="877"/>
      <c r="N15" s="19"/>
      <c r="O15"/>
      <c r="P15"/>
      <c r="Q15"/>
      <c r="R15"/>
      <c r="S15"/>
      <c r="T15"/>
    </row>
    <row r="16" spans="1:23" ht="15" customHeight="1" thickBot="1">
      <c r="A16" s="882" t="s">
        <v>295</v>
      </c>
      <c r="B16" s="883"/>
      <c r="C16" s="901"/>
      <c r="D16" s="901"/>
      <c r="E16" s="901"/>
      <c r="F16" s="901"/>
      <c r="G16" s="901"/>
      <c r="H16" s="901"/>
      <c r="I16" s="903">
        <f t="shared" si="2"/>
        <v>0</v>
      </c>
      <c r="J16" s="903"/>
      <c r="K16" s="899">
        <f t="shared" si="3"/>
        <v>0</v>
      </c>
      <c r="L16" s="900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288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68" t="s">
        <v>298</v>
      </c>
      <c r="B19" s="869"/>
      <c r="C19" s="872" t="s">
        <v>25</v>
      </c>
      <c r="D19" s="872"/>
      <c r="E19" s="872" t="s">
        <v>7</v>
      </c>
      <c r="F19" s="872"/>
      <c r="G19" s="872" t="s">
        <v>8</v>
      </c>
      <c r="H19" s="872"/>
      <c r="I19" s="873" t="s">
        <v>26</v>
      </c>
      <c r="J19" s="873"/>
      <c r="K19" s="864" t="s">
        <v>27</v>
      </c>
      <c r="L19" s="865"/>
      <c r="O19" s="48"/>
      <c r="P19"/>
      <c r="Q19" s="11"/>
      <c r="R19"/>
      <c r="S19"/>
      <c r="T19"/>
    </row>
    <row r="20" spans="1:20" ht="13.5" thickBot="1">
      <c r="A20" s="870"/>
      <c r="B20" s="871"/>
      <c r="C20" s="874" t="s">
        <v>28</v>
      </c>
      <c r="D20" s="874"/>
      <c r="E20" s="874" t="s">
        <v>26</v>
      </c>
      <c r="F20" s="874"/>
      <c r="G20" s="874" t="s">
        <v>26</v>
      </c>
      <c r="H20" s="874"/>
      <c r="I20" s="875" t="s">
        <v>29</v>
      </c>
      <c r="J20" s="875"/>
      <c r="K20" s="866" t="s">
        <v>29</v>
      </c>
      <c r="L20" s="867"/>
      <c r="N20" s="19"/>
      <c r="O20" s="48"/>
      <c r="P20"/>
      <c r="Q20"/>
      <c r="R20"/>
      <c r="S20"/>
      <c r="T20"/>
    </row>
    <row r="21" spans="1:20" ht="15" customHeight="1">
      <c r="A21" s="888" t="s">
        <v>289</v>
      </c>
      <c r="B21" s="889"/>
      <c r="C21" s="904"/>
      <c r="D21" s="904"/>
      <c r="E21" s="904"/>
      <c r="F21" s="904"/>
      <c r="G21" s="904"/>
      <c r="H21" s="904"/>
      <c r="I21" s="879">
        <f>G21-E21</f>
        <v>0</v>
      </c>
      <c r="J21" s="879"/>
      <c r="K21" s="876">
        <f>G21-C21</f>
        <v>0</v>
      </c>
      <c r="L21" s="877"/>
      <c r="N21" s="19"/>
      <c r="O21" s="48"/>
      <c r="P21"/>
      <c r="Q21"/>
      <c r="R21"/>
      <c r="S21"/>
      <c r="T21"/>
    </row>
    <row r="22" spans="1:20" ht="15" customHeight="1">
      <c r="A22" s="880" t="s">
        <v>290</v>
      </c>
      <c r="B22" s="881"/>
      <c r="C22" s="891"/>
      <c r="D22" s="891"/>
      <c r="E22" s="891"/>
      <c r="F22" s="891"/>
      <c r="G22" s="891"/>
      <c r="H22" s="891"/>
      <c r="I22" s="879">
        <f t="shared" ref="I22:I31" si="4">G22-E22</f>
        <v>0</v>
      </c>
      <c r="J22" s="879"/>
      <c r="K22" s="876">
        <f t="shared" ref="K22:K31" si="5">G22-C22</f>
        <v>0</v>
      </c>
      <c r="L22" s="877"/>
      <c r="N22" s="19"/>
      <c r="O22" s="48"/>
      <c r="P22"/>
      <c r="Q22"/>
      <c r="R22"/>
      <c r="S22"/>
      <c r="T22"/>
    </row>
    <row r="23" spans="1:20" ht="15" customHeight="1">
      <c r="A23" s="880" t="s">
        <v>284</v>
      </c>
      <c r="B23" s="881"/>
      <c r="C23" s="891"/>
      <c r="D23" s="891"/>
      <c r="E23" s="891"/>
      <c r="F23" s="891"/>
      <c r="G23" s="891"/>
      <c r="H23" s="891"/>
      <c r="I23" s="879">
        <f t="shared" si="4"/>
        <v>0</v>
      </c>
      <c r="J23" s="879"/>
      <c r="K23" s="876">
        <f t="shared" si="5"/>
        <v>0</v>
      </c>
      <c r="L23" s="877"/>
      <c r="N23" s="19"/>
      <c r="O23" s="48"/>
      <c r="P23"/>
      <c r="Q23"/>
      <c r="R23"/>
      <c r="S23"/>
      <c r="T23"/>
    </row>
    <row r="24" spans="1:20" ht="15" customHeight="1">
      <c r="A24" s="880" t="s">
        <v>285</v>
      </c>
      <c r="B24" s="881"/>
      <c r="C24" s="891"/>
      <c r="D24" s="891"/>
      <c r="E24" s="891"/>
      <c r="F24" s="891"/>
      <c r="G24" s="891"/>
      <c r="H24" s="891"/>
      <c r="I24" s="879">
        <f t="shared" si="4"/>
        <v>0</v>
      </c>
      <c r="J24" s="879"/>
      <c r="K24" s="876">
        <f t="shared" si="5"/>
        <v>0</v>
      </c>
      <c r="L24" s="877"/>
      <c r="M24" s="19"/>
      <c r="N24" s="15"/>
      <c r="O24" s="17"/>
      <c r="P24"/>
      <c r="Q24"/>
      <c r="R24"/>
      <c r="S24"/>
      <c r="T24"/>
    </row>
    <row r="25" spans="1:20" ht="15" customHeight="1">
      <c r="A25" s="880" t="s">
        <v>281</v>
      </c>
      <c r="B25" s="881"/>
      <c r="C25" s="891"/>
      <c r="D25" s="891"/>
      <c r="E25" s="891"/>
      <c r="F25" s="891"/>
      <c r="G25" s="891"/>
      <c r="H25" s="891"/>
      <c r="I25" s="879">
        <f t="shared" si="4"/>
        <v>0</v>
      </c>
      <c r="J25" s="879"/>
      <c r="K25" s="876">
        <f t="shared" si="5"/>
        <v>0</v>
      </c>
      <c r="L25" s="877"/>
      <c r="M25" s="19"/>
      <c r="N25" s="15"/>
      <c r="O25" s="17"/>
      <c r="P25"/>
      <c r="Q25"/>
      <c r="R25"/>
      <c r="S25"/>
      <c r="T25"/>
    </row>
    <row r="26" spans="1:20" ht="15" customHeight="1">
      <c r="A26" s="880" t="s">
        <v>282</v>
      </c>
      <c r="B26" s="881"/>
      <c r="C26" s="891"/>
      <c r="D26" s="891"/>
      <c r="E26" s="891"/>
      <c r="F26" s="891"/>
      <c r="G26" s="891"/>
      <c r="H26" s="891"/>
      <c r="I26" s="879">
        <f t="shared" si="4"/>
        <v>0</v>
      </c>
      <c r="J26" s="879"/>
      <c r="K26" s="876">
        <f t="shared" si="5"/>
        <v>0</v>
      </c>
      <c r="L26" s="877"/>
      <c r="M26" s="19"/>
      <c r="N26" s="15"/>
      <c r="O26" s="17"/>
      <c r="P26"/>
      <c r="Q26"/>
      <c r="R26"/>
      <c r="S26"/>
      <c r="T26"/>
    </row>
    <row r="27" spans="1:20" ht="15" customHeight="1">
      <c r="A27" s="880" t="s">
        <v>283</v>
      </c>
      <c r="B27" s="881"/>
      <c r="C27" s="890"/>
      <c r="D27" s="890"/>
      <c r="E27" s="890"/>
      <c r="F27" s="890"/>
      <c r="G27" s="890"/>
      <c r="H27" s="890"/>
      <c r="I27" s="879">
        <f t="shared" si="4"/>
        <v>0</v>
      </c>
      <c r="J27" s="879"/>
      <c r="K27" s="876">
        <f t="shared" si="5"/>
        <v>0</v>
      </c>
      <c r="L27" s="877"/>
      <c r="M27" s="19"/>
      <c r="N27" s="13"/>
      <c r="O27"/>
      <c r="P27"/>
      <c r="Q27"/>
      <c r="R27"/>
      <c r="S27"/>
      <c r="T27"/>
    </row>
    <row r="28" spans="1:20" ht="15" customHeight="1">
      <c r="A28" s="880" t="s">
        <v>291</v>
      </c>
      <c r="B28" s="881"/>
      <c r="C28" s="890"/>
      <c r="D28" s="890"/>
      <c r="E28" s="890"/>
      <c r="F28" s="890"/>
      <c r="G28" s="890"/>
      <c r="H28" s="890"/>
      <c r="I28" s="879">
        <f t="shared" si="4"/>
        <v>0</v>
      </c>
      <c r="J28" s="879"/>
      <c r="K28" s="876">
        <f t="shared" si="5"/>
        <v>0</v>
      </c>
      <c r="L28" s="877"/>
      <c r="M28" s="19"/>
      <c r="N28" s="15"/>
      <c r="O28" s="17"/>
      <c r="P28"/>
      <c r="Q28"/>
      <c r="R28"/>
      <c r="S28"/>
      <c r="T28"/>
    </row>
    <row r="29" spans="1:20" ht="15" customHeight="1">
      <c r="A29" s="880" t="s">
        <v>292</v>
      </c>
      <c r="B29" s="881"/>
      <c r="C29" s="890"/>
      <c r="D29" s="890"/>
      <c r="E29" s="890"/>
      <c r="F29" s="890"/>
      <c r="G29" s="890"/>
      <c r="H29" s="890"/>
      <c r="I29" s="879">
        <f t="shared" si="4"/>
        <v>0</v>
      </c>
      <c r="J29" s="879"/>
      <c r="K29" s="876">
        <f t="shared" si="5"/>
        <v>0</v>
      </c>
      <c r="L29" s="877"/>
      <c r="M29" s="19"/>
      <c r="N29" s="15"/>
      <c r="O29" s="17"/>
      <c r="P29"/>
      <c r="Q29"/>
      <c r="R29"/>
      <c r="S29"/>
      <c r="T29"/>
    </row>
    <row r="30" spans="1:20" ht="15" customHeight="1">
      <c r="A30" s="880" t="s">
        <v>296</v>
      </c>
      <c r="B30" s="881"/>
      <c r="C30" s="890"/>
      <c r="D30" s="890"/>
      <c r="E30" s="890"/>
      <c r="F30" s="890"/>
      <c r="G30" s="890"/>
      <c r="H30" s="890"/>
      <c r="I30" s="879">
        <f t="shared" si="4"/>
        <v>0</v>
      </c>
      <c r="J30" s="879"/>
      <c r="K30" s="876">
        <f t="shared" si="5"/>
        <v>0</v>
      </c>
      <c r="L30" s="877"/>
      <c r="M30" s="19"/>
      <c r="N30" s="15"/>
      <c r="O30" s="17"/>
      <c r="P30"/>
      <c r="Q30"/>
      <c r="R30"/>
      <c r="S30"/>
      <c r="T30"/>
    </row>
    <row r="31" spans="1:20" ht="15" customHeight="1" thickBot="1">
      <c r="A31" s="882" t="s">
        <v>297</v>
      </c>
      <c r="B31" s="883"/>
      <c r="C31" s="901"/>
      <c r="D31" s="901"/>
      <c r="E31" s="901"/>
      <c r="F31" s="901"/>
      <c r="G31" s="901"/>
      <c r="H31" s="901"/>
      <c r="I31" s="903">
        <f t="shared" si="4"/>
        <v>0</v>
      </c>
      <c r="J31" s="903"/>
      <c r="K31" s="899">
        <f t="shared" si="5"/>
        <v>0</v>
      </c>
      <c r="L31" s="900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755"/>
      <c r="B33" s="755"/>
      <c r="C33" s="755"/>
      <c r="D33" s="755"/>
      <c r="F33" s="7"/>
      <c r="H33" s="8"/>
      <c r="J33" s="16"/>
    </row>
    <row r="34" spans="1:15">
      <c r="E34" s="754"/>
      <c r="F34" s="754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2025-06-11T09:40:57Z</cp:lastPrinted>
  <dcterms:created xsi:type="dcterms:W3CDTF">2007-07-07T03:28:17Z</dcterms:created>
  <dcterms:modified xsi:type="dcterms:W3CDTF">2025-06-12T17:33:07Z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