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911" documentId="8_{B7B4CAF8-1478-430A-BE5C-A7736AA87AF0}" xr6:coauthVersionLast="47" xr6:coauthVersionMax="47" xr10:uidLastSave="{4125B27B-7D51-4BA4-B538-5ADBF9FBEF0F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9BBA8D0F-EAFC-45B3-90D7-53AF75DED4AD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7BF56CA3-4066-46EA-BD65-407B662504C2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<sst xmlns="http://schemas.openxmlformats.org/spreadsheetml/2006/main" count="638" uniqueCount="347">
  <si>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</si>
  <si>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</si>
  <si>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</si>
  <si>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</si>
  <si>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</si>
  <si>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</si>
  <si>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</si>
  <si>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</si>
  <si>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</si>
  <si>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</si>
  <si>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</si>
  <si>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</si>
  <si>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</si>
  <si>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</si>
  <si>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</si>
  <si>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</si>
  <si>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</si>
  <si>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</si>
  <si>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</si>
  <si>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</si>
  <si>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</si>
  <si>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</si>
  <si>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</si>
  <si>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</si>
  <si>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</si>
  <si>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</si>
  <si>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</si>
  <si>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</si>
  <si>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</si>
  <si>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</si>
  <si>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</si>
  <si>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</si>
  <si>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</si>
  <si>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</si>
  <si>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</si>
  <si>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</si>
  <si>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</si>
  <si>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</si>
  <si>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</si>
  <si>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</si>
  <si>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</si>
  <si>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</si>
  <si>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</si>
  <si>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</si>
  <si>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</si>
  <si>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</si>
  <si>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</si>
  <si>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</si>
  <si>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</si>
  <si>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</si>
  <si>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</si>
  <si>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</si>
  <si>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</si>
  <si>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</si>
  <si>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</si>
  <si>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</si>
  <si>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</si>
  <si>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</si>
  <si>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</si>
  <si>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</si>
  <si>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</si>
  <si>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</si>
  <si>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</si>
  <si>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</si>
  <si>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</si>
  <si>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</si>
  <si>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</si>
  <si>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</si>
  <si>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</si>
  <si>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</si>
  <si>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</si>
  <si>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</si>
  <si>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</si>
  <si>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</si>
  <si>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</si>
  <si>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</si>
  <si>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</si>
  <si>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</si>
  <si>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</si>
  <si>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</si>
  <si>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</si>
  <si>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</si>
  <si>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</si>
  <si>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</si>
  <si>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</si>
  <si>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</si>
  <si>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</si>
  <si>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</si>
  <si>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</si>
  <si>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</si>
  <si>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</si>
  <si>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</si>
  <si>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</si>
  <si>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</si>
  <si>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</si>
  <si>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</si>
  <si>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</si>
  <si>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</si>
  <si>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</si>
  <si>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</si>
  <si>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</si>
  <si>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</si>
  <si>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</si>
  <si>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</si>
  <si>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</si>
  <si>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</si>
  <si>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</si>
  <si>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</si>
  <si>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</si>
  <si>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</si>
  <si>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</si>
  <si>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</si>
  <si>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</si>
  <si>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</si>
  <si>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</si>
  <si>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</si>
  <si>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</si>
  <si>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</si>
  <si>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</si>
  <si>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</si>
  <si>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</si>
  <si>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</si>
  <si>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</si>
  <si>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</si>
  <si>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</si>
  <si>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</si>
  <si>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</si>
  <si>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</si>
  <si>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</si>
  <si>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</si>
  <si>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</si>
  <si>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</si>
  <si>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</si>
  <si>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</si>
  <si>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</si>
  <si>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</si>
  <si>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</si>
  <si>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</si>
  <si>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</si>
  <si>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</si>
  <si>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</si>
  <si>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</si>
  <si>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</si>
  <si>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</si>
  <si>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</si>
  <si>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</si>
  <si>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</si>
  <si>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</si>
  <si>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</si>
  <si>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</si>
  <si>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</si>
  <si>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</si>
  <si>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</si>
  <si>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</si>
  <si>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</si>
  <si>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</si>
  <si>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</si>
  <si>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</si>
  <si>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</si>
  <si>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</si>
  <si>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</si>
  <si>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</si>
  <si>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</si>
  <si>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</si>
  <si>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</si>
  <si>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</si>
  <si>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</si>
  <si>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</si>
  <si>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</si>
  <si>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</si>
  <si>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</si>
  <si>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</si>
  <si>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</si>
  <si>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</si>
  <si>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</si>
  <si>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</si>
  <si>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</si>
  <si>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</si>
  <si>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</si>
  <si>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</si>
  <si>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</si>
  <si>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</si>
  <si>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</si>
  <si>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</si>
  <si>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</si>
  <si>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</si>
  <si>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</si>
  <si>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</si>
  <si>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</si>
  <si>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</si>
  <si>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</si>
  <si>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</si>
  <si>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</si>
  <si>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</si>
  <si>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</si>
  <si>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</si>
  <si>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</si>
  <si>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</si>
  <si>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</si>
  <si>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</si>
  <si>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</si>
  <si>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</si>
  <si>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</si>
  <si>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</si>
  <si>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</si>
  <si>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</si>
  <si>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</si>
  <si>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</si>
  <si>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</si>
  <si>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</si>
  <si>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</si>
  <si>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</si>
  <si>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</si>
  <si>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</si>
  <si>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</si>
  <si>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</si>
  <si>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</si>
  <si>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</si>
  <si>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</si>
  <si>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</si>
  <si>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</si>
  <si>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</si>
  <si>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</si>
  <si>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</si>
  <si>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</si>
  <si>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</si>
  <si>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</si>
  <si>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</si>
  <si>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</si>
  <si>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</si>
  <si>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</si>
  <si>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</si>
  <si>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</si>
  <si>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</si>
  <si>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</si>
  <si>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</si>
  <si>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</si>
  <si>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</si>
  <si>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</si>
  <si>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</si>
  <si>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</si>
  <si>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</si>
  <si>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</si>
  <si>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</si>
  <si>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</si>
  <si>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</si>
  <si>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</si>
  <si>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</si>
  <si>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</si>
  <si>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</si>
  <si>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</si>
  <si>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</si>
  <si>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</si>
  <si>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</si>
  <si>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</si>
  <si>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</si>
  <si>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</si>
  <si>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</si>
  <si>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</si>
  <si>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</si>
  <si>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</si>
  <si>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</si>
  <si>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</si>
  <si>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</si>
  <si>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</si>
  <si>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</si>
  <si>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</si>
  <si>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</si>
  <si>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</si>
  <si>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</si>
  <si>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</si>
  <si>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</si>
  <si>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</si>
  <si>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</si>
  <si>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</si>
  <si>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</si>
  <si>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</si>
  <si>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</si>
  <si>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</si>
  <si>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</si>
  <si>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</si>
  <si>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</si>
  <si>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</si>
  <si>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</si>
  <si>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</si>
  <si>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</si>
  <si>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</si>
  <si>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</si>
  <si>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</si>
  <si>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</si>
  <si>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</si>
  <si>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</si>
  <si>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</si>
  <si>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</si>
  <si>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</si>
  <si>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</si>
  <si>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</si>
  <si>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</si>
  <si>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</si>
  <si>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</si>
  <si>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</si>
  <si>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</si>
  <si>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Shift Leader : Mahatir</t>
  </si>
  <si>
    <t>CCR Operator : Tio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</si>
  <si>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</si>
  <si>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</si>
  <si>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</si>
  <si>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</si>
  <si>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</si>
  <si>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</si>
  <si>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</si>
  <si>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</si>
  <si>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</si>
  <si>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Shift Leader : Arbima</t>
  </si>
  <si>
    <t>CCR Operator : Dwiki</t>
  </si>
  <si>
    <t>Steamfield : Rafly</t>
  </si>
  <si>
    <t>9. Compressor A have indication noise on bearing screw pump</t>
  </si>
  <si>
    <t>6. Brine Booster Pump IJN-8B (P-2301B) have indication mechseal leaking. Status: CB open and manual valve suction &amp; discharge close.</t>
  </si>
  <si>
    <t>Steamfield : Vandy</t>
  </si>
  <si>
    <t>Stop pit pump IJN 8 (Level pond : 38.1%)</t>
  </si>
  <si>
    <t>PLN adviced load ROH 31.72 MW (Mr. Mochammad Bahrul Allam)</t>
  </si>
  <si>
    <t>Stop electrical pit pump IJN-6 (Level pond : 29.3%)</t>
  </si>
  <si>
    <t>Start electrical pit pump IJN-6 (Level pond : 42.6%)with pressure 17.8 bar and current 93 A</t>
  </si>
  <si>
    <t>Start pit pump IJN 8 (Level pond : 33.5%)</t>
  </si>
  <si>
    <t>Full open isolasi valve suction Reinjection pump A</t>
  </si>
  <si>
    <t>Changeover strainer inlet preheater from strainer B to strainer A due DP reach 0.68bar</t>
  </si>
  <si>
    <t>Exercise master valve IJN 2-1 --&gt; Result : Good and normal condition (Standard Activity)</t>
  </si>
  <si>
    <t>Exercise master valve IJN 5-1 (around 10%) due to heavy to rotate (Standard Activity)</t>
  </si>
  <si>
    <t>Seal oil auto started</t>
  </si>
  <si>
    <t>Stop P8202 refilling pump</t>
  </si>
  <si>
    <t>Online stroke test MOV IJN-5.1 (PV-2705A) --&gt; Result : Good and normal</t>
  </si>
  <si>
    <t>Running test jockey pump --&gt; Cut-in : 8.36 and Cut-out : 9.23 (Standard Activity)</t>
  </si>
  <si>
    <t>Start P8202 refilling Pump --&gt; Level fire water tank : 74.86%</t>
  </si>
  <si>
    <t>Running test electrical fire pump --&gt; Cut-in : 6.7 Bar and cut-out : 13.6 Bar (Standard Activity)</t>
  </si>
  <si>
    <t>Running test diesel fire pump (Standard Activity)</t>
  </si>
  <si>
    <t>Install door closer at electrical room</t>
  </si>
  <si>
    <t>Dismantle strainer-B brine gathering due to cleaning strainer</t>
  </si>
  <si>
    <t>Check pH brine+condensate inlet preheater (pH : 5.11 , Temperature : 27.1 degC)</t>
  </si>
  <si>
    <t>Change priority CV rock muffler (PV-2430B to 2430A)</t>
  </si>
  <si>
    <t>Switch Reinjection Booster pump B to A due to strainer dirty (value : 0.26)</t>
  </si>
  <si>
    <t>SR-06-2025-0006</t>
  </si>
  <si>
    <t>SR-06-2025-0007</t>
  </si>
  <si>
    <t>Differential pressure of Strainer - SP-2501A &amp; SP-2501B of brine gathering reach 0.68 [Need to cleaning strainer]</t>
  </si>
  <si>
    <t>Differential pressure of strainer Reinjection Pump-B (ST-2601B) already 0.26 Bar and reach alarm [Need to cleaning strainer]</t>
  </si>
  <si>
    <t>Draining of Air Vessel Tank on IJN 8 [standard activities schedule]</t>
  </si>
  <si>
    <t>Draining of Air Vessel Tank on IJN 6 [standard activities schedule]</t>
  </si>
  <si>
    <t>Draining of Air Vessel Tank on Power Block [standard activities schedule]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</si>
</sst>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0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0" fontId="85" fillId="4" borderId="68" xfId="1443" applyFont="1" applyFill="1" applyBorder="1" applyAlignment="1">
      <alignment horizontal="left"/>
    </xf>
    <xf numFmtId="20" fontId="112" fillId="4" borderId="115" xfId="21" applyNumberFormat="1" applyFont="1" applyFill="1" applyBorder="1" applyAlignment="1" applyProtection="1">
      <alignment horizontal="center"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168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4" fillId="4" borderId="95" xfId="16" applyFont="1" applyFill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4" borderId="1" xfId="16" quotePrefix="1" applyNumberFormat="1" applyFont="1" applyFill="1" applyBorder="1" applyAlignment="1">
      <alignment horizontal="right" vertic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73" xfId="16" applyFont="1" applyBorder="1" applyAlignment="1">
      <alignment horizontal="center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168" fontId="112" fillId="4" borderId="105" xfId="16" quotePrefix="1" applyNumberFormat="1" applyFont="1" applyFill="1" applyBorder="1" applyAlignment="1">
      <alignment horizontal="right" vertical="center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 refreshError="1"/>
      <sheetData sheetId="1">
        <row r="21">
          <cell r="G21">
            <v>288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topLeftCell="A4" zoomScaleNormal="100" workbookViewId="0">
      <selection activeCell="B2" sqref="B2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56">
        <f>Meter!B1</f>
        <v>45821</v>
      </c>
      <c r="I1" s="456"/>
      <c r="J1" s="457"/>
      <c r="K1" s="145"/>
      <c r="L1" s="144"/>
      <c r="M1" s="144"/>
    </row>
    <row r="2" spans="1:20" ht="14.25" thickTop="1" thickBot="1"/>
    <row r="3" spans="1:20" s="152" customFormat="1" ht="42" customHeight="1">
      <c r="B3" s="461" t="s">
        <v>2</v>
      </c>
      <c r="C3" s="462"/>
      <c r="D3" s="462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23.7213342125</v>
      </c>
      <c r="G4" s="233">
        <f>Steamfield!O30</f>
        <v>198.96451814166662</v>
      </c>
      <c r="H4" s="233">
        <f>Steamfield!M30</f>
        <v>25.979147387499996</v>
      </c>
      <c r="I4" s="234"/>
      <c r="J4" s="235"/>
      <c r="R4" s="21"/>
      <c r="S4" s="21"/>
      <c r="T4" s="21"/>
    </row>
    <row r="5" spans="1:20">
      <c r="A5" s="141"/>
      <c r="B5" s="463"/>
      <c r="C5" s="464"/>
      <c r="D5" s="153" t="s">
        <v>122</v>
      </c>
      <c r="E5" s="232" t="s">
        <v>207</v>
      </c>
      <c r="F5" s="233">
        <f>Steamfield!P30</f>
        <v>25.937630849999994</v>
      </c>
      <c r="G5" s="233">
        <f>Steamfield!S30</f>
        <v>196.84046783333329</v>
      </c>
      <c r="H5" s="233">
        <f>Steamfield!Q30</f>
        <v>27.240508008333336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20.638010241666667</v>
      </c>
      <c r="G6" s="233">
        <f>Steamfield!W30</f>
        <v>197.18091089166668</v>
      </c>
      <c r="H6" s="233">
        <f>Steamfield!U30</f>
        <v>37.202949529166666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21.404319170833332</v>
      </c>
      <c r="G7" s="233">
        <f>Steamfield!AA30</f>
        <v>198.1293720125</v>
      </c>
      <c r="H7" s="233">
        <f>Steamfield!Y30</f>
        <v>36.211877520833333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5.938688908333333</v>
      </c>
      <c r="G8" s="233">
        <f>Steamfield!AH30</f>
        <v>77.281364570833333</v>
      </c>
      <c r="H8" s="233">
        <f>Steamfield!AF30</f>
        <v>9.974573508333334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22.956039929166668</v>
      </c>
      <c r="G9" s="233">
        <f>Steamfield!AL30</f>
        <v>192.35413264583335</v>
      </c>
      <c r="H9" s="233">
        <f>Steamfield!AJ30</f>
        <v>37.360846129166667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44.473112596641208</v>
      </c>
      <c r="J11" s="244">
        <f t="shared" ref="J11:J13" si="0">I11*24*3600</f>
        <v>3842476.9283497999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3.7486674799606483</v>
      </c>
      <c r="J12" s="244">
        <f t="shared" si="0"/>
        <v>323884.8702686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88.326973099857639</v>
      </c>
      <c r="J13" s="244">
        <f t="shared" si="0"/>
        <v>7631450.4758277005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136.54875317645951</v>
      </c>
      <c r="J14" s="244">
        <f>I14*24*3600</f>
        <v>11797812.274446102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13.560152995833333</v>
      </c>
      <c r="G15" s="233">
        <f>Steamfield!AB30</f>
        <v>196.00093911250005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13.431372616666664</v>
      </c>
      <c r="G16" s="233">
        <f>Steamfield!AM30</f>
        <v>195.75227125000001</v>
      </c>
      <c r="H16" s="248"/>
      <c r="I16" s="254"/>
      <c r="J16" s="255"/>
      <c r="R16" s="21"/>
      <c r="S16" s="21"/>
      <c r="T16" s="21"/>
    </row>
    <row r="17" spans="1:20">
      <c r="A17" s="141"/>
      <c r="B17" s="474" t="s">
        <v>128</v>
      </c>
      <c r="C17" s="475"/>
      <c r="D17" s="153" t="s">
        <v>129</v>
      </c>
      <c r="E17" s="232" t="s">
        <v>209</v>
      </c>
      <c r="F17" s="233">
        <f>Steamfield!AW30</f>
        <v>8.597565354166667</v>
      </c>
      <c r="G17" s="233">
        <f>Steamfield!AU30</f>
        <v>91.463256012499997</v>
      </c>
      <c r="H17" s="233">
        <f>Steamfield!AV30</f>
        <v>42.578195566666658</v>
      </c>
      <c r="I17" s="256">
        <f>Steamfield!AT30</f>
        <v>133.42727903629051</v>
      </c>
      <c r="J17" s="261">
        <f>Steamfield!AT29</f>
        <v>11528116.908735499</v>
      </c>
      <c r="K17" s="50"/>
      <c r="L17" s="50"/>
      <c r="R17" s="21"/>
      <c r="S17" s="21"/>
      <c r="T17" s="21"/>
    </row>
    <row r="18" spans="1:20" ht="13.5" thickBot="1">
      <c r="A18" s="141"/>
      <c r="B18" s="489"/>
      <c r="C18" s="490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80" t="s">
        <v>9</v>
      </c>
      <c r="C20" s="481"/>
      <c r="D20" s="482"/>
      <c r="E20" s="465" t="s">
        <v>193</v>
      </c>
      <c r="F20" s="466"/>
      <c r="G20" s="483"/>
      <c r="H20" s="465" t="s">
        <v>136</v>
      </c>
      <c r="I20" s="466"/>
      <c r="J20" s="467"/>
      <c r="R20" s="21"/>
      <c r="S20" s="21"/>
      <c r="T20" s="21"/>
    </row>
    <row r="21" spans="1:20">
      <c r="A21" s="141"/>
      <c r="B21" s="474" t="s">
        <v>130</v>
      </c>
      <c r="C21" s="475"/>
      <c r="D21" s="154" t="s">
        <v>135</v>
      </c>
      <c r="E21" s="468">
        <f>Steamfield!B30</f>
        <v>34.565226837499999</v>
      </c>
      <c r="F21" s="484"/>
      <c r="G21" s="485"/>
      <c r="H21" s="468">
        <f>Steamfield!B30*24</f>
        <v>829.56544409999992</v>
      </c>
      <c r="I21" s="469"/>
      <c r="J21" s="470"/>
      <c r="R21" s="21"/>
      <c r="S21" s="21"/>
      <c r="T21" s="21"/>
    </row>
    <row r="22" spans="1:20">
      <c r="A22" s="141"/>
      <c r="B22" s="476"/>
      <c r="C22" s="477"/>
      <c r="D22" s="176" t="s">
        <v>131</v>
      </c>
      <c r="E22" s="468">
        <f>H22/24</f>
        <v>31.862790687499999</v>
      </c>
      <c r="F22" s="484"/>
      <c r="G22" s="485"/>
      <c r="H22" s="471">
        <f>'Report '!E7/1000</f>
        <v>764.7069765</v>
      </c>
      <c r="I22" s="472"/>
      <c r="J22" s="473"/>
      <c r="R22" s="21"/>
      <c r="S22" s="21"/>
      <c r="T22" s="21"/>
    </row>
    <row r="23" spans="1:20" ht="13.5" thickBot="1">
      <c r="A23" s="141"/>
      <c r="B23" s="478" t="s">
        <v>138</v>
      </c>
      <c r="C23" s="479"/>
      <c r="D23" s="155"/>
      <c r="E23" s="486">
        <f>H23/24</f>
        <v>2.7024361499999969</v>
      </c>
      <c r="F23" s="487"/>
      <c r="G23" s="488"/>
      <c r="H23" s="458">
        <f>H21-H22</f>
        <v>64.858467599999926</v>
      </c>
      <c r="I23" s="459"/>
      <c r="J23" s="460"/>
      <c r="R23" s="21"/>
      <c r="S23" s="21"/>
      <c r="T23" s="21"/>
    </row>
    <row r="24" spans="1:20" ht="17.25" customHeight="1">
      <c r="A24" s="141"/>
      <c r="B24" s="497" t="s">
        <v>219</v>
      </c>
      <c r="C24" s="498"/>
      <c r="D24" s="224"/>
      <c r="E24" s="509" t="s">
        <v>218</v>
      </c>
      <c r="F24" s="509"/>
      <c r="G24" s="509"/>
      <c r="H24" s="491" t="s">
        <v>220</v>
      </c>
      <c r="I24" s="492"/>
      <c r="J24" s="493"/>
      <c r="R24" s="21"/>
      <c r="S24" s="21"/>
      <c r="T24" s="21"/>
    </row>
    <row r="25" spans="1:20">
      <c r="A25" s="141"/>
      <c r="B25" s="499"/>
      <c r="C25" s="500"/>
      <c r="D25" s="222" t="s">
        <v>135</v>
      </c>
      <c r="E25" s="503">
        <f>IFERROR(I14/E21,0)</f>
        <v>3.9504659934219508</v>
      </c>
      <c r="F25" s="504"/>
      <c r="G25" s="505"/>
      <c r="H25" s="506">
        <f>E25*3600</f>
        <v>14221.677576319024</v>
      </c>
      <c r="I25" s="507"/>
      <c r="J25" s="508"/>
      <c r="K25" s="43"/>
      <c r="R25" s="21"/>
      <c r="S25" s="21"/>
      <c r="T25" s="21"/>
    </row>
    <row r="26" spans="1:20" ht="13.5" thickBot="1">
      <c r="A26" s="141"/>
      <c r="B26" s="501"/>
      <c r="C26" s="502"/>
      <c r="D26" s="223" t="s">
        <v>131</v>
      </c>
      <c r="E26" s="486">
        <f>IFERROR(I14/E22,0)</f>
        <v>4.2855239679313017</v>
      </c>
      <c r="F26" s="487"/>
      <c r="G26" s="488"/>
      <c r="H26" s="494">
        <f>E26*3600</f>
        <v>15427.886284552686</v>
      </c>
      <c r="I26" s="495"/>
      <c r="J26" s="496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317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300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301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316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6"/>
  <sheetViews>
    <sheetView showGridLines="0" tabSelected="1" topLeftCell="A55" zoomScaleNormal="100" workbookViewId="0">
      <selection activeCell="L26" sqref="L26:M26"/>
    </sheetView>
  </sheetViews>
  <sheetFormatPr defaultColWidth="9.140625" defaultRowHeight="12.75"/>
  <cols>
    <col min="1" max="1" width="14.5703125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81" t="s">
        <v>141</v>
      </c>
      <c r="B1" s="582"/>
      <c r="C1" s="582"/>
      <c r="D1" s="582"/>
      <c r="E1" s="582"/>
      <c r="F1" s="582"/>
      <c r="G1" s="582"/>
      <c r="H1" s="582"/>
      <c r="I1" s="582"/>
      <c r="J1" s="582"/>
      <c r="K1" s="582"/>
      <c r="L1" s="171"/>
      <c r="M1" s="605">
        <f>Meter!B1</f>
        <v>45821</v>
      </c>
      <c r="N1" s="605"/>
      <c r="O1" s="606"/>
      <c r="P1" s="145"/>
      <c r="Q1" s="144"/>
      <c r="R1" s="144"/>
    </row>
    <row r="2" spans="1:21" ht="14.25" thickTop="1" thickBot="1">
      <c r="A2" s="601" t="s">
        <v>81</v>
      </c>
      <c r="B2" s="601"/>
      <c r="C2" s="601"/>
      <c r="D2" s="601"/>
      <c r="E2" s="601"/>
      <c r="F2" s="601"/>
      <c r="G2" s="601"/>
      <c r="H2" s="601"/>
      <c r="I2" s="601"/>
      <c r="J2" s="601"/>
      <c r="K2" s="601"/>
      <c r="L2" s="601"/>
      <c r="M2" s="601"/>
      <c r="N2" s="601"/>
      <c r="O2" s="601"/>
      <c r="P2" s="601"/>
      <c r="Q2" s="601"/>
      <c r="R2" s="602"/>
      <c r="S2" s="32"/>
    </row>
    <row r="3" spans="1:21" ht="13.5" thickBot="1">
      <c r="A3" s="609" t="s">
        <v>5</v>
      </c>
      <c r="B3" s="610"/>
      <c r="C3" s="610"/>
      <c r="D3" s="611"/>
      <c r="E3" s="623" t="s">
        <v>6</v>
      </c>
      <c r="F3" s="624"/>
      <c r="G3" s="624"/>
      <c r="H3" s="624"/>
      <c r="I3" s="624"/>
      <c r="J3" s="625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12"/>
      <c r="B4" s="613"/>
      <c r="C4" s="613"/>
      <c r="D4" s="614"/>
      <c r="E4" s="626" t="s">
        <v>74</v>
      </c>
      <c r="F4" s="627"/>
      <c r="G4" s="647" t="s">
        <v>73</v>
      </c>
      <c r="H4" s="627"/>
      <c r="I4" s="643" t="s">
        <v>75</v>
      </c>
      <c r="J4" s="644"/>
      <c r="K4" s="54"/>
      <c r="L4" s="54"/>
      <c r="M4" s="54"/>
      <c r="N4" s="54"/>
      <c r="O4" s="54"/>
      <c r="P4" s="54"/>
      <c r="Q4" s="639"/>
      <c r="R4" s="639"/>
      <c r="S4" s="21"/>
      <c r="T4" s="21"/>
    </row>
    <row r="5" spans="1:21" ht="13.5" thickBot="1">
      <c r="A5" s="615"/>
      <c r="B5" s="616"/>
      <c r="C5" s="616"/>
      <c r="D5" s="617"/>
      <c r="E5" s="628"/>
      <c r="F5" s="629"/>
      <c r="G5" s="648"/>
      <c r="H5" s="629"/>
      <c r="I5" s="645"/>
      <c r="J5" s="646"/>
      <c r="K5" s="642"/>
      <c r="L5" s="641"/>
      <c r="M5" s="641"/>
      <c r="N5" s="641"/>
      <c r="O5" s="608"/>
      <c r="P5" s="608"/>
      <c r="Q5" s="608"/>
      <c r="R5" s="608"/>
      <c r="S5" s="21"/>
      <c r="T5" s="21"/>
    </row>
    <row r="6" spans="1:21" ht="13.5" thickBot="1">
      <c r="A6" s="593" t="s">
        <v>190</v>
      </c>
      <c r="B6" s="594"/>
      <c r="C6" s="594"/>
      <c r="D6" s="595"/>
      <c r="E6" s="621">
        <v>764706.97649999999</v>
      </c>
      <c r="F6" s="622"/>
      <c r="G6" s="622">
        <v>0</v>
      </c>
      <c r="H6" s="622"/>
      <c r="I6" s="596">
        <f>E6-G6</f>
        <v>764706.97649999999</v>
      </c>
      <c r="J6" s="597"/>
      <c r="K6" s="603"/>
      <c r="L6" s="604"/>
      <c r="M6" s="604"/>
      <c r="N6" s="604"/>
      <c r="O6" s="607"/>
      <c r="P6" s="607"/>
      <c r="Q6" s="607"/>
      <c r="R6" s="607"/>
      <c r="S6" s="21"/>
      <c r="T6" s="21"/>
    </row>
    <row r="7" spans="1:21" ht="13.5" thickBot="1">
      <c r="A7" s="630"/>
      <c r="B7" s="631"/>
      <c r="C7" s="631"/>
      <c r="D7" s="632"/>
      <c r="E7" s="583">
        <f>E6</f>
        <v>764706.97649999999</v>
      </c>
      <c r="F7" s="584"/>
      <c r="G7" s="584">
        <f>G6</f>
        <v>0</v>
      </c>
      <c r="H7" s="584"/>
      <c r="I7" s="591">
        <f>I6</f>
        <v>764706.97649999999</v>
      </c>
      <c r="J7" s="592"/>
      <c r="K7" s="603"/>
      <c r="L7" s="604"/>
      <c r="M7" s="604"/>
      <c r="N7" s="604"/>
      <c r="O7" s="607"/>
      <c r="P7" s="607"/>
      <c r="Q7" s="607"/>
      <c r="R7" s="607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07"/>
      <c r="P8" s="607"/>
      <c r="Q8" s="607"/>
      <c r="R8" s="607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598" t="s">
        <v>9</v>
      </c>
      <c r="B10" s="599"/>
      <c r="C10" s="599"/>
      <c r="D10" s="600"/>
      <c r="E10" s="633" t="s">
        <v>72</v>
      </c>
      <c r="F10" s="634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93" t="s">
        <v>34</v>
      </c>
      <c r="B11" s="594"/>
      <c r="C11" s="594"/>
      <c r="D11" s="595"/>
      <c r="E11" s="635">
        <f>Meter!I18</f>
        <v>764030</v>
      </c>
      <c r="F11" s="636"/>
      <c r="G11" s="179"/>
      <c r="H11" s="179"/>
      <c r="I11" s="179"/>
      <c r="J11" s="179"/>
      <c r="K11" s="179"/>
      <c r="L11" s="180"/>
      <c r="M11" s="66">
        <f>SUM(E11:K11)</f>
        <v>764030</v>
      </c>
      <c r="N11" s="67"/>
      <c r="O11" s="67"/>
      <c r="P11" s="68"/>
      <c r="Q11" s="60"/>
      <c r="R11" s="67"/>
      <c r="S11" s="21"/>
      <c r="T11" s="21"/>
    </row>
    <row r="12" spans="1:21">
      <c r="A12" s="618" t="s">
        <v>10</v>
      </c>
      <c r="B12" s="619"/>
      <c r="C12" s="619"/>
      <c r="D12" s="620"/>
      <c r="E12" s="637">
        <f>Meter!K30</f>
        <v>10767237</v>
      </c>
      <c r="F12" s="638"/>
      <c r="G12" s="181"/>
      <c r="H12" s="181"/>
      <c r="I12" s="181"/>
      <c r="J12" s="181"/>
      <c r="K12" s="181"/>
      <c r="L12" s="182"/>
      <c r="M12" s="69">
        <f>SUM(E12:K12)</f>
        <v>10767237</v>
      </c>
      <c r="N12" s="67"/>
      <c r="O12" s="67"/>
      <c r="P12" s="67"/>
      <c r="Q12" s="60"/>
      <c r="R12" s="67"/>
      <c r="S12" s="43"/>
      <c r="T12" s="21"/>
    </row>
    <row r="13" spans="1:21">
      <c r="A13" s="618" t="s">
        <v>11</v>
      </c>
      <c r="B13" s="619"/>
      <c r="C13" s="619"/>
      <c r="D13" s="620"/>
      <c r="E13" s="186"/>
      <c r="F13" s="188"/>
      <c r="G13" s="142">
        <f>Meter!I42</f>
        <v>18321.470000000205</v>
      </c>
      <c r="H13" s="142">
        <f>Meter!I43</f>
        <v>0</v>
      </c>
      <c r="I13" s="142">
        <f>Meter!I44</f>
        <v>3389.0699999998324</v>
      </c>
      <c r="J13" s="142">
        <f>Meter!I45</f>
        <v>44</v>
      </c>
      <c r="K13" s="142">
        <f>Meter!I46</f>
        <v>857</v>
      </c>
      <c r="L13" s="142">
        <f>Meter!I47</f>
        <v>960</v>
      </c>
      <c r="M13" s="69">
        <f>SUM(G13,I13,J13,K13,L13)</f>
        <v>23571.540000000037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49" t="s">
        <v>12</v>
      </c>
      <c r="B14" s="650"/>
      <c r="C14" s="650"/>
      <c r="D14" s="651"/>
      <c r="E14" s="187"/>
      <c r="F14" s="189"/>
      <c r="G14" s="143">
        <f>Meter!K42</f>
        <v>238031.13000000035</v>
      </c>
      <c r="H14" s="143">
        <f>Meter!K43</f>
        <v>-283254.3</v>
      </c>
      <c r="I14" s="143">
        <f>Meter!K44</f>
        <v>72936.219999999856</v>
      </c>
      <c r="J14" s="143">
        <f>Meter!K45</f>
        <v>564</v>
      </c>
      <c r="K14" s="143">
        <f>Meter!K46</f>
        <v>16796</v>
      </c>
      <c r="L14" s="143">
        <f>Meter!K47</f>
        <v>19943</v>
      </c>
      <c r="M14" s="70">
        <f>SUM(E14,I14,J14,K14,L14)</f>
        <v>110239.21999999986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55" t="s">
        <v>9</v>
      </c>
      <c r="B17" s="656"/>
      <c r="C17" s="656"/>
      <c r="D17" s="656"/>
      <c r="E17" s="656"/>
      <c r="F17" s="657"/>
      <c r="G17" s="652" t="s">
        <v>77</v>
      </c>
      <c r="H17" s="653"/>
      <c r="I17" s="653"/>
      <c r="J17" s="653"/>
      <c r="K17" s="653"/>
      <c r="L17" s="653"/>
      <c r="M17" s="654"/>
      <c r="N17" s="75"/>
      <c r="O17" s="640"/>
      <c r="P17" s="640"/>
      <c r="Q17" s="640"/>
      <c r="R17" s="640"/>
      <c r="S17" s="50"/>
      <c r="T17" s="50"/>
      <c r="U17" s="27"/>
    </row>
    <row r="18" spans="1:26" s="141" customFormat="1">
      <c r="A18" s="664" t="s">
        <v>115</v>
      </c>
      <c r="B18" s="665"/>
      <c r="C18" s="665"/>
      <c r="D18" s="665"/>
      <c r="E18" s="665"/>
      <c r="F18" s="666"/>
      <c r="G18" s="667">
        <f>Steamfield!B30</f>
        <v>34.565226837499999</v>
      </c>
      <c r="H18" s="668"/>
      <c r="I18" s="669"/>
      <c r="J18" s="670">
        <f>Steamfield!C30</f>
        <v>7.2305609375000008</v>
      </c>
      <c r="K18" s="669"/>
      <c r="L18" s="670">
        <f>Steamfield!F30</f>
        <v>18.861783870833332</v>
      </c>
      <c r="M18" s="671"/>
      <c r="N18" s="75"/>
      <c r="O18" s="140"/>
      <c r="P18" s="140"/>
      <c r="Q18" s="140"/>
      <c r="R18" s="140"/>
      <c r="S18" s="50"/>
      <c r="T18" s="50"/>
      <c r="U18" s="27"/>
    </row>
    <row r="19" spans="1:26">
      <c r="A19" s="521" t="s">
        <v>63</v>
      </c>
      <c r="B19" s="522"/>
      <c r="C19" s="522"/>
      <c r="D19" s="522"/>
      <c r="E19" s="522"/>
      <c r="F19" s="523"/>
      <c r="G19" s="658">
        <v>34.496049999999997</v>
      </c>
      <c r="H19" s="659"/>
      <c r="I19" s="659"/>
      <c r="J19" s="659"/>
      <c r="K19" s="659"/>
      <c r="L19" s="659"/>
      <c r="M19" s="660"/>
      <c r="N19" s="77"/>
      <c r="O19" s="520"/>
      <c r="P19" s="520"/>
      <c r="Q19" s="516"/>
      <c r="R19" s="516"/>
      <c r="S19" s="50"/>
      <c r="T19" s="50"/>
      <c r="U19" s="45"/>
    </row>
    <row r="20" spans="1:26">
      <c r="A20" s="551" t="s">
        <v>19</v>
      </c>
      <c r="B20" s="552"/>
      <c r="C20" s="552"/>
      <c r="D20" s="552"/>
      <c r="E20" s="552"/>
      <c r="F20" s="553"/>
      <c r="G20" s="542">
        <f>24-F39</f>
        <v>24</v>
      </c>
      <c r="H20" s="543"/>
      <c r="I20" s="543"/>
      <c r="J20" s="543"/>
      <c r="K20" s="543"/>
      <c r="L20" s="543"/>
      <c r="M20" s="544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21" t="s">
        <v>20</v>
      </c>
      <c r="B21" s="522"/>
      <c r="C21" s="522"/>
      <c r="D21" s="522"/>
      <c r="E21" s="522"/>
      <c r="F21" s="523"/>
      <c r="G21" s="677">
        <f>G20+'[1]Report '!$G$21</f>
        <v>312</v>
      </c>
      <c r="H21" s="678"/>
      <c r="I21" s="678"/>
      <c r="J21" s="678"/>
      <c r="K21" s="678"/>
      <c r="L21" s="678"/>
      <c r="M21" s="679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674" t="s">
        <v>39</v>
      </c>
      <c r="B22" s="675"/>
      <c r="C22" s="675"/>
      <c r="D22" s="675"/>
      <c r="E22" s="675"/>
      <c r="F22" s="676"/>
      <c r="G22" s="680">
        <f>G20/24</f>
        <v>1</v>
      </c>
      <c r="H22" s="681"/>
      <c r="I22" s="681"/>
      <c r="J22" s="681"/>
      <c r="K22" s="681"/>
      <c r="L22" s="681"/>
      <c r="M22" s="682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85" t="s">
        <v>118</v>
      </c>
      <c r="B23" s="586"/>
      <c r="C23" s="586"/>
      <c r="D23" s="586"/>
      <c r="E23" s="586"/>
      <c r="F23" s="587"/>
      <c r="G23" s="661">
        <f>(E7)/(24000*G19)</f>
        <v>0.92366490330052287</v>
      </c>
      <c r="H23" s="662"/>
      <c r="I23" s="662"/>
      <c r="J23" s="662"/>
      <c r="K23" s="662"/>
      <c r="L23" s="662"/>
      <c r="M23" s="663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88" t="s">
        <v>62</v>
      </c>
      <c r="B24" s="589"/>
      <c r="C24" s="589"/>
      <c r="D24" s="589"/>
      <c r="E24" s="589"/>
      <c r="F24" s="590"/>
      <c r="G24" s="684" t="s">
        <v>194</v>
      </c>
      <c r="H24" s="685"/>
      <c r="I24" s="685"/>
      <c r="J24" s="685"/>
      <c r="K24" s="685"/>
      <c r="L24" s="685"/>
      <c r="M24" s="686"/>
      <c r="N24" s="87"/>
      <c r="O24" s="548"/>
      <c r="P24" s="548"/>
      <c r="Q24" s="129"/>
      <c r="R24" s="129"/>
    </row>
    <row r="25" spans="1:26">
      <c r="A25" s="521" t="s">
        <v>247</v>
      </c>
      <c r="B25" s="522"/>
      <c r="C25" s="522"/>
      <c r="D25" s="522"/>
      <c r="E25" s="522"/>
      <c r="F25" s="523"/>
      <c r="G25" s="549">
        <f>Steamfield!AD29/1000</f>
        <v>3842.4769283497999</v>
      </c>
      <c r="H25" s="550"/>
      <c r="I25" s="511">
        <f>Steamfield!AO29/1000</f>
        <v>323.88487026860003</v>
      </c>
      <c r="J25" s="512"/>
      <c r="K25" s="524"/>
      <c r="L25" s="570">
        <f>Steamfield!AP29/1000</f>
        <v>4249.7823327792012</v>
      </c>
      <c r="M25" s="571"/>
      <c r="N25" s="190"/>
      <c r="O25" s="78"/>
      <c r="P25" s="78"/>
      <c r="Q25" s="78"/>
      <c r="R25" s="78"/>
      <c r="T25" s="24"/>
      <c r="U25" s="24"/>
    </row>
    <row r="26" spans="1:26">
      <c r="A26" s="521" t="s">
        <v>246</v>
      </c>
      <c r="B26" s="522"/>
      <c r="C26" s="522"/>
      <c r="D26" s="522"/>
      <c r="E26" s="522"/>
      <c r="F26" s="523"/>
      <c r="G26" s="527">
        <f>Steamfield!AD30/1000</f>
        <v>4.4473112596641211E-2</v>
      </c>
      <c r="H26" s="524"/>
      <c r="I26" s="511">
        <f>Steamfield!AO30/1000</f>
        <v>3.7486674799606483E-3</v>
      </c>
      <c r="J26" s="512"/>
      <c r="K26" s="524"/>
      <c r="L26" s="511">
        <f>Steamfield!AP30/1000</f>
        <v>4.9187295518277788E-2</v>
      </c>
      <c r="M26" s="513"/>
      <c r="N26" s="190"/>
      <c r="O26" s="78"/>
      <c r="P26" s="78"/>
      <c r="Q26" s="78"/>
      <c r="R26" s="78"/>
      <c r="T26" s="24"/>
      <c r="U26" s="24"/>
    </row>
    <row r="27" spans="1:26" s="141" customFormat="1">
      <c r="A27" s="517" t="s">
        <v>245</v>
      </c>
      <c r="B27" s="518"/>
      <c r="C27" s="518"/>
      <c r="D27" s="518"/>
      <c r="E27" s="518"/>
      <c r="F27" s="519"/>
      <c r="G27" s="672"/>
      <c r="H27" s="673"/>
      <c r="I27" s="673"/>
      <c r="J27" s="673"/>
      <c r="K27" s="683"/>
      <c r="L27" s="570">
        <f>Steamfield!AQ29/1000</f>
        <v>7631.4504758277008</v>
      </c>
      <c r="M27" s="571"/>
      <c r="N27" s="190"/>
      <c r="O27" s="78"/>
      <c r="P27" s="78"/>
      <c r="Q27" s="78"/>
      <c r="R27" s="78"/>
      <c r="T27" s="24"/>
      <c r="U27" s="24"/>
    </row>
    <row r="28" spans="1:26" s="141" customFormat="1">
      <c r="A28" s="521" t="s">
        <v>248</v>
      </c>
      <c r="B28" s="522"/>
      <c r="C28" s="522"/>
      <c r="D28" s="522"/>
      <c r="E28" s="522"/>
      <c r="F28" s="523"/>
      <c r="G28" s="556"/>
      <c r="H28" s="533"/>
      <c r="I28" s="533"/>
      <c r="J28" s="533"/>
      <c r="K28" s="534"/>
      <c r="L28" s="511">
        <f>Steamfield!AQ30/1000</f>
        <v>8.8326973099857639E-2</v>
      </c>
      <c r="M28" s="513"/>
      <c r="N28" s="190"/>
      <c r="O28" s="78"/>
      <c r="P28" s="78"/>
      <c r="Q28" s="78"/>
      <c r="R28" s="78"/>
      <c r="T28" s="24"/>
      <c r="U28" s="24"/>
    </row>
    <row r="29" spans="1:26" s="141" customFormat="1">
      <c r="A29" s="521" t="s">
        <v>249</v>
      </c>
      <c r="B29" s="522"/>
      <c r="C29" s="522"/>
      <c r="D29" s="522"/>
      <c r="E29" s="522"/>
      <c r="F29" s="523"/>
      <c r="G29" s="183"/>
      <c r="H29" s="184"/>
      <c r="I29" s="184"/>
      <c r="J29" s="184"/>
      <c r="K29" s="185"/>
      <c r="L29" s="570">
        <f>Steamfield!AR29/1000</f>
        <v>11881.232808606899</v>
      </c>
      <c r="M29" s="571"/>
      <c r="N29" s="177"/>
      <c r="O29" s="178"/>
      <c r="P29" s="178"/>
      <c r="Q29" s="178"/>
      <c r="R29" s="178"/>
      <c r="T29" s="24"/>
      <c r="U29" s="24"/>
    </row>
    <row r="30" spans="1:26" s="141" customFormat="1">
      <c r="A30" s="521" t="s">
        <v>250</v>
      </c>
      <c r="B30" s="522"/>
      <c r="C30" s="522"/>
      <c r="D30" s="522"/>
      <c r="E30" s="522"/>
      <c r="F30" s="523"/>
      <c r="G30" s="525"/>
      <c r="H30" s="526"/>
      <c r="I30" s="526"/>
      <c r="J30" s="526"/>
      <c r="K30" s="574"/>
      <c r="L30" s="511">
        <f>Steamfield!AR30/1000</f>
        <v>0.1375142686181354</v>
      </c>
      <c r="M30" s="513"/>
      <c r="N30" s="190"/>
      <c r="O30" s="78"/>
      <c r="P30" s="78"/>
      <c r="Q30" s="78"/>
      <c r="R30" s="78"/>
      <c r="T30" s="24"/>
      <c r="U30" s="24"/>
    </row>
    <row r="31" spans="1:26">
      <c r="A31" s="521" t="s">
        <v>113</v>
      </c>
      <c r="B31" s="522"/>
      <c r="C31" s="522"/>
      <c r="D31" s="522"/>
      <c r="E31" s="522"/>
      <c r="F31" s="523"/>
      <c r="G31" s="527">
        <f>Steamfield!I30</f>
        <v>194.39343243333334</v>
      </c>
      <c r="H31" s="512"/>
      <c r="I31" s="512"/>
      <c r="J31" s="524"/>
      <c r="K31" s="511">
        <f>Steamfield!K30</f>
        <v>194.59522166249997</v>
      </c>
      <c r="L31" s="512"/>
      <c r="M31" s="513"/>
      <c r="N31" s="88"/>
      <c r="O31" s="88"/>
      <c r="P31" s="88"/>
      <c r="Q31" s="88"/>
      <c r="R31" s="88"/>
      <c r="T31" s="24"/>
      <c r="U31" s="24"/>
    </row>
    <row r="32" spans="1:26">
      <c r="A32" s="521" t="s">
        <v>114</v>
      </c>
      <c r="B32" s="522"/>
      <c r="C32" s="522"/>
      <c r="D32" s="522"/>
      <c r="E32" s="522"/>
      <c r="F32" s="523"/>
      <c r="G32" s="527">
        <f>Steamfield!H30</f>
        <v>13.120817954166666</v>
      </c>
      <c r="H32" s="512"/>
      <c r="I32" s="512"/>
      <c r="J32" s="524"/>
      <c r="K32" s="511">
        <f>Steamfield!J30</f>
        <v>14.278127695833339</v>
      </c>
      <c r="L32" s="512"/>
      <c r="M32" s="513"/>
      <c r="N32" s="75"/>
      <c r="O32" s="75"/>
      <c r="P32" s="75"/>
      <c r="Q32" s="75"/>
      <c r="R32" s="75"/>
      <c r="T32" s="24"/>
      <c r="U32" s="24"/>
    </row>
    <row r="33" spans="1:24" ht="13.5" thickBot="1">
      <c r="A33" s="674" t="s">
        <v>38</v>
      </c>
      <c r="B33" s="675"/>
      <c r="C33" s="675"/>
      <c r="D33" s="675"/>
      <c r="E33" s="675"/>
      <c r="F33" s="676"/>
      <c r="G33" s="724">
        <f>Steamfield!F31</f>
        <v>17.218336300000001</v>
      </c>
      <c r="H33" s="723"/>
      <c r="I33" s="721">
        <f>Steamfield!F32</f>
        <v>21.5246748</v>
      </c>
      <c r="J33" s="722"/>
      <c r="K33" s="723"/>
      <c r="L33" s="721">
        <f>Steamfield!F30</f>
        <v>18.861783870833332</v>
      </c>
      <c r="M33" s="725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736" t="s">
        <v>2</v>
      </c>
      <c r="J34" s="736"/>
      <c r="K34" s="736"/>
      <c r="L34" s="736"/>
      <c r="M34" s="736"/>
      <c r="N34" s="736"/>
      <c r="O34" s="736"/>
      <c r="P34" s="736"/>
      <c r="Q34" s="736"/>
      <c r="R34" s="736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734" t="s">
        <v>33</v>
      </c>
      <c r="B37" s="735"/>
      <c r="C37" s="730" t="s">
        <v>53</v>
      </c>
      <c r="D37" s="731"/>
      <c r="E37" s="531" t="s">
        <v>61</v>
      </c>
      <c r="F37" s="714" t="s">
        <v>54</v>
      </c>
      <c r="G37" s="732" t="s">
        <v>213</v>
      </c>
      <c r="H37" s="733"/>
      <c r="I37" s="572" t="s">
        <v>55</v>
      </c>
      <c r="J37" s="728" t="s">
        <v>35</v>
      </c>
      <c r="K37" s="708" t="s">
        <v>15</v>
      </c>
      <c r="L37" s="709"/>
      <c r="M37" s="709"/>
      <c r="N37" s="709"/>
      <c r="O37" s="709"/>
      <c r="P37" s="709"/>
      <c r="Q37" s="709"/>
      <c r="R37" s="710"/>
    </row>
    <row r="38" spans="1:24" ht="12.75" customHeight="1" thickBot="1">
      <c r="A38" s="734"/>
      <c r="B38" s="735"/>
      <c r="C38" s="119" t="s">
        <v>56</v>
      </c>
      <c r="D38" s="120" t="s">
        <v>57</v>
      </c>
      <c r="E38" s="532"/>
      <c r="F38" s="715"/>
      <c r="G38" s="716" t="s">
        <v>1</v>
      </c>
      <c r="H38" s="717"/>
      <c r="I38" s="573"/>
      <c r="J38" s="729"/>
      <c r="K38" s="711"/>
      <c r="L38" s="712"/>
      <c r="M38" s="712"/>
      <c r="N38" s="712"/>
      <c r="O38" s="712"/>
      <c r="P38" s="712"/>
      <c r="Q38" s="712"/>
      <c r="R38" s="713"/>
      <c r="V38" s="130"/>
      <c r="W38" s="130"/>
    </row>
    <row r="39" spans="1:24" s="141" customFormat="1" ht="15" customHeight="1" thickBot="1">
      <c r="A39" s="726"/>
      <c r="B39" s="727"/>
      <c r="C39" s="231"/>
      <c r="D39" s="231"/>
      <c r="E39" s="433"/>
      <c r="F39" s="229"/>
      <c r="G39" s="694"/>
      <c r="H39" s="695"/>
      <c r="I39" s="355"/>
      <c r="J39" s="230"/>
      <c r="K39" s="528"/>
      <c r="L39" s="529"/>
      <c r="M39" s="529"/>
      <c r="N39" s="529"/>
      <c r="O39" s="529"/>
      <c r="P39" s="529"/>
      <c r="Q39" s="529"/>
      <c r="R39" s="530"/>
    </row>
    <row r="40" spans="1:24" s="23" customFormat="1" ht="13.5" thickBot="1">
      <c r="A40" s="691"/>
      <c r="B40" s="692"/>
      <c r="C40" s="692"/>
      <c r="D40" s="692"/>
      <c r="E40" s="692"/>
      <c r="F40" s="692"/>
      <c r="G40" s="692"/>
      <c r="H40" s="693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704" t="s">
        <v>60</v>
      </c>
      <c r="B44" s="705"/>
      <c r="C44" s="575" t="s">
        <v>44</v>
      </c>
      <c r="D44" s="576"/>
      <c r="E44" s="576"/>
      <c r="F44" s="577"/>
      <c r="G44" s="514" t="s">
        <v>45</v>
      </c>
      <c r="H44" s="515"/>
      <c r="I44" s="700" t="s">
        <v>64</v>
      </c>
      <c r="J44" s="701"/>
      <c r="K44" s="535" t="s">
        <v>35</v>
      </c>
      <c r="L44" s="537" t="s">
        <v>15</v>
      </c>
      <c r="M44" s="538"/>
      <c r="N44" s="538"/>
      <c r="O44" s="538"/>
      <c r="P44" s="538"/>
      <c r="Q44" s="538"/>
      <c r="R44" s="539"/>
      <c r="S44" s="130"/>
      <c r="T44" s="31"/>
    </row>
    <row r="45" spans="1:24" s="23" customFormat="1" ht="26.25" thickBot="1">
      <c r="A45" s="706"/>
      <c r="B45" s="707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702"/>
      <c r="J45" s="703"/>
      <c r="K45" s="536"/>
      <c r="L45" s="540"/>
      <c r="M45" s="510"/>
      <c r="N45" s="510"/>
      <c r="O45" s="510"/>
      <c r="P45" s="510"/>
      <c r="Q45" s="510"/>
      <c r="R45" s="541"/>
      <c r="T45" s="34"/>
      <c r="V45" s="34"/>
      <c r="X45" s="20"/>
    </row>
    <row r="46" spans="1:24" s="23" customFormat="1" ht="12" customHeight="1" thickBot="1">
      <c r="A46" s="687"/>
      <c r="B46" s="688"/>
      <c r="C46" s="126"/>
      <c r="D46" s="127"/>
      <c r="E46" s="131"/>
      <c r="F46" s="125"/>
      <c r="G46" s="124"/>
      <c r="H46" s="124"/>
      <c r="I46" s="698"/>
      <c r="J46" s="699"/>
      <c r="K46" s="137"/>
      <c r="L46" s="718"/>
      <c r="M46" s="719"/>
      <c r="N46" s="719"/>
      <c r="O46" s="719"/>
      <c r="P46" s="719"/>
      <c r="Q46" s="719"/>
      <c r="R46" s="720"/>
      <c r="S46" s="49"/>
      <c r="T46" s="132"/>
      <c r="U46" s="34"/>
      <c r="X46" s="20"/>
    </row>
    <row r="47" spans="1:24" s="23" customFormat="1" ht="12" customHeight="1" thickBot="1">
      <c r="A47" s="578"/>
      <c r="B47" s="579"/>
      <c r="C47" s="579"/>
      <c r="D47" s="579"/>
      <c r="E47" s="579"/>
      <c r="F47" s="579"/>
      <c r="G47" s="579"/>
      <c r="H47" s="580"/>
      <c r="I47" s="696"/>
      <c r="J47" s="697"/>
      <c r="K47" s="689"/>
      <c r="L47" s="564"/>
      <c r="M47" s="564"/>
      <c r="N47" s="564"/>
      <c r="O47" s="564"/>
      <c r="P47" s="564"/>
      <c r="Q47" s="564"/>
      <c r="R47" s="690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10"/>
      <c r="K50" s="510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57" t="s">
        <v>14</v>
      </c>
      <c r="B51" s="558"/>
      <c r="C51" s="559" t="s">
        <v>52</v>
      </c>
      <c r="D51" s="560"/>
      <c r="E51" s="560"/>
      <c r="F51" s="560"/>
      <c r="G51" s="558"/>
      <c r="H51" s="559" t="s">
        <v>59</v>
      </c>
      <c r="I51" s="558"/>
      <c r="J51" s="561" t="s">
        <v>21</v>
      </c>
      <c r="K51" s="562"/>
      <c r="L51" s="559" t="s">
        <v>15</v>
      </c>
      <c r="M51" s="560"/>
      <c r="N51" s="560"/>
      <c r="O51" s="560"/>
      <c r="P51" s="560"/>
      <c r="Q51" s="560"/>
      <c r="R51" s="563"/>
    </row>
    <row r="52" spans="1:21" s="141" customFormat="1" ht="13.5" thickBot="1">
      <c r="A52" s="737" t="s">
        <v>72</v>
      </c>
      <c r="B52" s="565"/>
      <c r="C52" s="564" t="s">
        <v>244</v>
      </c>
      <c r="D52" s="564"/>
      <c r="E52" s="564"/>
      <c r="F52" s="564"/>
      <c r="G52" s="565"/>
      <c r="H52" s="566" t="s">
        <v>258</v>
      </c>
      <c r="I52" s="567"/>
      <c r="J52" s="568" t="s">
        <v>278</v>
      </c>
      <c r="K52" s="569"/>
      <c r="L52" s="559"/>
      <c r="M52" s="560"/>
      <c r="N52" s="560"/>
      <c r="O52" s="560"/>
      <c r="P52" s="560"/>
      <c r="Q52" s="560"/>
      <c r="R52" s="563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299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>
      <c r="A63" s="265" t="s">
        <v>301</v>
      </c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358"/>
      <c r="N63" s="358"/>
      <c r="O63" s="359"/>
      <c r="P63" s="360"/>
      <c r="Q63" s="361"/>
      <c r="R63" s="362"/>
    </row>
    <row r="64" spans="1:21" s="141" customFormat="1" ht="15" customHeight="1" thickBot="1">
      <c r="A64" s="451" t="s">
        <v>316</v>
      </c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05"/>
      <c r="N64" s="305"/>
      <c r="O64" s="306"/>
      <c r="P64" s="307"/>
      <c r="Q64" s="308"/>
      <c r="R64" s="309"/>
      <c r="U64" s="141" t="s">
        <v>2</v>
      </c>
    </row>
    <row r="65" spans="1:21" s="141" customFormat="1" ht="15" customHeight="1">
      <c r="A65" s="293"/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</row>
    <row r="66" spans="1:21" s="141" customFormat="1" ht="1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21" s="141" customFormat="1" ht="15" customHeight="1" thickBot="1">
      <c r="A67" s="73" t="s">
        <v>87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 t="s">
        <v>68</v>
      </c>
      <c r="N67" s="73"/>
      <c r="O67" s="73"/>
      <c r="P67" s="73"/>
      <c r="Q67" s="73"/>
      <c r="R67" s="73"/>
    </row>
    <row r="68" spans="1:21" s="141" customFormat="1" ht="12.75" customHeight="1" thickBot="1">
      <c r="A68" s="148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50"/>
      <c r="S68" s="51"/>
      <c r="T68" s="42"/>
      <c r="U68" s="128"/>
    </row>
    <row r="69" spans="1:21" s="141" customFormat="1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51"/>
      <c r="T69" s="418"/>
      <c r="U69" s="419"/>
    </row>
    <row r="70" spans="1:21" ht="12.75" customHeight="1" thickBot="1">
      <c r="A70" s="310" t="s">
        <v>117</v>
      </c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51"/>
      <c r="T70" s="418"/>
      <c r="U70" s="419"/>
    </row>
    <row r="71" spans="1:21" s="432" customFormat="1" ht="12.75" customHeight="1" thickBot="1">
      <c r="A71" s="429" t="s">
        <v>22</v>
      </c>
      <c r="B71" s="738" t="s">
        <v>67</v>
      </c>
      <c r="C71" s="739"/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40"/>
      <c r="S71" s="430"/>
      <c r="T71" s="431"/>
      <c r="U71" s="419"/>
    </row>
    <row r="72" spans="1:21" s="432" customFormat="1" ht="12.75" customHeight="1">
      <c r="A72" s="452">
        <v>6.9444444444444447E-4</v>
      </c>
      <c r="B72" s="741" t="s">
        <v>320</v>
      </c>
      <c r="C72" s="742"/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3"/>
      <c r="S72" s="430"/>
      <c r="T72" s="431"/>
      <c r="U72" s="419"/>
    </row>
    <row r="73" spans="1:21" s="141" customFormat="1" ht="12.75" customHeight="1">
      <c r="A73" s="428">
        <v>1.3888888888888888E-2</v>
      </c>
      <c r="B73" s="744" t="s">
        <v>322</v>
      </c>
      <c r="C73" s="745"/>
      <c r="D73" s="745"/>
      <c r="E73" s="745"/>
      <c r="F73" s="745"/>
      <c r="G73" s="745"/>
      <c r="H73" s="745"/>
      <c r="I73" s="745"/>
      <c r="J73" s="745"/>
      <c r="K73" s="745"/>
      <c r="L73" s="745"/>
      <c r="M73" s="745"/>
      <c r="N73" s="745"/>
      <c r="O73" s="745"/>
      <c r="P73" s="745"/>
      <c r="Q73" s="745"/>
      <c r="R73" s="746"/>
      <c r="S73" s="51"/>
      <c r="T73" s="418"/>
      <c r="U73" s="419"/>
    </row>
    <row r="74" spans="1:21" s="141" customFormat="1" ht="12.75" customHeight="1">
      <c r="A74" s="428">
        <v>0.18055555555555555</v>
      </c>
      <c r="B74" s="453" t="s">
        <v>321</v>
      </c>
      <c r="C74" s="454"/>
      <c r="D74" s="454"/>
      <c r="E74" s="454"/>
      <c r="F74" s="454"/>
      <c r="G74" s="454"/>
      <c r="H74" s="454"/>
      <c r="I74" s="454"/>
      <c r="J74" s="454"/>
      <c r="K74" s="454"/>
      <c r="L74" s="454"/>
      <c r="M74" s="454"/>
      <c r="N74" s="454"/>
      <c r="O74" s="454"/>
      <c r="P74" s="454"/>
      <c r="Q74" s="454"/>
      <c r="R74" s="455"/>
      <c r="S74" s="51"/>
      <c r="T74" s="418"/>
      <c r="U74" s="419"/>
    </row>
    <row r="75" spans="1:21" s="141" customFormat="1" ht="12.75" customHeight="1">
      <c r="A75" s="428">
        <v>0.18124999999999999</v>
      </c>
      <c r="B75" s="756" t="s">
        <v>323</v>
      </c>
      <c r="C75" s="757"/>
      <c r="D75" s="757"/>
      <c r="E75" s="757"/>
      <c r="F75" s="757"/>
      <c r="G75" s="757"/>
      <c r="H75" s="757"/>
      <c r="I75" s="757"/>
      <c r="J75" s="757"/>
      <c r="K75" s="757"/>
      <c r="L75" s="757"/>
      <c r="M75" s="757"/>
      <c r="N75" s="757"/>
      <c r="O75" s="757"/>
      <c r="P75" s="757"/>
      <c r="Q75" s="757"/>
      <c r="R75" s="758"/>
      <c r="S75" s="51"/>
      <c r="T75" s="418"/>
      <c r="U75" s="419"/>
    </row>
    <row r="76" spans="1:21" s="141" customFormat="1" ht="12.75" customHeight="1">
      <c r="A76" s="428">
        <v>0.25347222222222221</v>
      </c>
      <c r="B76" s="744" t="s">
        <v>324</v>
      </c>
      <c r="C76" s="745"/>
      <c r="D76" s="745"/>
      <c r="E76" s="745"/>
      <c r="F76" s="745"/>
      <c r="G76" s="745"/>
      <c r="H76" s="745"/>
      <c r="I76" s="745"/>
      <c r="J76" s="745"/>
      <c r="K76" s="745"/>
      <c r="L76" s="745"/>
      <c r="M76" s="745"/>
      <c r="N76" s="745"/>
      <c r="O76" s="745"/>
      <c r="P76" s="745"/>
      <c r="Q76" s="745"/>
      <c r="R76" s="746"/>
      <c r="S76" s="51"/>
      <c r="T76" s="418"/>
      <c r="U76" s="419"/>
    </row>
    <row r="77" spans="1:21" s="141" customFormat="1" ht="12.75" customHeight="1">
      <c r="A77" s="428">
        <v>0.29166666666666669</v>
      </c>
      <c r="B77" s="744" t="s">
        <v>325</v>
      </c>
      <c r="C77" s="745"/>
      <c r="D77" s="745"/>
      <c r="E77" s="745"/>
      <c r="F77" s="745"/>
      <c r="G77" s="745"/>
      <c r="H77" s="745"/>
      <c r="I77" s="745"/>
      <c r="J77" s="745"/>
      <c r="K77" s="745"/>
      <c r="L77" s="745"/>
      <c r="M77" s="745"/>
      <c r="N77" s="745"/>
      <c r="O77" s="745"/>
      <c r="P77" s="745"/>
      <c r="Q77" s="745"/>
      <c r="R77" s="746"/>
      <c r="S77" s="51"/>
      <c r="T77" s="418"/>
      <c r="U77" s="419"/>
    </row>
    <row r="78" spans="1:21" s="141" customFormat="1">
      <c r="A78" s="421">
        <v>0.31319444444444444</v>
      </c>
      <c r="B78" s="756" t="s">
        <v>319</v>
      </c>
      <c r="C78" s="757"/>
      <c r="D78" s="757"/>
      <c r="E78" s="757"/>
      <c r="F78" s="757"/>
      <c r="G78" s="757"/>
      <c r="H78" s="757"/>
      <c r="I78" s="757"/>
      <c r="J78" s="757"/>
      <c r="K78" s="757"/>
      <c r="L78" s="757"/>
      <c r="M78" s="757"/>
      <c r="N78" s="757"/>
      <c r="O78" s="757"/>
      <c r="P78" s="757"/>
      <c r="Q78" s="757"/>
      <c r="R78" s="758"/>
      <c r="S78" s="51"/>
      <c r="T78" s="418"/>
      <c r="U78" s="419"/>
    </row>
    <row r="79" spans="1:21" s="141" customFormat="1">
      <c r="A79" s="421">
        <v>0.3611111111111111</v>
      </c>
      <c r="B79" s="744" t="s">
        <v>337</v>
      </c>
      <c r="C79" s="745"/>
      <c r="D79" s="745"/>
      <c r="E79" s="745"/>
      <c r="F79" s="745"/>
      <c r="G79" s="745"/>
      <c r="H79" s="745"/>
      <c r="I79" s="745"/>
      <c r="J79" s="745"/>
      <c r="K79" s="745"/>
      <c r="L79" s="745"/>
      <c r="M79" s="745"/>
      <c r="N79" s="745"/>
      <c r="O79" s="745"/>
      <c r="P79" s="745"/>
      <c r="Q79" s="745"/>
      <c r="R79" s="746"/>
      <c r="S79" s="51"/>
      <c r="T79" s="418"/>
      <c r="U79" s="419"/>
    </row>
    <row r="80" spans="1:21" s="141" customFormat="1">
      <c r="A80" s="421">
        <v>0.38541666666666669</v>
      </c>
      <c r="B80" s="744" t="s">
        <v>328</v>
      </c>
      <c r="C80" s="745"/>
      <c r="D80" s="745"/>
      <c r="E80" s="745"/>
      <c r="F80" s="745"/>
      <c r="G80" s="745"/>
      <c r="H80" s="745"/>
      <c r="I80" s="745"/>
      <c r="J80" s="745"/>
      <c r="K80" s="745"/>
      <c r="L80" s="745"/>
      <c r="M80" s="745"/>
      <c r="N80" s="745"/>
      <c r="O80" s="745"/>
      <c r="P80" s="745"/>
      <c r="Q80" s="745"/>
      <c r="R80" s="746"/>
      <c r="S80" s="51"/>
      <c r="T80" s="418"/>
      <c r="U80" s="419"/>
    </row>
    <row r="81" spans="1:22" s="141" customFormat="1">
      <c r="A81" s="421">
        <v>0.41111111111111109</v>
      </c>
      <c r="B81" s="756" t="s">
        <v>330</v>
      </c>
      <c r="C81" s="757"/>
      <c r="D81" s="757"/>
      <c r="E81" s="757"/>
      <c r="F81" s="757"/>
      <c r="G81" s="757"/>
      <c r="H81" s="757"/>
      <c r="I81" s="757"/>
      <c r="J81" s="757"/>
      <c r="K81" s="757"/>
      <c r="L81" s="757"/>
      <c r="M81" s="757"/>
      <c r="N81" s="757"/>
      <c r="O81" s="757"/>
      <c r="P81" s="757"/>
      <c r="Q81" s="757"/>
      <c r="R81" s="758"/>
      <c r="S81" s="51"/>
      <c r="T81" s="418"/>
      <c r="U81" s="419"/>
    </row>
    <row r="82" spans="1:22" s="141" customFormat="1">
      <c r="A82" s="421">
        <v>0.41319444444444442</v>
      </c>
      <c r="B82" s="744" t="s">
        <v>327</v>
      </c>
      <c r="C82" s="745"/>
      <c r="D82" s="745"/>
      <c r="E82" s="745"/>
      <c r="F82" s="745"/>
      <c r="G82" s="745"/>
      <c r="H82" s="745"/>
      <c r="I82" s="745"/>
      <c r="J82" s="745"/>
      <c r="K82" s="745"/>
      <c r="L82" s="745"/>
      <c r="M82" s="745"/>
      <c r="N82" s="745"/>
      <c r="O82" s="745"/>
      <c r="P82" s="745"/>
      <c r="Q82" s="745"/>
      <c r="R82" s="746"/>
      <c r="S82" s="51"/>
      <c r="T82" s="418"/>
      <c r="U82" s="419"/>
    </row>
    <row r="83" spans="1:22" s="141" customFormat="1">
      <c r="A83" s="421">
        <v>0.41666666666666669</v>
      </c>
      <c r="B83" s="744" t="s">
        <v>335</v>
      </c>
      <c r="C83" s="745"/>
      <c r="D83" s="745"/>
      <c r="E83" s="745"/>
      <c r="F83" s="745"/>
      <c r="G83" s="745"/>
      <c r="H83" s="745"/>
      <c r="I83" s="745"/>
      <c r="J83" s="745"/>
      <c r="K83" s="745"/>
      <c r="L83" s="745"/>
      <c r="M83" s="745"/>
      <c r="N83" s="745"/>
      <c r="O83" s="745"/>
      <c r="P83" s="745"/>
      <c r="Q83" s="745"/>
      <c r="R83" s="746"/>
      <c r="S83" s="51"/>
      <c r="T83" s="418"/>
      <c r="U83" s="419"/>
    </row>
    <row r="84" spans="1:22" s="141" customFormat="1">
      <c r="A84" s="421">
        <v>0.44027777777777777</v>
      </c>
      <c r="B84" s="545" t="s">
        <v>326</v>
      </c>
      <c r="C84" s="546"/>
      <c r="D84" s="546"/>
      <c r="E84" s="546"/>
      <c r="F84" s="546"/>
      <c r="G84" s="546"/>
      <c r="H84" s="546"/>
      <c r="I84" s="546"/>
      <c r="J84" s="546"/>
      <c r="K84" s="546"/>
      <c r="L84" s="546"/>
      <c r="M84" s="546"/>
      <c r="N84" s="546"/>
      <c r="O84" s="546"/>
      <c r="P84" s="546"/>
      <c r="Q84" s="546"/>
      <c r="R84" s="547"/>
      <c r="S84" s="51"/>
      <c r="T84" s="418"/>
      <c r="U84" s="419"/>
    </row>
    <row r="85" spans="1:22" s="141" customFormat="1">
      <c r="A85" s="421">
        <v>0.56111111111111112</v>
      </c>
      <c r="B85" s="545" t="s">
        <v>332</v>
      </c>
      <c r="C85" s="546"/>
      <c r="D85" s="546"/>
      <c r="E85" s="546"/>
      <c r="F85" s="546"/>
      <c r="G85" s="546"/>
      <c r="H85" s="546"/>
      <c r="I85" s="546"/>
      <c r="J85" s="546"/>
      <c r="K85" s="546"/>
      <c r="L85" s="546"/>
      <c r="M85" s="546"/>
      <c r="N85" s="546"/>
      <c r="O85" s="546"/>
      <c r="P85" s="546"/>
      <c r="Q85" s="546"/>
      <c r="R85" s="547"/>
      <c r="S85" s="51"/>
      <c r="T85" s="418"/>
      <c r="U85" s="419"/>
    </row>
    <row r="86" spans="1:22" s="141" customFormat="1">
      <c r="A86" s="421">
        <v>0.56527777777777777</v>
      </c>
      <c r="B86" s="545" t="s">
        <v>329</v>
      </c>
      <c r="C86" s="546"/>
      <c r="D86" s="546"/>
      <c r="E86" s="546"/>
      <c r="F86" s="546"/>
      <c r="G86" s="546"/>
      <c r="H86" s="546"/>
      <c r="I86" s="546"/>
      <c r="J86" s="546"/>
      <c r="K86" s="546"/>
      <c r="L86" s="546"/>
      <c r="M86" s="546"/>
      <c r="N86" s="546"/>
      <c r="O86" s="546"/>
      <c r="P86" s="546"/>
      <c r="Q86" s="546"/>
      <c r="R86" s="547"/>
      <c r="S86" s="51"/>
      <c r="T86" s="418"/>
      <c r="U86" s="128"/>
    </row>
    <row r="87" spans="1:22" s="141" customFormat="1">
      <c r="A87" s="421">
        <v>0.58680555555555558</v>
      </c>
      <c r="B87" s="545" t="s">
        <v>336</v>
      </c>
      <c r="C87" s="546"/>
      <c r="D87" s="546"/>
      <c r="E87" s="546"/>
      <c r="F87" s="546"/>
      <c r="G87" s="546"/>
      <c r="H87" s="546"/>
      <c r="I87" s="546"/>
      <c r="J87" s="546"/>
      <c r="K87" s="546"/>
      <c r="L87" s="546"/>
      <c r="M87" s="546"/>
      <c r="N87" s="546"/>
      <c r="O87" s="546"/>
      <c r="P87" s="546"/>
      <c r="Q87" s="546"/>
      <c r="R87" s="547"/>
      <c r="S87" s="51"/>
      <c r="T87" s="418"/>
      <c r="U87" s="128"/>
    </row>
    <row r="88" spans="1:22" s="141" customFormat="1">
      <c r="A88" s="421">
        <v>0.59652777777777777</v>
      </c>
      <c r="B88" s="545" t="s">
        <v>331</v>
      </c>
      <c r="C88" s="546"/>
      <c r="D88" s="546"/>
      <c r="E88" s="546"/>
      <c r="F88" s="546"/>
      <c r="G88" s="546"/>
      <c r="H88" s="546"/>
      <c r="I88" s="546"/>
      <c r="J88" s="546"/>
      <c r="K88" s="546"/>
      <c r="L88" s="546"/>
      <c r="M88" s="546"/>
      <c r="N88" s="546"/>
      <c r="O88" s="546"/>
      <c r="P88" s="546"/>
      <c r="Q88" s="546"/>
      <c r="R88" s="547"/>
      <c r="S88" s="51"/>
      <c r="T88" s="418"/>
      <c r="U88" s="128"/>
    </row>
    <row r="89" spans="1:22" s="141" customFormat="1">
      <c r="A89" s="422">
        <v>0.60486111111111107</v>
      </c>
      <c r="B89" s="545" t="s">
        <v>333</v>
      </c>
      <c r="C89" s="546"/>
      <c r="D89" s="546"/>
      <c r="E89" s="546"/>
      <c r="F89" s="546"/>
      <c r="G89" s="546"/>
      <c r="H89" s="546"/>
      <c r="I89" s="546"/>
      <c r="J89" s="546"/>
      <c r="K89" s="546"/>
      <c r="L89" s="546"/>
      <c r="M89" s="546"/>
      <c r="N89" s="546"/>
      <c r="O89" s="546"/>
      <c r="P89" s="546"/>
      <c r="Q89" s="546"/>
      <c r="R89" s="547"/>
      <c r="S89" s="51"/>
      <c r="T89" s="418"/>
      <c r="U89" s="128"/>
    </row>
    <row r="90" spans="1:22" s="141" customFormat="1">
      <c r="A90" s="422">
        <v>0.6166666666666667</v>
      </c>
      <c r="B90" s="545" t="s">
        <v>334</v>
      </c>
      <c r="C90" s="546"/>
      <c r="D90" s="546"/>
      <c r="E90" s="546"/>
      <c r="F90" s="546"/>
      <c r="G90" s="546"/>
      <c r="H90" s="546"/>
      <c r="I90" s="546"/>
      <c r="J90" s="546"/>
      <c r="K90" s="546"/>
      <c r="L90" s="546"/>
      <c r="M90" s="546"/>
      <c r="N90" s="546"/>
      <c r="O90" s="546"/>
      <c r="P90" s="546"/>
      <c r="Q90" s="546"/>
      <c r="R90" s="547"/>
      <c r="S90" s="51"/>
      <c r="T90" s="418"/>
      <c r="U90" s="407"/>
      <c r="V90" s="42"/>
    </row>
    <row r="91" spans="1:22" s="141" customFormat="1">
      <c r="A91" s="422">
        <v>0.6875</v>
      </c>
      <c r="B91" s="545" t="s">
        <v>338</v>
      </c>
      <c r="C91" s="546"/>
      <c r="D91" s="546"/>
      <c r="E91" s="546"/>
      <c r="F91" s="546"/>
      <c r="G91" s="546"/>
      <c r="H91" s="546"/>
      <c r="I91" s="546"/>
      <c r="J91" s="546"/>
      <c r="K91" s="546"/>
      <c r="L91" s="546"/>
      <c r="M91" s="546"/>
      <c r="N91" s="546"/>
      <c r="O91" s="546"/>
      <c r="P91" s="546"/>
      <c r="Q91" s="546"/>
      <c r="R91" s="547"/>
      <c r="S91" s="51"/>
      <c r="T91" s="418"/>
      <c r="U91" s="408"/>
      <c r="V91" s="42"/>
    </row>
    <row r="92" spans="1:22" s="141" customFormat="1">
      <c r="A92" s="422">
        <v>0.77083333333333337</v>
      </c>
      <c r="B92" s="545" t="s">
        <v>339</v>
      </c>
      <c r="C92" s="546"/>
      <c r="D92" s="546"/>
      <c r="E92" s="546"/>
      <c r="F92" s="546"/>
      <c r="G92" s="546"/>
      <c r="H92" s="546"/>
      <c r="I92" s="546"/>
      <c r="J92" s="546"/>
      <c r="K92" s="546"/>
      <c r="L92" s="546"/>
      <c r="M92" s="546"/>
      <c r="N92" s="546"/>
      <c r="O92" s="546"/>
      <c r="P92" s="546"/>
      <c r="Q92" s="546"/>
      <c r="R92" s="547"/>
      <c r="S92" s="51"/>
      <c r="T92" s="418"/>
      <c r="U92" s="408"/>
      <c r="V92" s="42"/>
    </row>
    <row r="93" spans="1:22" s="141" customFormat="1">
      <c r="A93" s="422">
        <v>0.8979166666666667</v>
      </c>
      <c r="B93" s="545" t="s">
        <v>344</v>
      </c>
      <c r="C93" s="546"/>
      <c r="D93" s="546"/>
      <c r="E93" s="546"/>
      <c r="F93" s="546"/>
      <c r="G93" s="546"/>
      <c r="H93" s="546"/>
      <c r="I93" s="546"/>
      <c r="J93" s="546"/>
      <c r="K93" s="546"/>
      <c r="L93" s="546"/>
      <c r="M93" s="546"/>
      <c r="N93" s="546"/>
      <c r="O93" s="546"/>
      <c r="P93" s="546"/>
      <c r="Q93" s="546"/>
      <c r="R93" s="547"/>
      <c r="S93" s="51"/>
      <c r="T93" s="418"/>
      <c r="U93" s="408"/>
      <c r="V93" s="42"/>
    </row>
    <row r="94" spans="1:22" s="141" customFormat="1">
      <c r="A94" s="422">
        <v>0.91041666666666665</v>
      </c>
      <c r="B94" s="545" t="s">
        <v>345</v>
      </c>
      <c r="C94" s="546"/>
      <c r="D94" s="546"/>
      <c r="E94" s="546"/>
      <c r="F94" s="546"/>
      <c r="G94" s="546"/>
      <c r="H94" s="546"/>
      <c r="I94" s="546"/>
      <c r="J94" s="546"/>
      <c r="K94" s="546"/>
      <c r="L94" s="546"/>
      <c r="M94" s="546"/>
      <c r="N94" s="546"/>
      <c r="O94" s="546"/>
      <c r="P94" s="546"/>
      <c r="Q94" s="546"/>
      <c r="R94" s="547"/>
      <c r="S94" s="51"/>
      <c r="T94" s="418"/>
      <c r="U94" s="408"/>
      <c r="V94" s="42"/>
    </row>
    <row r="95" spans="1:22" s="141" customFormat="1" ht="13.5" thickBot="1">
      <c r="A95" s="450">
        <v>0.93055555555555558</v>
      </c>
      <c r="B95" s="753" t="s">
        <v>346</v>
      </c>
      <c r="C95" s="754"/>
      <c r="D95" s="754"/>
      <c r="E95" s="754"/>
      <c r="F95" s="754"/>
      <c r="G95" s="754"/>
      <c r="H95" s="754"/>
      <c r="I95" s="754"/>
      <c r="J95" s="754"/>
      <c r="K95" s="754"/>
      <c r="L95" s="754"/>
      <c r="M95" s="754"/>
      <c r="N95" s="754"/>
      <c r="O95" s="754"/>
      <c r="P95" s="754"/>
      <c r="Q95" s="754"/>
      <c r="R95" s="755"/>
      <c r="S95" s="51"/>
      <c r="T95" s="42"/>
      <c r="U95" s="128"/>
    </row>
    <row r="96" spans="1:22" s="141" customFormat="1" ht="15" customHeight="1">
      <c r="A96" s="200"/>
      <c r="B96" s="201"/>
      <c r="C96" s="201"/>
      <c r="D96" s="201"/>
      <c r="E96" s="201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51"/>
      <c r="T96" s="42"/>
      <c r="U96" s="128"/>
    </row>
    <row r="97" spans="1:21" s="141" customFormat="1" ht="15" customHeight="1" thickBot="1">
      <c r="A97" s="262" t="s">
        <v>139</v>
      </c>
      <c r="B97" s="262"/>
      <c r="C97" s="262"/>
      <c r="D97" s="262"/>
      <c r="E97" s="262"/>
      <c r="F97" s="262"/>
      <c r="G97" s="262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51"/>
      <c r="T97" s="42"/>
      <c r="U97" s="128"/>
    </row>
    <row r="98" spans="1:21" s="141" customFormat="1" ht="15" customHeight="1">
      <c r="A98" s="330" t="s">
        <v>340</v>
      </c>
      <c r="B98" s="750" t="s">
        <v>342</v>
      </c>
      <c r="C98" s="751"/>
      <c r="D98" s="751"/>
      <c r="E98" s="751"/>
      <c r="F98" s="751"/>
      <c r="G98" s="751"/>
      <c r="H98" s="751"/>
      <c r="I98" s="751"/>
      <c r="J98" s="751"/>
      <c r="K98" s="751"/>
      <c r="L98" s="751"/>
      <c r="M98" s="751"/>
      <c r="N98" s="751"/>
      <c r="O98" s="751"/>
      <c r="P98" s="751"/>
      <c r="Q98" s="751"/>
      <c r="R98" s="752"/>
      <c r="S98" s="51"/>
      <c r="T98" s="42"/>
      <c r="U98" s="128"/>
    </row>
    <row r="99" spans="1:21" s="141" customFormat="1" ht="15" customHeight="1" thickBot="1">
      <c r="A99" s="331" t="s">
        <v>341</v>
      </c>
      <c r="B99" s="747" t="s">
        <v>343</v>
      </c>
      <c r="C99" s="748"/>
      <c r="D99" s="748"/>
      <c r="E99" s="748"/>
      <c r="F99" s="748"/>
      <c r="G99" s="748"/>
      <c r="H99" s="748"/>
      <c r="I99" s="748"/>
      <c r="J99" s="748"/>
      <c r="K99" s="748"/>
      <c r="L99" s="748"/>
      <c r="M99" s="748"/>
      <c r="N99" s="748"/>
      <c r="O99" s="748"/>
      <c r="P99" s="748"/>
      <c r="Q99" s="748"/>
      <c r="R99" s="749"/>
      <c r="S99" s="51"/>
      <c r="T99" s="42"/>
      <c r="U99" s="128"/>
    </row>
    <row r="100" spans="1:21" s="141" customFormat="1" ht="15" customHeight="1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51"/>
      <c r="T100" s="42"/>
      <c r="U100" s="128"/>
    </row>
    <row r="101" spans="1:21" s="141" customFormat="1" ht="15" customHeight="1" thickBot="1">
      <c r="A101" s="73" t="s">
        <v>140</v>
      </c>
      <c r="B101" s="73"/>
      <c r="C101" s="193"/>
      <c r="D101" s="193"/>
      <c r="E101" s="73"/>
      <c r="F101" s="73"/>
      <c r="G101" s="73"/>
      <c r="H101" s="73"/>
      <c r="I101" s="105"/>
      <c r="J101" s="510"/>
      <c r="K101" s="510"/>
      <c r="L101" s="73"/>
      <c r="M101" s="73"/>
      <c r="N101" s="73"/>
      <c r="O101" s="73"/>
      <c r="P101" s="73"/>
      <c r="Q101" s="73"/>
      <c r="R101" s="73"/>
      <c r="S101" s="51"/>
      <c r="T101" s="42"/>
      <c r="U101" s="128"/>
    </row>
    <row r="102" spans="1:21" s="141" customFormat="1" ht="15" customHeight="1">
      <c r="A102" s="405" t="s">
        <v>143</v>
      </c>
      <c r="B102" s="147" t="s">
        <v>313</v>
      </c>
      <c r="C102" s="147"/>
      <c r="D102" s="147"/>
      <c r="E102" s="147"/>
      <c r="F102" s="147" t="s">
        <v>314</v>
      </c>
      <c r="G102" s="147"/>
      <c r="H102" s="147"/>
      <c r="I102" s="147"/>
      <c r="J102" s="555" t="s">
        <v>318</v>
      </c>
      <c r="K102" s="555"/>
      <c r="L102" s="555"/>
      <c r="M102" s="555"/>
      <c r="N102" s="147"/>
      <c r="O102" s="147"/>
      <c r="P102" s="147"/>
      <c r="Q102" s="147"/>
      <c r="R102" s="406"/>
      <c r="S102" s="51"/>
      <c r="T102" s="42"/>
      <c r="U102" s="128"/>
    </row>
    <row r="103" spans="1:21" s="141" customFormat="1" ht="15" customHeight="1" thickBot="1">
      <c r="A103" s="420" t="s">
        <v>144</v>
      </c>
      <c r="B103" s="160" t="s">
        <v>302</v>
      </c>
      <c r="C103" s="160"/>
      <c r="D103" s="160"/>
      <c r="E103" s="160"/>
      <c r="F103" s="160" t="s">
        <v>303</v>
      </c>
      <c r="G103" s="160"/>
      <c r="H103" s="160"/>
      <c r="I103" s="160"/>
      <c r="J103" s="554" t="s">
        <v>315</v>
      </c>
      <c r="K103" s="554"/>
      <c r="L103" s="554"/>
      <c r="M103" s="554"/>
      <c r="N103" s="160"/>
      <c r="O103" s="160"/>
      <c r="P103" s="160"/>
      <c r="Q103" s="160"/>
      <c r="R103" s="161"/>
      <c r="S103" s="51"/>
      <c r="T103" s="42"/>
      <c r="U103" s="128"/>
    </row>
    <row r="104" spans="1:21" s="141" customFormat="1" ht="1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.7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>
        <v>22</v>
      </c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2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  <c r="V131" s="20"/>
    </row>
    <row r="132" spans="1:22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20"/>
    </row>
    <row r="133" spans="1:22">
      <c r="U133" s="141"/>
      <c r="V133" s="141"/>
    </row>
    <row r="134" spans="1:22" s="141" customForma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</row>
    <row r="135" spans="1:22" s="141" customForma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V135" s="20"/>
    </row>
    <row r="136" spans="1:22" s="141" customForma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U136" s="20"/>
      <c r="V136" s="20"/>
    </row>
  </sheetData>
  <sheetProtection formatCells="0"/>
  <mergeCells count="160">
    <mergeCell ref="B99:R99"/>
    <mergeCell ref="B98:R98"/>
    <mergeCell ref="B95:R95"/>
    <mergeCell ref="B94:R94"/>
    <mergeCell ref="B82:R82"/>
    <mergeCell ref="B83:R83"/>
    <mergeCell ref="B87:R87"/>
    <mergeCell ref="B93:R93"/>
    <mergeCell ref="A52:B52"/>
    <mergeCell ref="B71:R71"/>
    <mergeCell ref="B84:R84"/>
    <mergeCell ref="B88:R88"/>
    <mergeCell ref="B89:R89"/>
    <mergeCell ref="B90:R90"/>
    <mergeCell ref="B91:R91"/>
    <mergeCell ref="B92:R92"/>
    <mergeCell ref="B85:R85"/>
    <mergeCell ref="B72:R72"/>
    <mergeCell ref="B86:R86"/>
    <mergeCell ref="B73:R73"/>
    <mergeCell ref="B75:R75"/>
    <mergeCell ref="B78:R78"/>
    <mergeCell ref="B81:R81"/>
    <mergeCell ref="B76:R76"/>
    <mergeCell ref="B77:R77"/>
    <mergeCell ref="B80:R80"/>
    <mergeCell ref="B79:R79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L46:R46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E10:F10"/>
    <mergeCell ref="E11:F11"/>
    <mergeCell ref="E12:F12"/>
    <mergeCell ref="Q4:R4"/>
    <mergeCell ref="Q5:R5"/>
    <mergeCell ref="Q6:R6"/>
    <mergeCell ref="A12:D12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A14:D14"/>
    <mergeCell ref="G17:M17"/>
    <mergeCell ref="A17:F17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A7:D7"/>
    <mergeCell ref="J103:M103"/>
    <mergeCell ref="J102:M102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G32:J32"/>
    <mergeCell ref="C44:F44"/>
    <mergeCell ref="A47:H47"/>
    <mergeCell ref="A28:F28"/>
    <mergeCell ref="J101:K101"/>
    <mergeCell ref="K32:M32"/>
    <mergeCell ref="G44:H44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  <mergeCell ref="O24:P24"/>
    <mergeCell ref="G25:H25"/>
    <mergeCell ref="A20:F20"/>
    <mergeCell ref="G19:M19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  <rowBreaks count="1" manualBreakCount="1">
    <brk id="89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A2" sqref="A2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3">
        <v>45821</v>
      </c>
      <c r="C1" s="833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34" t="s">
        <v>5</v>
      </c>
      <c r="B4" s="835"/>
      <c r="C4" s="792" t="s">
        <v>25</v>
      </c>
      <c r="D4" s="816"/>
      <c r="E4" s="792" t="s">
        <v>7</v>
      </c>
      <c r="F4" s="816"/>
      <c r="G4" s="792" t="s">
        <v>8</v>
      </c>
      <c r="H4" s="816"/>
      <c r="I4" s="792" t="s">
        <v>26</v>
      </c>
      <c r="J4" s="816"/>
      <c r="K4" s="792" t="s">
        <v>27</v>
      </c>
      <c r="L4" s="793"/>
      <c r="U4"/>
      <c r="V4" s="10"/>
      <c r="W4" s="10"/>
    </row>
    <row r="5" spans="1:23" ht="13.5" thickBot="1">
      <c r="A5" s="836"/>
      <c r="B5" s="837"/>
      <c r="C5" s="810" t="s">
        <v>28</v>
      </c>
      <c r="D5" s="817"/>
      <c r="E5" s="810" t="s">
        <v>26</v>
      </c>
      <c r="F5" s="817"/>
      <c r="G5" s="810" t="s">
        <v>26</v>
      </c>
      <c r="H5" s="817"/>
      <c r="I5" s="810" t="s">
        <v>29</v>
      </c>
      <c r="J5" s="817"/>
      <c r="K5" s="810" t="s">
        <v>29</v>
      </c>
      <c r="L5" s="811"/>
      <c r="U5"/>
      <c r="V5" s="10"/>
      <c r="W5" s="10"/>
    </row>
    <row r="6" spans="1:23" ht="13.5" thickTop="1">
      <c r="A6" s="775" t="s">
        <v>191</v>
      </c>
      <c r="B6" s="776"/>
      <c r="C6" s="826">
        <v>294900</v>
      </c>
      <c r="D6" s="827"/>
      <c r="E6" s="826">
        <v>294900</v>
      </c>
      <c r="F6" s="827"/>
      <c r="G6" s="826">
        <v>294900</v>
      </c>
      <c r="H6" s="827"/>
      <c r="I6" s="818">
        <f>G6-E6</f>
        <v>0</v>
      </c>
      <c r="J6" s="819"/>
      <c r="K6" s="812">
        <f>G6-C6</f>
        <v>0</v>
      </c>
      <c r="L6" s="813"/>
    </row>
    <row r="7" spans="1:23" ht="13.5" thickBot="1">
      <c r="A7" s="761" t="s">
        <v>192</v>
      </c>
      <c r="B7" s="762"/>
      <c r="C7" s="763">
        <v>301360</v>
      </c>
      <c r="D7" s="764"/>
      <c r="E7" s="763">
        <v>301360</v>
      </c>
      <c r="F7" s="764"/>
      <c r="G7" s="763">
        <v>301360</v>
      </c>
      <c r="H7" s="764"/>
      <c r="I7" s="790">
        <f>G7-E7</f>
        <v>0</v>
      </c>
      <c r="J7" s="796"/>
      <c r="K7" s="790">
        <f>G7-C7</f>
        <v>0</v>
      </c>
      <c r="L7" s="791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276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06" t="s">
        <v>5</v>
      </c>
      <c r="B10" s="807"/>
      <c r="C10" s="767" t="s">
        <v>25</v>
      </c>
      <c r="D10" s="768"/>
      <c r="E10" s="767" t="s">
        <v>7</v>
      </c>
      <c r="F10" s="768"/>
      <c r="G10" s="767" t="s">
        <v>8</v>
      </c>
      <c r="H10" s="768"/>
      <c r="I10" s="820" t="s">
        <v>26</v>
      </c>
      <c r="J10" s="821"/>
      <c r="K10" s="792" t="s">
        <v>27</v>
      </c>
      <c r="L10" s="793"/>
      <c r="N10" s="19"/>
    </row>
    <row r="11" spans="1:23" ht="13.5" thickBot="1">
      <c r="A11" s="808"/>
      <c r="B11" s="774"/>
      <c r="C11" s="765" t="s">
        <v>28</v>
      </c>
      <c r="D11" s="766"/>
      <c r="E11" s="765" t="s">
        <v>26</v>
      </c>
      <c r="F11" s="766"/>
      <c r="G11" s="765" t="s">
        <v>26</v>
      </c>
      <c r="H11" s="766"/>
      <c r="I11" s="822" t="s">
        <v>29</v>
      </c>
      <c r="J11" s="823"/>
      <c r="K11" s="810" t="s">
        <v>29</v>
      </c>
      <c r="L11" s="811"/>
      <c r="N11"/>
      <c r="O11"/>
      <c r="P11"/>
      <c r="Q11"/>
      <c r="R11"/>
    </row>
    <row r="12" spans="1:23" ht="13.5" thickTop="1">
      <c r="A12" s="775" t="s">
        <v>191</v>
      </c>
      <c r="B12" s="776"/>
      <c r="C12" s="812">
        <v>2127850</v>
      </c>
      <c r="D12" s="830"/>
      <c r="E12" s="812">
        <v>2188800</v>
      </c>
      <c r="F12" s="830"/>
      <c r="G12" s="812">
        <v>2189100</v>
      </c>
      <c r="H12" s="830"/>
      <c r="I12" s="818">
        <f>G12-E12</f>
        <v>300</v>
      </c>
      <c r="J12" s="819"/>
      <c r="K12" s="812">
        <f>G12-C12</f>
        <v>61250</v>
      </c>
      <c r="L12" s="813"/>
      <c r="N12" s="19"/>
      <c r="O12"/>
      <c r="P12"/>
      <c r="Q12"/>
      <c r="R12"/>
      <c r="S12"/>
      <c r="T12"/>
    </row>
    <row r="13" spans="1:23" ht="13.5" thickBot="1">
      <c r="A13" s="761" t="s">
        <v>192</v>
      </c>
      <c r="B13" s="762"/>
      <c r="C13" s="790">
        <v>2126290</v>
      </c>
      <c r="D13" s="796"/>
      <c r="E13" s="790">
        <v>2187160</v>
      </c>
      <c r="F13" s="796"/>
      <c r="G13" s="790">
        <v>2187470</v>
      </c>
      <c r="H13" s="796"/>
      <c r="I13" s="790">
        <f>G13-E13</f>
        <v>310</v>
      </c>
      <c r="J13" s="796"/>
      <c r="K13" s="790">
        <f>G13-C13</f>
        <v>61180</v>
      </c>
      <c r="L13" s="791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06" t="s">
        <v>5</v>
      </c>
      <c r="B16" s="807"/>
      <c r="C16" s="767" t="s">
        <v>25</v>
      </c>
      <c r="D16" s="768"/>
      <c r="E16" s="767" t="s">
        <v>7</v>
      </c>
      <c r="F16" s="768"/>
      <c r="G16" s="767" t="s">
        <v>8</v>
      </c>
      <c r="H16" s="768"/>
      <c r="I16" s="820" t="s">
        <v>26</v>
      </c>
      <c r="J16" s="821"/>
      <c r="K16" s="792" t="s">
        <v>27</v>
      </c>
      <c r="L16" s="793"/>
      <c r="O16" s="48"/>
      <c r="P16"/>
      <c r="Q16" s="11"/>
      <c r="R16"/>
      <c r="S16"/>
      <c r="T16"/>
    </row>
    <row r="17" spans="1:20" ht="13.5" thickBot="1">
      <c r="A17" s="808"/>
      <c r="B17" s="774"/>
      <c r="C17" s="828" t="s">
        <v>28</v>
      </c>
      <c r="D17" s="829"/>
      <c r="E17" s="828" t="s">
        <v>26</v>
      </c>
      <c r="F17" s="829"/>
      <c r="G17" s="828" t="s">
        <v>26</v>
      </c>
      <c r="H17" s="829"/>
      <c r="I17" s="824" t="s">
        <v>29</v>
      </c>
      <c r="J17" s="825"/>
      <c r="K17" s="810" t="s">
        <v>29</v>
      </c>
      <c r="L17" s="811"/>
      <c r="N17" s="19"/>
      <c r="O17" s="48"/>
      <c r="P17"/>
      <c r="Q17"/>
      <c r="R17"/>
      <c r="S17"/>
      <c r="T17"/>
    </row>
    <row r="18" spans="1:20" ht="13.5" thickTop="1">
      <c r="A18" s="775" t="s">
        <v>191</v>
      </c>
      <c r="B18" s="776"/>
      <c r="C18" s="831">
        <v>93101910</v>
      </c>
      <c r="D18" s="832"/>
      <c r="E18" s="831">
        <v>102238760</v>
      </c>
      <c r="F18" s="832"/>
      <c r="G18" s="831">
        <v>103002790</v>
      </c>
      <c r="H18" s="832"/>
      <c r="I18" s="818">
        <f>G18-E18</f>
        <v>764030</v>
      </c>
      <c r="J18" s="819"/>
      <c r="K18" s="812">
        <f>G18-C18</f>
        <v>9900880</v>
      </c>
      <c r="L18" s="813"/>
      <c r="M18" s="19"/>
      <c r="N18" s="15"/>
      <c r="O18" s="17"/>
      <c r="P18"/>
      <c r="Q18"/>
      <c r="R18"/>
      <c r="S18"/>
      <c r="T18"/>
    </row>
    <row r="19" spans="1:20" ht="13.5" thickBot="1">
      <c r="A19" s="761" t="s">
        <v>192</v>
      </c>
      <c r="B19" s="762"/>
      <c r="C19" s="790">
        <v>93082960</v>
      </c>
      <c r="D19" s="796"/>
      <c r="E19" s="790">
        <v>102217210</v>
      </c>
      <c r="F19" s="796"/>
      <c r="G19" s="790">
        <v>102981030</v>
      </c>
      <c r="H19" s="796"/>
      <c r="I19" s="790">
        <f>G19-E19</f>
        <v>763820</v>
      </c>
      <c r="J19" s="796"/>
      <c r="K19" s="790">
        <f>G19-C19</f>
        <v>9898070</v>
      </c>
      <c r="L19" s="791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277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06" t="s">
        <v>5</v>
      </c>
      <c r="B22" s="807"/>
      <c r="C22" s="767" t="s">
        <v>25</v>
      </c>
      <c r="D22" s="768"/>
      <c r="E22" s="767" t="s">
        <v>7</v>
      </c>
      <c r="F22" s="768"/>
      <c r="G22" s="767" t="s">
        <v>8</v>
      </c>
      <c r="H22" s="768"/>
      <c r="I22" s="820" t="s">
        <v>26</v>
      </c>
      <c r="J22" s="821"/>
      <c r="K22" s="792" t="s">
        <v>27</v>
      </c>
      <c r="L22" s="793"/>
      <c r="O22"/>
      <c r="P22"/>
      <c r="Q22"/>
      <c r="R22"/>
      <c r="S22" s="9"/>
      <c r="T22"/>
    </row>
    <row r="23" spans="1:20" ht="13.5" thickBot="1">
      <c r="A23" s="808"/>
      <c r="B23" s="774"/>
      <c r="C23" s="765" t="s">
        <v>28</v>
      </c>
      <c r="D23" s="766"/>
      <c r="E23" s="765" t="s">
        <v>26</v>
      </c>
      <c r="F23" s="766"/>
      <c r="G23" s="765" t="s">
        <v>26</v>
      </c>
      <c r="H23" s="766"/>
      <c r="I23" s="822" t="s">
        <v>29</v>
      </c>
      <c r="J23" s="823"/>
      <c r="K23" s="810" t="s">
        <v>29</v>
      </c>
      <c r="L23" s="811"/>
      <c r="N23" s="15"/>
      <c r="O23"/>
      <c r="P23"/>
      <c r="Q23"/>
      <c r="R23"/>
      <c r="S23"/>
      <c r="T23"/>
    </row>
    <row r="24" spans="1:20" ht="13.5" thickTop="1">
      <c r="A24" s="775" t="s">
        <v>191</v>
      </c>
      <c r="B24" s="776"/>
      <c r="C24" s="771">
        <v>4142230</v>
      </c>
      <c r="D24" s="772"/>
      <c r="E24" s="771">
        <v>4555020</v>
      </c>
      <c r="F24" s="772"/>
      <c r="G24" s="771">
        <v>4615050</v>
      </c>
      <c r="H24" s="772"/>
      <c r="I24" s="814">
        <f>G24-E24</f>
        <v>60030</v>
      </c>
      <c r="J24" s="815"/>
      <c r="K24" s="812">
        <f>G24-C24</f>
        <v>472820</v>
      </c>
      <c r="L24" s="813"/>
      <c r="M24" s="19"/>
      <c r="N24" s="6"/>
      <c r="O24"/>
      <c r="P24"/>
      <c r="Q24"/>
      <c r="R24"/>
      <c r="S24"/>
      <c r="T24"/>
    </row>
    <row r="25" spans="1:20" ht="13.5" thickBot="1">
      <c r="A25" s="761" t="s">
        <v>192</v>
      </c>
      <c r="B25" s="762"/>
      <c r="C25" s="763">
        <v>4144060</v>
      </c>
      <c r="D25" s="764"/>
      <c r="E25" s="763">
        <v>4556980</v>
      </c>
      <c r="F25" s="764"/>
      <c r="G25" s="763">
        <v>4617010</v>
      </c>
      <c r="H25" s="764"/>
      <c r="I25" s="763">
        <f>G25-E25</f>
        <v>60030</v>
      </c>
      <c r="J25" s="764"/>
      <c r="K25" s="790">
        <f>G25-C25</f>
        <v>472950</v>
      </c>
      <c r="L25" s="791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06" t="s">
        <v>31</v>
      </c>
      <c r="B28" s="807"/>
      <c r="C28" s="767" t="s">
        <v>25</v>
      </c>
      <c r="D28" s="768"/>
      <c r="E28" s="767" t="s">
        <v>7</v>
      </c>
      <c r="F28" s="768"/>
      <c r="G28" s="767" t="s">
        <v>8</v>
      </c>
      <c r="H28" s="768"/>
      <c r="I28" s="792" t="s">
        <v>26</v>
      </c>
      <c r="J28" s="816"/>
      <c r="K28" s="792" t="s">
        <v>27</v>
      </c>
      <c r="L28" s="793"/>
      <c r="O28"/>
      <c r="P28"/>
      <c r="Q28"/>
      <c r="R28"/>
      <c r="S28"/>
      <c r="T28"/>
    </row>
    <row r="29" spans="1:20" ht="13.5" thickBot="1">
      <c r="A29" s="808"/>
      <c r="B29" s="774"/>
      <c r="C29" s="765" t="s">
        <v>28</v>
      </c>
      <c r="D29" s="766"/>
      <c r="E29" s="765" t="s">
        <v>26</v>
      </c>
      <c r="F29" s="766"/>
      <c r="G29" s="765" t="s">
        <v>26</v>
      </c>
      <c r="H29" s="766"/>
      <c r="I29" s="810" t="s">
        <v>29</v>
      </c>
      <c r="J29" s="817"/>
      <c r="K29" s="810" t="s">
        <v>29</v>
      </c>
      <c r="L29" s="811"/>
      <c r="O29"/>
      <c r="P29"/>
      <c r="Q29"/>
      <c r="R29"/>
      <c r="S29"/>
      <c r="T29"/>
    </row>
    <row r="30" spans="1:20" ht="14.25" thickTop="1" thickBot="1">
      <c r="A30" s="761" t="s">
        <v>72</v>
      </c>
      <c r="B30" s="762"/>
      <c r="C30" s="779">
        <v>101323255</v>
      </c>
      <c r="D30" s="780"/>
      <c r="E30" s="779">
        <v>111261788</v>
      </c>
      <c r="F30" s="780"/>
      <c r="G30" s="779">
        <v>112090492</v>
      </c>
      <c r="H30" s="780"/>
      <c r="I30" s="790">
        <f>G30-E30</f>
        <v>828704</v>
      </c>
      <c r="J30" s="796"/>
      <c r="K30" s="790">
        <f>G30-C30</f>
        <v>10767237</v>
      </c>
      <c r="L30" s="791"/>
      <c r="M30" s="19"/>
      <c r="N30" s="329"/>
      <c r="O30" s="18"/>
      <c r="P30"/>
      <c r="Q30"/>
      <c r="R30"/>
      <c r="S30"/>
      <c r="T30"/>
    </row>
    <row r="31" spans="1:20" ht="13.5" thickTop="1">
      <c r="A31" s="797" t="s">
        <v>0</v>
      </c>
      <c r="B31" s="798"/>
      <c r="C31" s="798"/>
      <c r="D31" s="798"/>
      <c r="E31" s="798"/>
      <c r="F31" s="798"/>
      <c r="G31" s="798"/>
      <c r="H31" s="799"/>
      <c r="I31" s="781">
        <f>SUM(I30:I30)</f>
        <v>828704</v>
      </c>
      <c r="J31" s="786"/>
      <c r="K31" s="781">
        <f>SUM(K30:K30)</f>
        <v>10767237</v>
      </c>
      <c r="L31" s="782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06" t="s">
        <v>31</v>
      </c>
      <c r="B34" s="807"/>
      <c r="C34" s="767" t="s">
        <v>25</v>
      </c>
      <c r="D34" s="768"/>
      <c r="E34" s="767" t="s">
        <v>7</v>
      </c>
      <c r="F34" s="768"/>
      <c r="G34" s="767" t="s">
        <v>8</v>
      </c>
      <c r="H34" s="768"/>
      <c r="I34" s="792" t="s">
        <v>26</v>
      </c>
      <c r="J34" s="816"/>
      <c r="K34" s="792" t="s">
        <v>27</v>
      </c>
      <c r="L34" s="793"/>
      <c r="N34" s="13"/>
      <c r="O34"/>
      <c r="P34"/>
      <c r="Q34"/>
      <c r="R34"/>
      <c r="S34"/>
      <c r="T34"/>
    </row>
    <row r="35" spans="1:20" ht="13.5" thickBot="1">
      <c r="A35" s="808"/>
      <c r="B35" s="774"/>
      <c r="C35" s="765" t="s">
        <v>28</v>
      </c>
      <c r="D35" s="766"/>
      <c r="E35" s="765" t="s">
        <v>26</v>
      </c>
      <c r="F35" s="766"/>
      <c r="G35" s="765" t="s">
        <v>26</v>
      </c>
      <c r="H35" s="766"/>
      <c r="I35" s="810" t="s">
        <v>29</v>
      </c>
      <c r="J35" s="817"/>
      <c r="K35" s="810" t="s">
        <v>29</v>
      </c>
      <c r="L35" s="811"/>
      <c r="O35" s="9"/>
      <c r="P35"/>
      <c r="Q35"/>
      <c r="R35"/>
      <c r="S35"/>
      <c r="T35"/>
    </row>
    <row r="36" spans="1:20" ht="14.25" thickTop="1" thickBot="1">
      <c r="A36" s="761" t="s">
        <v>72</v>
      </c>
      <c r="B36" s="762"/>
      <c r="C36" s="779">
        <v>16530255</v>
      </c>
      <c r="D36" s="780"/>
      <c r="E36" s="779">
        <v>18241841</v>
      </c>
      <c r="F36" s="780"/>
      <c r="G36" s="779">
        <v>18416276</v>
      </c>
      <c r="H36" s="780"/>
      <c r="I36" s="790">
        <f>G36-E36</f>
        <v>174435</v>
      </c>
      <c r="J36" s="796"/>
      <c r="K36" s="790">
        <f>G36-C36</f>
        <v>1886021</v>
      </c>
      <c r="L36" s="791"/>
      <c r="N36" s="6"/>
      <c r="O36"/>
      <c r="P36"/>
      <c r="Q36"/>
      <c r="R36"/>
      <c r="S36"/>
      <c r="T36"/>
    </row>
    <row r="37" spans="1:20" ht="13.5" thickTop="1">
      <c r="A37" s="797" t="s">
        <v>0</v>
      </c>
      <c r="B37" s="798"/>
      <c r="C37" s="798"/>
      <c r="D37" s="798"/>
      <c r="E37" s="798"/>
      <c r="F37" s="798"/>
      <c r="G37" s="798"/>
      <c r="H37" s="799"/>
      <c r="I37" s="781">
        <f>SUM(I36:I36)</f>
        <v>174435</v>
      </c>
      <c r="J37" s="786"/>
      <c r="K37" s="781">
        <f>SUM(K36:K36)</f>
        <v>1886021</v>
      </c>
      <c r="L37" s="782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06" t="s">
        <v>31</v>
      </c>
      <c r="B40" s="807"/>
      <c r="C40" s="809" t="s">
        <v>25</v>
      </c>
      <c r="D40" s="807"/>
      <c r="E40" s="767" t="s">
        <v>7</v>
      </c>
      <c r="F40" s="768"/>
      <c r="G40" s="767" t="s">
        <v>8</v>
      </c>
      <c r="H40" s="768"/>
      <c r="I40" s="792" t="s">
        <v>26</v>
      </c>
      <c r="J40" s="816"/>
      <c r="K40" s="792" t="s">
        <v>27</v>
      </c>
      <c r="L40" s="793"/>
      <c r="N40" s="13"/>
      <c r="O40" s="9"/>
      <c r="P40"/>
      <c r="Q40"/>
      <c r="R40"/>
      <c r="S40"/>
      <c r="T40"/>
    </row>
    <row r="41" spans="1:20" ht="13.5" thickBot="1">
      <c r="A41" s="808"/>
      <c r="B41" s="774"/>
      <c r="C41" s="773" t="s">
        <v>28</v>
      </c>
      <c r="D41" s="774"/>
      <c r="E41" s="765" t="s">
        <v>26</v>
      </c>
      <c r="F41" s="766"/>
      <c r="G41" s="765" t="s">
        <v>26</v>
      </c>
      <c r="H41" s="766"/>
      <c r="I41" s="810" t="s">
        <v>29</v>
      </c>
      <c r="J41" s="817"/>
      <c r="K41" s="810" t="s">
        <v>29</v>
      </c>
      <c r="L41" s="811"/>
      <c r="N41" s="14"/>
      <c r="O41"/>
      <c r="P41"/>
      <c r="Q41"/>
      <c r="R41"/>
      <c r="S41"/>
      <c r="T41"/>
    </row>
    <row r="42" spans="1:20" s="26" customFormat="1" ht="13.5" thickTop="1">
      <c r="A42" s="775" t="s">
        <v>69</v>
      </c>
      <c r="B42" s="776"/>
      <c r="C42" s="777">
        <v>3089318.34</v>
      </c>
      <c r="D42" s="778"/>
      <c r="E42" s="777">
        <v>3309028</v>
      </c>
      <c r="F42" s="778"/>
      <c r="G42" s="777">
        <v>3327349.47</v>
      </c>
      <c r="H42" s="778"/>
      <c r="I42" s="783">
        <f>G42-E42</f>
        <v>18321.470000000205</v>
      </c>
      <c r="J42" s="784"/>
      <c r="K42" s="783">
        <f>G42-C42</f>
        <v>238031.13000000035</v>
      </c>
      <c r="L42" s="785"/>
      <c r="M42" s="41"/>
      <c r="N42" s="29"/>
      <c r="O42" s="41"/>
      <c r="Q42" s="28"/>
      <c r="R42" s="28"/>
      <c r="S42" s="28"/>
      <c r="T42" s="28"/>
    </row>
    <row r="43" spans="1:20">
      <c r="A43" s="769" t="s">
        <v>70</v>
      </c>
      <c r="B43" s="770"/>
      <c r="C43" s="771">
        <v>283254.3</v>
      </c>
      <c r="D43" s="772"/>
      <c r="E43" s="771"/>
      <c r="F43" s="772"/>
      <c r="G43" s="771"/>
      <c r="H43" s="772"/>
      <c r="I43" s="826">
        <f t="shared" ref="I43:I47" si="0">G43-E43</f>
        <v>0</v>
      </c>
      <c r="J43" s="827"/>
      <c r="K43" s="804">
        <f t="shared" ref="K43:K47" si="1">G43-C43</f>
        <v>-283254.3</v>
      </c>
      <c r="L43" s="805"/>
      <c r="M43" s="41"/>
      <c r="N43" s="402"/>
      <c r="O43"/>
      <c r="P43" s="12"/>
      <c r="Q43"/>
      <c r="R43"/>
      <c r="S43"/>
      <c r="T43"/>
    </row>
    <row r="44" spans="1:20" ht="12" customHeight="1">
      <c r="A44" s="769" t="s">
        <v>71</v>
      </c>
      <c r="B44" s="770"/>
      <c r="C44" s="771">
        <v>989758.41</v>
      </c>
      <c r="D44" s="772"/>
      <c r="E44" s="771">
        <v>1059305.56</v>
      </c>
      <c r="F44" s="772"/>
      <c r="G44" s="771">
        <v>1062694.6299999999</v>
      </c>
      <c r="H44" s="772"/>
      <c r="I44" s="826">
        <f t="shared" si="0"/>
        <v>3389.0699999998324</v>
      </c>
      <c r="J44" s="827"/>
      <c r="K44" s="802">
        <f t="shared" si="1"/>
        <v>72936.219999999856</v>
      </c>
      <c r="L44" s="803"/>
      <c r="M44" s="41"/>
      <c r="N44" s="6"/>
      <c r="O44" s="18"/>
      <c r="P44" s="14"/>
      <c r="Q44"/>
      <c r="R44"/>
      <c r="S44"/>
      <c r="T44"/>
    </row>
    <row r="45" spans="1:20">
      <c r="A45" s="769" t="s">
        <v>78</v>
      </c>
      <c r="B45" s="770"/>
      <c r="C45" s="794">
        <v>7258.6</v>
      </c>
      <c r="D45" s="795"/>
      <c r="E45" s="794">
        <v>7778.6</v>
      </c>
      <c r="F45" s="795"/>
      <c r="G45" s="794">
        <v>7822.6</v>
      </c>
      <c r="H45" s="795"/>
      <c r="I45" s="826">
        <f t="shared" si="0"/>
        <v>44</v>
      </c>
      <c r="J45" s="827"/>
      <c r="K45" s="802">
        <f t="shared" si="1"/>
        <v>564</v>
      </c>
      <c r="L45" s="803"/>
      <c r="M45" s="41"/>
      <c r="N45" s="30"/>
      <c r="O45" s="14"/>
      <c r="P45"/>
      <c r="Q45"/>
      <c r="R45"/>
      <c r="S45"/>
      <c r="T45"/>
    </row>
    <row r="46" spans="1:20">
      <c r="A46" s="769" t="s">
        <v>79</v>
      </c>
      <c r="B46" s="770"/>
      <c r="C46" s="794">
        <v>247889</v>
      </c>
      <c r="D46" s="795"/>
      <c r="E46" s="794">
        <v>263828</v>
      </c>
      <c r="F46" s="795"/>
      <c r="G46" s="794">
        <v>264685</v>
      </c>
      <c r="H46" s="795"/>
      <c r="I46" s="826">
        <f t="shared" si="0"/>
        <v>857</v>
      </c>
      <c r="J46" s="827"/>
      <c r="K46" s="802">
        <f t="shared" si="1"/>
        <v>16796</v>
      </c>
      <c r="L46" s="803"/>
      <c r="M46" s="41"/>
      <c r="N46" s="6"/>
      <c r="O46"/>
      <c r="P46"/>
      <c r="Q46"/>
      <c r="R46"/>
      <c r="S46"/>
      <c r="T46"/>
    </row>
    <row r="47" spans="1:20" ht="13.5" thickBot="1">
      <c r="A47" s="769" t="s">
        <v>80</v>
      </c>
      <c r="B47" s="770"/>
      <c r="C47" s="800">
        <v>299837</v>
      </c>
      <c r="D47" s="801"/>
      <c r="E47" s="800">
        <v>318820</v>
      </c>
      <c r="F47" s="801"/>
      <c r="G47" s="800">
        <v>319780</v>
      </c>
      <c r="H47" s="801"/>
      <c r="I47" s="763">
        <f t="shared" si="0"/>
        <v>960</v>
      </c>
      <c r="J47" s="764"/>
      <c r="K47" s="804">
        <f t="shared" si="1"/>
        <v>19943</v>
      </c>
      <c r="L47" s="805"/>
      <c r="M47" s="41"/>
      <c r="N47" s="6"/>
      <c r="O47" s="9"/>
      <c r="P47" s="14"/>
      <c r="Q47"/>
      <c r="R47"/>
      <c r="S47"/>
      <c r="T47"/>
    </row>
    <row r="48" spans="1:20" ht="13.5" thickTop="1">
      <c r="A48" s="787" t="s">
        <v>0</v>
      </c>
      <c r="B48" s="788"/>
      <c r="C48" s="788"/>
      <c r="D48" s="788"/>
      <c r="E48" s="788"/>
      <c r="F48" s="788"/>
      <c r="G48" s="788"/>
      <c r="H48" s="789"/>
      <c r="I48" s="781">
        <f>SUM(I42:J47)</f>
        <v>23571.540000000037</v>
      </c>
      <c r="J48" s="786"/>
      <c r="K48" s="781">
        <f>SUM(K42,K44,K45,K46,K47)</f>
        <v>348270.35000000021</v>
      </c>
      <c r="L48" s="782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60"/>
      <c r="B50" s="760"/>
      <c r="C50" s="760"/>
      <c r="D50" s="760"/>
      <c r="F50" s="7"/>
      <c r="H50" s="8"/>
      <c r="J50" s="16"/>
    </row>
    <row r="51" spans="1:20">
      <c r="E51" s="759"/>
      <c r="F51" s="759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47" t="s">
        <v>36</v>
      </c>
      <c r="B1" s="857" t="s">
        <v>88</v>
      </c>
      <c r="C1" s="858"/>
      <c r="D1" s="844" t="s">
        <v>72</v>
      </c>
      <c r="E1" s="846"/>
      <c r="F1" s="840" t="s">
        <v>116</v>
      </c>
      <c r="G1" s="859" t="s">
        <v>96</v>
      </c>
      <c r="H1" s="844" t="s">
        <v>195</v>
      </c>
      <c r="I1" s="846"/>
      <c r="J1" s="844" t="s">
        <v>196</v>
      </c>
      <c r="K1" s="846"/>
      <c r="L1" s="850" t="s">
        <v>89</v>
      </c>
      <c r="M1" s="851"/>
      <c r="N1" s="851"/>
      <c r="O1" s="852"/>
      <c r="P1" s="851" t="s">
        <v>90</v>
      </c>
      <c r="Q1" s="851"/>
      <c r="R1" s="851"/>
      <c r="S1" s="851"/>
      <c r="T1" s="850" t="s">
        <v>91</v>
      </c>
      <c r="U1" s="851"/>
      <c r="V1" s="851"/>
      <c r="W1" s="852"/>
      <c r="X1" s="851" t="s">
        <v>92</v>
      </c>
      <c r="Y1" s="851"/>
      <c r="Z1" s="851"/>
      <c r="AA1" s="851"/>
      <c r="AB1" s="853" t="s">
        <v>112</v>
      </c>
      <c r="AC1" s="854"/>
      <c r="AD1" s="854"/>
      <c r="AE1" s="850" t="s">
        <v>93</v>
      </c>
      <c r="AF1" s="851"/>
      <c r="AG1" s="851"/>
      <c r="AH1" s="852"/>
      <c r="AI1" s="850" t="s">
        <v>94</v>
      </c>
      <c r="AJ1" s="851"/>
      <c r="AK1" s="851"/>
      <c r="AL1" s="852"/>
      <c r="AM1" s="850" t="s">
        <v>111</v>
      </c>
      <c r="AN1" s="851"/>
      <c r="AO1" s="851"/>
      <c r="AP1" s="853" t="s">
        <v>95</v>
      </c>
      <c r="AQ1" s="854"/>
      <c r="AR1" s="855"/>
      <c r="AS1" s="838" t="s">
        <v>97</v>
      </c>
      <c r="AT1" s="839"/>
      <c r="AU1" s="839"/>
      <c r="AV1" s="839"/>
      <c r="AW1" s="840"/>
      <c r="AX1" s="844" t="s">
        <v>196</v>
      </c>
      <c r="AY1" s="845"/>
      <c r="AZ1" s="845" t="s">
        <v>229</v>
      </c>
      <c r="BA1" s="845"/>
      <c r="BB1" s="845" t="s">
        <v>230</v>
      </c>
      <c r="BC1" s="846"/>
      <c r="BD1" s="414" t="s">
        <v>263</v>
      </c>
      <c r="BE1" s="841" t="s">
        <v>265</v>
      </c>
      <c r="BF1" s="842"/>
      <c r="BG1" s="843" t="s">
        <v>268</v>
      </c>
      <c r="BH1" s="842"/>
      <c r="BI1" s="843" t="s">
        <v>270</v>
      </c>
      <c r="BJ1" s="842"/>
    </row>
    <row r="2" spans="1:62" s="146" customFormat="1" ht="56.25">
      <c r="A2" s="848"/>
      <c r="B2" s="202" t="s">
        <v>107</v>
      </c>
      <c r="C2" s="326" t="s">
        <v>108</v>
      </c>
      <c r="D2" s="325" t="s">
        <v>251</v>
      </c>
      <c r="E2" s="324" t="s">
        <v>252</v>
      </c>
      <c r="F2" s="856"/>
      <c r="G2" s="860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48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49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45821.041666666599</v>
      </c>
      <c r="B5" s="364">
        <v>34.084598900000003</v>
      </c>
      <c r="C5" s="365">
        <v>6.6079461000000004</v>
      </c>
      <c r="D5" s="366">
        <v>0.8006375</v>
      </c>
      <c r="E5" s="367">
        <v>0.80562520000000004</v>
      </c>
      <c r="F5" s="368">
        <v>17.488639800000001</v>
      </c>
      <c r="G5" s="369">
        <v>3.6972750266771586</v>
      </c>
      <c r="H5" s="370">
        <v>13.6053856</v>
      </c>
      <c r="I5" s="371">
        <v>196.04470259999999</v>
      </c>
      <c r="J5" s="372">
        <v>14.756814</v>
      </c>
      <c r="K5" s="371">
        <v>195.90741689999999</v>
      </c>
      <c r="L5" s="373">
        <v>20.9253313</v>
      </c>
      <c r="M5" s="374">
        <v>33.579601099999998</v>
      </c>
      <c r="N5" s="374">
        <v>14.747211099999999</v>
      </c>
      <c r="O5" s="375">
        <v>200.51546450000001</v>
      </c>
      <c r="P5" s="376">
        <v>23.299197400000001</v>
      </c>
      <c r="Q5" s="374">
        <v>30.288725700000001</v>
      </c>
      <c r="R5" s="374">
        <v>14.519829400000001</v>
      </c>
      <c r="S5" s="377">
        <v>198.24764859999999</v>
      </c>
      <c r="T5" s="373">
        <v>21.305512499999999</v>
      </c>
      <c r="U5" s="374">
        <v>33.205556399999999</v>
      </c>
      <c r="V5" s="374">
        <v>14.650755500000001</v>
      </c>
      <c r="W5" s="375">
        <v>198.2056317</v>
      </c>
      <c r="X5" s="376">
        <v>21.429179900000001</v>
      </c>
      <c r="Y5" s="374">
        <v>34.109701000000001</v>
      </c>
      <c r="Z5" s="374">
        <v>14.621707000000001</v>
      </c>
      <c r="AA5" s="377">
        <v>199.31562769999999</v>
      </c>
      <c r="AB5" s="373">
        <v>197.54738800000001</v>
      </c>
      <c r="AC5" s="374">
        <v>14.0266851</v>
      </c>
      <c r="AD5" s="375">
        <v>44.152566879750005</v>
      </c>
      <c r="AE5" s="376">
        <v>6.6223422000000003</v>
      </c>
      <c r="AF5" s="374">
        <v>9.9676238000000001</v>
      </c>
      <c r="AG5" s="374">
        <v>0</v>
      </c>
      <c r="AH5" s="377">
        <v>75.423962799999998</v>
      </c>
      <c r="AI5" s="373">
        <v>21.347546600000001</v>
      </c>
      <c r="AJ5" s="374">
        <v>39.062848700000004</v>
      </c>
      <c r="AK5" s="374">
        <v>14.2119435</v>
      </c>
      <c r="AL5" s="375">
        <v>193.63452810000001</v>
      </c>
      <c r="AM5" s="376">
        <v>197.32313429999999</v>
      </c>
      <c r="AN5" s="374">
        <v>13.9162149</v>
      </c>
      <c r="AO5" s="377">
        <v>2.486926882138889</v>
      </c>
      <c r="AP5" s="373">
        <v>47.623058183722229</v>
      </c>
      <c r="AQ5" s="374">
        <v>78.397078123555545</v>
      </c>
      <c r="AR5" s="375">
        <v>126.02013630727777</v>
      </c>
      <c r="AS5" s="370">
        <v>7.9965932000000004</v>
      </c>
      <c r="AT5" s="378">
        <v>123.23189821288888</v>
      </c>
      <c r="AU5" s="378">
        <v>90.848368800000003</v>
      </c>
      <c r="AV5" s="378">
        <v>49.766305699999997</v>
      </c>
      <c r="AW5" s="379">
        <v>7.8087280000000003</v>
      </c>
      <c r="AX5" s="380">
        <v>14.756814</v>
      </c>
      <c r="AY5" s="381">
        <v>195.90741689999999</v>
      </c>
      <c r="AZ5" s="381">
        <v>88.784326699999994</v>
      </c>
      <c r="BA5" s="381">
        <v>13.8600298</v>
      </c>
      <c r="BB5" s="381">
        <v>1.0331123</v>
      </c>
      <c r="BC5" s="423">
        <v>0.34168320000000002</v>
      </c>
      <c r="BD5" s="369">
        <v>92.124177200000005</v>
      </c>
      <c r="BE5" s="369">
        <v>0.10766580000000001</v>
      </c>
      <c r="BF5" s="369">
        <v>0.13473299999999999</v>
      </c>
      <c r="BG5" s="369">
        <v>7.0329100000000005E-2</v>
      </c>
      <c r="BH5" s="369">
        <v>8.5790000000000005E-2</v>
      </c>
      <c r="BI5" s="369">
        <v>1.5649929</v>
      </c>
      <c r="BJ5" s="369">
        <v>1.0919065999999999</v>
      </c>
    </row>
    <row r="6" spans="1:62" s="356" customFormat="1">
      <c r="A6" s="382">
        <v>45821.083333333299</v>
      </c>
      <c r="B6" s="383">
        <v>32.222782299999999</v>
      </c>
      <c r="C6" s="384">
        <v>6.8869610000000003</v>
      </c>
      <c r="D6" s="366">
        <v>0.7942652</v>
      </c>
      <c r="E6" s="367">
        <v>0.80441220000000002</v>
      </c>
      <c r="F6" s="385">
        <v>17.406552999999999</v>
      </c>
      <c r="G6" s="386">
        <v>4.0363142717168987</v>
      </c>
      <c r="H6" s="387">
        <v>13.3594247</v>
      </c>
      <c r="I6" s="388">
        <v>195.27357799999999</v>
      </c>
      <c r="J6" s="389">
        <v>14.503996300000001</v>
      </c>
      <c r="K6" s="388">
        <v>195.204544</v>
      </c>
      <c r="L6" s="390">
        <v>21.130009399999999</v>
      </c>
      <c r="M6" s="391">
        <v>30.0775334</v>
      </c>
      <c r="N6" s="391">
        <v>14.3925515</v>
      </c>
      <c r="O6" s="392">
        <v>199.28808739999999</v>
      </c>
      <c r="P6" s="393">
        <v>23.840141599999999</v>
      </c>
      <c r="Q6" s="391">
        <v>28.373253500000001</v>
      </c>
      <c r="R6" s="391">
        <v>14.200534599999999</v>
      </c>
      <c r="S6" s="394">
        <v>197.30198390000001</v>
      </c>
      <c r="T6" s="390">
        <v>21.557247100000001</v>
      </c>
      <c r="U6" s="391">
        <v>33.041242400000002</v>
      </c>
      <c r="V6" s="391">
        <v>14.3501501</v>
      </c>
      <c r="W6" s="392">
        <v>197.3905062</v>
      </c>
      <c r="X6" s="393">
        <v>21.5230225</v>
      </c>
      <c r="Y6" s="391">
        <v>33.328733399999997</v>
      </c>
      <c r="Z6" s="391">
        <v>14.3046069</v>
      </c>
      <c r="AA6" s="394">
        <v>198.3796936</v>
      </c>
      <c r="AB6" s="390">
        <v>196.5790126</v>
      </c>
      <c r="AC6" s="391">
        <v>13.7280569</v>
      </c>
      <c r="AD6" s="392">
        <v>41.584826789944444</v>
      </c>
      <c r="AE6" s="393">
        <v>6.8005268000000001</v>
      </c>
      <c r="AF6" s="391">
        <v>9.9713885999999992</v>
      </c>
      <c r="AG6" s="391">
        <v>0</v>
      </c>
      <c r="AH6" s="394">
        <v>75.485466799999998</v>
      </c>
      <c r="AI6" s="390">
        <v>21.823301499999999</v>
      </c>
      <c r="AJ6" s="391">
        <v>38.766114999999999</v>
      </c>
      <c r="AK6" s="391">
        <v>13.967844899999999</v>
      </c>
      <c r="AL6" s="392">
        <v>192.9089716</v>
      </c>
      <c r="AM6" s="393">
        <v>196.5024531</v>
      </c>
      <c r="AN6" s="391">
        <v>13.6562961</v>
      </c>
      <c r="AO6" s="394">
        <v>4.1835806741666666</v>
      </c>
      <c r="AP6" s="390">
        <v>44.896202196694446</v>
      </c>
      <c r="AQ6" s="391">
        <v>85.16507387522222</v>
      </c>
      <c r="AR6" s="392">
        <v>130.06127607191667</v>
      </c>
      <c r="AS6" s="387">
        <v>8.5069219</v>
      </c>
      <c r="AT6" s="395">
        <v>127.98997126741666</v>
      </c>
      <c r="AU6" s="395">
        <v>91.450857099999993</v>
      </c>
      <c r="AV6" s="395">
        <v>49.766106299999997</v>
      </c>
      <c r="AW6" s="396">
        <v>8.3012028999999998</v>
      </c>
      <c r="AX6" s="397">
        <v>14.503996300000001</v>
      </c>
      <c r="AY6" s="398">
        <v>195.204544</v>
      </c>
      <c r="AZ6" s="398">
        <v>89.602379600000006</v>
      </c>
      <c r="BA6" s="398">
        <v>13.6712185</v>
      </c>
      <c r="BB6" s="398">
        <v>1.0369508999999999</v>
      </c>
      <c r="BC6" s="424">
        <v>0.34228839999999999</v>
      </c>
      <c r="BD6" s="386">
        <v>92.366993800000003</v>
      </c>
      <c r="BE6" s="386">
        <v>0.1072548</v>
      </c>
      <c r="BF6" s="386">
        <v>0.14308190000000001</v>
      </c>
      <c r="BG6" s="386">
        <v>6.9772200000000006E-2</v>
      </c>
      <c r="BH6" s="386">
        <v>8.5260900000000001E-2</v>
      </c>
      <c r="BI6" s="386">
        <v>3.0189724</v>
      </c>
      <c r="BJ6" s="386">
        <v>2.5586652999999999</v>
      </c>
    </row>
    <row r="7" spans="1:62" s="356" customFormat="1">
      <c r="A7" s="382">
        <v>45821.125</v>
      </c>
      <c r="B7" s="383">
        <v>32.064232799999999</v>
      </c>
      <c r="C7" s="384">
        <v>6.7569283999999996</v>
      </c>
      <c r="D7" s="366">
        <v>0.79003290000000004</v>
      </c>
      <c r="E7" s="367">
        <v>0.80300640000000001</v>
      </c>
      <c r="F7" s="385">
        <v>17.606006199999999</v>
      </c>
      <c r="G7" s="386">
        <v>4.3739383933202287</v>
      </c>
      <c r="H7" s="387">
        <v>13.254641899999999</v>
      </c>
      <c r="I7" s="388">
        <v>194.93772619999999</v>
      </c>
      <c r="J7" s="389">
        <v>14.508237599999999</v>
      </c>
      <c r="K7" s="388">
        <v>195.00056459999999</v>
      </c>
      <c r="L7" s="390">
        <v>21.610761</v>
      </c>
      <c r="M7" s="391">
        <v>26.606277899999998</v>
      </c>
      <c r="N7" s="391">
        <v>14.212786899999999</v>
      </c>
      <c r="O7" s="392">
        <v>198.67178939999999</v>
      </c>
      <c r="P7" s="393">
        <v>24.7941878</v>
      </c>
      <c r="Q7" s="391">
        <v>26.366814099999999</v>
      </c>
      <c r="R7" s="391">
        <v>14.052384999999999</v>
      </c>
      <c r="S7" s="394">
        <v>196.84737139999999</v>
      </c>
      <c r="T7" s="390">
        <v>21.6411962</v>
      </c>
      <c r="U7" s="391">
        <v>33.764195100000002</v>
      </c>
      <c r="V7" s="391">
        <v>14.2381396</v>
      </c>
      <c r="W7" s="392">
        <v>197.15434450000001</v>
      </c>
      <c r="X7" s="393">
        <v>21.430827799999999</v>
      </c>
      <c r="Y7" s="391">
        <v>34.371665999999998</v>
      </c>
      <c r="Z7" s="391">
        <v>14.1788855</v>
      </c>
      <c r="AA7" s="394">
        <v>198.0490155</v>
      </c>
      <c r="AB7" s="390">
        <v>196.14566249999999</v>
      </c>
      <c r="AC7" s="391">
        <v>13.5912308</v>
      </c>
      <c r="AD7" s="392">
        <v>39.458636820083328</v>
      </c>
      <c r="AE7" s="393">
        <v>6.9516958000000004</v>
      </c>
      <c r="AF7" s="391">
        <v>9.9747398</v>
      </c>
      <c r="AG7" s="391">
        <v>0</v>
      </c>
      <c r="AH7" s="394">
        <v>75.528484800000001</v>
      </c>
      <c r="AI7" s="390">
        <v>21.768091699999999</v>
      </c>
      <c r="AJ7" s="391">
        <v>51.529643100000001</v>
      </c>
      <c r="AK7" s="391">
        <v>13.990224899999999</v>
      </c>
      <c r="AL7" s="392">
        <v>193.0198374</v>
      </c>
      <c r="AM7" s="393">
        <v>196.3073042</v>
      </c>
      <c r="AN7" s="391">
        <v>13.5856803</v>
      </c>
      <c r="AO7" s="394">
        <v>6.4933146423055552</v>
      </c>
      <c r="AP7" s="390">
        <v>42.510883597749995</v>
      </c>
      <c r="AQ7" s="391">
        <v>97.736095298527786</v>
      </c>
      <c r="AR7" s="392">
        <v>140.24697889627777</v>
      </c>
      <c r="AS7" s="387">
        <v>9.5319026000000004</v>
      </c>
      <c r="AT7" s="395">
        <v>134.39885838597223</v>
      </c>
      <c r="AU7" s="395">
        <v>91.594545800000006</v>
      </c>
      <c r="AV7" s="395">
        <v>49.766254799999999</v>
      </c>
      <c r="AW7" s="396">
        <v>9.3043984999999996</v>
      </c>
      <c r="AX7" s="397">
        <v>14.508237599999999</v>
      </c>
      <c r="AY7" s="398">
        <v>195.00056459999999</v>
      </c>
      <c r="AZ7" s="398">
        <v>90.437527700000004</v>
      </c>
      <c r="BA7" s="398">
        <v>13.6828433</v>
      </c>
      <c r="BB7" s="398">
        <v>1.0370469</v>
      </c>
      <c r="BC7" s="424">
        <v>0.3422325</v>
      </c>
      <c r="BD7" s="386">
        <v>92.260611100000006</v>
      </c>
      <c r="BE7" s="386">
        <v>0.85996050000000002</v>
      </c>
      <c r="BF7" s="386">
        <v>0.14779700000000001</v>
      </c>
      <c r="BG7" s="386">
        <v>6.93082E-2</v>
      </c>
      <c r="BH7" s="386">
        <v>1.0012852999999999</v>
      </c>
      <c r="BI7" s="386">
        <v>3.0184451999999999</v>
      </c>
      <c r="BJ7" s="386">
        <v>2.5612162000000001</v>
      </c>
    </row>
    <row r="8" spans="1:62" s="356" customFormat="1">
      <c r="A8" s="382">
        <v>45821.166666666599</v>
      </c>
      <c r="B8" s="383">
        <v>34.114384399999999</v>
      </c>
      <c r="C8" s="384">
        <v>6.6020785000000002</v>
      </c>
      <c r="D8" s="366">
        <v>0.82951410000000003</v>
      </c>
      <c r="E8" s="367">
        <v>0.8420031</v>
      </c>
      <c r="F8" s="385">
        <v>17.707745200000002</v>
      </c>
      <c r="G8" s="399">
        <v>4.2879880633488563</v>
      </c>
      <c r="H8" s="387">
        <v>13.278551999999999</v>
      </c>
      <c r="I8" s="388">
        <v>194.92230670000001</v>
      </c>
      <c r="J8" s="389">
        <v>14.8531187</v>
      </c>
      <c r="K8" s="388">
        <v>195.1708529</v>
      </c>
      <c r="L8" s="390">
        <v>22.410123899999999</v>
      </c>
      <c r="M8" s="391">
        <v>26.139306600000001</v>
      </c>
      <c r="N8" s="391">
        <v>14.3421462</v>
      </c>
      <c r="O8" s="392">
        <v>199.10292279999999</v>
      </c>
      <c r="P8" s="393">
        <v>25.535010199999999</v>
      </c>
      <c r="Q8" s="391">
        <v>25.988804300000002</v>
      </c>
      <c r="R8" s="391">
        <v>14.1673802</v>
      </c>
      <c r="S8" s="394">
        <v>197.10828649999999</v>
      </c>
      <c r="T8" s="390">
        <v>21.9013235</v>
      </c>
      <c r="U8" s="391">
        <v>35.958706999999997</v>
      </c>
      <c r="V8" s="391">
        <v>14.4149911</v>
      </c>
      <c r="W8" s="392">
        <v>197.85193430000001</v>
      </c>
      <c r="X8" s="393">
        <v>21.527601600000001</v>
      </c>
      <c r="Y8" s="391">
        <v>36.329083300000001</v>
      </c>
      <c r="Z8" s="391">
        <v>14.323518999999999</v>
      </c>
      <c r="AA8" s="394">
        <v>198.15290880000001</v>
      </c>
      <c r="AB8" s="390">
        <v>196.32104659999999</v>
      </c>
      <c r="AC8" s="391">
        <v>13.6589613</v>
      </c>
      <c r="AD8" s="392">
        <v>41.114775514499996</v>
      </c>
      <c r="AE8" s="393">
        <v>7.1257283999999999</v>
      </c>
      <c r="AF8" s="391">
        <v>9.9736477000000008</v>
      </c>
      <c r="AG8" s="391">
        <v>0</v>
      </c>
      <c r="AH8" s="394">
        <v>75.574681999999996</v>
      </c>
      <c r="AI8" s="390">
        <v>21.220282699999998</v>
      </c>
      <c r="AJ8" s="391">
        <v>52.214864400000003</v>
      </c>
      <c r="AK8" s="391">
        <v>13.994530299999999</v>
      </c>
      <c r="AL8" s="392">
        <v>193.0046083</v>
      </c>
      <c r="AM8" s="393">
        <v>196.3637335</v>
      </c>
      <c r="AN8" s="391">
        <v>13.6166509</v>
      </c>
      <c r="AO8" s="394">
        <v>6.6616541152500002</v>
      </c>
      <c r="AP8" s="390">
        <v>41.990186329444448</v>
      </c>
      <c r="AQ8" s="391">
        <v>104.29188676625</v>
      </c>
      <c r="AR8" s="392">
        <v>146.28207309569444</v>
      </c>
      <c r="AS8" s="387">
        <v>10.5717988</v>
      </c>
      <c r="AT8" s="395">
        <v>139.49369869338889</v>
      </c>
      <c r="AU8" s="395">
        <v>91.929927399999997</v>
      </c>
      <c r="AV8" s="395">
        <v>49.766465199999999</v>
      </c>
      <c r="AW8" s="396">
        <v>10.328352499999999</v>
      </c>
      <c r="AX8" s="397">
        <v>14.8531187</v>
      </c>
      <c r="AY8" s="398">
        <v>195.1708529</v>
      </c>
      <c r="AZ8" s="398">
        <v>90.873424099999994</v>
      </c>
      <c r="BA8" s="398">
        <v>13.986577799999999</v>
      </c>
      <c r="BB8" s="398">
        <v>1.0336129000000001</v>
      </c>
      <c r="BC8" s="424">
        <v>0.34092800000000001</v>
      </c>
      <c r="BD8" s="386">
        <v>92.447798300000002</v>
      </c>
      <c r="BE8" s="386">
        <v>0.86058760000000001</v>
      </c>
      <c r="BF8" s="386">
        <v>0.14450170000000001</v>
      </c>
      <c r="BG8" s="386">
        <v>6.9224400000000005E-2</v>
      </c>
      <c r="BH8" s="386">
        <v>1.1504190000000001</v>
      </c>
      <c r="BI8" s="386">
        <v>1.599467</v>
      </c>
      <c r="BJ8" s="386">
        <v>1.1239908999999999</v>
      </c>
    </row>
    <row r="9" spans="1:62" s="356" customFormat="1">
      <c r="A9" s="382">
        <v>45821.208333333299</v>
      </c>
      <c r="B9" s="383">
        <v>34.571752099999998</v>
      </c>
      <c r="C9" s="384">
        <v>6.6446828</v>
      </c>
      <c r="D9" s="366">
        <v>0.84211349999999996</v>
      </c>
      <c r="E9" s="367">
        <v>0.85808329999999999</v>
      </c>
      <c r="F9" s="385">
        <v>17.946408399999999</v>
      </c>
      <c r="G9" s="386">
        <v>4.1571474377535722</v>
      </c>
      <c r="H9" s="387">
        <v>13.3705003</v>
      </c>
      <c r="I9" s="388">
        <v>195.22420969999999</v>
      </c>
      <c r="J9" s="389">
        <v>14.9017891</v>
      </c>
      <c r="K9" s="388">
        <v>195.23281080000001</v>
      </c>
      <c r="L9" s="390">
        <v>23.538561600000001</v>
      </c>
      <c r="M9" s="391">
        <v>26.136104</v>
      </c>
      <c r="N9" s="391">
        <v>14.520771999999999</v>
      </c>
      <c r="O9" s="392">
        <v>199.66270040000001</v>
      </c>
      <c r="P9" s="393">
        <v>25.693816500000001</v>
      </c>
      <c r="Q9" s="391">
        <v>25.989734899999998</v>
      </c>
      <c r="R9" s="391">
        <v>14.313993399999999</v>
      </c>
      <c r="S9" s="394">
        <v>197.4806959</v>
      </c>
      <c r="T9" s="390">
        <v>21.836810400000001</v>
      </c>
      <c r="U9" s="391">
        <v>36.424734399999998</v>
      </c>
      <c r="V9" s="391">
        <v>14.572438999999999</v>
      </c>
      <c r="W9" s="392">
        <v>198.4193248</v>
      </c>
      <c r="X9" s="393">
        <v>21.746283900000002</v>
      </c>
      <c r="Y9" s="391">
        <v>36.404664500000003</v>
      </c>
      <c r="Z9" s="391">
        <v>14.4731576</v>
      </c>
      <c r="AA9" s="394">
        <v>198.44064539999999</v>
      </c>
      <c r="AB9" s="390">
        <v>196.72473830000001</v>
      </c>
      <c r="AC9" s="391">
        <v>13.783708799999999</v>
      </c>
      <c r="AD9" s="392">
        <v>43.187407779638889</v>
      </c>
      <c r="AE9" s="393">
        <v>7.3153098999999999</v>
      </c>
      <c r="AF9" s="391">
        <v>9.9667587999999991</v>
      </c>
      <c r="AG9" s="391">
        <v>0</v>
      </c>
      <c r="AH9" s="394">
        <v>75.643800100000007</v>
      </c>
      <c r="AI9" s="390">
        <v>21.4730116</v>
      </c>
      <c r="AJ9" s="391">
        <v>37.981573599999997</v>
      </c>
      <c r="AK9" s="391">
        <v>13.930690500000001</v>
      </c>
      <c r="AL9" s="392">
        <v>192.7509647</v>
      </c>
      <c r="AM9" s="393">
        <v>196.5206474</v>
      </c>
      <c r="AN9" s="391">
        <v>13.6634362</v>
      </c>
      <c r="AO9" s="394">
        <v>4.4227513874166666</v>
      </c>
      <c r="AP9" s="390">
        <v>42.454078293833334</v>
      </c>
      <c r="AQ9" s="391">
        <v>101.26579236733333</v>
      </c>
      <c r="AR9" s="392">
        <v>143.71987066116668</v>
      </c>
      <c r="AS9" s="387">
        <v>10.750216399999999</v>
      </c>
      <c r="AT9" s="395">
        <v>139.80613490836112</v>
      </c>
      <c r="AU9" s="395">
        <v>92.365270699999996</v>
      </c>
      <c r="AV9" s="395">
        <v>49.7680097</v>
      </c>
      <c r="AW9" s="396">
        <v>10.506226399999999</v>
      </c>
      <c r="AX9" s="397">
        <v>14.9017891</v>
      </c>
      <c r="AY9" s="398">
        <v>195.23281080000001</v>
      </c>
      <c r="AZ9" s="398">
        <v>90.784200999999996</v>
      </c>
      <c r="BA9" s="398">
        <v>14.0539132</v>
      </c>
      <c r="BB9" s="398">
        <v>1.0292810999999999</v>
      </c>
      <c r="BC9" s="424">
        <v>0.340999</v>
      </c>
      <c r="BD9" s="386">
        <v>92.599157300000002</v>
      </c>
      <c r="BE9" s="386">
        <v>0.1075082</v>
      </c>
      <c r="BF9" s="386">
        <v>0.1375701</v>
      </c>
      <c r="BG9" s="386">
        <v>6.9597599999999996E-2</v>
      </c>
      <c r="BH9" s="386">
        <v>0.55650929999999998</v>
      </c>
      <c r="BI9" s="386">
        <v>1.5989268999999999</v>
      </c>
      <c r="BJ9" s="386">
        <v>1.1206503000000001</v>
      </c>
    </row>
    <row r="10" spans="1:62" s="356" customFormat="1">
      <c r="A10" s="382">
        <v>45821.25</v>
      </c>
      <c r="B10" s="383">
        <v>34.6873656</v>
      </c>
      <c r="C10" s="384">
        <v>6.7276087000000002</v>
      </c>
      <c r="D10" s="366">
        <v>0.83831080000000002</v>
      </c>
      <c r="E10" s="367">
        <v>0.85252760000000005</v>
      </c>
      <c r="F10" s="385">
        <v>18.444821399999999</v>
      </c>
      <c r="G10" s="386">
        <v>4.1673406593089455</v>
      </c>
      <c r="H10" s="387">
        <v>13.3640059</v>
      </c>
      <c r="I10" s="388">
        <v>195.1652234</v>
      </c>
      <c r="J10" s="389">
        <v>14.681640700000001</v>
      </c>
      <c r="K10" s="388">
        <v>195.38895310000001</v>
      </c>
      <c r="L10" s="390">
        <v>24.305368399999999</v>
      </c>
      <c r="M10" s="391">
        <v>26.133922200000001</v>
      </c>
      <c r="N10" s="391">
        <v>14.5395541</v>
      </c>
      <c r="O10" s="392">
        <v>199.71468110000001</v>
      </c>
      <c r="P10" s="393">
        <v>25.8716379</v>
      </c>
      <c r="Q10" s="391">
        <v>26.3777224</v>
      </c>
      <c r="R10" s="391">
        <v>14.3097048</v>
      </c>
      <c r="S10" s="394">
        <v>197.4856413</v>
      </c>
      <c r="T10" s="390">
        <v>20.929185100000002</v>
      </c>
      <c r="U10" s="391">
        <v>36.863299900000001</v>
      </c>
      <c r="V10" s="391">
        <v>14.532688200000001</v>
      </c>
      <c r="W10" s="392">
        <v>198.124416</v>
      </c>
      <c r="X10" s="393">
        <v>21.4792737</v>
      </c>
      <c r="Y10" s="391">
        <v>36.087575000000001</v>
      </c>
      <c r="Z10" s="391">
        <v>14.4600753</v>
      </c>
      <c r="AA10" s="394">
        <v>198.5665242</v>
      </c>
      <c r="AB10" s="390">
        <v>196.728137</v>
      </c>
      <c r="AC10" s="391">
        <v>13.7840659</v>
      </c>
      <c r="AD10" s="392">
        <v>43.755685664444449</v>
      </c>
      <c r="AE10" s="393">
        <v>7.5178814000000003</v>
      </c>
      <c r="AF10" s="391">
        <v>9.9678798000000004</v>
      </c>
      <c r="AG10" s="391">
        <v>0</v>
      </c>
      <c r="AH10" s="394">
        <v>75.764525800000001</v>
      </c>
      <c r="AI10" s="390">
        <v>22.3478496</v>
      </c>
      <c r="AJ10" s="391">
        <v>35.440915199999999</v>
      </c>
      <c r="AK10" s="391">
        <v>13.9352769</v>
      </c>
      <c r="AL10" s="392">
        <v>192.7965682</v>
      </c>
      <c r="AM10" s="393">
        <v>196.48490290000001</v>
      </c>
      <c r="AN10" s="391">
        <v>13.650242199999999</v>
      </c>
      <c r="AO10" s="394">
        <v>3.0852487959444441</v>
      </c>
      <c r="AP10" s="390">
        <v>45.146116277583332</v>
      </c>
      <c r="AQ10" s="391">
        <v>99.407952751611106</v>
      </c>
      <c r="AR10" s="392">
        <v>144.55406902919444</v>
      </c>
      <c r="AS10" s="387">
        <v>10.387169999999999</v>
      </c>
      <c r="AT10" s="395">
        <v>138.55977725494444</v>
      </c>
      <c r="AU10" s="395">
        <v>92.144629100000003</v>
      </c>
      <c r="AV10" s="395">
        <v>49.769802800000001</v>
      </c>
      <c r="AW10" s="396">
        <v>10.146049700000001</v>
      </c>
      <c r="AX10" s="397">
        <v>14.681640700000001</v>
      </c>
      <c r="AY10" s="398">
        <v>195.38895310000001</v>
      </c>
      <c r="AZ10" s="398">
        <v>90.322018499999999</v>
      </c>
      <c r="BA10" s="398">
        <v>14.0427473</v>
      </c>
      <c r="BB10" s="398">
        <v>1.0196699</v>
      </c>
      <c r="BC10" s="424">
        <v>0.3469776</v>
      </c>
      <c r="BD10" s="386">
        <v>92.465107099999997</v>
      </c>
      <c r="BE10" s="386">
        <v>0.10826239999999999</v>
      </c>
      <c r="BF10" s="386">
        <v>0.12911410000000001</v>
      </c>
      <c r="BG10" s="386">
        <v>7.0679000000000006E-2</v>
      </c>
      <c r="BH10" s="386">
        <v>0.40915790000000002</v>
      </c>
      <c r="BI10" s="386">
        <v>0.91659590000000002</v>
      </c>
      <c r="BJ10" s="386">
        <v>0.44834109999999999</v>
      </c>
    </row>
    <row r="11" spans="1:62" s="356" customFormat="1">
      <c r="A11" s="382">
        <v>45821.291666666599</v>
      </c>
      <c r="B11" s="383">
        <v>34.607075199999997</v>
      </c>
      <c r="C11" s="384">
        <v>7.0555006999999996</v>
      </c>
      <c r="D11" s="366">
        <v>0.87151579999999995</v>
      </c>
      <c r="E11" s="367">
        <v>0.89013010000000004</v>
      </c>
      <c r="F11" s="385">
        <v>18.894792899999999</v>
      </c>
      <c r="G11" s="386">
        <v>4.0796999311301398</v>
      </c>
      <c r="H11" s="387">
        <v>13.1158184</v>
      </c>
      <c r="I11" s="388">
        <v>194.41568269999999</v>
      </c>
      <c r="J11" s="389">
        <v>14.292477999999999</v>
      </c>
      <c r="K11" s="388">
        <v>194.86189250000001</v>
      </c>
      <c r="L11" s="390">
        <v>24.749581800000001</v>
      </c>
      <c r="M11" s="391">
        <v>26.1343797</v>
      </c>
      <c r="N11" s="391">
        <v>14.354351400000001</v>
      </c>
      <c r="O11" s="392">
        <v>199.14794119999999</v>
      </c>
      <c r="P11" s="393">
        <v>25.967179000000002</v>
      </c>
      <c r="Q11" s="391">
        <v>27.080846699999999</v>
      </c>
      <c r="R11" s="391">
        <v>14.106913</v>
      </c>
      <c r="S11" s="394">
        <v>196.88460509999999</v>
      </c>
      <c r="T11" s="390">
        <v>20.851686300000001</v>
      </c>
      <c r="U11" s="391">
        <v>37.182434000000001</v>
      </c>
      <c r="V11" s="391">
        <v>14.3162521</v>
      </c>
      <c r="W11" s="392">
        <v>197.37491199999999</v>
      </c>
      <c r="X11" s="393">
        <v>21.307357</v>
      </c>
      <c r="Y11" s="391">
        <v>36.027088499999998</v>
      </c>
      <c r="Z11" s="391">
        <v>14.251022000000001</v>
      </c>
      <c r="AA11" s="394">
        <v>197.96555040000001</v>
      </c>
      <c r="AB11" s="390">
        <v>196.02882550000001</v>
      </c>
      <c r="AC11" s="391">
        <v>13.561566300000001</v>
      </c>
      <c r="AD11" s="392">
        <v>44.797774752916666</v>
      </c>
      <c r="AE11" s="393">
        <v>7.6379124000000003</v>
      </c>
      <c r="AF11" s="391">
        <v>9.9752574999999997</v>
      </c>
      <c r="AG11" s="391">
        <v>0</v>
      </c>
      <c r="AH11" s="394">
        <v>75.969883300000006</v>
      </c>
      <c r="AI11" s="390">
        <v>22.738209699999999</v>
      </c>
      <c r="AJ11" s="391">
        <v>35.684248699999998</v>
      </c>
      <c r="AK11" s="391">
        <v>13.7355128</v>
      </c>
      <c r="AL11" s="392">
        <v>192.30335919999999</v>
      </c>
      <c r="AM11" s="393">
        <v>195.77989310000001</v>
      </c>
      <c r="AN11" s="391">
        <v>13.4240697</v>
      </c>
      <c r="AO11" s="394">
        <v>3.5448516416666669</v>
      </c>
      <c r="AP11" s="390">
        <v>48.440249057166668</v>
      </c>
      <c r="AQ11" s="391">
        <v>92.746233252888885</v>
      </c>
      <c r="AR11" s="392">
        <v>141.18648231005557</v>
      </c>
      <c r="AS11" s="387">
        <v>9.7645833999999994</v>
      </c>
      <c r="AT11" s="395">
        <v>135.94606637302778</v>
      </c>
      <c r="AU11" s="395">
        <v>91.430846500000001</v>
      </c>
      <c r="AV11" s="395">
        <v>49.772556299999998</v>
      </c>
      <c r="AW11" s="396">
        <v>9.5332729999999994</v>
      </c>
      <c r="AX11" s="397">
        <v>14.292477999999999</v>
      </c>
      <c r="AY11" s="398">
        <v>194.86189250000001</v>
      </c>
      <c r="AZ11" s="398">
        <v>90.142263200000002</v>
      </c>
      <c r="BA11" s="398">
        <v>13.870212799999999</v>
      </c>
      <c r="BB11" s="398">
        <v>0.99888489999999996</v>
      </c>
      <c r="BC11" s="424">
        <v>0.3473504</v>
      </c>
      <c r="BD11" s="386">
        <v>91.971454399999999</v>
      </c>
      <c r="BE11" s="386">
        <v>0.1098674</v>
      </c>
      <c r="BF11" s="386">
        <v>0.1191942</v>
      </c>
      <c r="BG11" s="386">
        <v>7.2258000000000003E-2</v>
      </c>
      <c r="BH11" s="386">
        <v>8.8133000000000003E-2</v>
      </c>
      <c r="BI11" s="386">
        <v>1.4868129999999999</v>
      </c>
      <c r="BJ11" s="386">
        <v>1.0314114000000001</v>
      </c>
    </row>
    <row r="12" spans="1:62" s="356" customFormat="1">
      <c r="A12" s="382">
        <v>45821.333333333299</v>
      </c>
      <c r="B12" s="383">
        <v>34.826769599999999</v>
      </c>
      <c r="C12" s="384">
        <v>8.1339679</v>
      </c>
      <c r="D12" s="366">
        <v>0.89248780000000005</v>
      </c>
      <c r="E12" s="367">
        <v>0.91415009999999997</v>
      </c>
      <c r="F12" s="385">
        <v>19.447472000000001</v>
      </c>
      <c r="G12" s="386">
        <v>3.8352261967248964</v>
      </c>
      <c r="H12" s="387">
        <v>12.9768434</v>
      </c>
      <c r="I12" s="388">
        <v>193.9903807</v>
      </c>
      <c r="J12" s="389">
        <v>13.911680499999999</v>
      </c>
      <c r="K12" s="388">
        <v>194.4447481</v>
      </c>
      <c r="L12" s="390">
        <v>24.792606899999999</v>
      </c>
      <c r="M12" s="391">
        <v>26.1330399</v>
      </c>
      <c r="N12" s="391">
        <v>14.252717000000001</v>
      </c>
      <c r="O12" s="392">
        <v>198.8652974</v>
      </c>
      <c r="P12" s="393">
        <v>25.9488737</v>
      </c>
      <c r="Q12" s="391">
        <v>27.689653100000001</v>
      </c>
      <c r="R12" s="391">
        <v>13.9985292</v>
      </c>
      <c r="S12" s="394">
        <v>196.57069430000001</v>
      </c>
      <c r="T12" s="390">
        <v>20.871699799999998</v>
      </c>
      <c r="U12" s="391">
        <v>36.645752299999998</v>
      </c>
      <c r="V12" s="391">
        <v>14.1845748</v>
      </c>
      <c r="W12" s="392">
        <v>196.8761667</v>
      </c>
      <c r="X12" s="393">
        <v>21.424878100000001</v>
      </c>
      <c r="Y12" s="391">
        <v>35.748664099999999</v>
      </c>
      <c r="Z12" s="391">
        <v>14.1383636</v>
      </c>
      <c r="AA12" s="394">
        <v>197.77933469999999</v>
      </c>
      <c r="AB12" s="390">
        <v>195.69480250000001</v>
      </c>
      <c r="AC12" s="391">
        <v>13.451364699999999</v>
      </c>
      <c r="AD12" s="392">
        <v>46.242519525388893</v>
      </c>
      <c r="AE12" s="393">
        <v>7.6099902000000004</v>
      </c>
      <c r="AF12" s="391">
        <v>9.9763424999999994</v>
      </c>
      <c r="AG12" s="391">
        <v>0</v>
      </c>
      <c r="AH12" s="394">
        <v>76.188269599999998</v>
      </c>
      <c r="AI12" s="390">
        <v>22.936892100000001</v>
      </c>
      <c r="AJ12" s="391">
        <v>34.8611778</v>
      </c>
      <c r="AK12" s="391">
        <v>13.6138177</v>
      </c>
      <c r="AL12" s="392">
        <v>191.95409069999999</v>
      </c>
      <c r="AM12" s="393">
        <v>195.36752340000001</v>
      </c>
      <c r="AN12" s="391">
        <v>13.2935623</v>
      </c>
      <c r="AO12" s="394">
        <v>3.662961925361111</v>
      </c>
      <c r="AP12" s="390">
        <v>51.761197736111107</v>
      </c>
      <c r="AQ12" s="391">
        <v>81.807341381111115</v>
      </c>
      <c r="AR12" s="392">
        <v>133.56853911722223</v>
      </c>
      <c r="AS12" s="387">
        <v>8.8643502999999999</v>
      </c>
      <c r="AT12" s="395">
        <v>130.60767465436112</v>
      </c>
      <c r="AU12" s="395">
        <v>91.327464699999993</v>
      </c>
      <c r="AV12" s="395">
        <v>49.776482999999999</v>
      </c>
      <c r="AW12" s="396">
        <v>8.6553637999999999</v>
      </c>
      <c r="AX12" s="397">
        <v>13.911680499999999</v>
      </c>
      <c r="AY12" s="398">
        <v>194.4447481</v>
      </c>
      <c r="AZ12" s="398">
        <v>89.700766999999999</v>
      </c>
      <c r="BA12" s="398">
        <v>13.517723</v>
      </c>
      <c r="BB12" s="398">
        <v>0.96975210000000001</v>
      </c>
      <c r="BC12" s="424">
        <v>0.3390859</v>
      </c>
      <c r="BD12" s="386">
        <v>91.195976599999995</v>
      </c>
      <c r="BE12" s="386">
        <v>0.1114864</v>
      </c>
      <c r="BF12" s="386">
        <v>0.11209379999999999</v>
      </c>
      <c r="BG12" s="386">
        <v>7.3672100000000004E-2</v>
      </c>
      <c r="BH12" s="386">
        <v>8.9311100000000004E-2</v>
      </c>
      <c r="BI12" s="386">
        <v>1.4265207</v>
      </c>
      <c r="BJ12" s="386">
        <v>0.97865670000000005</v>
      </c>
    </row>
    <row r="13" spans="1:62" s="356" customFormat="1">
      <c r="A13" s="382">
        <v>45821.375</v>
      </c>
      <c r="B13" s="383">
        <v>34.9913606</v>
      </c>
      <c r="C13" s="384">
        <v>9.1491605000000007</v>
      </c>
      <c r="D13" s="366">
        <v>0.89361089999999999</v>
      </c>
      <c r="E13" s="367">
        <v>0.91618630000000001</v>
      </c>
      <c r="F13" s="385">
        <v>20.478250800000001</v>
      </c>
      <c r="G13" s="386">
        <v>3.7393043651736262</v>
      </c>
      <c r="H13" s="387">
        <v>13.0355832</v>
      </c>
      <c r="I13" s="388">
        <v>194.09254659999999</v>
      </c>
      <c r="J13" s="389">
        <v>13.7906545</v>
      </c>
      <c r="K13" s="388">
        <v>194.40318529999999</v>
      </c>
      <c r="L13" s="390">
        <v>24.548347700000001</v>
      </c>
      <c r="M13" s="391">
        <v>26.135069300000001</v>
      </c>
      <c r="N13" s="391">
        <v>14.308221700000001</v>
      </c>
      <c r="O13" s="392">
        <v>199.01545390000001</v>
      </c>
      <c r="P13" s="393">
        <v>26.097655499999998</v>
      </c>
      <c r="Q13" s="391">
        <v>27.9982951</v>
      </c>
      <c r="R13" s="391">
        <v>14.0653471</v>
      </c>
      <c r="S13" s="394">
        <v>196.7445348</v>
      </c>
      <c r="T13" s="390">
        <v>20.604296999999999</v>
      </c>
      <c r="U13" s="391">
        <v>36.945809300000001</v>
      </c>
      <c r="V13" s="391">
        <v>14.2354792</v>
      </c>
      <c r="W13" s="392">
        <v>196.94155860000001</v>
      </c>
      <c r="X13" s="393">
        <v>21.485573500000001</v>
      </c>
      <c r="Y13" s="391">
        <v>35.634367599999997</v>
      </c>
      <c r="Z13" s="391">
        <v>14.2058988</v>
      </c>
      <c r="AA13" s="394">
        <v>198.08247829999999</v>
      </c>
      <c r="AB13" s="390">
        <v>195.86218489999999</v>
      </c>
      <c r="AC13" s="391">
        <v>13.521858</v>
      </c>
      <c r="AD13" s="392">
        <v>46.635569473361109</v>
      </c>
      <c r="AE13" s="393">
        <v>7.4532457000000001</v>
      </c>
      <c r="AF13" s="391">
        <v>9.9791662999999993</v>
      </c>
      <c r="AG13" s="391">
        <v>0</v>
      </c>
      <c r="AH13" s="394">
        <v>76.490442099999996</v>
      </c>
      <c r="AI13" s="390">
        <v>23.1262033</v>
      </c>
      <c r="AJ13" s="391">
        <v>34.841006200000002</v>
      </c>
      <c r="AK13" s="391">
        <v>13.679490100000001</v>
      </c>
      <c r="AL13" s="392">
        <v>192.14366390000001</v>
      </c>
      <c r="AM13" s="393">
        <v>195.49112579999999</v>
      </c>
      <c r="AN13" s="391">
        <v>13.3479224</v>
      </c>
      <c r="AO13" s="394">
        <v>3.510776329888889</v>
      </c>
      <c r="AP13" s="390">
        <v>54.186820228305557</v>
      </c>
      <c r="AQ13" s="391">
        <v>76.656527206638884</v>
      </c>
      <c r="AR13" s="392">
        <v>130.84334743494443</v>
      </c>
      <c r="AS13" s="387">
        <v>8.3213410000000003</v>
      </c>
      <c r="AT13" s="395">
        <v>128.578815327</v>
      </c>
      <c r="AU13" s="395">
        <v>91.450718600000002</v>
      </c>
      <c r="AV13" s="395">
        <v>48.865915800000003</v>
      </c>
      <c r="AW13" s="396">
        <v>8.1043812000000006</v>
      </c>
      <c r="AX13" s="397">
        <v>13.7906545</v>
      </c>
      <c r="AY13" s="398">
        <v>194.40318529999999</v>
      </c>
      <c r="AZ13" s="398">
        <v>89.383867899999998</v>
      </c>
      <c r="BA13" s="398">
        <v>13.3779582</v>
      </c>
      <c r="BB13" s="398">
        <v>0.91928359999999998</v>
      </c>
      <c r="BC13" s="424">
        <v>0.30465239999999999</v>
      </c>
      <c r="BD13" s="386">
        <v>91.560242000000002</v>
      </c>
      <c r="BE13" s="386">
        <v>0.1146885</v>
      </c>
      <c r="BF13" s="386">
        <v>0.1128401</v>
      </c>
      <c r="BG13" s="386">
        <v>7.6583100000000001E-2</v>
      </c>
      <c r="BH13" s="386">
        <v>9.2168600000000003E-2</v>
      </c>
      <c r="BI13" s="386">
        <v>0.79709940000000001</v>
      </c>
      <c r="BJ13" s="386">
        <v>0.38818429999999998</v>
      </c>
    </row>
    <row r="14" spans="1:62" s="356" customFormat="1">
      <c r="A14" s="382">
        <v>45821.416666666599</v>
      </c>
      <c r="B14" s="383">
        <v>34.993264199999999</v>
      </c>
      <c r="C14" s="384">
        <v>9.0253674000000004</v>
      </c>
      <c r="D14" s="366">
        <v>0.91858720000000005</v>
      </c>
      <c r="E14" s="367">
        <v>0.94389069999999997</v>
      </c>
      <c r="F14" s="385">
        <v>21.5246748</v>
      </c>
      <c r="G14" s="386">
        <v>3.7915428878952655</v>
      </c>
      <c r="H14" s="387">
        <v>13.047334899999999</v>
      </c>
      <c r="I14" s="388">
        <v>194.08308880000001</v>
      </c>
      <c r="J14" s="389">
        <v>13.968878699999999</v>
      </c>
      <c r="K14" s="388">
        <v>194.33749180000001</v>
      </c>
      <c r="L14" s="390">
        <v>24.294558200000001</v>
      </c>
      <c r="M14" s="391">
        <v>26.1479219</v>
      </c>
      <c r="N14" s="391">
        <v>14.3508645</v>
      </c>
      <c r="O14" s="392">
        <v>199.04156760000001</v>
      </c>
      <c r="P14" s="393">
        <v>26.206787500000001</v>
      </c>
      <c r="Q14" s="391">
        <v>28.017524699999999</v>
      </c>
      <c r="R14" s="391">
        <v>14.1103094</v>
      </c>
      <c r="S14" s="394">
        <v>196.82928939999999</v>
      </c>
      <c r="T14" s="390">
        <v>20.842316400000001</v>
      </c>
      <c r="U14" s="391">
        <v>37.670202099999997</v>
      </c>
      <c r="V14" s="391">
        <v>14.3049365</v>
      </c>
      <c r="W14" s="392">
        <v>197.13561010000001</v>
      </c>
      <c r="X14" s="393">
        <v>21.513582</v>
      </c>
      <c r="Y14" s="391">
        <v>35.670864399999999</v>
      </c>
      <c r="Z14" s="391">
        <v>14.2489446</v>
      </c>
      <c r="AA14" s="394">
        <v>198.1403455</v>
      </c>
      <c r="AB14" s="390">
        <v>195.8790487</v>
      </c>
      <c r="AC14" s="391">
        <v>13.5436435</v>
      </c>
      <c r="AD14" s="392">
        <v>46.921397417305556</v>
      </c>
      <c r="AE14" s="393">
        <v>7.1306934999999996</v>
      </c>
      <c r="AF14" s="391">
        <v>9.9857537999999995</v>
      </c>
      <c r="AG14" s="391">
        <v>0</v>
      </c>
      <c r="AH14" s="394">
        <v>76.955391000000006</v>
      </c>
      <c r="AI14" s="390">
        <v>23.258258699999999</v>
      </c>
      <c r="AJ14" s="391">
        <v>34.9252234</v>
      </c>
      <c r="AK14" s="391">
        <v>13.708633000000001</v>
      </c>
      <c r="AL14" s="392">
        <v>192.25739440000001</v>
      </c>
      <c r="AM14" s="393">
        <v>195.4827645</v>
      </c>
      <c r="AN14" s="391">
        <v>13.359548</v>
      </c>
      <c r="AO14" s="394">
        <v>3.640272061138889</v>
      </c>
      <c r="AP14" s="390">
        <v>53.287918363583337</v>
      </c>
      <c r="AQ14" s="391">
        <v>79.390543638166662</v>
      </c>
      <c r="AR14" s="392">
        <v>132.67846200175001</v>
      </c>
      <c r="AS14" s="387">
        <v>8.4364112999999996</v>
      </c>
      <c r="AT14" s="395">
        <v>130.12533684305555</v>
      </c>
      <c r="AU14" s="395">
        <v>91.385584600000001</v>
      </c>
      <c r="AV14" s="395">
        <v>43.630287899999999</v>
      </c>
      <c r="AW14" s="396">
        <v>8.1010434</v>
      </c>
      <c r="AX14" s="397">
        <v>13.968878699999999</v>
      </c>
      <c r="AY14" s="398">
        <v>194.33749180000001</v>
      </c>
      <c r="AZ14" s="398">
        <v>89.646034499999999</v>
      </c>
      <c r="BA14" s="398">
        <v>13.540248500000001</v>
      </c>
      <c r="BB14" s="398">
        <v>0.8713282</v>
      </c>
      <c r="BC14" s="424">
        <v>0.25578780000000001</v>
      </c>
      <c r="BD14" s="386">
        <v>92.075633499999995</v>
      </c>
      <c r="BE14" s="386">
        <v>0.1186072</v>
      </c>
      <c r="BF14" s="386">
        <v>0.1169969</v>
      </c>
      <c r="BG14" s="386">
        <v>7.9800099999999999E-2</v>
      </c>
      <c r="BH14" s="386">
        <v>9.5414700000000005E-2</v>
      </c>
      <c r="BI14" s="386">
        <v>0.72999480000000005</v>
      </c>
      <c r="BJ14" s="386">
        <v>0.38148979999999999</v>
      </c>
    </row>
    <row r="15" spans="1:62" s="356" customFormat="1">
      <c r="A15" s="382">
        <v>45821.458333333299</v>
      </c>
      <c r="B15" s="383">
        <v>34.920308400000003</v>
      </c>
      <c r="C15" s="384">
        <v>6.6983297999999998</v>
      </c>
      <c r="D15" s="366">
        <v>0.91814779999999996</v>
      </c>
      <c r="E15" s="367">
        <v>0.93856170000000005</v>
      </c>
      <c r="F15" s="385">
        <v>21.281940299999999</v>
      </c>
      <c r="G15" s="386">
        <v>3.7513490134933116</v>
      </c>
      <c r="H15" s="387">
        <v>12.994966099999999</v>
      </c>
      <c r="I15" s="388">
        <v>193.9877736</v>
      </c>
      <c r="J15" s="389">
        <v>13.9375705</v>
      </c>
      <c r="K15" s="388">
        <v>194.24196699999999</v>
      </c>
      <c r="L15" s="390">
        <v>24.161993899999999</v>
      </c>
      <c r="M15" s="391">
        <v>26.1390025</v>
      </c>
      <c r="N15" s="391">
        <v>14.325502699999999</v>
      </c>
      <c r="O15" s="392">
        <v>198.92831939999999</v>
      </c>
      <c r="P15" s="393">
        <v>26.270224800000001</v>
      </c>
      <c r="Q15" s="391">
        <v>28.0230502</v>
      </c>
      <c r="R15" s="391">
        <v>14.0791626</v>
      </c>
      <c r="S15" s="394">
        <v>196.74760180000001</v>
      </c>
      <c r="T15" s="390">
        <v>20.743600900000001</v>
      </c>
      <c r="U15" s="391">
        <v>38.182847799999998</v>
      </c>
      <c r="V15" s="391">
        <v>14.2974555</v>
      </c>
      <c r="W15" s="392">
        <v>197.0778056</v>
      </c>
      <c r="X15" s="393">
        <v>21.454378599999998</v>
      </c>
      <c r="Y15" s="391">
        <v>36.059515500000003</v>
      </c>
      <c r="Z15" s="391">
        <v>14.216683</v>
      </c>
      <c r="AA15" s="394">
        <v>198.00924689999999</v>
      </c>
      <c r="AB15" s="390">
        <v>195.76835310000001</v>
      </c>
      <c r="AC15" s="391">
        <v>13.4992178</v>
      </c>
      <c r="AD15" s="392">
        <v>47.203665124111104</v>
      </c>
      <c r="AE15" s="393">
        <v>6.5311921000000002</v>
      </c>
      <c r="AF15" s="391">
        <v>9.9857023999999992</v>
      </c>
      <c r="AG15" s="391">
        <v>0</v>
      </c>
      <c r="AH15" s="394">
        <v>77.340267699999998</v>
      </c>
      <c r="AI15" s="390">
        <v>23.344953400000001</v>
      </c>
      <c r="AJ15" s="391">
        <v>35.253514000000003</v>
      </c>
      <c r="AK15" s="391">
        <v>13.668422899999999</v>
      </c>
      <c r="AL15" s="392">
        <v>192.18427439999999</v>
      </c>
      <c r="AM15" s="393">
        <v>195.35588530000001</v>
      </c>
      <c r="AN15" s="391">
        <v>13.315803900000001</v>
      </c>
      <c r="AO15" s="394">
        <v>3.1851973526388888</v>
      </c>
      <c r="AP15" s="390">
        <v>51.548482994694446</v>
      </c>
      <c r="AQ15" s="391">
        <v>79.449781472527775</v>
      </c>
      <c r="AR15" s="392">
        <v>130.99826446722221</v>
      </c>
      <c r="AS15" s="387">
        <v>8.3670779</v>
      </c>
      <c r="AT15" s="395">
        <v>129.67633873166668</v>
      </c>
      <c r="AU15" s="395">
        <v>91.188640699999993</v>
      </c>
      <c r="AV15" s="395">
        <v>39.302831400000002</v>
      </c>
      <c r="AW15" s="396">
        <v>7.9359318999999999</v>
      </c>
      <c r="AX15" s="397">
        <v>13.9375705</v>
      </c>
      <c r="AY15" s="398">
        <v>194.24196699999999</v>
      </c>
      <c r="AZ15" s="398">
        <v>89.9306859</v>
      </c>
      <c r="BA15" s="398">
        <v>13.4913129</v>
      </c>
      <c r="BB15" s="398">
        <v>0.8823453</v>
      </c>
      <c r="BC15" s="424">
        <v>0.23488590000000001</v>
      </c>
      <c r="BD15" s="386">
        <v>91.870435799999996</v>
      </c>
      <c r="BE15" s="386">
        <v>0.11816889999999999</v>
      </c>
      <c r="BF15" s="386">
        <v>0.1170986</v>
      </c>
      <c r="BG15" s="386">
        <v>7.9463000000000006E-2</v>
      </c>
      <c r="BH15" s="386">
        <v>9.4936999999999994E-2</v>
      </c>
      <c r="BI15" s="386">
        <v>1.3444183000000001</v>
      </c>
      <c r="BJ15" s="386">
        <v>0.99320569999999997</v>
      </c>
    </row>
    <row r="16" spans="1:62" s="356" customFormat="1">
      <c r="A16" s="382">
        <v>45821.5</v>
      </c>
      <c r="B16" s="383">
        <v>34.975856999999998</v>
      </c>
      <c r="C16" s="384">
        <v>5.7343713000000003</v>
      </c>
      <c r="D16" s="366">
        <v>0.90631039999999996</v>
      </c>
      <c r="E16" s="367">
        <v>0.92448540000000001</v>
      </c>
      <c r="F16" s="385">
        <v>20.8094222</v>
      </c>
      <c r="G16" s="386">
        <v>3.6975655451146077</v>
      </c>
      <c r="H16" s="387">
        <v>13.0023476</v>
      </c>
      <c r="I16" s="388">
        <v>194.014577</v>
      </c>
      <c r="J16" s="389">
        <v>13.8914452</v>
      </c>
      <c r="K16" s="388">
        <v>194.31815370000001</v>
      </c>
      <c r="L16" s="390">
        <v>24.042362199999999</v>
      </c>
      <c r="M16" s="391">
        <v>26.130911699999999</v>
      </c>
      <c r="N16" s="391">
        <v>14.3189811</v>
      </c>
      <c r="O16" s="392">
        <v>198.92311179999999</v>
      </c>
      <c r="P16" s="393">
        <v>26.3258188</v>
      </c>
      <c r="Q16" s="391">
        <v>28.0187843</v>
      </c>
      <c r="R16" s="391">
        <v>14.077663899999999</v>
      </c>
      <c r="S16" s="394">
        <v>196.73924679999999</v>
      </c>
      <c r="T16" s="390">
        <v>20.484775800000001</v>
      </c>
      <c r="U16" s="391">
        <v>38.345710699999998</v>
      </c>
      <c r="V16" s="391">
        <v>14.292339</v>
      </c>
      <c r="W16" s="392">
        <v>197.04523589999999</v>
      </c>
      <c r="X16" s="393">
        <v>21.533328300000001</v>
      </c>
      <c r="Y16" s="391">
        <v>36.3637984</v>
      </c>
      <c r="Z16" s="391">
        <v>14.221856900000001</v>
      </c>
      <c r="AA16" s="394">
        <v>197.9236362</v>
      </c>
      <c r="AB16" s="390">
        <v>195.77704550000001</v>
      </c>
      <c r="AC16" s="391">
        <v>13.502577799999999</v>
      </c>
      <c r="AD16" s="392">
        <v>47.120262886194446</v>
      </c>
      <c r="AE16" s="393">
        <v>5.8727530000000003</v>
      </c>
      <c r="AF16" s="391">
        <v>9.9842276999999999</v>
      </c>
      <c r="AG16" s="391">
        <v>0</v>
      </c>
      <c r="AH16" s="394">
        <v>77.621881900000005</v>
      </c>
      <c r="AI16" s="390">
        <v>23.410502000000001</v>
      </c>
      <c r="AJ16" s="391">
        <v>35.554607300000001</v>
      </c>
      <c r="AK16" s="391">
        <v>13.6743194</v>
      </c>
      <c r="AL16" s="392">
        <v>192.19527210000001</v>
      </c>
      <c r="AM16" s="393">
        <v>195.3635189</v>
      </c>
      <c r="AN16" s="391">
        <v>13.322763399999999</v>
      </c>
      <c r="AO16" s="394">
        <v>3.64983054575</v>
      </c>
      <c r="AP16" s="390">
        <v>49.847902926111111</v>
      </c>
      <c r="AQ16" s="391">
        <v>79.477620827944449</v>
      </c>
      <c r="AR16" s="392">
        <v>129.32552375405555</v>
      </c>
      <c r="AS16" s="387">
        <v>8.2926786000000003</v>
      </c>
      <c r="AT16" s="395">
        <v>130.11625677219445</v>
      </c>
      <c r="AU16" s="395">
        <v>91.130380599999995</v>
      </c>
      <c r="AV16" s="395">
        <v>39.302154899999998</v>
      </c>
      <c r="AW16" s="396">
        <v>7.8551229999999999</v>
      </c>
      <c r="AX16" s="397">
        <v>13.8914452</v>
      </c>
      <c r="AY16" s="398">
        <v>194.31815370000001</v>
      </c>
      <c r="AZ16" s="398">
        <v>89.7110105</v>
      </c>
      <c r="BA16" s="398">
        <v>13.4291228</v>
      </c>
      <c r="BB16" s="398">
        <v>0.89595210000000003</v>
      </c>
      <c r="BC16" s="424">
        <v>0.2402784</v>
      </c>
      <c r="BD16" s="386">
        <v>91.693704199999999</v>
      </c>
      <c r="BE16" s="386">
        <v>0.1167325</v>
      </c>
      <c r="BF16" s="386">
        <v>0.1155486</v>
      </c>
      <c r="BG16" s="386">
        <v>7.8739400000000001E-2</v>
      </c>
      <c r="BH16" s="386">
        <v>9.3755599999999994E-2</v>
      </c>
      <c r="BI16" s="386">
        <v>1.3671470999999999</v>
      </c>
      <c r="BJ16" s="386">
        <v>0.985429</v>
      </c>
    </row>
    <row r="17" spans="1:62" s="356" customFormat="1">
      <c r="A17" s="382">
        <v>45821.541666666599</v>
      </c>
      <c r="B17" s="383">
        <v>35.0639568</v>
      </c>
      <c r="C17" s="384">
        <v>8.0256887999999993</v>
      </c>
      <c r="D17" s="366">
        <v>0.90872969999999997</v>
      </c>
      <c r="E17" s="367">
        <v>0.92667940000000004</v>
      </c>
      <c r="F17" s="385">
        <v>20.8019459</v>
      </c>
      <c r="G17" s="386">
        <v>3.7280491100836062</v>
      </c>
      <c r="H17" s="387">
        <v>13.0247215</v>
      </c>
      <c r="I17" s="388">
        <v>194.02861050000001</v>
      </c>
      <c r="J17" s="389">
        <v>13.937247599999999</v>
      </c>
      <c r="K17" s="388">
        <v>194.42796820000001</v>
      </c>
      <c r="L17" s="390">
        <v>23.965001999999998</v>
      </c>
      <c r="M17" s="391">
        <v>26.134578600000001</v>
      </c>
      <c r="N17" s="391">
        <v>14.333622399999999</v>
      </c>
      <c r="O17" s="392">
        <v>198.94047839999999</v>
      </c>
      <c r="P17" s="393">
        <v>26.384773899999999</v>
      </c>
      <c r="Q17" s="391">
        <v>28.010743099999999</v>
      </c>
      <c r="R17" s="391">
        <v>14.089727999999999</v>
      </c>
      <c r="S17" s="394">
        <v>196.73340709999999</v>
      </c>
      <c r="T17" s="390">
        <v>20.4211019</v>
      </c>
      <c r="U17" s="391">
        <v>38.071875800000001</v>
      </c>
      <c r="V17" s="391">
        <v>14.2957398</v>
      </c>
      <c r="W17" s="392">
        <v>197.0199169</v>
      </c>
      <c r="X17" s="393">
        <v>21.629475200000002</v>
      </c>
      <c r="Y17" s="391">
        <v>36.1408755</v>
      </c>
      <c r="Z17" s="391">
        <v>14.231998300000001</v>
      </c>
      <c r="AA17" s="394">
        <v>198.05901109999999</v>
      </c>
      <c r="AB17" s="390">
        <v>195.81683279999999</v>
      </c>
      <c r="AC17" s="391">
        <v>13.518635700000001</v>
      </c>
      <c r="AD17" s="392">
        <v>47.047170587305558</v>
      </c>
      <c r="AE17" s="393">
        <v>5.5205323999999996</v>
      </c>
      <c r="AF17" s="391">
        <v>9.9859285</v>
      </c>
      <c r="AG17" s="391">
        <v>0</v>
      </c>
      <c r="AH17" s="394">
        <v>77.902809599999998</v>
      </c>
      <c r="AI17" s="390">
        <v>23.4600908</v>
      </c>
      <c r="AJ17" s="391">
        <v>35.337598</v>
      </c>
      <c r="AK17" s="391">
        <v>13.691235199999999</v>
      </c>
      <c r="AL17" s="392">
        <v>192.2136343</v>
      </c>
      <c r="AM17" s="393">
        <v>195.40377470000001</v>
      </c>
      <c r="AN17" s="391">
        <v>13.337350300000001</v>
      </c>
      <c r="AO17" s="394">
        <v>4.1609864033888888</v>
      </c>
      <c r="AP17" s="390">
        <v>49.850667178777776</v>
      </c>
      <c r="AQ17" s="391">
        <v>80.86948576547222</v>
      </c>
      <c r="AR17" s="392">
        <v>130.72015294425</v>
      </c>
      <c r="AS17" s="387">
        <v>8.1431538000000003</v>
      </c>
      <c r="AT17" s="395">
        <v>129.62364521091666</v>
      </c>
      <c r="AU17" s="395">
        <v>91.298593600000004</v>
      </c>
      <c r="AV17" s="395">
        <v>39.302543700000001</v>
      </c>
      <c r="AW17" s="396">
        <v>7.7117342000000004</v>
      </c>
      <c r="AX17" s="397">
        <v>13.937247599999999</v>
      </c>
      <c r="AY17" s="398">
        <v>194.42796820000001</v>
      </c>
      <c r="AZ17" s="398">
        <v>89.344524800000002</v>
      </c>
      <c r="BA17" s="398">
        <v>13.4539594</v>
      </c>
      <c r="BB17" s="398">
        <v>0.89572200000000002</v>
      </c>
      <c r="BC17" s="424">
        <v>0.2425639</v>
      </c>
      <c r="BD17" s="386">
        <v>92.067308800000006</v>
      </c>
      <c r="BE17" s="386">
        <v>0.1165375</v>
      </c>
      <c r="BF17" s="386">
        <v>0.11522930000000001</v>
      </c>
      <c r="BG17" s="386">
        <v>7.8786599999999998E-2</v>
      </c>
      <c r="BH17" s="386">
        <v>9.3615500000000004E-2</v>
      </c>
      <c r="BI17" s="386">
        <v>0.7482491</v>
      </c>
      <c r="BJ17" s="386">
        <v>0.35979949999999999</v>
      </c>
    </row>
    <row r="18" spans="1:62" s="356" customFormat="1">
      <c r="A18" s="382">
        <v>45821.583333333299</v>
      </c>
      <c r="B18" s="383">
        <v>35.038959900000002</v>
      </c>
      <c r="C18" s="384">
        <v>8.6489575999999992</v>
      </c>
      <c r="D18" s="366">
        <v>0.88677059999999996</v>
      </c>
      <c r="E18" s="367">
        <v>0.90360969999999996</v>
      </c>
      <c r="F18" s="385">
        <v>20.245381900000002</v>
      </c>
      <c r="G18" s="386">
        <v>3.7559538264148076</v>
      </c>
      <c r="H18" s="387">
        <v>13.0688853</v>
      </c>
      <c r="I18" s="388">
        <v>194.21734749999999</v>
      </c>
      <c r="J18" s="389">
        <v>13.972935100000001</v>
      </c>
      <c r="K18" s="388">
        <v>194.5117937</v>
      </c>
      <c r="L18" s="390">
        <v>23.861161200000002</v>
      </c>
      <c r="M18" s="391">
        <v>26.122892499999999</v>
      </c>
      <c r="N18" s="391">
        <v>14.3515336</v>
      </c>
      <c r="O18" s="392">
        <v>199.05518240000001</v>
      </c>
      <c r="P18" s="393">
        <v>26.399419999999999</v>
      </c>
      <c r="Q18" s="391">
        <v>28.002891900000002</v>
      </c>
      <c r="R18" s="391">
        <v>14.110708600000001</v>
      </c>
      <c r="S18" s="394">
        <v>196.8389425</v>
      </c>
      <c r="T18" s="390">
        <v>20.460168500000002</v>
      </c>
      <c r="U18" s="391">
        <v>37.625614900000002</v>
      </c>
      <c r="V18" s="391">
        <v>14.3240915</v>
      </c>
      <c r="W18" s="392">
        <v>197.07961470000001</v>
      </c>
      <c r="X18" s="393">
        <v>21.6383814</v>
      </c>
      <c r="Y18" s="391">
        <v>35.764848299999997</v>
      </c>
      <c r="Z18" s="391">
        <v>14.251868200000001</v>
      </c>
      <c r="AA18" s="394">
        <v>198.30077589999999</v>
      </c>
      <c r="AB18" s="390">
        <v>195.9858989</v>
      </c>
      <c r="AC18" s="391">
        <v>13.555546700000001</v>
      </c>
      <c r="AD18" s="392">
        <v>46.723384327611114</v>
      </c>
      <c r="AE18" s="393">
        <v>5.3189611000000001</v>
      </c>
      <c r="AF18" s="391">
        <v>9.9825321000000002</v>
      </c>
      <c r="AG18" s="391">
        <v>0</v>
      </c>
      <c r="AH18" s="394">
        <v>78.093496799999997</v>
      </c>
      <c r="AI18" s="390">
        <v>23.4859121</v>
      </c>
      <c r="AJ18" s="391">
        <v>34.882888100000002</v>
      </c>
      <c r="AK18" s="391">
        <v>13.7241939</v>
      </c>
      <c r="AL18" s="392">
        <v>192.34091240000001</v>
      </c>
      <c r="AM18" s="393">
        <v>195.6174225</v>
      </c>
      <c r="AN18" s="391">
        <v>13.382026400000001</v>
      </c>
      <c r="AO18" s="394">
        <v>3.6192051248888886</v>
      </c>
      <c r="AP18" s="390">
        <v>52.007052675277777</v>
      </c>
      <c r="AQ18" s="391">
        <v>79.597662834722229</v>
      </c>
      <c r="AR18" s="392">
        <v>131.60471551000001</v>
      </c>
      <c r="AS18" s="387">
        <v>7.9207498999999997</v>
      </c>
      <c r="AT18" s="395">
        <v>128.30206967177779</v>
      </c>
      <c r="AU18" s="395">
        <v>91.093794000000003</v>
      </c>
      <c r="AV18" s="395">
        <v>39.300525</v>
      </c>
      <c r="AW18" s="396">
        <v>7.4979405000000003</v>
      </c>
      <c r="AX18" s="397">
        <v>13.972935100000001</v>
      </c>
      <c r="AY18" s="398">
        <v>194.5117937</v>
      </c>
      <c r="AZ18" s="398">
        <v>89.509542600000003</v>
      </c>
      <c r="BA18" s="398">
        <v>13.452510200000001</v>
      </c>
      <c r="BB18" s="398">
        <v>0.9233363</v>
      </c>
      <c r="BC18" s="424">
        <v>0.2439123</v>
      </c>
      <c r="BD18" s="386">
        <v>92.041750899999997</v>
      </c>
      <c r="BE18" s="386">
        <v>0.1147972</v>
      </c>
      <c r="BF18" s="386">
        <v>0.1128178</v>
      </c>
      <c r="BG18" s="386">
        <v>7.7269400000000002E-2</v>
      </c>
      <c r="BH18" s="386">
        <v>9.2131400000000002E-2</v>
      </c>
      <c r="BI18" s="386">
        <v>0.77133819999999997</v>
      </c>
      <c r="BJ18" s="386">
        <v>0.35690230000000001</v>
      </c>
    </row>
    <row r="19" spans="1:62" s="356" customFormat="1">
      <c r="A19" s="382">
        <v>45821.625</v>
      </c>
      <c r="B19" s="383">
        <v>35.0859831</v>
      </c>
      <c r="C19" s="384">
        <v>7.1500984000000001</v>
      </c>
      <c r="D19" s="366">
        <v>0.87354989999999999</v>
      </c>
      <c r="E19" s="367">
        <v>0.8891078</v>
      </c>
      <c r="F19" s="385">
        <v>20.102592399999999</v>
      </c>
      <c r="G19" s="386">
        <v>3.8279471994116641</v>
      </c>
      <c r="H19" s="387">
        <v>13.1109191</v>
      </c>
      <c r="I19" s="388">
        <v>194.3161589</v>
      </c>
      <c r="J19" s="389">
        <v>13.9005612</v>
      </c>
      <c r="K19" s="388">
        <v>194.58626630000001</v>
      </c>
      <c r="L19" s="390">
        <v>23.782806000000001</v>
      </c>
      <c r="M19" s="391">
        <v>26.111828500000001</v>
      </c>
      <c r="N19" s="391">
        <v>14.3722437</v>
      </c>
      <c r="O19" s="392">
        <v>199.11687860000001</v>
      </c>
      <c r="P19" s="393">
        <v>26.411054199999999</v>
      </c>
      <c r="Q19" s="391">
        <v>27.995146699999999</v>
      </c>
      <c r="R19" s="391">
        <v>14.1335651</v>
      </c>
      <c r="S19" s="394">
        <v>196.89691389999999</v>
      </c>
      <c r="T19" s="390">
        <v>20.379804199999999</v>
      </c>
      <c r="U19" s="391">
        <v>37.8439373</v>
      </c>
      <c r="V19" s="391">
        <v>14.359161</v>
      </c>
      <c r="W19" s="392">
        <v>197.17990829999999</v>
      </c>
      <c r="X19" s="393">
        <v>21.548479</v>
      </c>
      <c r="Y19" s="391">
        <v>35.704164200000001</v>
      </c>
      <c r="Z19" s="391">
        <v>14.274977700000001</v>
      </c>
      <c r="AA19" s="394">
        <v>198.37324430000001</v>
      </c>
      <c r="AB19" s="390">
        <v>196.0508877</v>
      </c>
      <c r="AC19" s="391">
        <v>13.5878648</v>
      </c>
      <c r="AD19" s="392">
        <v>46.168900322555558</v>
      </c>
      <c r="AE19" s="390">
        <v>5.1385604999999996</v>
      </c>
      <c r="AF19" s="391">
        <v>9.9754052000000009</v>
      </c>
      <c r="AG19" s="391">
        <v>0</v>
      </c>
      <c r="AH19" s="392">
        <v>78.243436799999998</v>
      </c>
      <c r="AI19" s="390">
        <v>23.5206959</v>
      </c>
      <c r="AJ19" s="391">
        <v>34.880739699999999</v>
      </c>
      <c r="AK19" s="391">
        <v>13.7593479</v>
      </c>
      <c r="AL19" s="392">
        <v>192.34929099999999</v>
      </c>
      <c r="AM19" s="390">
        <v>195.70158670000001</v>
      </c>
      <c r="AN19" s="391">
        <v>13.4219531</v>
      </c>
      <c r="AO19" s="394">
        <v>3.1901291110000001</v>
      </c>
      <c r="AP19" s="390">
        <v>52.863220139666666</v>
      </c>
      <c r="AQ19" s="391">
        <v>81.444070606583324</v>
      </c>
      <c r="AR19" s="392">
        <v>134.30729074624998</v>
      </c>
      <c r="AS19" s="387">
        <v>7.9491915000000004</v>
      </c>
      <c r="AT19" s="395">
        <v>129.37786320008334</v>
      </c>
      <c r="AU19" s="395">
        <v>91.287209500000003</v>
      </c>
      <c r="AV19" s="395">
        <v>39.299992500000002</v>
      </c>
      <c r="AW19" s="396">
        <v>7.5184297999999998</v>
      </c>
      <c r="AX19" s="397">
        <v>13.9005612</v>
      </c>
      <c r="AY19" s="398">
        <v>194.58626630000001</v>
      </c>
      <c r="AZ19" s="398">
        <v>89.976332999999997</v>
      </c>
      <c r="BA19" s="398">
        <v>13.3948056</v>
      </c>
      <c r="BB19" s="398">
        <v>0.94831909999999997</v>
      </c>
      <c r="BC19" s="424">
        <v>0.25656200000000001</v>
      </c>
      <c r="BD19" s="386">
        <v>91.516662199999999</v>
      </c>
      <c r="BE19" s="386">
        <v>0.1138932</v>
      </c>
      <c r="BF19" s="386">
        <v>0.1107722</v>
      </c>
      <c r="BG19" s="386">
        <v>7.6511200000000001E-2</v>
      </c>
      <c r="BH19" s="386">
        <v>9.0558700000000006E-2</v>
      </c>
      <c r="BI19" s="386">
        <v>0.78670490000000004</v>
      </c>
      <c r="BJ19" s="386">
        <v>0.35597430000000002</v>
      </c>
    </row>
    <row r="20" spans="1:62" s="356" customFormat="1">
      <c r="A20" s="382">
        <v>45821.666666666599</v>
      </c>
      <c r="B20" s="383">
        <v>35.104784799999997</v>
      </c>
      <c r="C20" s="384">
        <v>5.8533863000000004</v>
      </c>
      <c r="D20" s="366">
        <v>0.8593094</v>
      </c>
      <c r="E20" s="367">
        <v>0.8726817</v>
      </c>
      <c r="F20" s="385">
        <v>19.998806699999999</v>
      </c>
      <c r="G20" s="386">
        <v>3.6279039596318636</v>
      </c>
      <c r="H20" s="387">
        <v>13.096711000000001</v>
      </c>
      <c r="I20" s="388">
        <v>194.28904130000001</v>
      </c>
      <c r="J20" s="389">
        <v>13.674727600000001</v>
      </c>
      <c r="K20" s="388">
        <v>194.6360909</v>
      </c>
      <c r="L20" s="390">
        <v>23.637817999999999</v>
      </c>
      <c r="M20" s="391">
        <v>26.1112906</v>
      </c>
      <c r="N20" s="391">
        <v>14.3508306</v>
      </c>
      <c r="O20" s="392">
        <v>199.0673864</v>
      </c>
      <c r="P20" s="393">
        <v>26.4089068</v>
      </c>
      <c r="Q20" s="391">
        <v>27.568641499999998</v>
      </c>
      <c r="R20" s="391">
        <v>14.113752699999999</v>
      </c>
      <c r="S20" s="394">
        <v>196.8418528</v>
      </c>
      <c r="T20" s="390">
        <v>20.4319542</v>
      </c>
      <c r="U20" s="391">
        <v>38.079331500000002</v>
      </c>
      <c r="V20" s="391">
        <v>14.3401323</v>
      </c>
      <c r="W20" s="392">
        <v>197.14356799999999</v>
      </c>
      <c r="X20" s="390">
        <v>21.453036399999998</v>
      </c>
      <c r="Y20" s="391">
        <v>35.755887399999999</v>
      </c>
      <c r="Z20" s="391">
        <v>14.248446</v>
      </c>
      <c r="AA20" s="392">
        <v>198.3364196</v>
      </c>
      <c r="AB20" s="390">
        <v>196.0140079</v>
      </c>
      <c r="AC20" s="391">
        <v>13.568373899999999</v>
      </c>
      <c r="AD20" s="392">
        <v>45.936420617333333</v>
      </c>
      <c r="AE20" s="390">
        <v>4.9325099000000003</v>
      </c>
      <c r="AF20" s="391">
        <v>9.9724502000000008</v>
      </c>
      <c r="AG20" s="391">
        <v>0</v>
      </c>
      <c r="AH20" s="392">
        <v>78.387363100000002</v>
      </c>
      <c r="AI20" s="390">
        <v>23.5423005</v>
      </c>
      <c r="AJ20" s="391">
        <v>34.9346186</v>
      </c>
      <c r="AK20" s="391">
        <v>13.7403095</v>
      </c>
      <c r="AL20" s="392">
        <v>192.34605869999999</v>
      </c>
      <c r="AM20" s="390">
        <v>195.65026610000001</v>
      </c>
      <c r="AN20" s="391">
        <v>13.406936</v>
      </c>
      <c r="AO20" s="394">
        <v>3.2533777588333335</v>
      </c>
      <c r="AP20" s="390">
        <v>51.062669842861112</v>
      </c>
      <c r="AQ20" s="391">
        <v>76.294117935083335</v>
      </c>
      <c r="AR20" s="392">
        <v>127.35678777794445</v>
      </c>
      <c r="AS20" s="387">
        <v>7.7134616999999999</v>
      </c>
      <c r="AT20" s="395">
        <v>128.43150288044444</v>
      </c>
      <c r="AU20" s="395">
        <v>91.1514363</v>
      </c>
      <c r="AV20" s="395">
        <v>39.298051399999999</v>
      </c>
      <c r="AW20" s="396">
        <v>7.2911678999999996</v>
      </c>
      <c r="AX20" s="397">
        <v>13.674727600000001</v>
      </c>
      <c r="AY20" s="398">
        <v>194.6360909</v>
      </c>
      <c r="AZ20" s="398">
        <v>89.675183000000004</v>
      </c>
      <c r="BA20" s="398">
        <v>13.1786812</v>
      </c>
      <c r="BB20" s="398">
        <v>0.96178739999999996</v>
      </c>
      <c r="BC20" s="424">
        <v>0.2620866</v>
      </c>
      <c r="BD20" s="386">
        <v>91.095194699999993</v>
      </c>
      <c r="BE20" s="386">
        <v>0.11261110000000001</v>
      </c>
      <c r="BF20" s="386">
        <v>0.1107756</v>
      </c>
      <c r="BG20" s="386">
        <v>7.4724100000000002E-2</v>
      </c>
      <c r="BH20" s="386">
        <v>8.9232900000000004E-2</v>
      </c>
      <c r="BI20" s="386">
        <v>0.80260500000000001</v>
      </c>
      <c r="BJ20" s="386">
        <v>0.35644920000000002</v>
      </c>
    </row>
    <row r="21" spans="1:62" s="356" customFormat="1">
      <c r="A21" s="382">
        <v>45821.708333333299</v>
      </c>
      <c r="B21" s="383">
        <v>34.541488100000002</v>
      </c>
      <c r="C21" s="384">
        <v>7.2656210999999997</v>
      </c>
      <c r="D21" s="366">
        <v>0.82282279999999997</v>
      </c>
      <c r="E21" s="367">
        <v>0.8407097</v>
      </c>
      <c r="F21" s="385">
        <v>19.176870300000001</v>
      </c>
      <c r="G21" s="386">
        <v>3.9988007072050391</v>
      </c>
      <c r="H21" s="387">
        <v>13.0744566</v>
      </c>
      <c r="I21" s="388">
        <v>194.18127519999999</v>
      </c>
      <c r="J21" s="389">
        <v>14.058877000000001</v>
      </c>
      <c r="K21" s="388">
        <v>194.6611235</v>
      </c>
      <c r="L21" s="390">
        <v>22.954099800000002</v>
      </c>
      <c r="M21" s="391">
        <v>25.027339099999999</v>
      </c>
      <c r="N21" s="391">
        <v>14.2247637</v>
      </c>
      <c r="O21" s="392">
        <v>198.6105895</v>
      </c>
      <c r="P21" s="393">
        <v>26.3892448</v>
      </c>
      <c r="Q21" s="391">
        <v>27.071239200000001</v>
      </c>
      <c r="R21" s="391">
        <v>14.0386328</v>
      </c>
      <c r="S21" s="394">
        <v>196.60634809999999</v>
      </c>
      <c r="T21" s="390">
        <v>20.380903700000001</v>
      </c>
      <c r="U21" s="391">
        <v>38.542674699999999</v>
      </c>
      <c r="V21" s="391">
        <v>14.2752059</v>
      </c>
      <c r="W21" s="392">
        <v>196.92832390000001</v>
      </c>
      <c r="X21" s="390">
        <v>21.4816501</v>
      </c>
      <c r="Y21" s="391">
        <v>36.789571500000001</v>
      </c>
      <c r="Z21" s="391">
        <v>14.202438600000001</v>
      </c>
      <c r="AA21" s="392">
        <v>198.12497379999999</v>
      </c>
      <c r="AB21" s="390">
        <v>195.77854840000001</v>
      </c>
      <c r="AC21" s="391">
        <v>13.500850099999999</v>
      </c>
      <c r="AD21" s="392">
        <v>43.750193040027774</v>
      </c>
      <c r="AE21" s="390">
        <v>4.7491402999999996</v>
      </c>
      <c r="AF21" s="391">
        <v>9.9722170000000006</v>
      </c>
      <c r="AG21" s="391">
        <v>0</v>
      </c>
      <c r="AH21" s="392">
        <v>78.443073200000001</v>
      </c>
      <c r="AI21" s="390">
        <v>23.539701600000001</v>
      </c>
      <c r="AJ21" s="391">
        <v>35.461072299999998</v>
      </c>
      <c r="AK21" s="391">
        <v>13.692653399999999</v>
      </c>
      <c r="AL21" s="392">
        <v>192.1997058</v>
      </c>
      <c r="AM21" s="390">
        <v>195.53293059999999</v>
      </c>
      <c r="AN21" s="391">
        <v>13.3771241</v>
      </c>
      <c r="AO21" s="394">
        <v>3.2418706239444441</v>
      </c>
      <c r="AP21" s="390">
        <v>50.246614905611111</v>
      </c>
      <c r="AQ21" s="391">
        <v>87.877912136583333</v>
      </c>
      <c r="AR21" s="392">
        <v>138.12452704219444</v>
      </c>
      <c r="AS21" s="387">
        <v>8.6480926999999994</v>
      </c>
      <c r="AT21" s="395">
        <v>135.46344469219446</v>
      </c>
      <c r="AU21" s="395">
        <v>90.795449000000005</v>
      </c>
      <c r="AV21" s="395">
        <v>39.294867000000004</v>
      </c>
      <c r="AW21" s="396">
        <v>8.1713217</v>
      </c>
      <c r="AX21" s="397">
        <v>14.058877000000001</v>
      </c>
      <c r="AY21" s="398">
        <v>194.6611235</v>
      </c>
      <c r="AZ21" s="398">
        <v>89.970958699999997</v>
      </c>
      <c r="BA21" s="398">
        <v>13.562778399999999</v>
      </c>
      <c r="BB21" s="398">
        <v>0.97240800000000005</v>
      </c>
      <c r="BC21" s="424">
        <v>0.26684259999999999</v>
      </c>
      <c r="BD21" s="386">
        <v>92.217092800000003</v>
      </c>
      <c r="BE21" s="386">
        <v>0.1098658</v>
      </c>
      <c r="BF21" s="386">
        <v>0.1151755</v>
      </c>
      <c r="BG21" s="386">
        <v>7.1632699999999994E-2</v>
      </c>
      <c r="BH21" s="386">
        <v>8.7331800000000001E-2</v>
      </c>
      <c r="BI21" s="386">
        <v>0.83822280000000005</v>
      </c>
      <c r="BJ21" s="386">
        <v>0.35775439999999997</v>
      </c>
    </row>
    <row r="22" spans="1:62" s="356" customFormat="1">
      <c r="A22" s="382">
        <v>45821.75</v>
      </c>
      <c r="B22" s="383">
        <v>34.322180600000003</v>
      </c>
      <c r="C22" s="384">
        <v>9.3971745999999996</v>
      </c>
      <c r="D22" s="366">
        <v>0.80610250000000006</v>
      </c>
      <c r="E22" s="367">
        <v>0.82275549999999997</v>
      </c>
      <c r="F22" s="385">
        <v>18.255463500000001</v>
      </c>
      <c r="G22" s="386">
        <v>4.5491735413269945</v>
      </c>
      <c r="H22" s="387">
        <v>12.967791699999999</v>
      </c>
      <c r="I22" s="388">
        <v>193.81610499999999</v>
      </c>
      <c r="J22" s="389">
        <v>14.525191400000001</v>
      </c>
      <c r="K22" s="388">
        <v>194.47880480000001</v>
      </c>
      <c r="L22" s="390">
        <v>22.053777400000001</v>
      </c>
      <c r="M22" s="391">
        <v>24.006719</v>
      </c>
      <c r="N22" s="391">
        <v>14.0307241</v>
      </c>
      <c r="O22" s="392">
        <v>197.97185229999999</v>
      </c>
      <c r="P22" s="390">
        <v>26.427477199999998</v>
      </c>
      <c r="Q22" s="391">
        <v>26.996972400000001</v>
      </c>
      <c r="R22" s="391">
        <v>13.898237999999999</v>
      </c>
      <c r="S22" s="392">
        <v>196.20804899999999</v>
      </c>
      <c r="T22" s="390">
        <v>20.394791399999999</v>
      </c>
      <c r="U22" s="391">
        <v>39.0302498</v>
      </c>
      <c r="V22" s="391">
        <v>14.1625423</v>
      </c>
      <c r="W22" s="392">
        <v>196.61417230000001</v>
      </c>
      <c r="X22" s="390">
        <v>21.587355599999999</v>
      </c>
      <c r="Y22" s="391">
        <v>37.818695200000001</v>
      </c>
      <c r="Z22" s="391">
        <v>14.096047</v>
      </c>
      <c r="AA22" s="392">
        <v>197.6654494</v>
      </c>
      <c r="AB22" s="390">
        <v>195.3136093</v>
      </c>
      <c r="AC22" s="391">
        <v>13.3581711</v>
      </c>
      <c r="AD22" s="392">
        <v>41.967124117638889</v>
      </c>
      <c r="AE22" s="390">
        <v>4.6175382999999997</v>
      </c>
      <c r="AF22" s="391">
        <v>9.9715197999999994</v>
      </c>
      <c r="AG22" s="391">
        <v>0</v>
      </c>
      <c r="AH22" s="392">
        <v>78.463514799999999</v>
      </c>
      <c r="AI22" s="390">
        <v>23.5288</v>
      </c>
      <c r="AJ22" s="391">
        <v>36.485204400000001</v>
      </c>
      <c r="AK22" s="391">
        <v>13.5752255</v>
      </c>
      <c r="AL22" s="392">
        <v>191.84322130000001</v>
      </c>
      <c r="AM22" s="390">
        <v>195.18747400000001</v>
      </c>
      <c r="AN22" s="391">
        <v>13.266931</v>
      </c>
      <c r="AO22" s="394">
        <v>3.250909473138889</v>
      </c>
      <c r="AP22" s="390">
        <v>50.11734799352778</v>
      </c>
      <c r="AQ22" s="391">
        <v>106.02020787263889</v>
      </c>
      <c r="AR22" s="392">
        <v>156.13755586616668</v>
      </c>
      <c r="AS22" s="387">
        <v>10.118187600000001</v>
      </c>
      <c r="AT22" s="395">
        <v>144.20587515291666</v>
      </c>
      <c r="AU22" s="395">
        <v>91.6805667</v>
      </c>
      <c r="AV22" s="395">
        <v>39.288675099999999</v>
      </c>
      <c r="AW22" s="396">
        <v>9.5737120999999998</v>
      </c>
      <c r="AX22" s="397">
        <v>14.525191400000001</v>
      </c>
      <c r="AY22" s="398">
        <v>194.47880480000001</v>
      </c>
      <c r="AZ22" s="398">
        <v>91.249394499999994</v>
      </c>
      <c r="BA22" s="398">
        <v>14.0577083</v>
      </c>
      <c r="BB22" s="398">
        <v>0.98310379999999997</v>
      </c>
      <c r="BC22" s="424">
        <v>0.27511989999999997</v>
      </c>
      <c r="BD22" s="386">
        <v>93.298444799999999</v>
      </c>
      <c r="BE22" s="386">
        <v>0.1081078</v>
      </c>
      <c r="BF22" s="386">
        <v>0.12606239999999999</v>
      </c>
      <c r="BG22" s="386">
        <v>6.9966799999999996E-2</v>
      </c>
      <c r="BH22" s="386">
        <v>8.5775400000000002E-2</v>
      </c>
      <c r="BI22" s="386">
        <v>0.85903490000000005</v>
      </c>
      <c r="BJ22" s="386">
        <v>0.36111919999999997</v>
      </c>
    </row>
    <row r="23" spans="1:62" s="356" customFormat="1">
      <c r="A23" s="382">
        <v>45821.791666666599</v>
      </c>
      <c r="B23" s="383">
        <v>34.758058400000003</v>
      </c>
      <c r="C23" s="384">
        <v>9.0834989000000004</v>
      </c>
      <c r="D23" s="366">
        <v>0.80388669999999995</v>
      </c>
      <c r="E23" s="367">
        <v>0.81454590000000004</v>
      </c>
      <c r="F23" s="385">
        <v>17.5312819</v>
      </c>
      <c r="G23" s="386">
        <v>4.4496197983096906</v>
      </c>
      <c r="H23" s="387">
        <v>12.9504907</v>
      </c>
      <c r="I23" s="388">
        <v>193.82027540000001</v>
      </c>
      <c r="J23" s="389">
        <v>14.521960099999999</v>
      </c>
      <c r="K23" s="388">
        <v>194.33681150000001</v>
      </c>
      <c r="L23" s="390">
        <v>22.384270999999998</v>
      </c>
      <c r="M23" s="391">
        <v>24.0790677</v>
      </c>
      <c r="N23" s="391">
        <v>14.022761900000001</v>
      </c>
      <c r="O23" s="392">
        <v>198.05669309999999</v>
      </c>
      <c r="P23" s="390">
        <v>26.415919800000001</v>
      </c>
      <c r="Q23" s="391">
        <v>26.996961200000001</v>
      </c>
      <c r="R23" s="391">
        <v>13.8873572</v>
      </c>
      <c r="S23" s="392">
        <v>196.21770609999999</v>
      </c>
      <c r="T23" s="390">
        <v>20.289774999999999</v>
      </c>
      <c r="U23" s="391">
        <v>38.929648399999998</v>
      </c>
      <c r="V23" s="391">
        <v>14.156479900000001</v>
      </c>
      <c r="W23" s="392">
        <v>196.5885419</v>
      </c>
      <c r="X23" s="390">
        <v>21.486630699999999</v>
      </c>
      <c r="Y23" s="391">
        <v>37.883477300000003</v>
      </c>
      <c r="Z23" s="391">
        <v>14.0818139</v>
      </c>
      <c r="AA23" s="392">
        <v>197.6065787</v>
      </c>
      <c r="AB23" s="390">
        <v>195.34028559999999</v>
      </c>
      <c r="AC23" s="391">
        <v>13.3472873</v>
      </c>
      <c r="AD23" s="392">
        <v>42.414758687166668</v>
      </c>
      <c r="AE23" s="390">
        <v>4.5041289999999998</v>
      </c>
      <c r="AF23" s="391">
        <v>9.9701585999999995</v>
      </c>
      <c r="AG23" s="391">
        <v>0</v>
      </c>
      <c r="AH23" s="392">
        <v>78.484945400000001</v>
      </c>
      <c r="AI23" s="390">
        <v>23.505658799999999</v>
      </c>
      <c r="AJ23" s="391">
        <v>36.939248900000003</v>
      </c>
      <c r="AK23" s="391">
        <v>13.560776799999999</v>
      </c>
      <c r="AL23" s="392">
        <v>191.81928540000001</v>
      </c>
      <c r="AM23" s="390">
        <v>195.19351649999999</v>
      </c>
      <c r="AN23" s="391">
        <v>13.2537822</v>
      </c>
      <c r="AO23" s="394">
        <v>3.910004815972222</v>
      </c>
      <c r="AP23" s="390">
        <v>48.54794164155556</v>
      </c>
      <c r="AQ23" s="391">
        <v>106.11220316588889</v>
      </c>
      <c r="AR23" s="392">
        <v>154.66014480744445</v>
      </c>
      <c r="AS23" s="387">
        <v>10.3690803</v>
      </c>
      <c r="AT23" s="395">
        <v>143.77525005538891</v>
      </c>
      <c r="AU23" s="395">
        <v>92.635474099999996</v>
      </c>
      <c r="AV23" s="395">
        <v>39.269808500000003</v>
      </c>
      <c r="AW23" s="396">
        <v>9.8262151000000006</v>
      </c>
      <c r="AX23" s="397">
        <v>14.521960099999999</v>
      </c>
      <c r="AY23" s="398">
        <v>194.33681150000001</v>
      </c>
      <c r="AZ23" s="398">
        <v>91.662880000000001</v>
      </c>
      <c r="BA23" s="398">
        <v>14.056674900000001</v>
      </c>
      <c r="BB23" s="398">
        <v>0.98651460000000002</v>
      </c>
      <c r="BC23" s="424">
        <v>0.27737859999999998</v>
      </c>
      <c r="BD23" s="386">
        <v>92.647343300000003</v>
      </c>
      <c r="BE23" s="386">
        <v>0.10741059999999999</v>
      </c>
      <c r="BF23" s="386">
        <v>0.13784879999999999</v>
      </c>
      <c r="BG23" s="386">
        <v>6.9133299999999995E-2</v>
      </c>
      <c r="BH23" s="386">
        <v>8.4901099999999993E-2</v>
      </c>
      <c r="BI23" s="386">
        <v>0.86098410000000003</v>
      </c>
      <c r="BJ23" s="386">
        <v>0.3621491</v>
      </c>
    </row>
    <row r="24" spans="1:62" s="356" customFormat="1">
      <c r="A24" s="382">
        <v>45821.833333333299</v>
      </c>
      <c r="B24" s="383">
        <v>34.989774799999999</v>
      </c>
      <c r="C24" s="384">
        <v>7.8586906000000001</v>
      </c>
      <c r="D24" s="366">
        <v>0.7959813</v>
      </c>
      <c r="E24" s="367">
        <v>0.80642930000000002</v>
      </c>
      <c r="F24" s="385">
        <v>17.218336300000001</v>
      </c>
      <c r="G24" s="386">
        <v>4.4314393743000347</v>
      </c>
      <c r="H24" s="387">
        <v>12.938944899999999</v>
      </c>
      <c r="I24" s="388">
        <v>193.75623859999999</v>
      </c>
      <c r="J24" s="389">
        <v>14.5174185</v>
      </c>
      <c r="K24" s="388">
        <v>194.32698289999999</v>
      </c>
      <c r="L24" s="390">
        <v>23.661888999999999</v>
      </c>
      <c r="M24" s="391">
        <v>24.0833595</v>
      </c>
      <c r="N24" s="391">
        <v>14.053323199999999</v>
      </c>
      <c r="O24" s="392">
        <v>198.18084139999999</v>
      </c>
      <c r="P24" s="390">
        <v>26.357663800000001</v>
      </c>
      <c r="Q24" s="391">
        <v>26.997858799999999</v>
      </c>
      <c r="R24" s="391">
        <v>13.8920061</v>
      </c>
      <c r="S24" s="392">
        <v>196.1980064</v>
      </c>
      <c r="T24" s="390">
        <v>19.957644999999999</v>
      </c>
      <c r="U24" s="391">
        <v>39.053100700000002</v>
      </c>
      <c r="V24" s="391">
        <v>14.1629693</v>
      </c>
      <c r="W24" s="392">
        <v>196.52619279999999</v>
      </c>
      <c r="X24" s="390">
        <v>21.2301468</v>
      </c>
      <c r="Y24" s="391">
        <v>38.199765499999998</v>
      </c>
      <c r="Z24" s="391">
        <v>14.0833203</v>
      </c>
      <c r="AA24" s="392">
        <v>197.64644809999999</v>
      </c>
      <c r="AB24" s="390">
        <v>195.31268829999999</v>
      </c>
      <c r="AC24" s="391">
        <v>13.346022700000001</v>
      </c>
      <c r="AD24" s="392">
        <v>42.975906462472217</v>
      </c>
      <c r="AE24" s="390">
        <v>4.4477703999999996</v>
      </c>
      <c r="AF24" s="391">
        <v>9.9687783999999997</v>
      </c>
      <c r="AG24" s="391">
        <v>0</v>
      </c>
      <c r="AH24" s="392">
        <v>78.478555099999994</v>
      </c>
      <c r="AI24" s="390">
        <v>23.487541700000001</v>
      </c>
      <c r="AJ24" s="391">
        <v>37.169196300000003</v>
      </c>
      <c r="AK24" s="391">
        <v>13.552795700000001</v>
      </c>
      <c r="AL24" s="392">
        <v>191.749212</v>
      </c>
      <c r="AM24" s="390">
        <v>195.13647589999999</v>
      </c>
      <c r="AN24" s="391">
        <v>13.2446617</v>
      </c>
      <c r="AO24" s="394">
        <v>3.9503284471111111</v>
      </c>
      <c r="AP24" s="390">
        <v>49.96410446336111</v>
      </c>
      <c r="AQ24" s="391">
        <v>105.09096128325001</v>
      </c>
      <c r="AR24" s="392">
        <v>155.05506574661112</v>
      </c>
      <c r="AS24" s="387">
        <v>10.3666587</v>
      </c>
      <c r="AT24" s="395">
        <v>143.62927908822221</v>
      </c>
      <c r="AU24" s="395">
        <v>92.399318100000002</v>
      </c>
      <c r="AV24" s="395">
        <v>39.255492400000001</v>
      </c>
      <c r="AW24" s="396">
        <v>9.8241507000000006</v>
      </c>
      <c r="AX24" s="397">
        <v>14.5174185</v>
      </c>
      <c r="AY24" s="398">
        <v>194.32698289999999</v>
      </c>
      <c r="AZ24" s="398">
        <v>91.283321799999996</v>
      </c>
      <c r="BA24" s="398">
        <v>14.0608716</v>
      </c>
      <c r="BB24" s="398">
        <v>0.98474240000000002</v>
      </c>
      <c r="BC24" s="424">
        <v>0.2734142</v>
      </c>
      <c r="BD24" s="386">
        <v>92.766727599999996</v>
      </c>
      <c r="BE24" s="386">
        <v>0.1071966</v>
      </c>
      <c r="BF24" s="386">
        <v>0.1437524</v>
      </c>
      <c r="BG24" s="386">
        <v>6.8858100000000005E-2</v>
      </c>
      <c r="BH24" s="386">
        <v>8.4590299999999993E-2</v>
      </c>
      <c r="BI24" s="386">
        <v>0.85641210000000001</v>
      </c>
      <c r="BJ24" s="386">
        <v>0.3602359</v>
      </c>
    </row>
    <row r="25" spans="1:62" s="356" customFormat="1">
      <c r="A25" s="382">
        <v>45821.875</v>
      </c>
      <c r="B25" s="383">
        <v>35.189394100000001</v>
      </c>
      <c r="C25" s="384">
        <v>6.1932989000000003</v>
      </c>
      <c r="D25" s="366">
        <v>0.79624569999999995</v>
      </c>
      <c r="E25" s="367">
        <v>0.80491500000000005</v>
      </c>
      <c r="F25" s="385">
        <v>17.224919499999999</v>
      </c>
      <c r="G25" s="386">
        <v>4.3287969892199865</v>
      </c>
      <c r="H25" s="387">
        <v>12.980406199999999</v>
      </c>
      <c r="I25" s="388">
        <v>193.89715849999999</v>
      </c>
      <c r="J25" s="389">
        <v>14.5191588</v>
      </c>
      <c r="K25" s="388">
        <v>194.4090607</v>
      </c>
      <c r="L25" s="390">
        <v>24.748343200000001</v>
      </c>
      <c r="M25" s="391">
        <v>24.084584599999999</v>
      </c>
      <c r="N25" s="391">
        <v>14.123310399999999</v>
      </c>
      <c r="O25" s="392">
        <v>198.43361569999999</v>
      </c>
      <c r="P25" s="390">
        <v>26.371587600000002</v>
      </c>
      <c r="Q25" s="391">
        <v>26.669976599999998</v>
      </c>
      <c r="R25" s="391">
        <v>13.9417176</v>
      </c>
      <c r="S25" s="392">
        <v>196.3585779</v>
      </c>
      <c r="T25" s="390">
        <v>20.0473651</v>
      </c>
      <c r="U25" s="391">
        <v>38.570698299999997</v>
      </c>
      <c r="V25" s="391">
        <v>14.205385100000001</v>
      </c>
      <c r="W25" s="392">
        <v>196.66960449999999</v>
      </c>
      <c r="X25" s="390">
        <v>21.1928296</v>
      </c>
      <c r="Y25" s="391">
        <v>37.515717600000002</v>
      </c>
      <c r="Z25" s="391">
        <v>14.1212423</v>
      </c>
      <c r="AA25" s="392">
        <v>197.77832520000001</v>
      </c>
      <c r="AB25" s="390">
        <v>195.4856035</v>
      </c>
      <c r="AC25" s="391">
        <v>13.3977997</v>
      </c>
      <c r="AD25" s="392">
        <v>43.422792012444447</v>
      </c>
      <c r="AE25" s="390">
        <v>4.4284020000000002</v>
      </c>
      <c r="AF25" s="391">
        <v>9.9694970000000005</v>
      </c>
      <c r="AG25" s="391">
        <v>0</v>
      </c>
      <c r="AH25" s="392">
        <v>78.479684199999994</v>
      </c>
      <c r="AI25" s="390">
        <v>23.4891103</v>
      </c>
      <c r="AJ25" s="391">
        <v>36.581900099999999</v>
      </c>
      <c r="AK25" s="391">
        <v>13.5968415</v>
      </c>
      <c r="AL25" s="392">
        <v>191.8713582</v>
      </c>
      <c r="AM25" s="390">
        <v>195.2862428</v>
      </c>
      <c r="AN25" s="391">
        <v>13.2877572</v>
      </c>
      <c r="AO25" s="394">
        <v>3.4027790173055554</v>
      </c>
      <c r="AP25" s="390">
        <v>51.287212197194442</v>
      </c>
      <c r="AQ25" s="391">
        <v>101.0405310353611</v>
      </c>
      <c r="AR25" s="392">
        <v>152.32774323255555</v>
      </c>
      <c r="AS25" s="387">
        <v>10.0066881</v>
      </c>
      <c r="AT25" s="395">
        <v>141.13322360977779</v>
      </c>
      <c r="AU25" s="395">
        <v>92.160230100000007</v>
      </c>
      <c r="AV25" s="395">
        <v>39.2551427</v>
      </c>
      <c r="AW25" s="396">
        <v>9.4830959999999997</v>
      </c>
      <c r="AX25" s="397">
        <v>14.5191588</v>
      </c>
      <c r="AY25" s="398">
        <v>194.4090607</v>
      </c>
      <c r="AZ25" s="398">
        <v>91.232062200000001</v>
      </c>
      <c r="BA25" s="398">
        <v>14.0655372</v>
      </c>
      <c r="BB25" s="398">
        <v>0.98439180000000004</v>
      </c>
      <c r="BC25" s="424">
        <v>0.27125270000000001</v>
      </c>
      <c r="BD25" s="386">
        <v>92.209416700000006</v>
      </c>
      <c r="BE25" s="386">
        <v>0.1071632</v>
      </c>
      <c r="BF25" s="386">
        <v>0.14456160000000001</v>
      </c>
      <c r="BG25" s="386">
        <v>6.88246E-2</v>
      </c>
      <c r="BH25" s="386">
        <v>8.4561200000000003E-2</v>
      </c>
      <c r="BI25" s="386">
        <v>0.85493470000000005</v>
      </c>
      <c r="BJ25" s="386">
        <v>0.35943789999999998</v>
      </c>
    </row>
    <row r="26" spans="1:62" s="356" customFormat="1">
      <c r="A26" s="382">
        <v>45821.916666666599</v>
      </c>
      <c r="B26" s="383">
        <v>35.1104427</v>
      </c>
      <c r="C26" s="384">
        <v>5.5634271000000002</v>
      </c>
      <c r="D26" s="366">
        <v>0.79362940000000004</v>
      </c>
      <c r="E26" s="367">
        <v>0.80308239999999997</v>
      </c>
      <c r="F26" s="385">
        <v>17.452170299999999</v>
      </c>
      <c r="G26" s="386">
        <v>4.0571586377633455</v>
      </c>
      <c r="H26" s="387">
        <v>13.1527411</v>
      </c>
      <c r="I26" s="395">
        <v>194.44815209999999</v>
      </c>
      <c r="J26" s="387">
        <v>14.6934775</v>
      </c>
      <c r="K26" s="388">
        <v>194.53146129999999</v>
      </c>
      <c r="L26" s="390">
        <v>25.663319300000001</v>
      </c>
      <c r="M26" s="391">
        <v>24.083416100000001</v>
      </c>
      <c r="N26" s="391">
        <v>14.294984700000001</v>
      </c>
      <c r="O26" s="392">
        <v>198.97194959999999</v>
      </c>
      <c r="P26" s="390">
        <v>26.421657199999999</v>
      </c>
      <c r="Q26" s="391">
        <v>26.166354699999999</v>
      </c>
      <c r="R26" s="391">
        <v>14.0968736</v>
      </c>
      <c r="S26" s="392">
        <v>196.82425370000001</v>
      </c>
      <c r="T26" s="390">
        <v>20.050220899999999</v>
      </c>
      <c r="U26" s="391">
        <v>37.702462099999998</v>
      </c>
      <c r="V26" s="391">
        <v>14.333935800000001</v>
      </c>
      <c r="W26" s="392">
        <v>197.07172919999999</v>
      </c>
      <c r="X26" s="390">
        <v>21.263081199999998</v>
      </c>
      <c r="Y26" s="391">
        <v>36.299651400000002</v>
      </c>
      <c r="Z26" s="391">
        <v>14.255857199999999</v>
      </c>
      <c r="AA26" s="392">
        <v>198.20573970000001</v>
      </c>
      <c r="AB26" s="390">
        <v>196.03864139999999</v>
      </c>
      <c r="AC26" s="391">
        <v>13.5751519</v>
      </c>
      <c r="AD26" s="392">
        <v>43.706513842583334</v>
      </c>
      <c r="AE26" s="390">
        <v>4.5682282000000001</v>
      </c>
      <c r="AF26" s="391">
        <v>9.9696197000000009</v>
      </c>
      <c r="AG26" s="391">
        <v>0</v>
      </c>
      <c r="AH26" s="392">
        <v>78.521880899999999</v>
      </c>
      <c r="AI26" s="390">
        <v>23.5060419</v>
      </c>
      <c r="AJ26" s="391">
        <v>35.5691889</v>
      </c>
      <c r="AK26" s="391">
        <v>13.761817600000001</v>
      </c>
      <c r="AL26" s="392">
        <v>192.28070510000001</v>
      </c>
      <c r="AM26" s="390">
        <v>195.80829309999999</v>
      </c>
      <c r="AN26" s="391">
        <v>13.4581503</v>
      </c>
      <c r="AO26" s="394">
        <v>3.0086770137777781</v>
      </c>
      <c r="AP26" s="390">
        <v>50.581042760305557</v>
      </c>
      <c r="AQ26" s="391">
        <v>91.867593115694433</v>
      </c>
      <c r="AR26" s="392">
        <v>142.448635876</v>
      </c>
      <c r="AS26" s="389">
        <v>9.0569766999999999</v>
      </c>
      <c r="AT26" s="395">
        <v>132.02156354033332</v>
      </c>
      <c r="AU26" s="395">
        <v>92.103845500000006</v>
      </c>
      <c r="AV26" s="395">
        <v>39.255218800000002</v>
      </c>
      <c r="AW26" s="396">
        <v>8.5753362000000006</v>
      </c>
      <c r="AX26" s="397">
        <v>14.6934775</v>
      </c>
      <c r="AY26" s="398">
        <v>194.53146129999999</v>
      </c>
      <c r="AZ26" s="398">
        <v>90.530736899999994</v>
      </c>
      <c r="BA26" s="398">
        <v>14.2331988</v>
      </c>
      <c r="BB26" s="398">
        <v>0.98507199999999995</v>
      </c>
      <c r="BC26" s="424">
        <v>0.27257940000000003</v>
      </c>
      <c r="BD26" s="386">
        <v>90.544012699999996</v>
      </c>
      <c r="BE26" s="386">
        <v>0.1073086</v>
      </c>
      <c r="BF26" s="386">
        <v>0.14402319999999999</v>
      </c>
      <c r="BG26" s="386">
        <v>6.8944400000000003E-2</v>
      </c>
      <c r="BH26" s="386">
        <v>0.63326210000000005</v>
      </c>
      <c r="BI26" s="386">
        <v>0.85077659999999999</v>
      </c>
      <c r="BJ26" s="386">
        <v>0.35883959999999998</v>
      </c>
    </row>
    <row r="27" spans="1:62" s="356" customFormat="1">
      <c r="A27" s="382">
        <v>45821.958333333299</v>
      </c>
      <c r="B27" s="383">
        <v>33.980120399999997</v>
      </c>
      <c r="C27" s="384">
        <v>6.0293133000000001</v>
      </c>
      <c r="D27" s="366">
        <v>0.78553410000000001</v>
      </c>
      <c r="E27" s="367">
        <v>0.79831490000000005</v>
      </c>
      <c r="F27" s="385">
        <v>17.697892499999998</v>
      </c>
      <c r="G27" s="386">
        <v>3.3711258367881216</v>
      </c>
      <c r="H27" s="389">
        <v>13.1045307</v>
      </c>
      <c r="I27" s="388">
        <v>194.4236933</v>
      </c>
      <c r="J27" s="389">
        <v>13.951210100000001</v>
      </c>
      <c r="K27" s="388">
        <v>193.61506679999999</v>
      </c>
      <c r="L27" s="390">
        <v>26.1445221</v>
      </c>
      <c r="M27" s="391">
        <v>24.081279800000001</v>
      </c>
      <c r="N27" s="391">
        <v>14.2559048</v>
      </c>
      <c r="O27" s="392">
        <v>198.90666619999999</v>
      </c>
      <c r="P27" s="390">
        <v>26.342572799999999</v>
      </c>
      <c r="Q27" s="391">
        <v>25.3613824</v>
      </c>
      <c r="R27" s="391">
        <v>14.0585053</v>
      </c>
      <c r="S27" s="392">
        <v>196.6709334</v>
      </c>
      <c r="T27" s="390">
        <v>19.794603899999998</v>
      </c>
      <c r="U27" s="391">
        <v>36.756371899999998</v>
      </c>
      <c r="V27" s="391">
        <v>14.2608283</v>
      </c>
      <c r="W27" s="392">
        <v>197.02654910000001</v>
      </c>
      <c r="X27" s="390">
        <v>21.172756799999998</v>
      </c>
      <c r="Y27" s="391">
        <v>35.452150000000003</v>
      </c>
      <c r="Z27" s="391">
        <v>14.1972</v>
      </c>
      <c r="AA27" s="392">
        <v>198.0332913</v>
      </c>
      <c r="AB27" s="390">
        <v>195.96747869999999</v>
      </c>
      <c r="AC27" s="391">
        <v>13.541203700000001</v>
      </c>
      <c r="AD27" s="392">
        <v>44.507866991611117</v>
      </c>
      <c r="AE27" s="390">
        <v>4.7886404000000002</v>
      </c>
      <c r="AF27" s="391">
        <v>9.9703215000000007</v>
      </c>
      <c r="AG27" s="391">
        <v>0</v>
      </c>
      <c r="AH27" s="392">
        <v>78.590106599999999</v>
      </c>
      <c r="AI27" s="390">
        <v>23.533409200000001</v>
      </c>
      <c r="AJ27" s="391">
        <v>34.606268700000001</v>
      </c>
      <c r="AK27" s="391">
        <v>13.726851999999999</v>
      </c>
      <c r="AL27" s="392">
        <v>192.26288439999999</v>
      </c>
      <c r="AM27" s="390">
        <v>195.73421959999999</v>
      </c>
      <c r="AN27" s="391">
        <v>13.4189322</v>
      </c>
      <c r="AO27" s="394">
        <v>3.4228595426111115</v>
      </c>
      <c r="AP27" s="390">
        <v>50.142173411249999</v>
      </c>
      <c r="AQ27" s="391">
        <v>64.409088406361107</v>
      </c>
      <c r="AR27" s="392">
        <v>114.55126181761111</v>
      </c>
      <c r="AS27" s="389">
        <v>7.9563695000000001</v>
      </c>
      <c r="AT27" s="395">
        <v>124.06911270911111</v>
      </c>
      <c r="AU27" s="395">
        <v>91.221769399999999</v>
      </c>
      <c r="AV27" s="395">
        <v>34.901772100000002</v>
      </c>
      <c r="AW27" s="396">
        <v>7.2076392</v>
      </c>
      <c r="AX27" s="397">
        <v>13.951210100000001</v>
      </c>
      <c r="AY27" s="398">
        <v>193.61506679999999</v>
      </c>
      <c r="AZ27" s="398">
        <v>89.643098100000003</v>
      </c>
      <c r="BA27" s="398">
        <v>13.489557700000001</v>
      </c>
      <c r="BB27" s="398">
        <v>0.9825429</v>
      </c>
      <c r="BC27" s="424">
        <v>0.27188469999999998</v>
      </c>
      <c r="BD27" s="386">
        <v>90.709844500000003</v>
      </c>
      <c r="BE27" s="386">
        <v>0.1074692</v>
      </c>
      <c r="BF27" s="386">
        <v>0.14311940000000001</v>
      </c>
      <c r="BG27" s="386">
        <v>6.9030400000000006E-2</v>
      </c>
      <c r="BH27" s="386">
        <v>0.6336212</v>
      </c>
      <c r="BI27" s="386">
        <v>3.1476573000000001</v>
      </c>
      <c r="BJ27" s="386">
        <v>2.6831608</v>
      </c>
    </row>
    <row r="28" spans="1:62" s="356" customFormat="1">
      <c r="A28" s="382">
        <v>45822</v>
      </c>
      <c r="B28" s="383">
        <v>35.320549300000003</v>
      </c>
      <c r="C28" s="384">
        <v>6.4414037999999998</v>
      </c>
      <c r="D28" s="366">
        <v>0.83735610000000005</v>
      </c>
      <c r="E28" s="367">
        <v>0.85193540000000001</v>
      </c>
      <c r="F28" s="385">
        <v>17.940424700000001</v>
      </c>
      <c r="G28" s="386">
        <v>3.7814684360371613</v>
      </c>
      <c r="H28" s="389">
        <v>13.0236281</v>
      </c>
      <c r="I28" s="388">
        <v>194.09652610000001</v>
      </c>
      <c r="J28" s="389">
        <v>14.403995999999999</v>
      </c>
      <c r="K28" s="388">
        <v>193.25130859999999</v>
      </c>
      <c r="L28" s="390">
        <v>25.9454058</v>
      </c>
      <c r="M28" s="391">
        <v>24.0801111</v>
      </c>
      <c r="N28" s="391">
        <v>14.224558200000001</v>
      </c>
      <c r="O28" s="392">
        <v>198.95896490000001</v>
      </c>
      <c r="P28" s="390">
        <v>26.322331599999998</v>
      </c>
      <c r="Q28" s="391">
        <v>25.720814699999998</v>
      </c>
      <c r="R28" s="391">
        <v>14.0458798</v>
      </c>
      <c r="S28" s="392">
        <v>196.7886373</v>
      </c>
      <c r="T28" s="390">
        <v>19.134260999999999</v>
      </c>
      <c r="U28" s="391">
        <v>38.434331899999997</v>
      </c>
      <c r="V28" s="391">
        <v>14.2456908</v>
      </c>
      <c r="W28" s="392">
        <v>196.89629339999999</v>
      </c>
      <c r="X28" s="390">
        <v>20.1645504</v>
      </c>
      <c r="Y28" s="391">
        <v>39.6245349</v>
      </c>
      <c r="Z28" s="391">
        <v>14.203924900000001</v>
      </c>
      <c r="AA28" s="392">
        <v>198.16966400000001</v>
      </c>
      <c r="AB28" s="390">
        <v>195.86181099999999</v>
      </c>
      <c r="AC28" s="391">
        <v>13.493827400000001</v>
      </c>
      <c r="AD28" s="392">
        <v>46.558582683000004</v>
      </c>
      <c r="AE28" s="390">
        <v>4.9448499000000004</v>
      </c>
      <c r="AF28" s="391">
        <v>9.9728475000000003</v>
      </c>
      <c r="AG28" s="391">
        <v>0</v>
      </c>
      <c r="AH28" s="392">
        <v>78.676825300000004</v>
      </c>
      <c r="AI28" s="390">
        <v>23.550592600000002</v>
      </c>
      <c r="AJ28" s="391">
        <v>37.696645699999998</v>
      </c>
      <c r="AK28" s="391">
        <v>13.650203400000001</v>
      </c>
      <c r="AL28" s="392">
        <v>192.0693819</v>
      </c>
      <c r="AM28" s="390">
        <v>195.45942109999999</v>
      </c>
      <c r="AN28" s="391">
        <v>13.345148</v>
      </c>
      <c r="AO28" s="394">
        <v>3.0295258334166668</v>
      </c>
      <c r="AP28" s="390">
        <v>50.131949044277782</v>
      </c>
      <c r="AQ28" s="391">
        <v>83.43159327716667</v>
      </c>
      <c r="AR28" s="392">
        <v>133.56354232144446</v>
      </c>
      <c r="AS28" s="389">
        <v>8.7176677999999992</v>
      </c>
      <c r="AT28" s="395">
        <v>133.69103963552777</v>
      </c>
      <c r="AU28" s="395">
        <v>89.043223400000002</v>
      </c>
      <c r="AV28" s="395">
        <v>24.901430600000001</v>
      </c>
      <c r="AW28" s="396">
        <v>7.0807507999999997</v>
      </c>
      <c r="AX28" s="397">
        <v>14.403995999999999</v>
      </c>
      <c r="AY28" s="398">
        <v>193.25130859999999</v>
      </c>
      <c r="AZ28" s="398">
        <v>86.142044999999996</v>
      </c>
      <c r="BA28" s="398">
        <v>13.8584034</v>
      </c>
      <c r="BB28" s="398">
        <v>0.98809809999999998</v>
      </c>
      <c r="BC28" s="424">
        <v>0.2693024</v>
      </c>
      <c r="BD28" s="386">
        <v>85.775339299999999</v>
      </c>
      <c r="BE28" s="386">
        <v>0.10779370000000001</v>
      </c>
      <c r="BF28" s="386">
        <v>0.14346020000000001</v>
      </c>
      <c r="BG28" s="386">
        <v>6.8648500000000001E-2</v>
      </c>
      <c r="BH28" s="386">
        <v>8.47445E-2</v>
      </c>
      <c r="BI28" s="386">
        <v>1.1610457999999999</v>
      </c>
      <c r="BJ28" s="386">
        <v>0.68206420000000001</v>
      </c>
    </row>
    <row r="29" spans="1:62" s="321" customFormat="1">
      <c r="A29" s="400" t="s">
        <v>261</v>
      </c>
      <c r="B29" s="314">
        <f>B30*24</f>
        <v>829.56544409999992</v>
      </c>
      <c r="C29" s="315">
        <f>C30*24</f>
        <v>173.53346250000001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3842476.9283497999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323884.8702686</v>
      </c>
      <c r="AP29" s="267">
        <f>SUM(AP5:AP28)*3600</f>
        <v>4249782.3327792007</v>
      </c>
      <c r="AQ29" s="317">
        <f t="shared" ref="AQ29:AR29" si="0">SUM(AQ5:AQ28)*3600</f>
        <v>7631450.4758277005</v>
      </c>
      <c r="AR29" s="266">
        <f t="shared" si="0"/>
        <v>11881232.808606898</v>
      </c>
      <c r="AS29" s="275"/>
      <c r="AT29" s="318">
        <f>AT30*24*3600</f>
        <v>11528116.908735499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5"/>
      <c r="BE29" s="320"/>
      <c r="BF29" s="274"/>
      <c r="BG29" s="320"/>
      <c r="BH29" s="274"/>
      <c r="BI29" s="320"/>
      <c r="BJ29" s="274"/>
    </row>
    <row r="30" spans="1:62">
      <c r="A30" s="426" t="s">
        <v>37</v>
      </c>
      <c r="B30" s="336">
        <f t="shared" ref="B30:BJ30" si="1">AVERAGE(B5:B28)</f>
        <v>34.565226837499999</v>
      </c>
      <c r="C30" s="337">
        <f t="shared" si="1"/>
        <v>7.2305609375000008</v>
      </c>
      <c r="D30" s="336">
        <f t="shared" si="1"/>
        <v>0.84439383750000019</v>
      </c>
      <c r="E30" s="337">
        <f t="shared" si="1"/>
        <v>0.85949286666666669</v>
      </c>
      <c r="F30" s="335">
        <f t="shared" si="1"/>
        <v>18.861783870833332</v>
      </c>
      <c r="G30" s="335">
        <f t="shared" si="1"/>
        <v>3.9800887170062431</v>
      </c>
      <c r="H30" s="336">
        <f t="shared" si="1"/>
        <v>13.120817954166666</v>
      </c>
      <c r="I30" s="337">
        <f t="shared" si="1"/>
        <v>194.39343243333334</v>
      </c>
      <c r="J30" s="336">
        <f t="shared" si="1"/>
        <v>14.278127695833339</v>
      </c>
      <c r="K30" s="337">
        <f t="shared" si="1"/>
        <v>194.59522166249997</v>
      </c>
      <c r="L30" s="336">
        <f t="shared" si="1"/>
        <v>23.7213342125</v>
      </c>
      <c r="M30" s="338">
        <f t="shared" si="1"/>
        <v>25.979147387499996</v>
      </c>
      <c r="N30" s="338">
        <f t="shared" si="1"/>
        <v>14.304342562499999</v>
      </c>
      <c r="O30" s="337">
        <f t="shared" si="1"/>
        <v>198.96451814166662</v>
      </c>
      <c r="P30" s="336">
        <f t="shared" si="1"/>
        <v>25.937630849999994</v>
      </c>
      <c r="Q30" s="338">
        <f t="shared" si="1"/>
        <v>27.240508008333336</v>
      </c>
      <c r="R30" s="338">
        <f t="shared" si="1"/>
        <v>14.096196558333332</v>
      </c>
      <c r="S30" s="337">
        <f t="shared" si="1"/>
        <v>196.84046783333329</v>
      </c>
      <c r="T30" s="336">
        <f t="shared" si="1"/>
        <v>20.638010241666667</v>
      </c>
      <c r="U30" s="338">
        <f t="shared" si="1"/>
        <v>37.202949529166666</v>
      </c>
      <c r="V30" s="338">
        <f t="shared" si="1"/>
        <v>14.313015108333333</v>
      </c>
      <c r="W30" s="337">
        <f t="shared" si="1"/>
        <v>197.18091089166668</v>
      </c>
      <c r="X30" s="336">
        <f t="shared" si="1"/>
        <v>21.404319170833332</v>
      </c>
      <c r="Y30" s="338">
        <f t="shared" si="1"/>
        <v>36.211877520833333</v>
      </c>
      <c r="Z30" s="338">
        <f t="shared" si="1"/>
        <v>14.245577275</v>
      </c>
      <c r="AA30" s="337">
        <f t="shared" si="1"/>
        <v>198.1293720125</v>
      </c>
      <c r="AB30" s="336">
        <f t="shared" si="1"/>
        <v>196.00093911250005</v>
      </c>
      <c r="AC30" s="338">
        <f t="shared" si="1"/>
        <v>13.560152995833333</v>
      </c>
      <c r="AD30" s="337">
        <f t="shared" si="1"/>
        <v>44.473112596641208</v>
      </c>
      <c r="AE30" s="336">
        <f t="shared" si="1"/>
        <v>5.938688908333333</v>
      </c>
      <c r="AF30" s="338">
        <f t="shared" si="1"/>
        <v>9.974573508333334</v>
      </c>
      <c r="AG30" s="338">
        <f t="shared" si="1"/>
        <v>0</v>
      </c>
      <c r="AH30" s="337">
        <f t="shared" si="1"/>
        <v>77.281364570833333</v>
      </c>
      <c r="AI30" s="336">
        <f t="shared" si="1"/>
        <v>22.956039929166668</v>
      </c>
      <c r="AJ30" s="338">
        <f t="shared" si="1"/>
        <v>37.360846129166667</v>
      </c>
      <c r="AK30" s="338">
        <f t="shared" si="1"/>
        <v>13.755956637499997</v>
      </c>
      <c r="AL30" s="334">
        <f t="shared" si="1"/>
        <v>192.35413264583335</v>
      </c>
      <c r="AM30" s="336">
        <f t="shared" si="1"/>
        <v>195.75227125000001</v>
      </c>
      <c r="AN30" s="338">
        <f t="shared" si="1"/>
        <v>13.431372616666664</v>
      </c>
      <c r="AO30" s="337">
        <f t="shared" si="1"/>
        <v>3.7486674799606483</v>
      </c>
      <c r="AP30" s="336">
        <f t="shared" si="1"/>
        <v>49.187295518277786</v>
      </c>
      <c r="AQ30" s="338">
        <f t="shared" si="1"/>
        <v>88.326973099857639</v>
      </c>
      <c r="AR30" s="337">
        <f t="shared" si="1"/>
        <v>137.51426861813539</v>
      </c>
      <c r="AS30" s="336">
        <f t="shared" si="1"/>
        <v>9.0315551541666679</v>
      </c>
      <c r="AT30" s="338">
        <f t="shared" si="1"/>
        <v>133.42727903629051</v>
      </c>
      <c r="AU30" s="338">
        <f t="shared" si="1"/>
        <v>91.463256012499997</v>
      </c>
      <c r="AV30" s="338">
        <f t="shared" si="1"/>
        <v>42.578195566666658</v>
      </c>
      <c r="AW30" s="339">
        <f t="shared" si="1"/>
        <v>8.597565354166667</v>
      </c>
      <c r="AX30" s="340">
        <f t="shared" si="1"/>
        <v>14.278127695833339</v>
      </c>
      <c r="AY30" s="339">
        <f t="shared" si="1"/>
        <v>194.59522166249997</v>
      </c>
      <c r="AZ30" s="339">
        <f t="shared" si="1"/>
        <v>89.980774466666688</v>
      </c>
      <c r="BA30" s="339">
        <f t="shared" si="1"/>
        <v>13.724524783333335</v>
      </c>
      <c r="BB30" s="339">
        <f t="shared" si="1"/>
        <v>0.97180244166666663</v>
      </c>
      <c r="BC30" s="339">
        <f t="shared" si="1"/>
        <v>0.29000203333333335</v>
      </c>
      <c r="BD30" s="335">
        <f t="shared" si="1"/>
        <v>91.730017899999993</v>
      </c>
      <c r="BE30" s="340">
        <f t="shared" si="1"/>
        <v>0.17337269583333337</v>
      </c>
      <c r="BF30" s="337">
        <f t="shared" si="1"/>
        <v>0.12825701666666664</v>
      </c>
      <c r="BG30" s="340">
        <f t="shared" si="1"/>
        <v>7.2573179166666668E-2</v>
      </c>
      <c r="BH30" s="337">
        <f t="shared" si="1"/>
        <v>0.24943618749999999</v>
      </c>
      <c r="BI30" s="340">
        <f t="shared" si="1"/>
        <v>1.3086399625</v>
      </c>
      <c r="BJ30" s="337">
        <f t="shared" si="1"/>
        <v>0.8590430708333332</v>
      </c>
    </row>
    <row r="31" spans="1:62">
      <c r="A31" s="426" t="s">
        <v>4</v>
      </c>
      <c r="B31" s="343">
        <f t="shared" ref="B31:BJ31" si="2">MIN(B5:B28)</f>
        <v>32.064232799999999</v>
      </c>
      <c r="C31" s="344">
        <f t="shared" si="2"/>
        <v>5.5634271000000002</v>
      </c>
      <c r="D31" s="343">
        <f t="shared" si="2"/>
        <v>0.78553410000000001</v>
      </c>
      <c r="E31" s="344">
        <f t="shared" si="2"/>
        <v>0.79831490000000005</v>
      </c>
      <c r="F31" s="342">
        <f t="shared" si="2"/>
        <v>17.218336300000001</v>
      </c>
      <c r="G31" s="342">
        <f t="shared" si="2"/>
        <v>3.3711258367881216</v>
      </c>
      <c r="H31" s="343">
        <f t="shared" si="2"/>
        <v>12.938944899999999</v>
      </c>
      <c r="I31" s="344">
        <f t="shared" si="2"/>
        <v>193.75623859999999</v>
      </c>
      <c r="J31" s="343">
        <f t="shared" si="2"/>
        <v>13.674727600000001</v>
      </c>
      <c r="K31" s="344">
        <f t="shared" si="2"/>
        <v>193.25130859999999</v>
      </c>
      <c r="L31" s="343">
        <f t="shared" si="2"/>
        <v>20.9253313</v>
      </c>
      <c r="M31" s="345">
        <f t="shared" si="2"/>
        <v>24.006719</v>
      </c>
      <c r="N31" s="345">
        <f t="shared" si="2"/>
        <v>14.022761900000001</v>
      </c>
      <c r="O31" s="344">
        <f t="shared" si="2"/>
        <v>197.97185229999999</v>
      </c>
      <c r="P31" s="343">
        <f t="shared" si="2"/>
        <v>23.299197400000001</v>
      </c>
      <c r="Q31" s="345">
        <f t="shared" si="2"/>
        <v>25.3613824</v>
      </c>
      <c r="R31" s="345">
        <f t="shared" si="2"/>
        <v>13.8873572</v>
      </c>
      <c r="S31" s="344">
        <f t="shared" si="2"/>
        <v>196.1980064</v>
      </c>
      <c r="T31" s="343">
        <f t="shared" si="2"/>
        <v>19.134260999999999</v>
      </c>
      <c r="U31" s="345">
        <f t="shared" si="2"/>
        <v>33.041242400000002</v>
      </c>
      <c r="V31" s="345">
        <f t="shared" si="2"/>
        <v>14.156479900000001</v>
      </c>
      <c r="W31" s="344">
        <f t="shared" si="2"/>
        <v>196.52619279999999</v>
      </c>
      <c r="X31" s="343">
        <f t="shared" si="2"/>
        <v>20.1645504</v>
      </c>
      <c r="Y31" s="345">
        <f t="shared" si="2"/>
        <v>33.328733399999997</v>
      </c>
      <c r="Z31" s="345">
        <f t="shared" si="2"/>
        <v>14.0818139</v>
      </c>
      <c r="AA31" s="344">
        <f t="shared" si="2"/>
        <v>197.6065787</v>
      </c>
      <c r="AB31" s="343">
        <f t="shared" si="2"/>
        <v>195.31268829999999</v>
      </c>
      <c r="AC31" s="345">
        <f t="shared" si="2"/>
        <v>13.346022700000001</v>
      </c>
      <c r="AD31" s="344">
        <f t="shared" si="2"/>
        <v>39.458636820083328</v>
      </c>
      <c r="AE31" s="343">
        <f t="shared" si="2"/>
        <v>4.4284020000000002</v>
      </c>
      <c r="AF31" s="345">
        <f t="shared" si="2"/>
        <v>9.9667587999999991</v>
      </c>
      <c r="AG31" s="345">
        <f t="shared" si="2"/>
        <v>0</v>
      </c>
      <c r="AH31" s="344">
        <f t="shared" si="2"/>
        <v>75.423962799999998</v>
      </c>
      <c r="AI31" s="343">
        <f t="shared" si="2"/>
        <v>21.220282699999998</v>
      </c>
      <c r="AJ31" s="345">
        <f t="shared" si="2"/>
        <v>34.606268700000001</v>
      </c>
      <c r="AK31" s="345">
        <f t="shared" si="2"/>
        <v>13.552795700000001</v>
      </c>
      <c r="AL31" s="341">
        <f t="shared" si="2"/>
        <v>191.749212</v>
      </c>
      <c r="AM31" s="343">
        <f t="shared" si="2"/>
        <v>195.13647589999999</v>
      </c>
      <c r="AN31" s="345">
        <f t="shared" si="2"/>
        <v>13.2446617</v>
      </c>
      <c r="AO31" s="344">
        <f t="shared" si="2"/>
        <v>2.486926882138889</v>
      </c>
      <c r="AP31" s="343">
        <f t="shared" si="2"/>
        <v>41.990186329444448</v>
      </c>
      <c r="AQ31" s="345">
        <f t="shared" si="2"/>
        <v>64.409088406361107</v>
      </c>
      <c r="AR31" s="344">
        <f t="shared" si="2"/>
        <v>114.55126181761111</v>
      </c>
      <c r="AS31" s="343">
        <f t="shared" si="2"/>
        <v>7.7134616999999999</v>
      </c>
      <c r="AT31" s="345">
        <f t="shared" si="2"/>
        <v>123.23189821288888</v>
      </c>
      <c r="AU31" s="345">
        <f t="shared" si="2"/>
        <v>89.043223400000002</v>
      </c>
      <c r="AV31" s="345">
        <f t="shared" si="2"/>
        <v>24.901430600000001</v>
      </c>
      <c r="AW31" s="346">
        <f t="shared" si="2"/>
        <v>7.0807507999999997</v>
      </c>
      <c r="AX31" s="347">
        <f t="shared" si="2"/>
        <v>13.674727600000001</v>
      </c>
      <c r="AY31" s="346">
        <f t="shared" si="2"/>
        <v>193.25130859999999</v>
      </c>
      <c r="AZ31" s="346">
        <f t="shared" si="2"/>
        <v>86.142044999999996</v>
      </c>
      <c r="BA31" s="346">
        <f t="shared" si="2"/>
        <v>13.1786812</v>
      </c>
      <c r="BB31" s="346">
        <f t="shared" si="2"/>
        <v>0.8713282</v>
      </c>
      <c r="BC31" s="346">
        <f t="shared" si="2"/>
        <v>0.23488590000000001</v>
      </c>
      <c r="BD31" s="342">
        <f t="shared" si="2"/>
        <v>85.775339299999999</v>
      </c>
      <c r="BE31" s="347">
        <f t="shared" si="2"/>
        <v>0.1071632</v>
      </c>
      <c r="BF31" s="344">
        <f t="shared" si="2"/>
        <v>0.1107722</v>
      </c>
      <c r="BG31" s="347">
        <f t="shared" si="2"/>
        <v>6.8648500000000001E-2</v>
      </c>
      <c r="BH31" s="344">
        <f t="shared" si="2"/>
        <v>8.4561200000000003E-2</v>
      </c>
      <c r="BI31" s="347">
        <f t="shared" si="2"/>
        <v>0.72999480000000005</v>
      </c>
      <c r="BJ31" s="344">
        <f t="shared" si="2"/>
        <v>0.35597430000000002</v>
      </c>
    </row>
    <row r="32" spans="1:62" ht="13.5" thickBot="1">
      <c r="A32" s="427" t="s">
        <v>3</v>
      </c>
      <c r="B32" s="350">
        <f t="shared" ref="B32:BJ32" si="3">MAX(B5:B28)</f>
        <v>35.320549300000003</v>
      </c>
      <c r="C32" s="351">
        <f t="shared" si="3"/>
        <v>9.3971745999999996</v>
      </c>
      <c r="D32" s="350">
        <f t="shared" si="3"/>
        <v>0.91858720000000005</v>
      </c>
      <c r="E32" s="351">
        <f t="shared" si="3"/>
        <v>0.94389069999999997</v>
      </c>
      <c r="F32" s="349">
        <f t="shared" si="3"/>
        <v>21.5246748</v>
      </c>
      <c r="G32" s="349">
        <f t="shared" si="3"/>
        <v>4.5491735413269945</v>
      </c>
      <c r="H32" s="350">
        <f t="shared" si="3"/>
        <v>13.6053856</v>
      </c>
      <c r="I32" s="351">
        <f t="shared" si="3"/>
        <v>196.04470259999999</v>
      </c>
      <c r="J32" s="350">
        <f t="shared" si="3"/>
        <v>14.9017891</v>
      </c>
      <c r="K32" s="351">
        <f t="shared" si="3"/>
        <v>195.90741689999999</v>
      </c>
      <c r="L32" s="350">
        <f t="shared" si="3"/>
        <v>26.1445221</v>
      </c>
      <c r="M32" s="352">
        <f t="shared" si="3"/>
        <v>33.579601099999998</v>
      </c>
      <c r="N32" s="352">
        <f t="shared" si="3"/>
        <v>14.747211099999999</v>
      </c>
      <c r="O32" s="351">
        <f t="shared" si="3"/>
        <v>200.51546450000001</v>
      </c>
      <c r="P32" s="350">
        <f t="shared" si="3"/>
        <v>26.427477199999998</v>
      </c>
      <c r="Q32" s="352">
        <f t="shared" si="3"/>
        <v>30.288725700000001</v>
      </c>
      <c r="R32" s="352">
        <f t="shared" si="3"/>
        <v>14.519829400000001</v>
      </c>
      <c r="S32" s="351">
        <f t="shared" si="3"/>
        <v>198.24764859999999</v>
      </c>
      <c r="T32" s="350">
        <f t="shared" si="3"/>
        <v>21.9013235</v>
      </c>
      <c r="U32" s="352">
        <f t="shared" si="3"/>
        <v>39.053100700000002</v>
      </c>
      <c r="V32" s="352">
        <f t="shared" si="3"/>
        <v>14.650755500000001</v>
      </c>
      <c r="W32" s="351">
        <f t="shared" si="3"/>
        <v>198.4193248</v>
      </c>
      <c r="X32" s="350">
        <f t="shared" si="3"/>
        <v>21.746283900000002</v>
      </c>
      <c r="Y32" s="352">
        <f t="shared" si="3"/>
        <v>39.6245349</v>
      </c>
      <c r="Z32" s="352">
        <f t="shared" si="3"/>
        <v>14.621707000000001</v>
      </c>
      <c r="AA32" s="351">
        <f t="shared" si="3"/>
        <v>199.31562769999999</v>
      </c>
      <c r="AB32" s="350">
        <f t="shared" si="3"/>
        <v>197.54738800000001</v>
      </c>
      <c r="AC32" s="352">
        <f t="shared" si="3"/>
        <v>14.0266851</v>
      </c>
      <c r="AD32" s="351">
        <f t="shared" si="3"/>
        <v>47.203665124111104</v>
      </c>
      <c r="AE32" s="350">
        <f t="shared" si="3"/>
        <v>7.6379124000000003</v>
      </c>
      <c r="AF32" s="352">
        <f t="shared" si="3"/>
        <v>9.9859285</v>
      </c>
      <c r="AG32" s="352">
        <f t="shared" si="3"/>
        <v>0</v>
      </c>
      <c r="AH32" s="351">
        <f t="shared" si="3"/>
        <v>78.676825300000004</v>
      </c>
      <c r="AI32" s="350">
        <f t="shared" si="3"/>
        <v>23.550592600000002</v>
      </c>
      <c r="AJ32" s="352">
        <f t="shared" si="3"/>
        <v>52.214864400000003</v>
      </c>
      <c r="AK32" s="352">
        <f t="shared" si="3"/>
        <v>14.2119435</v>
      </c>
      <c r="AL32" s="348">
        <f t="shared" si="3"/>
        <v>193.63452810000001</v>
      </c>
      <c r="AM32" s="350">
        <f t="shared" si="3"/>
        <v>197.32313429999999</v>
      </c>
      <c r="AN32" s="352">
        <f t="shared" si="3"/>
        <v>13.9162149</v>
      </c>
      <c r="AO32" s="351">
        <f t="shared" si="3"/>
        <v>6.6616541152500002</v>
      </c>
      <c r="AP32" s="350">
        <f t="shared" si="3"/>
        <v>54.186820228305557</v>
      </c>
      <c r="AQ32" s="352">
        <f t="shared" si="3"/>
        <v>106.11220316588889</v>
      </c>
      <c r="AR32" s="351">
        <f t="shared" si="3"/>
        <v>156.13755586616668</v>
      </c>
      <c r="AS32" s="350">
        <f t="shared" si="3"/>
        <v>10.750216399999999</v>
      </c>
      <c r="AT32" s="352">
        <f t="shared" si="3"/>
        <v>144.20587515291666</v>
      </c>
      <c r="AU32" s="352">
        <f t="shared" si="3"/>
        <v>92.635474099999996</v>
      </c>
      <c r="AV32" s="352">
        <f t="shared" si="3"/>
        <v>49.776482999999999</v>
      </c>
      <c r="AW32" s="353">
        <f t="shared" si="3"/>
        <v>10.506226399999999</v>
      </c>
      <c r="AX32" s="354">
        <f t="shared" si="3"/>
        <v>14.9017891</v>
      </c>
      <c r="AY32" s="353">
        <f t="shared" si="3"/>
        <v>195.90741689999999</v>
      </c>
      <c r="AZ32" s="353">
        <f t="shared" si="3"/>
        <v>91.662880000000001</v>
      </c>
      <c r="BA32" s="353">
        <f t="shared" si="3"/>
        <v>14.2331988</v>
      </c>
      <c r="BB32" s="353">
        <f t="shared" si="3"/>
        <v>1.0370469</v>
      </c>
      <c r="BC32" s="353">
        <f t="shared" si="3"/>
        <v>0.3473504</v>
      </c>
      <c r="BD32" s="349">
        <f t="shared" si="3"/>
        <v>93.298444799999999</v>
      </c>
      <c r="BE32" s="354">
        <f t="shared" si="3"/>
        <v>0.86058760000000001</v>
      </c>
      <c r="BF32" s="351">
        <f t="shared" si="3"/>
        <v>0.14779700000000001</v>
      </c>
      <c r="BG32" s="354">
        <f t="shared" si="3"/>
        <v>7.9800099999999999E-2</v>
      </c>
      <c r="BH32" s="351">
        <f t="shared" si="3"/>
        <v>1.1504190000000001</v>
      </c>
      <c r="BI32" s="354">
        <f t="shared" si="3"/>
        <v>3.1476573000000001</v>
      </c>
      <c r="BJ32" s="351">
        <f t="shared" si="3"/>
        <v>2.6831608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E1:BF1"/>
    <mergeCell ref="BG1:BH1"/>
    <mergeCell ref="BI1:BJ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zoomScale="90" zoomScaleNormal="90" workbookViewId="0">
      <selection activeCell="C30" sqref="C30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61" t="s">
        <v>304</v>
      </c>
      <c r="B2" s="863" t="s">
        <v>305</v>
      </c>
      <c r="C2" s="864"/>
      <c r="D2" s="864"/>
      <c r="E2" s="864"/>
      <c r="F2" s="865"/>
    </row>
    <row r="3" spans="1:6" ht="15.75" thickBot="1">
      <c r="A3" s="862"/>
      <c r="B3" s="435" t="s">
        <v>306</v>
      </c>
      <c r="C3" s="436" t="s">
        <v>307</v>
      </c>
      <c r="D3" s="436" t="s">
        <v>308</v>
      </c>
      <c r="E3" s="436" t="s">
        <v>311</v>
      </c>
      <c r="F3" s="437" t="s">
        <v>312</v>
      </c>
    </row>
    <row r="4" spans="1:6">
      <c r="A4" s="438">
        <v>1</v>
      </c>
      <c r="B4" s="866">
        <v>45809</v>
      </c>
      <c r="C4" s="440" t="s">
        <v>309</v>
      </c>
      <c r="D4" s="441">
        <v>0.60416666666666663</v>
      </c>
      <c r="E4" s="442">
        <v>5.0599999999999996</v>
      </c>
      <c r="F4" s="443">
        <v>33.6</v>
      </c>
    </row>
    <row r="5" spans="1:6">
      <c r="A5" s="439">
        <v>2</v>
      </c>
      <c r="B5" s="867"/>
      <c r="C5" s="444" t="s">
        <v>310</v>
      </c>
      <c r="D5" s="445">
        <v>0.29166666666666669</v>
      </c>
      <c r="E5" s="446">
        <v>5.16</v>
      </c>
      <c r="F5" s="447">
        <v>27.7</v>
      </c>
    </row>
    <row r="6" spans="1:6">
      <c r="A6" s="439">
        <v>3</v>
      </c>
      <c r="B6" s="868">
        <v>45810</v>
      </c>
      <c r="C6" s="444" t="s">
        <v>309</v>
      </c>
      <c r="D6" s="445">
        <v>0.67986111111111114</v>
      </c>
      <c r="E6" s="446">
        <v>5.16</v>
      </c>
      <c r="F6" s="447">
        <v>33.9</v>
      </c>
    </row>
    <row r="7" spans="1:6">
      <c r="A7" s="439">
        <v>4</v>
      </c>
      <c r="B7" s="867"/>
      <c r="C7" s="444" t="s">
        <v>310</v>
      </c>
      <c r="D7" s="445">
        <v>0.27083333333333331</v>
      </c>
      <c r="E7" s="447">
        <v>4.8</v>
      </c>
      <c r="F7" s="447">
        <v>30.8</v>
      </c>
    </row>
    <row r="8" spans="1:6">
      <c r="A8" s="438">
        <v>5</v>
      </c>
      <c r="B8" s="866">
        <v>45811</v>
      </c>
      <c r="C8" s="440" t="s">
        <v>309</v>
      </c>
      <c r="D8" s="441">
        <v>0.73263888888888884</v>
      </c>
      <c r="E8" s="442">
        <v>5.03</v>
      </c>
      <c r="F8" s="443">
        <v>30.6</v>
      </c>
    </row>
    <row r="9" spans="1:6">
      <c r="A9" s="439">
        <v>6</v>
      </c>
      <c r="B9" s="867"/>
      <c r="C9" s="444" t="s">
        <v>310</v>
      </c>
      <c r="D9" s="445">
        <v>0.29166666666666669</v>
      </c>
      <c r="E9" s="446">
        <v>4.8899999999999997</v>
      </c>
      <c r="F9" s="447">
        <v>30.8</v>
      </c>
    </row>
    <row r="10" spans="1:6">
      <c r="A10" s="439">
        <v>7</v>
      </c>
      <c r="B10" s="868">
        <v>45812</v>
      </c>
      <c r="C10" s="444" t="s">
        <v>309</v>
      </c>
      <c r="D10" s="445">
        <v>0.69374999999999998</v>
      </c>
      <c r="E10" s="446">
        <v>5.59</v>
      </c>
      <c r="F10" s="447">
        <v>26.4</v>
      </c>
    </row>
    <row r="11" spans="1:6">
      <c r="A11" s="439">
        <v>8</v>
      </c>
      <c r="B11" s="867"/>
      <c r="C11" s="444" t="s">
        <v>310</v>
      </c>
      <c r="D11" s="445">
        <v>7.0833333333333331E-2</v>
      </c>
      <c r="E11" s="446">
        <v>5.27</v>
      </c>
      <c r="F11" s="447">
        <v>29.6</v>
      </c>
    </row>
    <row r="12" spans="1:6">
      <c r="A12" s="439">
        <v>9</v>
      </c>
      <c r="B12" s="868">
        <v>45813</v>
      </c>
      <c r="C12" s="444" t="s">
        <v>309</v>
      </c>
      <c r="D12" s="445">
        <v>0.58333333333333337</v>
      </c>
      <c r="E12" s="446">
        <v>5.17</v>
      </c>
      <c r="F12" s="447">
        <v>27.5</v>
      </c>
    </row>
    <row r="13" spans="1:6">
      <c r="A13" s="439">
        <v>10</v>
      </c>
      <c r="B13" s="867"/>
      <c r="C13" s="444" t="s">
        <v>310</v>
      </c>
      <c r="D13" s="445">
        <v>0.05</v>
      </c>
      <c r="E13" s="446">
        <v>5.27</v>
      </c>
      <c r="F13" s="447">
        <v>27</v>
      </c>
    </row>
    <row r="14" spans="1:6">
      <c r="A14" s="439">
        <v>11</v>
      </c>
      <c r="B14" s="868">
        <v>45814</v>
      </c>
      <c r="C14" s="444" t="s">
        <v>309</v>
      </c>
      <c r="D14" s="445">
        <v>0.70486111111111116</v>
      </c>
      <c r="E14" s="446">
        <v>6.66</v>
      </c>
      <c r="F14" s="447">
        <v>28.1</v>
      </c>
    </row>
    <row r="15" spans="1:6">
      <c r="A15" s="439">
        <v>12</v>
      </c>
      <c r="B15" s="867"/>
      <c r="C15" s="444" t="s">
        <v>310</v>
      </c>
      <c r="D15" s="445">
        <v>4.8611111111111112E-2</v>
      </c>
      <c r="E15" s="446">
        <v>5.09</v>
      </c>
      <c r="F15" s="447">
        <v>30.4</v>
      </c>
    </row>
    <row r="16" spans="1:6">
      <c r="A16" s="439">
        <v>13</v>
      </c>
      <c r="B16" s="868">
        <v>45815</v>
      </c>
      <c r="C16" s="444" t="s">
        <v>309</v>
      </c>
      <c r="D16" s="445">
        <v>0.63749999999999996</v>
      </c>
      <c r="E16" s="446">
        <v>5.12</v>
      </c>
      <c r="F16" s="447">
        <v>25.1</v>
      </c>
    </row>
    <row r="17" spans="1:6">
      <c r="A17" s="439">
        <v>14</v>
      </c>
      <c r="B17" s="867"/>
      <c r="C17" s="444" t="s">
        <v>310</v>
      </c>
      <c r="D17" s="445">
        <v>5.5555555555555552E-2</v>
      </c>
      <c r="E17" s="446">
        <v>5.18</v>
      </c>
      <c r="F17" s="447">
        <v>33.4</v>
      </c>
    </row>
    <row r="18" spans="1:6">
      <c r="A18" s="439">
        <v>15</v>
      </c>
      <c r="B18" s="868">
        <v>45816</v>
      </c>
      <c r="C18" s="444" t="s">
        <v>309</v>
      </c>
      <c r="D18" s="445">
        <v>0.63194444444444442</v>
      </c>
      <c r="E18" s="446">
        <v>5.31</v>
      </c>
      <c r="F18" s="447">
        <v>23.9</v>
      </c>
    </row>
    <row r="19" spans="1:6">
      <c r="A19" s="439">
        <v>16</v>
      </c>
      <c r="B19" s="867"/>
      <c r="C19" s="444" t="s">
        <v>310</v>
      </c>
      <c r="D19" s="445">
        <v>3.4722222222222224E-2</v>
      </c>
      <c r="E19" s="446">
        <v>5.33</v>
      </c>
      <c r="F19" s="447">
        <v>34.4</v>
      </c>
    </row>
    <row r="20" spans="1:6">
      <c r="A20" s="439">
        <v>17</v>
      </c>
      <c r="B20" s="868">
        <v>45817</v>
      </c>
      <c r="C20" s="444" t="s">
        <v>309</v>
      </c>
      <c r="D20" s="445">
        <v>0.8125</v>
      </c>
      <c r="E20" s="446">
        <v>5.27</v>
      </c>
      <c r="F20" s="447">
        <v>31.1</v>
      </c>
    </row>
    <row r="21" spans="1:6">
      <c r="A21" s="439">
        <v>18</v>
      </c>
      <c r="B21" s="867"/>
      <c r="C21" s="444" t="s">
        <v>310</v>
      </c>
      <c r="D21" s="445">
        <v>0.92708333333333337</v>
      </c>
      <c r="E21" s="446">
        <v>5.55</v>
      </c>
      <c r="F21" s="447">
        <v>22.2</v>
      </c>
    </row>
    <row r="22" spans="1:6">
      <c r="A22" s="439">
        <v>19</v>
      </c>
      <c r="B22" s="868">
        <v>45818</v>
      </c>
      <c r="C22" s="444" t="s">
        <v>309</v>
      </c>
      <c r="D22" s="445">
        <v>0.37152777777777779</v>
      </c>
      <c r="E22" s="446">
        <v>5.69</v>
      </c>
      <c r="F22" s="447">
        <v>31.6</v>
      </c>
    </row>
    <row r="23" spans="1:6">
      <c r="A23" s="439">
        <v>20</v>
      </c>
      <c r="B23" s="867"/>
      <c r="C23" s="444" t="s">
        <v>310</v>
      </c>
      <c r="D23" s="445">
        <v>1.3888888888888888E-2</v>
      </c>
      <c r="E23" s="446">
        <v>5.18</v>
      </c>
      <c r="F23" s="447">
        <v>24.3</v>
      </c>
    </row>
    <row r="24" spans="1:6">
      <c r="A24" s="439">
        <v>21</v>
      </c>
      <c r="B24" s="868">
        <v>45819</v>
      </c>
      <c r="C24" s="444" t="s">
        <v>309</v>
      </c>
      <c r="D24" s="445">
        <v>0.70833333333333337</v>
      </c>
      <c r="E24" s="446">
        <v>5.07</v>
      </c>
      <c r="F24" s="447">
        <v>21.6</v>
      </c>
    </row>
    <row r="25" spans="1:6">
      <c r="A25" s="439">
        <v>22</v>
      </c>
      <c r="B25" s="867"/>
      <c r="C25" s="444" t="s">
        <v>310</v>
      </c>
      <c r="D25" s="445">
        <v>0.9375</v>
      </c>
      <c r="E25" s="446">
        <v>5.62</v>
      </c>
      <c r="F25" s="447">
        <v>28.8</v>
      </c>
    </row>
    <row r="26" spans="1:6">
      <c r="A26" s="439">
        <v>23</v>
      </c>
      <c r="B26" s="868">
        <v>45820</v>
      </c>
      <c r="C26" s="444" t="s">
        <v>309</v>
      </c>
      <c r="D26" s="445">
        <v>0.4236111111111111</v>
      </c>
      <c r="E26" s="446">
        <v>5.08</v>
      </c>
      <c r="F26" s="447">
        <v>27.3</v>
      </c>
    </row>
    <row r="27" spans="1:6">
      <c r="A27" s="439">
        <v>24</v>
      </c>
      <c r="B27" s="867"/>
      <c r="C27" s="444" t="s">
        <v>310</v>
      </c>
      <c r="D27" s="445">
        <v>0.89583333333333337</v>
      </c>
      <c r="E27" s="446">
        <v>5.64</v>
      </c>
      <c r="F27" s="447">
        <v>26.6</v>
      </c>
    </row>
    <row r="28" spans="1:6">
      <c r="A28" s="439">
        <v>25</v>
      </c>
      <c r="B28" s="868">
        <v>45821</v>
      </c>
      <c r="C28" s="444" t="s">
        <v>309</v>
      </c>
      <c r="D28" s="445">
        <v>0.3611111111111111</v>
      </c>
      <c r="E28" s="446">
        <v>5.1100000000000003</v>
      </c>
      <c r="F28" s="447">
        <v>27.1</v>
      </c>
    </row>
    <row r="29" spans="1:6">
      <c r="A29" s="439">
        <v>26</v>
      </c>
      <c r="B29" s="867"/>
      <c r="C29" s="444" t="s">
        <v>310</v>
      </c>
      <c r="D29" s="445">
        <v>0.91666666666666663</v>
      </c>
      <c r="E29" s="446">
        <v>5.77</v>
      </c>
      <c r="F29" s="447">
        <v>25.5</v>
      </c>
    </row>
    <row r="30" spans="1:6">
      <c r="A30" s="439">
        <v>27</v>
      </c>
      <c r="B30" s="868">
        <v>45822</v>
      </c>
      <c r="C30" s="444" t="s">
        <v>309</v>
      </c>
      <c r="D30" s="445"/>
      <c r="E30" s="446"/>
      <c r="F30" s="447"/>
    </row>
    <row r="31" spans="1:6">
      <c r="A31" s="439">
        <v>28</v>
      </c>
      <c r="B31" s="867"/>
      <c r="C31" s="444" t="s">
        <v>310</v>
      </c>
      <c r="D31" s="445"/>
      <c r="E31" s="446"/>
      <c r="F31" s="447"/>
    </row>
    <row r="32" spans="1:6">
      <c r="A32" s="439">
        <v>29</v>
      </c>
      <c r="B32" s="868">
        <v>45823</v>
      </c>
      <c r="C32" s="444" t="s">
        <v>309</v>
      </c>
      <c r="D32" s="445"/>
      <c r="E32" s="446"/>
      <c r="F32" s="447"/>
    </row>
    <row r="33" spans="1:6">
      <c r="A33" s="439">
        <v>30</v>
      </c>
      <c r="B33" s="867"/>
      <c r="C33" s="444" t="s">
        <v>310</v>
      </c>
      <c r="D33" s="445"/>
      <c r="E33" s="446"/>
      <c r="F33" s="447"/>
    </row>
    <row r="34" spans="1:6">
      <c r="A34" s="439">
        <v>31</v>
      </c>
      <c r="B34" s="868">
        <v>45824</v>
      </c>
      <c r="C34" s="444" t="s">
        <v>309</v>
      </c>
      <c r="D34" s="445"/>
      <c r="E34" s="446"/>
      <c r="F34" s="447"/>
    </row>
    <row r="35" spans="1:6">
      <c r="A35" s="439">
        <v>32</v>
      </c>
      <c r="B35" s="867"/>
      <c r="C35" s="444" t="s">
        <v>310</v>
      </c>
      <c r="D35" s="445"/>
      <c r="E35" s="446"/>
      <c r="F35" s="447"/>
    </row>
    <row r="36" spans="1:6">
      <c r="A36" s="439">
        <v>33</v>
      </c>
      <c r="B36" s="868">
        <v>45825</v>
      </c>
      <c r="C36" s="444" t="s">
        <v>309</v>
      </c>
      <c r="D36" s="445"/>
      <c r="E36" s="446"/>
      <c r="F36" s="447"/>
    </row>
    <row r="37" spans="1:6">
      <c r="A37" s="439">
        <v>34</v>
      </c>
      <c r="B37" s="867"/>
      <c r="C37" s="444" t="s">
        <v>310</v>
      </c>
      <c r="D37" s="445"/>
      <c r="E37" s="446"/>
      <c r="F37" s="447"/>
    </row>
    <row r="38" spans="1:6">
      <c r="A38" s="439">
        <v>35</v>
      </c>
      <c r="B38" s="868">
        <v>45826</v>
      </c>
      <c r="C38" s="444" t="s">
        <v>309</v>
      </c>
      <c r="D38" s="445"/>
      <c r="E38" s="446"/>
      <c r="F38" s="447"/>
    </row>
    <row r="39" spans="1:6">
      <c r="A39" s="439">
        <v>36</v>
      </c>
      <c r="B39" s="867"/>
      <c r="C39" s="444" t="s">
        <v>310</v>
      </c>
      <c r="D39" s="445"/>
      <c r="E39" s="446"/>
      <c r="F39" s="447"/>
    </row>
    <row r="40" spans="1:6">
      <c r="A40" s="439">
        <v>37</v>
      </c>
      <c r="B40" s="868">
        <v>45827</v>
      </c>
      <c r="C40" s="444" t="s">
        <v>309</v>
      </c>
      <c r="D40" s="445"/>
      <c r="E40" s="446"/>
      <c r="F40" s="447"/>
    </row>
    <row r="41" spans="1:6">
      <c r="A41" s="439">
        <v>38</v>
      </c>
      <c r="B41" s="867"/>
      <c r="C41" s="444" t="s">
        <v>310</v>
      </c>
      <c r="D41" s="445"/>
      <c r="E41" s="446"/>
      <c r="F41" s="447"/>
    </row>
    <row r="42" spans="1:6">
      <c r="A42" s="439">
        <v>39</v>
      </c>
      <c r="B42" s="868">
        <v>45828</v>
      </c>
      <c r="C42" s="444" t="s">
        <v>309</v>
      </c>
      <c r="D42" s="445"/>
      <c r="E42" s="446"/>
      <c r="F42" s="447"/>
    </row>
    <row r="43" spans="1:6">
      <c r="A43" s="439">
        <v>40</v>
      </c>
      <c r="B43" s="867"/>
      <c r="C43" s="444" t="s">
        <v>310</v>
      </c>
      <c r="D43" s="445"/>
      <c r="E43" s="446"/>
      <c r="F43" s="447"/>
    </row>
    <row r="44" spans="1:6">
      <c r="A44" s="439">
        <v>41</v>
      </c>
      <c r="B44" s="868">
        <v>45829</v>
      </c>
      <c r="C44" s="444" t="s">
        <v>309</v>
      </c>
      <c r="D44" s="445"/>
      <c r="E44" s="446"/>
      <c r="F44" s="447"/>
    </row>
    <row r="45" spans="1:6">
      <c r="A45" s="439">
        <v>42</v>
      </c>
      <c r="B45" s="867"/>
      <c r="C45" s="444" t="s">
        <v>310</v>
      </c>
      <c r="D45" s="445"/>
      <c r="E45" s="446"/>
      <c r="F45" s="447"/>
    </row>
    <row r="46" spans="1:6">
      <c r="A46" s="439">
        <v>43</v>
      </c>
      <c r="B46" s="868">
        <v>45830</v>
      </c>
      <c r="C46" s="444" t="s">
        <v>309</v>
      </c>
      <c r="D46" s="445"/>
      <c r="E46" s="446"/>
      <c r="F46" s="447"/>
    </row>
    <row r="47" spans="1:6">
      <c r="A47" s="439">
        <v>44</v>
      </c>
      <c r="B47" s="867"/>
      <c r="C47" s="444" t="s">
        <v>310</v>
      </c>
      <c r="D47" s="445"/>
      <c r="E47" s="446"/>
      <c r="F47" s="447"/>
    </row>
    <row r="48" spans="1:6">
      <c r="A48" s="439">
        <v>45</v>
      </c>
      <c r="B48" s="868">
        <v>45831</v>
      </c>
      <c r="C48" s="444" t="s">
        <v>309</v>
      </c>
      <c r="D48" s="445"/>
      <c r="E48" s="446"/>
      <c r="F48" s="447"/>
    </row>
    <row r="49" spans="1:6">
      <c r="A49" s="439">
        <v>46</v>
      </c>
      <c r="B49" s="867"/>
      <c r="C49" s="444" t="s">
        <v>310</v>
      </c>
      <c r="D49" s="445"/>
      <c r="E49" s="446"/>
      <c r="F49" s="447"/>
    </row>
    <row r="50" spans="1:6">
      <c r="A50" s="439">
        <v>47</v>
      </c>
      <c r="B50" s="868">
        <v>45832</v>
      </c>
      <c r="C50" s="444" t="s">
        <v>309</v>
      </c>
      <c r="D50" s="445"/>
      <c r="E50" s="446"/>
      <c r="F50" s="447"/>
    </row>
    <row r="51" spans="1:6">
      <c r="A51" s="439">
        <v>48</v>
      </c>
      <c r="B51" s="867"/>
      <c r="C51" s="444" t="s">
        <v>310</v>
      </c>
      <c r="D51" s="445"/>
      <c r="E51" s="446"/>
      <c r="F51" s="447"/>
    </row>
    <row r="52" spans="1:6">
      <c r="A52" s="439">
        <v>49</v>
      </c>
      <c r="B52" s="868">
        <v>45833</v>
      </c>
      <c r="C52" s="444" t="s">
        <v>309</v>
      </c>
      <c r="D52" s="445"/>
      <c r="E52" s="446"/>
      <c r="F52" s="447"/>
    </row>
    <row r="53" spans="1:6">
      <c r="A53" s="439">
        <v>50</v>
      </c>
      <c r="B53" s="867"/>
      <c r="C53" s="444" t="s">
        <v>310</v>
      </c>
      <c r="D53" s="445"/>
      <c r="E53" s="446"/>
      <c r="F53" s="447"/>
    </row>
    <row r="54" spans="1:6">
      <c r="A54" s="439">
        <v>51</v>
      </c>
      <c r="B54" s="868">
        <v>45834</v>
      </c>
      <c r="C54" s="444" t="s">
        <v>309</v>
      </c>
      <c r="D54" s="445"/>
      <c r="E54" s="446"/>
      <c r="F54" s="447"/>
    </row>
    <row r="55" spans="1:6">
      <c r="A55" s="439">
        <v>52</v>
      </c>
      <c r="B55" s="867"/>
      <c r="C55" s="444" t="s">
        <v>310</v>
      </c>
      <c r="D55" s="445"/>
      <c r="E55" s="446"/>
      <c r="F55" s="447"/>
    </row>
    <row r="56" spans="1:6">
      <c r="A56" s="439">
        <v>53</v>
      </c>
      <c r="B56" s="868">
        <v>45835</v>
      </c>
      <c r="C56" s="444" t="s">
        <v>309</v>
      </c>
      <c r="D56" s="445"/>
      <c r="E56" s="446"/>
      <c r="F56" s="447"/>
    </row>
    <row r="57" spans="1:6">
      <c r="A57" s="439">
        <v>54</v>
      </c>
      <c r="B57" s="867"/>
      <c r="C57" s="444" t="s">
        <v>310</v>
      </c>
      <c r="D57" s="445"/>
      <c r="E57" s="446"/>
      <c r="F57" s="447"/>
    </row>
    <row r="58" spans="1:6">
      <c r="A58" s="439">
        <v>55</v>
      </c>
      <c r="B58" s="868">
        <v>45836</v>
      </c>
      <c r="C58" s="444" t="s">
        <v>309</v>
      </c>
      <c r="D58" s="445"/>
      <c r="E58" s="446"/>
      <c r="F58" s="447"/>
    </row>
    <row r="59" spans="1:6">
      <c r="A59" s="439">
        <v>56</v>
      </c>
      <c r="B59" s="867"/>
      <c r="C59" s="444" t="s">
        <v>310</v>
      </c>
      <c r="D59" s="445"/>
      <c r="E59" s="446"/>
      <c r="F59" s="447"/>
    </row>
    <row r="60" spans="1:6">
      <c r="A60" s="439">
        <v>57</v>
      </c>
      <c r="B60" s="868">
        <v>45837</v>
      </c>
      <c r="C60" s="444" t="s">
        <v>309</v>
      </c>
      <c r="D60" s="445"/>
      <c r="E60" s="446"/>
      <c r="F60" s="447"/>
    </row>
    <row r="61" spans="1:6">
      <c r="A61" s="439">
        <v>58</v>
      </c>
      <c r="B61" s="867"/>
      <c r="C61" s="444" t="s">
        <v>310</v>
      </c>
      <c r="D61" s="445"/>
      <c r="E61" s="446"/>
      <c r="F61" s="447"/>
    </row>
    <row r="62" spans="1:6">
      <c r="A62" s="439">
        <v>59</v>
      </c>
      <c r="B62" s="868">
        <v>45838</v>
      </c>
      <c r="C62" s="444" t="s">
        <v>309</v>
      </c>
      <c r="D62" s="445"/>
      <c r="E62" s="446"/>
      <c r="F62" s="447"/>
    </row>
    <row r="63" spans="1:6">
      <c r="A63" s="439">
        <v>60</v>
      </c>
      <c r="B63" s="867"/>
      <c r="C63" s="444" t="s">
        <v>310</v>
      </c>
      <c r="D63" s="445"/>
      <c r="E63" s="446"/>
      <c r="F63" s="447"/>
    </row>
    <row r="64" spans="1:6">
      <c r="A64" s="449"/>
      <c r="B64" s="449"/>
      <c r="C64" s="449"/>
      <c r="D64" s="449"/>
      <c r="E64" s="449"/>
      <c r="F64" s="449"/>
    </row>
    <row r="65" spans="1:6">
      <c r="A65" s="448"/>
      <c r="B65" s="448"/>
      <c r="C65" s="448"/>
      <c r="D65" s="448"/>
      <c r="E65" s="448"/>
      <c r="F65" s="448"/>
    </row>
    <row r="66" spans="1:6">
      <c r="A66" s="448"/>
      <c r="B66" s="448"/>
      <c r="C66" s="448"/>
      <c r="D66" s="448"/>
      <c r="E66" s="448"/>
      <c r="F66" s="448"/>
    </row>
    <row r="67" spans="1:6">
      <c r="A67" s="448"/>
      <c r="B67" s="448"/>
      <c r="C67" s="448"/>
      <c r="D67" s="448"/>
      <c r="E67" s="448"/>
      <c r="F67" s="448"/>
    </row>
    <row r="68" spans="1:6">
      <c r="A68" s="448"/>
      <c r="B68" s="448"/>
      <c r="C68" s="448"/>
      <c r="D68" s="448"/>
      <c r="E68" s="448"/>
      <c r="F68" s="448"/>
    </row>
    <row r="69" spans="1:6">
      <c r="A69" s="448"/>
      <c r="B69" s="448"/>
      <c r="C69" s="448"/>
      <c r="D69" s="448"/>
      <c r="E69" s="448"/>
      <c r="F69" s="448"/>
    </row>
    <row r="70" spans="1:6">
      <c r="A70" s="448"/>
      <c r="B70" s="448"/>
      <c r="C70" s="448"/>
      <c r="D70" s="448"/>
      <c r="E70" s="448"/>
      <c r="F70" s="448"/>
    </row>
    <row r="71" spans="1:6">
      <c r="A71" s="448"/>
      <c r="B71" s="448"/>
      <c r="C71" s="448"/>
      <c r="D71" s="448"/>
      <c r="E71" s="448"/>
      <c r="F71" s="448"/>
    </row>
    <row r="72" spans="1:6">
      <c r="A72" s="448"/>
      <c r="B72" s="448"/>
      <c r="C72" s="448"/>
      <c r="D72" s="448"/>
      <c r="E72" s="448"/>
      <c r="F72" s="448"/>
    </row>
    <row r="73" spans="1:6">
      <c r="A73" s="448"/>
      <c r="B73" s="448"/>
      <c r="C73" s="448"/>
      <c r="D73" s="448"/>
      <c r="E73" s="448"/>
      <c r="F73" s="448"/>
    </row>
    <row r="74" spans="1:6">
      <c r="A74" s="448"/>
      <c r="B74" s="448"/>
      <c r="C74" s="448"/>
      <c r="D74" s="448"/>
      <c r="E74" s="448"/>
      <c r="F74" s="448"/>
    </row>
    <row r="75" spans="1:6">
      <c r="A75" s="448"/>
      <c r="B75" s="448"/>
      <c r="C75" s="448"/>
      <c r="D75" s="448"/>
      <c r="E75" s="448"/>
      <c r="F75" s="448"/>
    </row>
    <row r="76" spans="1:6">
      <c r="A76" s="448"/>
      <c r="B76" s="448"/>
      <c r="C76" s="448"/>
      <c r="D76" s="448"/>
      <c r="E76" s="448"/>
      <c r="F76" s="448"/>
    </row>
    <row r="77" spans="1:6">
      <c r="A77" s="448"/>
      <c r="B77" s="448"/>
      <c r="C77" s="448"/>
      <c r="D77" s="448"/>
      <c r="E77" s="448"/>
      <c r="F77" s="448"/>
    </row>
    <row r="78" spans="1:6">
      <c r="A78" s="448"/>
      <c r="B78" s="448"/>
      <c r="C78" s="448"/>
      <c r="D78" s="448"/>
      <c r="E78" s="448"/>
      <c r="F78" s="448"/>
    </row>
    <row r="79" spans="1:6">
      <c r="A79" s="448"/>
      <c r="B79" s="448"/>
      <c r="C79" s="448"/>
      <c r="D79" s="448"/>
      <c r="E79" s="448"/>
      <c r="F79" s="448"/>
    </row>
    <row r="80" spans="1:6">
      <c r="A80" s="448"/>
      <c r="B80" s="448"/>
      <c r="C80" s="448"/>
      <c r="D80" s="448"/>
      <c r="E80" s="448"/>
      <c r="F80" s="448"/>
    </row>
  </sheetData>
  <mergeCells count="32">
    <mergeCell ref="B60:B61"/>
    <mergeCell ref="B62:B63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10:B11"/>
    <mergeCell ref="B12:B13"/>
    <mergeCell ref="B14:B15"/>
    <mergeCell ref="B16:B17"/>
    <mergeCell ref="B18:B19"/>
    <mergeCell ref="A2:A3"/>
    <mergeCell ref="B2:F2"/>
    <mergeCell ref="B4:B5"/>
    <mergeCell ref="B6:B7"/>
    <mergeCell ref="B8:B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3">
        <f>Meter!B1</f>
        <v>45821</v>
      </c>
      <c r="C1" s="833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4"/>
      <c r="C2" s="43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286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73" t="s">
        <v>298</v>
      </c>
      <c r="B4" s="874"/>
      <c r="C4" s="869" t="s">
        <v>25</v>
      </c>
      <c r="D4" s="869"/>
      <c r="E4" s="869" t="s">
        <v>7</v>
      </c>
      <c r="F4" s="869"/>
      <c r="G4" s="869" t="s">
        <v>8</v>
      </c>
      <c r="H4" s="869"/>
      <c r="I4" s="869" t="s">
        <v>26</v>
      </c>
      <c r="J4" s="869"/>
      <c r="K4" s="869" t="s">
        <v>27</v>
      </c>
      <c r="L4" s="870"/>
      <c r="U4"/>
      <c r="V4" s="10"/>
      <c r="W4" s="10"/>
    </row>
    <row r="5" spans="1:23" ht="13.5" thickBot="1">
      <c r="A5" s="875"/>
      <c r="B5" s="876"/>
      <c r="C5" s="871" t="s">
        <v>28</v>
      </c>
      <c r="D5" s="871"/>
      <c r="E5" s="871" t="s">
        <v>26</v>
      </c>
      <c r="F5" s="871"/>
      <c r="G5" s="871" t="s">
        <v>26</v>
      </c>
      <c r="H5" s="871"/>
      <c r="I5" s="871" t="s">
        <v>29</v>
      </c>
      <c r="J5" s="871"/>
      <c r="K5" s="871" t="s">
        <v>29</v>
      </c>
      <c r="L5" s="872"/>
      <c r="U5"/>
      <c r="V5" s="10"/>
      <c r="W5" s="10"/>
    </row>
    <row r="6" spans="1:23" ht="15" customHeight="1">
      <c r="A6" s="889" t="s">
        <v>279</v>
      </c>
      <c r="B6" s="890" t="s">
        <v>279</v>
      </c>
      <c r="C6" s="881"/>
      <c r="D6" s="897"/>
      <c r="E6" s="881"/>
      <c r="F6" s="897"/>
      <c r="G6" s="881"/>
      <c r="H6" s="897"/>
      <c r="I6" s="881">
        <f>G6-E6</f>
        <v>0</v>
      </c>
      <c r="J6" s="897"/>
      <c r="K6" s="881">
        <f>G6-C6</f>
        <v>0</v>
      </c>
      <c r="L6" s="882"/>
      <c r="U6"/>
      <c r="V6" s="10"/>
      <c r="W6" s="10"/>
    </row>
    <row r="7" spans="1:23" ht="15" customHeight="1">
      <c r="A7" s="891" t="s">
        <v>280</v>
      </c>
      <c r="B7" s="892" t="s">
        <v>280</v>
      </c>
      <c r="C7" s="898"/>
      <c r="D7" s="899"/>
      <c r="E7" s="898"/>
      <c r="F7" s="899"/>
      <c r="G7" s="898"/>
      <c r="H7" s="899"/>
      <c r="I7" s="881">
        <f t="shared" ref="I7:I9" si="0">G7-E7</f>
        <v>0</v>
      </c>
      <c r="J7" s="897"/>
      <c r="K7" s="881">
        <f t="shared" ref="K7:K9" si="1">G7-C7</f>
        <v>0</v>
      </c>
      <c r="L7" s="882"/>
      <c r="U7"/>
      <c r="V7" s="10"/>
      <c r="W7" s="10"/>
    </row>
    <row r="8" spans="1:23" ht="15" customHeight="1">
      <c r="A8" s="891" t="s">
        <v>293</v>
      </c>
      <c r="B8" s="892"/>
      <c r="C8" s="898"/>
      <c r="D8" s="899"/>
      <c r="E8" s="898"/>
      <c r="F8" s="899"/>
      <c r="G8" s="898"/>
      <c r="H8" s="899"/>
      <c r="I8" s="881">
        <f t="shared" si="0"/>
        <v>0</v>
      </c>
      <c r="J8" s="897"/>
      <c r="K8" s="881">
        <f t="shared" si="1"/>
        <v>0</v>
      </c>
      <c r="L8" s="882"/>
      <c r="U8"/>
      <c r="V8" s="10"/>
      <c r="W8" s="10"/>
    </row>
    <row r="9" spans="1:23" ht="15" customHeight="1" thickBot="1">
      <c r="A9" s="902" t="s">
        <v>294</v>
      </c>
      <c r="B9" s="903"/>
      <c r="C9" s="900"/>
      <c r="D9" s="901"/>
      <c r="E9" s="900"/>
      <c r="F9" s="901"/>
      <c r="G9" s="900"/>
      <c r="H9" s="901"/>
      <c r="I9" s="904">
        <f t="shared" si="0"/>
        <v>0</v>
      </c>
      <c r="J9" s="907"/>
      <c r="K9" s="904">
        <f t="shared" si="1"/>
        <v>0</v>
      </c>
      <c r="L9" s="905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287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73" t="s">
        <v>298</v>
      </c>
      <c r="B12" s="874"/>
      <c r="C12" s="877" t="s">
        <v>25</v>
      </c>
      <c r="D12" s="877"/>
      <c r="E12" s="877" t="s">
        <v>7</v>
      </c>
      <c r="F12" s="877"/>
      <c r="G12" s="877" t="s">
        <v>8</v>
      </c>
      <c r="H12" s="877"/>
      <c r="I12" s="878" t="s">
        <v>26</v>
      </c>
      <c r="J12" s="878"/>
      <c r="K12" s="869" t="s">
        <v>27</v>
      </c>
      <c r="L12" s="870"/>
      <c r="N12" s="19"/>
    </row>
    <row r="13" spans="1:23" ht="13.5" thickBot="1">
      <c r="A13" s="875"/>
      <c r="B13" s="876"/>
      <c r="C13" s="879" t="s">
        <v>28</v>
      </c>
      <c r="D13" s="879"/>
      <c r="E13" s="879" t="s">
        <v>26</v>
      </c>
      <c r="F13" s="879"/>
      <c r="G13" s="879" t="s">
        <v>26</v>
      </c>
      <c r="H13" s="879"/>
      <c r="I13" s="880" t="s">
        <v>29</v>
      </c>
      <c r="J13" s="880"/>
      <c r="K13" s="871" t="s">
        <v>29</v>
      </c>
      <c r="L13" s="872"/>
      <c r="N13"/>
      <c r="O13"/>
      <c r="P13"/>
      <c r="Q13"/>
      <c r="R13"/>
    </row>
    <row r="14" spans="1:23" ht="15" customHeight="1">
      <c r="A14" s="893" t="s">
        <v>279</v>
      </c>
      <c r="B14" s="894" t="s">
        <v>279</v>
      </c>
      <c r="C14" s="883"/>
      <c r="D14" s="883"/>
      <c r="E14" s="883"/>
      <c r="F14" s="883"/>
      <c r="G14" s="883"/>
      <c r="H14" s="883"/>
      <c r="I14" s="884">
        <f>G14-E14</f>
        <v>0</v>
      </c>
      <c r="J14" s="884"/>
      <c r="K14" s="881">
        <f>G14-C14</f>
        <v>0</v>
      </c>
      <c r="L14" s="882"/>
      <c r="N14" s="19"/>
      <c r="O14"/>
      <c r="P14"/>
      <c r="Q14"/>
      <c r="R14"/>
      <c r="S14"/>
      <c r="T14"/>
    </row>
    <row r="15" spans="1:23" ht="15" customHeight="1">
      <c r="A15" s="885" t="s">
        <v>280</v>
      </c>
      <c r="B15" s="886" t="s">
        <v>280</v>
      </c>
      <c r="C15" s="895"/>
      <c r="D15" s="895"/>
      <c r="E15" s="895"/>
      <c r="F15" s="895"/>
      <c r="G15" s="895"/>
      <c r="H15" s="895"/>
      <c r="I15" s="884">
        <f t="shared" ref="I15:I16" si="2">G15-E15</f>
        <v>0</v>
      </c>
      <c r="J15" s="884"/>
      <c r="K15" s="881">
        <f t="shared" ref="K15:K16" si="3">G15-C15</f>
        <v>0</v>
      </c>
      <c r="L15" s="882"/>
      <c r="N15" s="19"/>
      <c r="O15"/>
      <c r="P15"/>
      <c r="Q15"/>
      <c r="R15"/>
      <c r="S15"/>
      <c r="T15"/>
    </row>
    <row r="16" spans="1:23" ht="15" customHeight="1" thickBot="1">
      <c r="A16" s="887" t="s">
        <v>295</v>
      </c>
      <c r="B16" s="888"/>
      <c r="C16" s="906"/>
      <c r="D16" s="906"/>
      <c r="E16" s="906"/>
      <c r="F16" s="906"/>
      <c r="G16" s="906"/>
      <c r="H16" s="906"/>
      <c r="I16" s="908">
        <f t="shared" si="2"/>
        <v>0</v>
      </c>
      <c r="J16" s="908"/>
      <c r="K16" s="904">
        <f t="shared" si="3"/>
        <v>0</v>
      </c>
      <c r="L16" s="905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288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73" t="s">
        <v>298</v>
      </c>
      <c r="B19" s="874"/>
      <c r="C19" s="877" t="s">
        <v>25</v>
      </c>
      <c r="D19" s="877"/>
      <c r="E19" s="877" t="s">
        <v>7</v>
      </c>
      <c r="F19" s="877"/>
      <c r="G19" s="877" t="s">
        <v>8</v>
      </c>
      <c r="H19" s="877"/>
      <c r="I19" s="878" t="s">
        <v>26</v>
      </c>
      <c r="J19" s="878"/>
      <c r="K19" s="869" t="s">
        <v>27</v>
      </c>
      <c r="L19" s="870"/>
      <c r="O19" s="48"/>
      <c r="P19"/>
      <c r="Q19" s="11"/>
      <c r="R19"/>
      <c r="S19"/>
      <c r="T19"/>
    </row>
    <row r="20" spans="1:20" ht="13.5" thickBot="1">
      <c r="A20" s="875"/>
      <c r="B20" s="876"/>
      <c r="C20" s="879" t="s">
        <v>28</v>
      </c>
      <c r="D20" s="879"/>
      <c r="E20" s="879" t="s">
        <v>26</v>
      </c>
      <c r="F20" s="879"/>
      <c r="G20" s="879" t="s">
        <v>26</v>
      </c>
      <c r="H20" s="879"/>
      <c r="I20" s="880" t="s">
        <v>29</v>
      </c>
      <c r="J20" s="880"/>
      <c r="K20" s="871" t="s">
        <v>29</v>
      </c>
      <c r="L20" s="872"/>
      <c r="N20" s="19"/>
      <c r="O20" s="48"/>
      <c r="P20"/>
      <c r="Q20"/>
      <c r="R20"/>
      <c r="S20"/>
      <c r="T20"/>
    </row>
    <row r="21" spans="1:20" ht="15" customHeight="1">
      <c r="A21" s="893" t="s">
        <v>289</v>
      </c>
      <c r="B21" s="894"/>
      <c r="C21" s="909"/>
      <c r="D21" s="909"/>
      <c r="E21" s="909"/>
      <c r="F21" s="909"/>
      <c r="G21" s="909"/>
      <c r="H21" s="909"/>
      <c r="I21" s="884">
        <f>G21-E21</f>
        <v>0</v>
      </c>
      <c r="J21" s="884"/>
      <c r="K21" s="881">
        <f>G21-C21</f>
        <v>0</v>
      </c>
      <c r="L21" s="882"/>
      <c r="N21" s="19"/>
      <c r="O21" s="48"/>
      <c r="P21"/>
      <c r="Q21"/>
      <c r="R21"/>
      <c r="S21"/>
      <c r="T21"/>
    </row>
    <row r="22" spans="1:20" ht="15" customHeight="1">
      <c r="A22" s="885" t="s">
        <v>290</v>
      </c>
      <c r="B22" s="886"/>
      <c r="C22" s="896"/>
      <c r="D22" s="896"/>
      <c r="E22" s="896"/>
      <c r="F22" s="896"/>
      <c r="G22" s="896"/>
      <c r="H22" s="896"/>
      <c r="I22" s="884">
        <f t="shared" ref="I22:I31" si="4">G22-E22</f>
        <v>0</v>
      </c>
      <c r="J22" s="884"/>
      <c r="K22" s="881">
        <f t="shared" ref="K22:K31" si="5">G22-C22</f>
        <v>0</v>
      </c>
      <c r="L22" s="882"/>
      <c r="N22" s="19"/>
      <c r="O22" s="48"/>
      <c r="P22"/>
      <c r="Q22"/>
      <c r="R22"/>
      <c r="S22"/>
      <c r="T22"/>
    </row>
    <row r="23" spans="1:20" ht="15" customHeight="1">
      <c r="A23" s="885" t="s">
        <v>284</v>
      </c>
      <c r="B23" s="886"/>
      <c r="C23" s="896"/>
      <c r="D23" s="896"/>
      <c r="E23" s="896"/>
      <c r="F23" s="896"/>
      <c r="G23" s="896"/>
      <c r="H23" s="896"/>
      <c r="I23" s="884">
        <f t="shared" si="4"/>
        <v>0</v>
      </c>
      <c r="J23" s="884"/>
      <c r="K23" s="881">
        <f t="shared" si="5"/>
        <v>0</v>
      </c>
      <c r="L23" s="882"/>
      <c r="N23" s="19"/>
      <c r="O23" s="48"/>
      <c r="P23"/>
      <c r="Q23"/>
      <c r="R23"/>
      <c r="S23"/>
      <c r="T23"/>
    </row>
    <row r="24" spans="1:20" ht="15" customHeight="1">
      <c r="A24" s="885" t="s">
        <v>285</v>
      </c>
      <c r="B24" s="886"/>
      <c r="C24" s="896"/>
      <c r="D24" s="896"/>
      <c r="E24" s="896"/>
      <c r="F24" s="896"/>
      <c r="G24" s="896"/>
      <c r="H24" s="896"/>
      <c r="I24" s="884">
        <f t="shared" si="4"/>
        <v>0</v>
      </c>
      <c r="J24" s="884"/>
      <c r="K24" s="881">
        <f t="shared" si="5"/>
        <v>0</v>
      </c>
      <c r="L24" s="882"/>
      <c r="M24" s="19"/>
      <c r="N24" s="15"/>
      <c r="O24" s="17"/>
      <c r="P24"/>
      <c r="Q24"/>
      <c r="R24"/>
      <c r="S24"/>
      <c r="T24"/>
    </row>
    <row r="25" spans="1:20" ht="15" customHeight="1">
      <c r="A25" s="885" t="s">
        <v>281</v>
      </c>
      <c r="B25" s="886"/>
      <c r="C25" s="896"/>
      <c r="D25" s="896"/>
      <c r="E25" s="896"/>
      <c r="F25" s="896"/>
      <c r="G25" s="896"/>
      <c r="H25" s="896"/>
      <c r="I25" s="884">
        <f t="shared" si="4"/>
        <v>0</v>
      </c>
      <c r="J25" s="884"/>
      <c r="K25" s="881">
        <f t="shared" si="5"/>
        <v>0</v>
      </c>
      <c r="L25" s="882"/>
      <c r="M25" s="19"/>
      <c r="N25" s="15"/>
      <c r="O25" s="17"/>
      <c r="P25"/>
      <c r="Q25"/>
      <c r="R25"/>
      <c r="S25"/>
      <c r="T25"/>
    </row>
    <row r="26" spans="1:20" ht="15" customHeight="1">
      <c r="A26" s="885" t="s">
        <v>282</v>
      </c>
      <c r="B26" s="886"/>
      <c r="C26" s="896"/>
      <c r="D26" s="896"/>
      <c r="E26" s="896"/>
      <c r="F26" s="896"/>
      <c r="G26" s="896"/>
      <c r="H26" s="896"/>
      <c r="I26" s="884">
        <f t="shared" si="4"/>
        <v>0</v>
      </c>
      <c r="J26" s="884"/>
      <c r="K26" s="881">
        <f t="shared" si="5"/>
        <v>0</v>
      </c>
      <c r="L26" s="882"/>
      <c r="M26" s="19"/>
      <c r="N26" s="15"/>
      <c r="O26" s="17"/>
      <c r="P26"/>
      <c r="Q26"/>
      <c r="R26"/>
      <c r="S26"/>
      <c r="T26"/>
    </row>
    <row r="27" spans="1:20" ht="15" customHeight="1">
      <c r="A27" s="885" t="s">
        <v>283</v>
      </c>
      <c r="B27" s="886"/>
      <c r="C27" s="895"/>
      <c r="D27" s="895"/>
      <c r="E27" s="895"/>
      <c r="F27" s="895"/>
      <c r="G27" s="895"/>
      <c r="H27" s="895"/>
      <c r="I27" s="884">
        <f t="shared" si="4"/>
        <v>0</v>
      </c>
      <c r="J27" s="884"/>
      <c r="K27" s="881">
        <f t="shared" si="5"/>
        <v>0</v>
      </c>
      <c r="L27" s="882"/>
      <c r="M27" s="19"/>
      <c r="N27" s="13"/>
      <c r="O27"/>
      <c r="P27"/>
      <c r="Q27"/>
      <c r="R27"/>
      <c r="S27"/>
      <c r="T27"/>
    </row>
    <row r="28" spans="1:20" ht="15" customHeight="1">
      <c r="A28" s="885" t="s">
        <v>291</v>
      </c>
      <c r="B28" s="886"/>
      <c r="C28" s="895"/>
      <c r="D28" s="895"/>
      <c r="E28" s="895"/>
      <c r="F28" s="895"/>
      <c r="G28" s="895"/>
      <c r="H28" s="895"/>
      <c r="I28" s="884">
        <f t="shared" si="4"/>
        <v>0</v>
      </c>
      <c r="J28" s="884"/>
      <c r="K28" s="881">
        <f t="shared" si="5"/>
        <v>0</v>
      </c>
      <c r="L28" s="882"/>
      <c r="M28" s="19"/>
      <c r="N28" s="15"/>
      <c r="O28" s="17"/>
      <c r="P28"/>
      <c r="Q28"/>
      <c r="R28"/>
      <c r="S28"/>
      <c r="T28"/>
    </row>
    <row r="29" spans="1:20" ht="15" customHeight="1">
      <c r="A29" s="885" t="s">
        <v>292</v>
      </c>
      <c r="B29" s="886"/>
      <c r="C29" s="895"/>
      <c r="D29" s="895"/>
      <c r="E29" s="895"/>
      <c r="F29" s="895"/>
      <c r="G29" s="895"/>
      <c r="H29" s="895"/>
      <c r="I29" s="884">
        <f t="shared" si="4"/>
        <v>0</v>
      </c>
      <c r="J29" s="884"/>
      <c r="K29" s="881">
        <f t="shared" si="5"/>
        <v>0</v>
      </c>
      <c r="L29" s="882"/>
      <c r="M29" s="19"/>
      <c r="N29" s="15"/>
      <c r="O29" s="17"/>
      <c r="P29"/>
      <c r="Q29"/>
      <c r="R29"/>
      <c r="S29"/>
      <c r="T29"/>
    </row>
    <row r="30" spans="1:20" ht="15" customHeight="1">
      <c r="A30" s="885" t="s">
        <v>296</v>
      </c>
      <c r="B30" s="886"/>
      <c r="C30" s="895"/>
      <c r="D30" s="895"/>
      <c r="E30" s="895"/>
      <c r="F30" s="895"/>
      <c r="G30" s="895"/>
      <c r="H30" s="895"/>
      <c r="I30" s="884">
        <f t="shared" si="4"/>
        <v>0</v>
      </c>
      <c r="J30" s="884"/>
      <c r="K30" s="881">
        <f t="shared" si="5"/>
        <v>0</v>
      </c>
      <c r="L30" s="882"/>
      <c r="M30" s="19"/>
      <c r="N30" s="15"/>
      <c r="O30" s="17"/>
      <c r="P30"/>
      <c r="Q30"/>
      <c r="R30"/>
      <c r="S30"/>
      <c r="T30"/>
    </row>
    <row r="31" spans="1:20" ht="15" customHeight="1" thickBot="1">
      <c r="A31" s="887" t="s">
        <v>297</v>
      </c>
      <c r="B31" s="888"/>
      <c r="C31" s="906"/>
      <c r="D31" s="906"/>
      <c r="E31" s="906"/>
      <c r="F31" s="906"/>
      <c r="G31" s="906"/>
      <c r="H31" s="906"/>
      <c r="I31" s="908">
        <f t="shared" si="4"/>
        <v>0</v>
      </c>
      <c r="J31" s="908"/>
      <c r="K31" s="904">
        <f t="shared" si="5"/>
        <v>0</v>
      </c>
      <c r="L31" s="905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60"/>
      <c r="B33" s="760"/>
      <c r="C33" s="760"/>
      <c r="D33" s="760"/>
      <c r="F33" s="7"/>
      <c r="H33" s="8"/>
      <c r="J33" s="16"/>
    </row>
    <row r="34" spans="1:15">
      <c r="E34" s="759"/>
      <c r="F34" s="759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2025-06-11T09:40:57Z</cp:lastPrinted>
  <dcterms:created xsi:type="dcterms:W3CDTF">2007-07-07T03:28:17Z</dcterms:created>
  <dcterms:modified xsi:type="dcterms:W3CDTF">2025-06-13T17:29:15Z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