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2. Data Medco\02. Operation Work\00. Daily Generation Report\Juni 2025\"/>
    </mc:Choice>
  </mc:AlternateContent>
  <xr:revisionPtr revIDLastSave="0" documentId="13_ncr:1_{C2D6717D-A77E-4899-8817-8566097D31BB}" xr6:coauthVersionLast="47" xr6:coauthVersionMax="47" xr10:uidLastSave="{00000000-0000-0000-0000-000000000000}"/>
  <bookViews>
    <workbookView xWindow="-120" yWindow="-120" windowWidth="20730" windowHeight="11040" tabRatio="652" activeTab="3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</workbook>
</file>

<file path=xl/calcChain.xml><?xml version="1.0" encoding="utf-8"?>
<calcChain xmlns="http://schemas.openxmlformats.org/spreadsheetml/2006/main">
  <c r="BI32" i="37" l="1"/>
  <c r="BH32" i="37"/>
  <c r="BG32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K32" i="37"/>
  <c r="AJ32" i="37"/>
  <c r="AI32" i="37"/>
  <c r="AH32" i="37"/>
  <c r="AG32" i="37"/>
  <c r="AF32" i="37"/>
  <c r="AE32" i="37"/>
  <c r="AD32" i="37"/>
  <c r="AC32" i="37"/>
  <c r="AB32" i="37"/>
  <c r="AA32" i="37"/>
  <c r="Z32" i="37"/>
  <c r="Y32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D32" i="37"/>
  <c r="C32" i="37"/>
  <c r="B32" i="37"/>
  <c r="BI31" i="37"/>
  <c r="BH31" i="37"/>
  <c r="BG31" i="37"/>
  <c r="BF31" i="37"/>
  <c r="BE31" i="37"/>
  <c r="BD31" i="37"/>
  <c r="BC31" i="37"/>
  <c r="BB31" i="37"/>
  <c r="BA31" i="37"/>
  <c r="AZ31" i="37"/>
  <c r="AY31" i="37"/>
  <c r="AX31" i="37"/>
  <c r="AW31" i="37"/>
  <c r="AV31" i="37"/>
  <c r="AU31" i="37"/>
  <c r="AT31" i="37"/>
  <c r="AS31" i="37"/>
  <c r="AR31" i="37"/>
  <c r="AQ31" i="37"/>
  <c r="AP31" i="37"/>
  <c r="AO31" i="37"/>
  <c r="AN31" i="37"/>
  <c r="AM31" i="37"/>
  <c r="AL31" i="37"/>
  <c r="AK31" i="37"/>
  <c r="AJ31" i="37"/>
  <c r="AI31" i="37"/>
  <c r="AH31" i="37"/>
  <c r="AG31" i="37"/>
  <c r="AF31" i="37"/>
  <c r="AE31" i="37"/>
  <c r="AD31" i="37"/>
  <c r="AC31" i="37"/>
  <c r="AB31" i="37"/>
  <c r="AA31" i="37"/>
  <c r="Z31" i="37"/>
  <c r="Y31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E31" i="37"/>
  <c r="D31" i="37"/>
  <c r="C31" i="37"/>
  <c r="B31" i="37"/>
  <c r="BI30" i="37"/>
  <c r="BH30" i="37"/>
  <c r="BG30" i="37"/>
  <c r="BF30" i="37"/>
  <c r="BE30" i="37"/>
  <c r="BD30" i="37"/>
  <c r="BC30" i="37"/>
  <c r="BB30" i="37"/>
  <c r="BA30" i="37"/>
  <c r="AZ30" i="37"/>
  <c r="AY30" i="37"/>
  <c r="AX30" i="37"/>
  <c r="AW30" i="37"/>
  <c r="AV30" i="37"/>
  <c r="AU30" i="37"/>
  <c r="AT30" i="37"/>
  <c r="AT29" i="37" s="1"/>
  <c r="AS30" i="37"/>
  <c r="AR30" i="37"/>
  <c r="AQ30" i="37"/>
  <c r="AP30" i="37"/>
  <c r="AO30" i="37"/>
  <c r="AN30" i="37"/>
  <c r="AM30" i="37"/>
  <c r="AL30" i="37"/>
  <c r="AK30" i="37"/>
  <c r="AJ30" i="37"/>
  <c r="AI30" i="37"/>
  <c r="AH30" i="37"/>
  <c r="AG30" i="37"/>
  <c r="AF30" i="37"/>
  <c r="AE30" i="37"/>
  <c r="AD30" i="37"/>
  <c r="AC30" i="37"/>
  <c r="AB30" i="37"/>
  <c r="AA30" i="37"/>
  <c r="Z30" i="37"/>
  <c r="Y30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K30" i="37"/>
  <c r="J30" i="37"/>
  <c r="I30" i="37"/>
  <c r="H30" i="37"/>
  <c r="G30" i="37"/>
  <c r="F30" i="37"/>
  <c r="E30" i="37"/>
  <c r="D30" i="37"/>
  <c r="C30" i="37"/>
  <c r="C29" i="37" s="1"/>
  <c r="B30" i="37"/>
  <c r="B29" i="37" s="1"/>
  <c r="AR29" i="37"/>
  <c r="AQ29" i="37"/>
  <c r="AP29" i="37"/>
  <c r="AO29" i="37"/>
  <c r="AD29" i="37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819B915C-E77D-4049-870F-370997C8E25F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441D790E-4FE7-458C-B9F1-FDB204BA845D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</commentList>
</comments>
</file>

<file path=xl/sharedStrings.xml><?xml version="1.0" encoding="utf-8"?>
<sst xmlns="http://schemas.openxmlformats.org/spreadsheetml/2006/main" count="637" uniqueCount="351">
  <si>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</si>
  <si>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</si>
  <si>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</si>
  <si>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</si>
  <si>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</si>
  <si>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</si>
  <si>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</si>
  <si>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</si>
  <si>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</si>
  <si>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</si>
  <si>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</si>
  <si>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</si>
  <si>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</si>
  <si>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</si>
  <si>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</si>
  <si>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</si>
  <si>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</si>
  <si>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</si>
  <si>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</si>
  <si>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</si>
  <si>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</si>
  <si>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</si>
  <si>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</si>
  <si>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</si>
  <si>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</si>
  <si>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</si>
  <si>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</si>
  <si>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</si>
  <si>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</si>
  <si>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</si>
  <si>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</si>
  <si>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</si>
  <si>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</si>
  <si>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</si>
  <si>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</si>
  <si>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</si>
  <si>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</si>
  <si>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</si>
  <si>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</si>
  <si>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</si>
  <si>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</si>
  <si>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</si>
  <si>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</si>
  <si>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</si>
  <si>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</si>
  <si>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</si>
  <si>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</si>
  <si>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</si>
  <si>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</si>
  <si>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</si>
  <si>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</si>
  <si>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</si>
  <si>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</si>
  <si>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</si>
  <si>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</si>
  <si>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</si>
  <si>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</si>
  <si>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</si>
  <si>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</si>
  <si>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</si>
  <si>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</si>
  <si>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</si>
  <si>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</si>
  <si>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</si>
  <si>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</si>
  <si>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</si>
  <si>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</si>
  <si>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</si>
  <si>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</si>
  <si>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</si>
  <si>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</si>
  <si>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</si>
  <si>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</si>
  <si>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</si>
  <si>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</si>
  <si>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</si>
  <si>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</si>
  <si>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</si>
  <si>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</si>
  <si>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</si>
  <si>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</si>
  <si>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</si>
  <si>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</si>
  <si>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</si>
  <si>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</si>
  <si>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</si>
  <si>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</si>
  <si>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</si>
  <si>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</si>
  <si>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</si>
  <si>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</si>
  <si>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</si>
  <si>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</si>
  <si>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</si>
  <si>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</si>
  <si>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</si>
  <si>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</si>
  <si>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</si>
  <si>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</si>
  <si>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</si>
  <si>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</si>
  <si>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</si>
  <si>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</si>
  <si>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</si>
  <si>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</si>
  <si>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</si>
  <si>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</si>
  <si>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</si>
  <si>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</si>
  <si>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</si>
  <si>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</si>
  <si>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</si>
  <si>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</si>
  <si>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</si>
  <si>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</si>
  <si>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</si>
  <si>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</si>
  <si>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</si>
  <si>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</si>
  <si>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</si>
  <si>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</si>
  <si>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</si>
  <si>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</si>
  <si>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</si>
  <si>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</si>
  <si>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</si>
  <si>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</si>
  <si>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</si>
  <si>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</si>
  <si>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</si>
  <si>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</si>
  <si>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</si>
  <si>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</si>
  <si>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</si>
  <si>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</si>
  <si>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</si>
  <si>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</si>
  <si>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</si>
  <si>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</si>
  <si>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</si>
  <si>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</si>
  <si>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</si>
  <si>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</si>
  <si>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</si>
  <si>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</si>
  <si>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</si>
  <si>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</si>
  <si>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</si>
  <si>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</si>
  <si>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</si>
  <si>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</si>
  <si>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</si>
  <si>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</si>
  <si>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</si>
  <si>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</si>
  <si>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</si>
  <si>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</si>
  <si>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</si>
  <si>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</si>
  <si>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</si>
  <si>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</si>
  <si>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</si>
  <si>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</si>
  <si>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</si>
  <si>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</si>
  <si>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</si>
  <si>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</si>
  <si>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</si>
  <si>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</si>
  <si>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</si>
  <si>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</si>
  <si>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</si>
  <si>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</si>
  <si>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</si>
  <si>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</si>
  <si>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</si>
  <si>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</si>
  <si>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</si>
  <si>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</si>
  <si>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</si>
  <si>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</si>
  <si>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</si>
  <si>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</si>
  <si>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</si>
  <si>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</si>
  <si>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</si>
  <si>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</si>
  <si>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</si>
  <si>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</si>
  <si>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</si>
  <si>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</si>
  <si>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</si>
  <si>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</si>
  <si>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</si>
  <si>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</si>
  <si>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</si>
  <si>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</si>
  <si>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</si>
  <si>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</si>
  <si>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</si>
  <si>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</si>
  <si>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</si>
  <si>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</si>
  <si>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</si>
  <si>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</si>
  <si>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</si>
  <si>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</si>
  <si>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</si>
  <si>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</si>
  <si>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</si>
  <si>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</si>
  <si>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</si>
  <si>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</si>
  <si>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</si>
  <si>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</si>
  <si>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</si>
  <si>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</si>
  <si>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</si>
  <si>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</si>
  <si>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</si>
  <si>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</si>
  <si>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</si>
  <si>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</si>
  <si>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</si>
  <si>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</si>
  <si>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</si>
  <si>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</si>
  <si>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</si>
  <si>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</si>
  <si>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</si>
  <si>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</si>
  <si>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Header Reinjection Pump Temperature</t>
  </si>
  <si>
    <t>Header Reinjection Pump Pressure</t>
  </si>
  <si>
    <t>Opening 
CV-A</t>
  </si>
  <si>
    <t>Opening 
CV-B</t>
  </si>
  <si>
    <t>Bara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</si>
  <si>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</si>
  <si>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</si>
  <si>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</si>
  <si>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</si>
  <si>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</si>
  <si>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</si>
  <si>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</si>
  <si>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</si>
  <si>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</si>
  <si>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</si>
  <si>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</si>
  <si>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</si>
  <si>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</si>
  <si>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</si>
  <si>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</si>
  <si>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</si>
  <si>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</si>
  <si>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</si>
  <si>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</si>
  <si>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</si>
  <si>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</si>
  <si>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</si>
  <si>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</si>
  <si>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</si>
  <si>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</si>
  <si>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</si>
  <si>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</si>
  <si>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</si>
  <si>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</si>
  <si>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</si>
  <si>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</si>
  <si>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</si>
  <si>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</si>
  <si>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</si>
  <si>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</si>
  <si>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</si>
  <si>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</si>
  <si>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</si>
  <si>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</si>
  <si>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</si>
  <si>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</si>
  <si>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</si>
  <si>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</si>
  <si>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</si>
  <si>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</si>
  <si>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</si>
  <si>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</si>
  <si>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</si>
  <si>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</si>
  <si>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</si>
  <si>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</si>
  <si>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</si>
  <si>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</si>
  <si>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</si>
  <si>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</si>
  <si>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</si>
  <si>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</si>
  <si>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</si>
  <si>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</si>
  <si>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</si>
  <si>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</si>
  <si>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</si>
  <si>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</si>
  <si>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</si>
  <si>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</si>
  <si>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</si>
  <si>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</si>
  <si>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Steamfield : Vandy</t>
  </si>
  <si>
    <t>Shift Leader : Hary</t>
  </si>
  <si>
    <t>CCR Operator : Fauzan</t>
  </si>
  <si>
    <t>22:00</t>
  </si>
  <si>
    <t>Shift Leader : Mahatir</t>
  </si>
  <si>
    <t>5. Brine Booster Pump IJN-8B (P-2301B) have indication mechseal leaking. Status: CB open and manual valve suction &amp; discharge close.</t>
  </si>
  <si>
    <t>6. Brine Booster Pump IJN-6A (P-2201A) have indication mechseal leaking</t>
  </si>
  <si>
    <t>7. Brine Dump Control valve Ijen-6  PV-2227A indication passing</t>
  </si>
  <si>
    <t>8. Compressor A have indication noise on bearing screw pump</t>
  </si>
  <si>
    <t>5. Brine Booster Pump IJN-8B (P-2301B) have indication mechseal leaking</t>
  </si>
  <si>
    <t xml:space="preserve">1. Steam Dump Control Valve PV-2430B indication PV has passing problem </t>
  </si>
  <si>
    <t>Delta Pressure</t>
  </si>
  <si>
    <t>Barg</t>
  </si>
  <si>
    <t>PV-2503</t>
  </si>
  <si>
    <t>23:30</t>
  </si>
  <si>
    <t xml:space="preserve">Open drain suction strainer of Reinjection Pump-B due to prepare cleaning </t>
  </si>
  <si>
    <t>Stop running test diesel pit pump IJN-6 --&gt; Level pond : 26%</t>
  </si>
  <si>
    <t>Running test diesel pit pump IJN-6 --&gt; Level fuel : 107 cm, level pond : 26.3%, Speed : 1483 Rpm, Discharge Pressure : 18 Bar --&gt; Result : seal oil leakage little bit</t>
  </si>
  <si>
    <t>Daily tool box meeting</t>
  </si>
  <si>
    <t>Weekly housekeeping Power block area</t>
  </si>
  <si>
    <t>Continue troubleshoot streetlighting (by MTC team)</t>
  </si>
  <si>
    <t>Pull out strainer Re-injection pump B due to cleaning by MTC team</t>
  </si>
  <si>
    <t>Turn on air dryer B until dew point more than -40.0 degC for prepare switching schedule</t>
  </si>
  <si>
    <t>Switching air dryer A to B (Dew point air dryer B -41.1 degC)</t>
  </si>
  <si>
    <t xml:space="preserve">Swipe strainer B to A Brine Booster Pump IJN 8 due to high delta pressure more than 0.6 barg </t>
  </si>
  <si>
    <t>Filling service water tank from baker tank (Level SW tank before filling : 40.8% , after filling : 47.2%)</t>
  </si>
  <si>
    <t>Check and Release Pressure &amp; Condensate Master Valve &amp; Wing Valve PW IJN 5-1 (Standart activities schedule)</t>
  </si>
  <si>
    <t>Fire Extinguisher Inspection (Standart activities schedule)</t>
  </si>
  <si>
    <t>Flammable Gas Detector Inspection (Standart activities schedule)</t>
  </si>
  <si>
    <t>Hose box inpection (Standart activities schedule)</t>
  </si>
  <si>
    <t xml:space="preserve">Rectify sand filter panel due to cannot run if auto mode </t>
  </si>
  <si>
    <t>Brine bypass control valve A (PV-2503) offline exercise and switch priority from B to A (Standart activities schedule)</t>
  </si>
  <si>
    <t>Rock Muffler control valve A (PV2430) offline exercise switch priority from B to A (Standart activities schedule)</t>
  </si>
  <si>
    <t>SR-06-2025-0011</t>
  </si>
  <si>
    <t>SR-06-2025-0012</t>
  </si>
  <si>
    <t>SR-06-2025-0013</t>
  </si>
  <si>
    <t>SR-06-2025-0014</t>
  </si>
  <si>
    <t>SR-06-2025-0015</t>
  </si>
  <si>
    <t>SR-06-2025-0016</t>
  </si>
  <si>
    <t>Differential pressure strainer-B of brine booster pump IJN-8 reach 0.62 Bar</t>
  </si>
  <si>
    <t>Door housing station FM-200 cannot open</t>
  </si>
  <si>
    <t>Different reading around 3 Bars for PT-2006A and PG (PI-2007A) on wellhead pressure 6-1</t>
  </si>
  <si>
    <t>Different reading around 6 Bars for PT-2106A and PG (PI-2107A) on wellhead pressure 8-1</t>
  </si>
  <si>
    <t>Different reading around 3 Bars for PT-2006C and PG (PI-2007C) on wellhead pressure 6-3</t>
  </si>
  <si>
    <t>Different reading around 3 Bars for PT-2006B and PG (PI-2007B) on wellhead pressure 6-2</t>
  </si>
  <si>
    <t>CCR Operator : Ois</t>
  </si>
  <si>
    <t>Steamfield : Dadan</t>
  </si>
  <si>
    <t>Handover day shift to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</si>
</sst>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_-;\-* #,##0_-;_-* &quot;-&quot;_-;_-@_-"/>
    <numFmt numFmtId="165" formatCode="_-* #,##0.00_-;\-* #,##0.00_-;_-* &quot;-&quot;??_-;_-@_-"/>
    <numFmt numFmtId="166" formatCode="[$-409]d\-mmm\-yyyy;@"/>
    <numFmt numFmtId="167" formatCode="0.000"/>
    <numFmt numFmtId="168" formatCode="0.0"/>
    <numFmt numFmtId="169" formatCode="h:mm;@"/>
    <numFmt numFmtId="170" formatCode="#,##0.0"/>
    <numFmt numFmtId="171" formatCode="#,##0.00000000"/>
    <numFmt numFmtId="172" formatCode="[$-409]mmmm\ d\,\ yyyy;@"/>
    <numFmt numFmtId="173" formatCode="[$-409]d\-mmm;@"/>
    <numFmt numFmtId="174" formatCode="[$-13809]dddd\,\ dd\ mmmm\ yyyy;@"/>
    <numFmt numFmtId="175" formatCode="[$-13809]hh:mm;@"/>
    <numFmt numFmtId="176" formatCode="#,##0;[Red]#,##0"/>
    <numFmt numFmtId="177" formatCode="@\."/>
    <numFmt numFmtId="178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165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164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164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164" fontId="63" fillId="0" borderId="0" applyFont="0" applyFill="0" applyBorder="0" applyAlignment="0" applyProtection="0"/>
    <xf numFmtId="0" fontId="62" fillId="0" borderId="0"/>
    <xf numFmtId="16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165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165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164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165" fontId="77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165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164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164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164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164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164" fontId="23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9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8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7" fontId="77" fillId="0" borderId="0" xfId="833" applyNumberFormat="1" applyAlignment="1">
      <alignment vertical="center" wrapText="1"/>
    </xf>
    <xf numFmtId="171" fontId="0" fillId="0" borderId="0" xfId="0" applyNumberFormat="1"/>
    <xf numFmtId="170" fontId="0" fillId="0" borderId="0" xfId="0" applyNumberFormat="1"/>
    <xf numFmtId="170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9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9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70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6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9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7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165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9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3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6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5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6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89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70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169" fontId="123" fillId="39" borderId="106" xfId="29" applyNumberFormat="1" applyFont="1" applyFill="1" applyBorder="1" applyAlignment="1">
      <alignment horizontal="center"/>
    </xf>
    <xf numFmtId="169" fontId="123" fillId="39" borderId="113" xfId="29" applyNumberFormat="1" applyFont="1" applyFill="1" applyBorder="1" applyAlignment="1">
      <alignment horizont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8" fontId="0" fillId="0" borderId="105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vertical="center"/>
    </xf>
    <xf numFmtId="178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4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4" fontId="79" fillId="39" borderId="5" xfId="0" applyNumberFormat="1" applyFont="1" applyFill="1" applyBorder="1" applyAlignment="1">
      <alignment horizontal="right"/>
    </xf>
    <xf numFmtId="2" fontId="79" fillId="39" borderId="5" xfId="0" quotePrefix="1" applyNumberFormat="1" applyFont="1" applyFill="1" applyBorder="1"/>
    <xf numFmtId="2" fontId="79" fillId="39" borderId="5" xfId="0" applyNumberFormat="1" applyFont="1" applyFill="1" applyBorder="1"/>
    <xf numFmtId="2" fontId="79" fillId="39" borderId="82" xfId="0" applyNumberFormat="1" applyFont="1" applyFill="1" applyBorder="1"/>
    <xf numFmtId="0" fontId="79" fillId="0" borderId="10" xfId="0" applyFont="1" applyBorder="1" applyAlignment="1">
      <alignment horizontal="center" vertical="center" wrapText="1"/>
    </xf>
    <xf numFmtId="0" fontId="79" fillId="0" borderId="74" xfId="0" applyFont="1" applyBorder="1" applyAlignment="1">
      <alignment horizontal="center" vertical="center"/>
    </xf>
    <xf numFmtId="4" fontId="79" fillId="0" borderId="100" xfId="0" applyNumberFormat="1" applyFont="1" applyBorder="1" applyAlignment="1">
      <alignment horizontal="right"/>
    </xf>
    <xf numFmtId="4" fontId="79" fillId="0" borderId="76" xfId="0" applyNumberFormat="1" applyFont="1" applyBorder="1" applyAlignment="1">
      <alignment horizontal="right"/>
    </xf>
    <xf numFmtId="0" fontId="112" fillId="4" borderId="107" xfId="1443" quotePrefix="1" applyFont="1" applyFill="1" applyBorder="1" applyAlignment="1">
      <alignment horizontal="center" vertical="center"/>
    </xf>
    <xf numFmtId="0" fontId="112" fillId="4" borderId="57" xfId="1443" quotePrefix="1" applyFont="1" applyFill="1" applyBorder="1" applyAlignment="1">
      <alignment horizontal="center" vertical="center"/>
    </xf>
    <xf numFmtId="0" fontId="112" fillId="4" borderId="109" xfId="1443" quotePrefix="1" applyFont="1" applyFill="1" applyBorder="1" applyAlignment="1">
      <alignment horizontal="center" vertical="center"/>
    </xf>
    <xf numFmtId="0" fontId="77" fillId="0" borderId="13" xfId="1443" applyBorder="1" applyAlignment="1">
      <alignment horizontal="left" vertical="center"/>
    </xf>
    <xf numFmtId="0" fontId="77" fillId="0" borderId="7" xfId="1443" applyBorder="1" applyAlignment="1">
      <alignment horizontal="left" vertical="center"/>
    </xf>
    <xf numFmtId="0" fontId="77" fillId="0" borderId="100" xfId="1443" applyBorder="1" applyAlignment="1">
      <alignment horizontal="left" vertical="center"/>
    </xf>
    <xf numFmtId="172" fontId="111" fillId="37" borderId="2" xfId="1443" applyNumberFormat="1" applyFont="1" applyFill="1" applyBorder="1" applyAlignment="1">
      <alignment horizontal="right" vertical="center"/>
    </xf>
    <xf numFmtId="172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7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2" fontId="111" fillId="37" borderId="2" xfId="1443" applyNumberFormat="1" applyFont="1" applyFill="1" applyBorder="1" applyAlignment="1">
      <alignment horizontal="left" vertical="center"/>
    </xf>
    <xf numFmtId="172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4" fontId="85" fillId="4" borderId="72" xfId="1443" applyNumberFormat="1" applyFont="1" applyFill="1" applyBorder="1" applyAlignment="1" applyProtection="1">
      <alignment horizontal="center" vertical="center"/>
      <protection locked="0"/>
    </xf>
    <xf numFmtId="174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2" fontId="112" fillId="4" borderId="48" xfId="1443" applyNumberFormat="1" applyFont="1" applyFill="1" applyBorder="1" applyAlignment="1" applyProtection="1">
      <alignment horizontal="center" vertical="center"/>
      <protection locked="0"/>
    </xf>
    <xf numFmtId="172" fontId="112" fillId="4" borderId="49" xfId="1443" applyNumberFormat="1" applyFont="1" applyFill="1" applyBorder="1" applyAlignment="1" applyProtection="1">
      <alignment horizontal="center" vertical="center"/>
      <protection locked="0"/>
    </xf>
    <xf numFmtId="172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0" fontId="130" fillId="0" borderId="67" xfId="0" applyFont="1" applyBorder="1" applyAlignment="1">
      <alignment vertical="center"/>
    </xf>
    <xf numFmtId="0" fontId="130" fillId="0" borderId="5" xfId="0" applyFont="1" applyBorder="1" applyAlignment="1">
      <alignment vertical="center"/>
    </xf>
    <xf numFmtId="0" fontId="130" fillId="0" borderId="76" xfId="0" applyFont="1" applyBorder="1" applyAlignment="1">
      <alignment vertical="center"/>
    </xf>
    <xf numFmtId="0" fontId="77" fillId="0" borderId="8" xfId="1443" applyBorder="1" applyAlignment="1">
      <alignment horizontal="left" vertical="center"/>
    </xf>
    <xf numFmtId="0" fontId="77" fillId="0" borderId="5" xfId="1443" applyBorder="1" applyAlignment="1">
      <alignment horizontal="left" vertical="center"/>
    </xf>
    <xf numFmtId="0" fontId="77" fillId="0" borderId="76" xfId="1443" applyBorder="1" applyAlignment="1">
      <alignment horizontal="left" vertical="center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2" fontId="114" fillId="4" borderId="48" xfId="1443" applyNumberFormat="1" applyFont="1" applyFill="1" applyBorder="1" applyAlignment="1" applyProtection="1">
      <alignment horizontal="center" vertical="center"/>
      <protection locked="0"/>
    </xf>
    <xf numFmtId="172" fontId="114" fillId="4" borderId="49" xfId="1443" applyNumberFormat="1" applyFont="1" applyFill="1" applyBorder="1" applyAlignment="1" applyProtection="1">
      <alignment horizontal="center" vertical="center"/>
      <protection locked="0"/>
    </xf>
    <xf numFmtId="172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170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70" fontId="112" fillId="4" borderId="26" xfId="21" applyNumberFormat="1" applyFont="1" applyFill="1" applyBorder="1" applyAlignment="1" applyProtection="1">
      <alignment horizontal="right" vertical="center"/>
      <protection locked="0"/>
    </xf>
    <xf numFmtId="170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70" fontId="112" fillId="4" borderId="8" xfId="16" quotePrefix="1" applyNumberFormat="1" applyFont="1" applyFill="1" applyBorder="1" applyAlignment="1">
      <alignment horizontal="right" vertical="center"/>
    </xf>
    <xf numFmtId="170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26" xfId="16" quotePrefix="1" applyNumberFormat="1" applyFont="1" applyFill="1" applyBorder="1" applyAlignment="1">
      <alignment horizontal="right" vertical="center"/>
    </xf>
    <xf numFmtId="170" fontId="112" fillId="4" borderId="15" xfId="16" quotePrefix="1" applyNumberFormat="1" applyFont="1" applyFill="1" applyBorder="1" applyAlignment="1">
      <alignment horizontal="right" vertical="center"/>
    </xf>
    <xf numFmtId="170" fontId="117" fillId="0" borderId="18" xfId="16" applyNumberFormat="1" applyFont="1" applyBorder="1" applyAlignment="1">
      <alignment horizontal="right"/>
    </xf>
    <xf numFmtId="170" fontId="117" fillId="0" borderId="20" xfId="16" applyNumberFormat="1" applyFont="1" applyBorder="1" applyAlignment="1">
      <alignment horizontal="right"/>
    </xf>
    <xf numFmtId="170" fontId="112" fillId="4" borderId="18" xfId="21" applyNumberFormat="1" applyFont="1" applyFill="1" applyBorder="1" applyAlignment="1" applyProtection="1">
      <alignment horizontal="right" vertical="center"/>
      <protection locked="0"/>
    </xf>
    <xf numFmtId="170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20" xfId="21" applyNumberFormat="1" applyFont="1" applyFill="1" applyBorder="1" applyAlignment="1" applyProtection="1">
      <alignment horizontal="right" vertical="center"/>
      <protection locked="0"/>
    </xf>
    <xf numFmtId="170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70" fontId="112" fillId="5" borderId="26" xfId="21" applyNumberFormat="1" applyFont="1" applyBorder="1" applyAlignment="1" applyProtection="1">
      <alignment horizontal="right" vertical="center"/>
      <protection locked="0"/>
    </xf>
    <xf numFmtId="170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70" fontId="112" fillId="0" borderId="8" xfId="21" applyNumberFormat="1" applyFont="1" applyFill="1" applyBorder="1" applyAlignment="1" applyProtection="1">
      <alignment horizontal="right" vertical="center"/>
      <protection locked="0"/>
    </xf>
    <xf numFmtId="170" fontId="112" fillId="0" borderId="9" xfId="21" applyNumberFormat="1" applyFont="1" applyFill="1" applyBorder="1" applyAlignment="1" applyProtection="1">
      <alignment horizontal="right" vertical="center"/>
      <protection locked="0"/>
    </xf>
    <xf numFmtId="170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70" fontId="112" fillId="0" borderId="26" xfId="21" applyNumberFormat="1" applyFont="1" applyFill="1" applyBorder="1" applyAlignment="1" applyProtection="1">
      <alignment horizontal="right" vertical="center"/>
      <protection locked="0"/>
    </xf>
    <xf numFmtId="170" fontId="112" fillId="0" borderId="15" xfId="21" applyNumberFormat="1" applyFont="1" applyFill="1" applyBorder="1" applyAlignment="1" applyProtection="1">
      <alignment horizontal="right" vertical="center"/>
      <protection locked="0"/>
    </xf>
    <xf numFmtId="170" fontId="112" fillId="5" borderId="8" xfId="21" applyNumberFormat="1" applyFont="1" applyBorder="1" applyAlignment="1" applyProtection="1">
      <alignment horizontal="right" vertical="center"/>
      <protection locked="0"/>
    </xf>
    <xf numFmtId="170" fontId="112" fillId="5" borderId="28" xfId="21" applyNumberFormat="1" applyFont="1" applyBorder="1" applyAlignment="1" applyProtection="1">
      <alignment horizontal="right" vertical="center"/>
      <protection locked="0"/>
    </xf>
    <xf numFmtId="170" fontId="112" fillId="5" borderId="8" xfId="21" applyNumberFormat="1" applyFont="1" applyBorder="1" applyAlignment="1">
      <alignment horizontal="right" vertical="center"/>
    </xf>
    <xf numFmtId="170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70" fontId="112" fillId="5" borderId="18" xfId="21" applyNumberFormat="1" applyFont="1" applyBorder="1" applyAlignment="1" applyProtection="1">
      <alignment horizontal="right" vertical="center"/>
      <protection locked="0"/>
    </xf>
    <xf numFmtId="170" fontId="112" fillId="5" borderId="20" xfId="21" applyNumberFormat="1" applyFont="1" applyBorder="1" applyAlignment="1" applyProtection="1">
      <alignment horizontal="right" vertical="center"/>
      <protection locked="0"/>
    </xf>
    <xf numFmtId="170" fontId="112" fillId="4" borderId="30" xfId="21" applyNumberFormat="1" applyFont="1" applyFill="1" applyBorder="1" applyAlignment="1" applyProtection="1">
      <alignment horizontal="right" vertical="center"/>
      <protection locked="0"/>
    </xf>
    <xf numFmtId="170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70" fontId="112" fillId="5" borderId="30" xfId="21" applyNumberFormat="1" applyFont="1" applyBorder="1" applyAlignment="1" applyProtection="1">
      <alignment horizontal="right" vertical="center"/>
      <protection locked="0"/>
    </xf>
    <xf numFmtId="170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70" fontId="112" fillId="4" borderId="8" xfId="21" applyNumberFormat="1" applyFont="1" applyFill="1" applyBorder="1" applyAlignment="1" applyProtection="1">
      <alignment horizontal="right" vertical="center"/>
      <protection locked="0"/>
    </xf>
    <xf numFmtId="170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70" fontId="112" fillId="5" borderId="19" xfId="21" applyNumberFormat="1" applyFont="1" applyBorder="1" applyAlignment="1" applyProtection="1">
      <alignment horizontal="right" vertical="center"/>
      <protection locked="0"/>
    </xf>
    <xf numFmtId="170" fontId="112" fillId="4" borderId="18" xfId="16" quotePrefix="1" applyNumberFormat="1" applyFont="1" applyFill="1" applyBorder="1" applyAlignment="1">
      <alignment horizontal="right" vertical="center"/>
    </xf>
    <xf numFmtId="170" fontId="112" fillId="4" borderId="19" xfId="16" quotePrefix="1" applyNumberFormat="1" applyFont="1" applyFill="1" applyBorder="1" applyAlignment="1">
      <alignment horizontal="right" vertical="center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88" xfId="0" applyFont="1" applyBorder="1" applyAlignment="1">
      <alignment horizontal="center" vertical="center"/>
    </xf>
    <xf numFmtId="0" fontId="79" fillId="0" borderId="62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7" fontId="0" fillId="0" borderId="54" xfId="0" applyNumberFormat="1" applyBorder="1" applyAlignment="1">
      <alignment horizontal="center" vertical="center"/>
    </xf>
    <xf numFmtId="177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70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70" fontId="112" fillId="5" borderId="1" xfId="21" applyNumberFormat="1" applyFont="1" applyBorder="1" applyAlignment="1" applyProtection="1">
      <alignment horizontal="right" vertical="center"/>
      <protection locked="0"/>
    </xf>
    <xf numFmtId="170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70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70" fontId="112" fillId="4" borderId="105" xfId="16" quotePrefix="1" applyNumberFormat="1" applyFont="1" applyFill="1" applyBorder="1" applyAlignment="1">
      <alignment horizontal="right" vertical="center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432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39"/>
  <sheetViews>
    <sheetView showGridLines="0" zoomScaleNormal="100" workbookViewId="0">
      <selection activeCell="P23" sqref="P23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59">
        <f>Meter!B1</f>
        <v>45827</v>
      </c>
      <c r="I1" s="459"/>
      <c r="J1" s="460"/>
      <c r="K1" s="145"/>
      <c r="L1" s="144"/>
      <c r="M1" s="144"/>
    </row>
    <row r="2" spans="1:20" ht="14.25" thickTop="1" thickBot="1"/>
    <row r="3" spans="1:20" s="152" customFormat="1" ht="42" customHeight="1">
      <c r="B3" s="464" t="s">
        <v>2</v>
      </c>
      <c r="C3" s="465"/>
      <c r="D3" s="465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27.495586437500005</v>
      </c>
      <c r="G4" s="233">
        <f>Steamfield!O30</f>
        <v>197.89969054583332</v>
      </c>
      <c r="H4" s="233">
        <f>Steamfield!M30</f>
        <v>21.305167541666673</v>
      </c>
      <c r="I4" s="234"/>
      <c r="J4" s="235"/>
      <c r="R4" s="21"/>
      <c r="S4" s="21"/>
      <c r="T4" s="21"/>
    </row>
    <row r="5" spans="1:20">
      <c r="A5" s="141"/>
      <c r="B5" s="466"/>
      <c r="C5" s="467"/>
      <c r="D5" s="153" t="s">
        <v>122</v>
      </c>
      <c r="E5" s="232" t="s">
        <v>207</v>
      </c>
      <c r="F5" s="233">
        <f>Steamfield!P30</f>
        <v>31.888632245833325</v>
      </c>
      <c r="G5" s="233">
        <f>Steamfield!S30</f>
        <v>195.76986877083331</v>
      </c>
      <c r="H5" s="233">
        <f>Steamfield!Q30</f>
        <v>10.947345200000001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18.395161633333334</v>
      </c>
      <c r="G6" s="233">
        <f>Steamfield!W30</f>
        <v>196.09780531666664</v>
      </c>
      <c r="H6" s="233">
        <f>Steamfield!U30</f>
        <v>45.024629508333327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18.792599841666668</v>
      </c>
      <c r="G7" s="233">
        <f>Steamfield!AA30</f>
        <v>197.478154475</v>
      </c>
      <c r="H7" s="233">
        <f>Steamfield!Y30</f>
        <v>45.67314169583333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2.978026466666666</v>
      </c>
      <c r="G8" s="233">
        <f>Steamfield!AH30</f>
        <v>80.761495591666645</v>
      </c>
      <c r="H8" s="233">
        <f>Steamfield!AF30</f>
        <v>9.9749458041666674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21.858028054166663</v>
      </c>
      <c r="G9" s="233">
        <f>Steamfield!AL30</f>
        <v>191.5209421541667</v>
      </c>
      <c r="H9" s="233">
        <f>Steamfield!AJ30</f>
        <v>50.785287150000009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43.689739075873838</v>
      </c>
      <c r="J11" s="244">
        <f t="shared" ref="J11:J13" si="0">I11*24*3600</f>
        <v>3774793.4561554999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3.3995464610312509</v>
      </c>
      <c r="J12" s="244">
        <f t="shared" si="0"/>
        <v>293720.81423310004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102.01245025579163</v>
      </c>
      <c r="J13" s="244">
        <f t="shared" si="0"/>
        <v>8813875.702100398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149.10173579269673</v>
      </c>
      <c r="J14" s="244">
        <f>I14*24*3600</f>
        <v>12882389.972488998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13.195249008333333</v>
      </c>
      <c r="G15" s="233">
        <f>Steamfield!AB30</f>
        <v>194.8080714875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13.102646916666666</v>
      </c>
      <c r="G16" s="233">
        <f>Steamfield!AM30</f>
        <v>194.66925502916664</v>
      </c>
      <c r="H16" s="248"/>
      <c r="I16" s="254"/>
      <c r="J16" s="255"/>
      <c r="R16" s="21"/>
      <c r="S16" s="21"/>
      <c r="T16" s="21"/>
    </row>
    <row r="17" spans="1:20">
      <c r="A17" s="141"/>
      <c r="B17" s="477" t="s">
        <v>128</v>
      </c>
      <c r="C17" s="478"/>
      <c r="D17" s="153" t="s">
        <v>129</v>
      </c>
      <c r="E17" s="232" t="s">
        <v>209</v>
      </c>
      <c r="F17" s="233">
        <f>Steamfield!AW30</f>
        <v>7.737694583333333</v>
      </c>
      <c r="G17" s="233">
        <f>Steamfield!AU30</f>
        <v>96.379162616666676</v>
      </c>
      <c r="H17" s="233">
        <f>Steamfield!AV30</f>
        <v>16.952993387500001</v>
      </c>
      <c r="I17" s="256">
        <f>Steamfield!AT30</f>
        <v>141.23239810586924</v>
      </c>
      <c r="J17" s="261">
        <f>Steamfield!AT29</f>
        <v>12202479.196347101</v>
      </c>
      <c r="K17" s="50"/>
      <c r="L17" s="50"/>
      <c r="R17" s="21"/>
      <c r="S17" s="21"/>
      <c r="T17" s="21"/>
    </row>
    <row r="18" spans="1:20" ht="13.5" thickBot="1">
      <c r="A18" s="141"/>
      <c r="B18" s="492"/>
      <c r="C18" s="493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3" t="s">
        <v>9</v>
      </c>
      <c r="C20" s="484"/>
      <c r="D20" s="485"/>
      <c r="E20" s="468" t="s">
        <v>193</v>
      </c>
      <c r="F20" s="469"/>
      <c r="G20" s="486"/>
      <c r="H20" s="468" t="s">
        <v>136</v>
      </c>
      <c r="I20" s="469"/>
      <c r="J20" s="470"/>
      <c r="R20" s="21"/>
      <c r="S20" s="21"/>
      <c r="T20" s="21"/>
    </row>
    <row r="21" spans="1:20">
      <c r="A21" s="141"/>
      <c r="B21" s="477" t="s">
        <v>130</v>
      </c>
      <c r="C21" s="478"/>
      <c r="D21" s="154" t="s">
        <v>135</v>
      </c>
      <c r="E21" s="471">
        <f>Steamfield!B30</f>
        <v>34.500300258333333</v>
      </c>
      <c r="F21" s="487"/>
      <c r="G21" s="488"/>
      <c r="H21" s="471">
        <f>Steamfield!B30*24</f>
        <v>828.00720619999993</v>
      </c>
      <c r="I21" s="472"/>
      <c r="J21" s="473"/>
      <c r="R21" s="21"/>
      <c r="S21" s="21"/>
      <c r="T21" s="21"/>
    </row>
    <row r="22" spans="1:20">
      <c r="A22" s="141"/>
      <c r="B22" s="479"/>
      <c r="C22" s="480"/>
      <c r="D22" s="176" t="s">
        <v>131</v>
      </c>
      <c r="E22" s="471">
        <f>H22/24</f>
        <v>31.80923649095833</v>
      </c>
      <c r="F22" s="487"/>
      <c r="G22" s="488"/>
      <c r="H22" s="474">
        <f>'Report '!E7/1000</f>
        <v>763.42167578299996</v>
      </c>
      <c r="I22" s="475"/>
      <c r="J22" s="476"/>
      <c r="R22" s="21"/>
      <c r="S22" s="21"/>
      <c r="T22" s="21"/>
    </row>
    <row r="23" spans="1:20" ht="13.5" thickBot="1">
      <c r="A23" s="141"/>
      <c r="B23" s="481" t="s">
        <v>138</v>
      </c>
      <c r="C23" s="482"/>
      <c r="D23" s="155"/>
      <c r="E23" s="489">
        <f>H23/24</f>
        <v>2.6910637673749989</v>
      </c>
      <c r="F23" s="490"/>
      <c r="G23" s="491"/>
      <c r="H23" s="461">
        <f>H21-H22</f>
        <v>64.585530416999973</v>
      </c>
      <c r="I23" s="462"/>
      <c r="J23" s="463"/>
      <c r="R23" s="21"/>
      <c r="S23" s="21"/>
      <c r="T23" s="21"/>
    </row>
    <row r="24" spans="1:20" ht="17.25" customHeight="1">
      <c r="A24" s="141"/>
      <c r="B24" s="500" t="s">
        <v>219</v>
      </c>
      <c r="C24" s="501"/>
      <c r="D24" s="224"/>
      <c r="E24" s="512" t="s">
        <v>218</v>
      </c>
      <c r="F24" s="512"/>
      <c r="G24" s="512"/>
      <c r="H24" s="494" t="s">
        <v>220</v>
      </c>
      <c r="I24" s="495"/>
      <c r="J24" s="496"/>
      <c r="R24" s="21"/>
      <c r="S24" s="21"/>
      <c r="T24" s="21"/>
    </row>
    <row r="25" spans="1:20">
      <c r="A25" s="141"/>
      <c r="B25" s="502"/>
      <c r="C25" s="503"/>
      <c r="D25" s="222" t="s">
        <v>135</v>
      </c>
      <c r="E25" s="506">
        <f>IFERROR(I14/E21,0)</f>
        <v>4.3217518304549287</v>
      </c>
      <c r="F25" s="507"/>
      <c r="G25" s="508"/>
      <c r="H25" s="509">
        <f>E25*3600</f>
        <v>15558.306589637743</v>
      </c>
      <c r="I25" s="510"/>
      <c r="J25" s="511"/>
      <c r="K25" s="43"/>
      <c r="R25" s="21"/>
      <c r="S25" s="21"/>
      <c r="T25" s="21"/>
    </row>
    <row r="26" spans="1:20" ht="13.5" thickBot="1">
      <c r="A26" s="141"/>
      <c r="B26" s="504"/>
      <c r="C26" s="505"/>
      <c r="D26" s="223" t="s">
        <v>131</v>
      </c>
      <c r="E26" s="489">
        <f>IFERROR(I14/E22,0)</f>
        <v>4.6873723559846647</v>
      </c>
      <c r="F26" s="490"/>
      <c r="G26" s="491"/>
      <c r="H26" s="497">
        <f>E26*3600</f>
        <v>16874.540481544795</v>
      </c>
      <c r="I26" s="498"/>
      <c r="J26" s="499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313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251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253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252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>
      <c r="A34" s="141"/>
      <c r="B34" s="173" t="s">
        <v>308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309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 t="s">
        <v>209</v>
      </c>
      <c r="Q35" s="197"/>
      <c r="R35" s="198"/>
    </row>
    <row r="36" spans="1:18" ht="15">
      <c r="A36" s="141"/>
      <c r="B36" s="173" t="s">
        <v>310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/>
      <c r="Q36" s="197"/>
      <c r="R36" s="198"/>
    </row>
    <row r="37" spans="1:18" ht="13.5" thickBot="1">
      <c r="A37" s="141"/>
      <c r="B37" s="399" t="s">
        <v>311</v>
      </c>
      <c r="C37" s="160"/>
      <c r="D37" s="160"/>
      <c r="E37" s="160"/>
      <c r="F37" s="160"/>
      <c r="G37" s="160"/>
      <c r="H37" s="160"/>
      <c r="I37" s="160"/>
      <c r="J37" s="161"/>
      <c r="N37" s="214"/>
      <c r="O37" s="214"/>
      <c r="P37" s="197"/>
      <c r="Q37" s="197"/>
      <c r="R37" s="198"/>
    </row>
    <row r="38" spans="1:18">
      <c r="A38" s="141"/>
      <c r="O38" s="197"/>
      <c r="P38" s="197"/>
      <c r="Q38" s="197"/>
      <c r="R38" s="198"/>
    </row>
    <row r="39" spans="1:18">
      <c r="A39" s="141"/>
      <c r="O39" s="197"/>
      <c r="P39" s="197"/>
      <c r="Q39" s="197"/>
      <c r="R39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$P$31:$P$35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5"/>
  <sheetViews>
    <sheetView showGridLines="0" zoomScaleNormal="100" workbookViewId="0">
      <selection activeCell="G21" sqref="G21:M21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2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62" t="s">
        <v>141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171"/>
      <c r="M1" s="586">
        <f>Meter!B1</f>
        <v>45827</v>
      </c>
      <c r="N1" s="586"/>
      <c r="O1" s="587"/>
      <c r="P1" s="145"/>
      <c r="Q1" s="144"/>
      <c r="R1" s="144"/>
    </row>
    <row r="2" spans="1:21" ht="14.25" thickTop="1" thickBot="1">
      <c r="A2" s="582" t="s">
        <v>81</v>
      </c>
      <c r="B2" s="582"/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2"/>
      <c r="R2" s="583"/>
      <c r="S2" s="32"/>
    </row>
    <row r="3" spans="1:21" ht="13.5" thickBot="1">
      <c r="A3" s="590" t="s">
        <v>5</v>
      </c>
      <c r="B3" s="591"/>
      <c r="C3" s="591"/>
      <c r="D3" s="592"/>
      <c r="E3" s="612" t="s">
        <v>6</v>
      </c>
      <c r="F3" s="613"/>
      <c r="G3" s="613"/>
      <c r="H3" s="613"/>
      <c r="I3" s="613"/>
      <c r="J3" s="614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593"/>
      <c r="B4" s="594"/>
      <c r="C4" s="594"/>
      <c r="D4" s="595"/>
      <c r="E4" s="615" t="s">
        <v>74</v>
      </c>
      <c r="F4" s="616"/>
      <c r="G4" s="635" t="s">
        <v>73</v>
      </c>
      <c r="H4" s="616"/>
      <c r="I4" s="631" t="s">
        <v>75</v>
      </c>
      <c r="J4" s="632"/>
      <c r="K4" s="54"/>
      <c r="L4" s="54"/>
      <c r="M4" s="54"/>
      <c r="N4" s="54"/>
      <c r="O4" s="54"/>
      <c r="P4" s="54"/>
      <c r="Q4" s="628"/>
      <c r="R4" s="628"/>
      <c r="S4" s="21"/>
      <c r="T4" s="21"/>
    </row>
    <row r="5" spans="1:21" ht="13.5" thickBot="1">
      <c r="A5" s="596"/>
      <c r="B5" s="597"/>
      <c r="C5" s="597"/>
      <c r="D5" s="598"/>
      <c r="E5" s="617"/>
      <c r="F5" s="618"/>
      <c r="G5" s="636"/>
      <c r="H5" s="618"/>
      <c r="I5" s="633"/>
      <c r="J5" s="634"/>
      <c r="K5" s="630"/>
      <c r="L5" s="629"/>
      <c r="M5" s="629"/>
      <c r="N5" s="629"/>
      <c r="O5" s="589"/>
      <c r="P5" s="589"/>
      <c r="Q5" s="589"/>
      <c r="R5" s="589"/>
      <c r="S5" s="21"/>
      <c r="T5" s="21"/>
    </row>
    <row r="6" spans="1:21" ht="13.5" thickBot="1">
      <c r="A6" s="574" t="s">
        <v>190</v>
      </c>
      <c r="B6" s="575"/>
      <c r="C6" s="575"/>
      <c r="D6" s="576"/>
      <c r="E6" s="610">
        <v>763421.67578299996</v>
      </c>
      <c r="F6" s="611"/>
      <c r="G6" s="611">
        <v>0</v>
      </c>
      <c r="H6" s="611"/>
      <c r="I6" s="577">
        <f>E6-G6</f>
        <v>763421.67578299996</v>
      </c>
      <c r="J6" s="578"/>
      <c r="K6" s="584"/>
      <c r="L6" s="585"/>
      <c r="M6" s="585"/>
      <c r="N6" s="585"/>
      <c r="O6" s="588"/>
      <c r="P6" s="588"/>
      <c r="Q6" s="588"/>
      <c r="R6" s="588"/>
      <c r="S6" s="21"/>
      <c r="T6" s="21"/>
    </row>
    <row r="7" spans="1:21" ht="13.5" thickBot="1">
      <c r="A7" s="619"/>
      <c r="B7" s="620"/>
      <c r="C7" s="620"/>
      <c r="D7" s="621"/>
      <c r="E7" s="564">
        <f>E6</f>
        <v>763421.67578299996</v>
      </c>
      <c r="F7" s="565"/>
      <c r="G7" s="565">
        <f>G6</f>
        <v>0</v>
      </c>
      <c r="H7" s="565"/>
      <c r="I7" s="572">
        <f>I6</f>
        <v>763421.67578299996</v>
      </c>
      <c r="J7" s="573"/>
      <c r="K7" s="584"/>
      <c r="L7" s="585"/>
      <c r="M7" s="585"/>
      <c r="N7" s="585"/>
      <c r="O7" s="588"/>
      <c r="P7" s="588"/>
      <c r="Q7" s="588"/>
      <c r="R7" s="588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8"/>
      <c r="P8" s="588"/>
      <c r="Q8" s="588"/>
      <c r="R8" s="588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79" t="s">
        <v>9</v>
      </c>
      <c r="B10" s="580"/>
      <c r="C10" s="580"/>
      <c r="D10" s="581"/>
      <c r="E10" s="622" t="s">
        <v>72</v>
      </c>
      <c r="F10" s="623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74" t="s">
        <v>34</v>
      </c>
      <c r="B11" s="575"/>
      <c r="C11" s="575"/>
      <c r="D11" s="576"/>
      <c r="E11" s="624">
        <f>Meter!I18</f>
        <v>766160</v>
      </c>
      <c r="F11" s="625"/>
      <c r="G11" s="179"/>
      <c r="H11" s="179"/>
      <c r="I11" s="179"/>
      <c r="J11" s="179"/>
      <c r="K11" s="179"/>
      <c r="L11" s="180"/>
      <c r="M11" s="66">
        <f>SUM(E11:K11)</f>
        <v>766160</v>
      </c>
      <c r="N11" s="67"/>
      <c r="O11" s="67"/>
      <c r="P11" s="68"/>
      <c r="Q11" s="60"/>
      <c r="R11" s="67"/>
      <c r="S11" s="21"/>
      <c r="T11" s="21"/>
    </row>
    <row r="12" spans="1:21">
      <c r="A12" s="599" t="s">
        <v>10</v>
      </c>
      <c r="B12" s="600"/>
      <c r="C12" s="600"/>
      <c r="D12" s="601"/>
      <c r="E12" s="626">
        <f>Meter!K30</f>
        <v>15685064</v>
      </c>
      <c r="F12" s="627"/>
      <c r="G12" s="181"/>
      <c r="H12" s="181"/>
      <c r="I12" s="181"/>
      <c r="J12" s="181"/>
      <c r="K12" s="181"/>
      <c r="L12" s="182"/>
      <c r="M12" s="69">
        <f>SUM(E12:K12)</f>
        <v>15685064</v>
      </c>
      <c r="N12" s="67"/>
      <c r="O12" s="67"/>
      <c r="P12" s="67"/>
      <c r="Q12" s="60"/>
      <c r="R12" s="67"/>
      <c r="S12" s="43"/>
      <c r="T12" s="21"/>
    </row>
    <row r="13" spans="1:21">
      <c r="A13" s="599" t="s">
        <v>11</v>
      </c>
      <c r="B13" s="600"/>
      <c r="C13" s="600"/>
      <c r="D13" s="601"/>
      <c r="E13" s="186"/>
      <c r="F13" s="188"/>
      <c r="G13" s="142">
        <f>Meter!I42</f>
        <v>18713.880000000354</v>
      </c>
      <c r="H13" s="142">
        <f>Meter!I43</f>
        <v>27681.320000000298</v>
      </c>
      <c r="I13" s="142">
        <f>Meter!I44</f>
        <v>4270.0400000000373</v>
      </c>
      <c r="J13" s="142">
        <f>Meter!I45</f>
        <v>44.099999999999454</v>
      </c>
      <c r="K13" s="142">
        <f>Meter!I46</f>
        <v>928</v>
      </c>
      <c r="L13" s="142">
        <f>Meter!I47</f>
        <v>777</v>
      </c>
      <c r="M13" s="69">
        <f>SUM(G13,I13,J13,K13,L13)</f>
        <v>24733.02000000039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38" t="s">
        <v>12</v>
      </c>
      <c r="B14" s="639"/>
      <c r="C14" s="639"/>
      <c r="D14" s="640"/>
      <c r="E14" s="187"/>
      <c r="F14" s="189"/>
      <c r="G14" s="143">
        <f>Meter!K42</f>
        <v>348661.13000000035</v>
      </c>
      <c r="H14" s="143">
        <f>Meter!K43</f>
        <v>3133037.8600000003</v>
      </c>
      <c r="I14" s="143">
        <f>Meter!K44</f>
        <v>96940.789999999921</v>
      </c>
      <c r="J14" s="143">
        <f>Meter!K45</f>
        <v>827.09999999999945</v>
      </c>
      <c r="K14" s="143">
        <f>Meter!K46</f>
        <v>21657</v>
      </c>
      <c r="L14" s="143">
        <f>Meter!K47</f>
        <v>24667</v>
      </c>
      <c r="M14" s="70">
        <f>SUM(E14,I14,J14,K14,L14)</f>
        <v>144091.88999999993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44" t="s">
        <v>9</v>
      </c>
      <c r="B17" s="645"/>
      <c r="C17" s="645"/>
      <c r="D17" s="645"/>
      <c r="E17" s="645"/>
      <c r="F17" s="646"/>
      <c r="G17" s="641" t="s">
        <v>77</v>
      </c>
      <c r="H17" s="642"/>
      <c r="I17" s="642"/>
      <c r="J17" s="642"/>
      <c r="K17" s="642"/>
      <c r="L17" s="642"/>
      <c r="M17" s="643"/>
      <c r="N17" s="75"/>
      <c r="O17" s="637"/>
      <c r="P17" s="637"/>
      <c r="Q17" s="637"/>
      <c r="R17" s="637"/>
      <c r="S17" s="50"/>
      <c r="T17" s="50"/>
      <c r="U17" s="27"/>
    </row>
    <row r="18" spans="1:26" s="141" customFormat="1">
      <c r="A18" s="653" t="s">
        <v>115</v>
      </c>
      <c r="B18" s="654"/>
      <c r="C18" s="654"/>
      <c r="D18" s="654"/>
      <c r="E18" s="654"/>
      <c r="F18" s="655"/>
      <c r="G18" s="656">
        <f>Steamfield!B30</f>
        <v>34.500300258333333</v>
      </c>
      <c r="H18" s="657"/>
      <c r="I18" s="658"/>
      <c r="J18" s="659">
        <f>Steamfield!C30</f>
        <v>4.9404108583333333</v>
      </c>
      <c r="K18" s="658"/>
      <c r="L18" s="659">
        <f>Steamfield!F30</f>
        <v>17.552462741666663</v>
      </c>
      <c r="M18" s="660"/>
      <c r="N18" s="75"/>
      <c r="O18" s="140"/>
      <c r="P18" s="140"/>
      <c r="Q18" s="140"/>
      <c r="R18" s="140"/>
      <c r="S18" s="50"/>
      <c r="T18" s="50"/>
      <c r="U18" s="27"/>
    </row>
    <row r="19" spans="1:26">
      <c r="A19" s="525" t="s">
        <v>63</v>
      </c>
      <c r="B19" s="526"/>
      <c r="C19" s="526"/>
      <c r="D19" s="526"/>
      <c r="E19" s="526"/>
      <c r="F19" s="527"/>
      <c r="G19" s="607">
        <v>34.496049999999997</v>
      </c>
      <c r="H19" s="608"/>
      <c r="I19" s="608"/>
      <c r="J19" s="608"/>
      <c r="K19" s="608"/>
      <c r="L19" s="608"/>
      <c r="M19" s="609"/>
      <c r="N19" s="77"/>
      <c r="O19" s="524"/>
      <c r="P19" s="524"/>
      <c r="Q19" s="520"/>
      <c r="R19" s="520"/>
      <c r="S19" s="50"/>
      <c r="T19" s="50"/>
      <c r="U19" s="45"/>
    </row>
    <row r="20" spans="1:26">
      <c r="A20" s="604" t="s">
        <v>19</v>
      </c>
      <c r="B20" s="605"/>
      <c r="C20" s="605"/>
      <c r="D20" s="605"/>
      <c r="E20" s="605"/>
      <c r="F20" s="606"/>
      <c r="G20" s="513">
        <f>24-F39</f>
        <v>24</v>
      </c>
      <c r="H20" s="514"/>
      <c r="I20" s="514"/>
      <c r="J20" s="514"/>
      <c r="K20" s="514"/>
      <c r="L20" s="514"/>
      <c r="M20" s="515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25" t="s">
        <v>20</v>
      </c>
      <c r="B21" s="526"/>
      <c r="C21" s="526"/>
      <c r="D21" s="526"/>
      <c r="E21" s="526"/>
      <c r="F21" s="527"/>
      <c r="G21" s="666">
        <f>G20+'[1]Report '!$G$21</f>
        <v>456</v>
      </c>
      <c r="H21" s="667"/>
      <c r="I21" s="667"/>
      <c r="J21" s="667"/>
      <c r="K21" s="667"/>
      <c r="L21" s="667"/>
      <c r="M21" s="668"/>
      <c r="N21" s="80"/>
      <c r="O21" s="82"/>
      <c r="P21" s="82"/>
      <c r="Q21" s="82"/>
      <c r="R21" s="402"/>
      <c r="S21" s="29"/>
      <c r="T21" s="118"/>
      <c r="U21" s="82"/>
      <c r="V21" s="82"/>
      <c r="W21" s="11"/>
    </row>
    <row r="22" spans="1:26" ht="13.5" thickBot="1">
      <c r="A22" s="663" t="s">
        <v>39</v>
      </c>
      <c r="B22" s="664"/>
      <c r="C22" s="664"/>
      <c r="D22" s="664"/>
      <c r="E22" s="664"/>
      <c r="F22" s="665"/>
      <c r="G22" s="669">
        <f>G20/24</f>
        <v>1</v>
      </c>
      <c r="H22" s="670"/>
      <c r="I22" s="670"/>
      <c r="J22" s="670"/>
      <c r="K22" s="670"/>
      <c r="L22" s="670"/>
      <c r="M22" s="671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66" t="s">
        <v>118</v>
      </c>
      <c r="B23" s="567"/>
      <c r="C23" s="567"/>
      <c r="D23" s="567"/>
      <c r="E23" s="567"/>
      <c r="F23" s="568"/>
      <c r="G23" s="650">
        <f>(E7)/(24000*G19)</f>
        <v>0.92211243000164755</v>
      </c>
      <c r="H23" s="651"/>
      <c r="I23" s="651"/>
      <c r="J23" s="651"/>
      <c r="K23" s="651"/>
      <c r="L23" s="651"/>
      <c r="M23" s="652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69" t="s">
        <v>62</v>
      </c>
      <c r="B24" s="570"/>
      <c r="C24" s="570"/>
      <c r="D24" s="570"/>
      <c r="E24" s="570"/>
      <c r="F24" s="571"/>
      <c r="G24" s="673" t="s">
        <v>194</v>
      </c>
      <c r="H24" s="674"/>
      <c r="I24" s="674"/>
      <c r="J24" s="674"/>
      <c r="K24" s="674"/>
      <c r="L24" s="674"/>
      <c r="M24" s="675"/>
      <c r="N24" s="87"/>
      <c r="O24" s="516"/>
      <c r="P24" s="516"/>
      <c r="Q24" s="129"/>
      <c r="R24" s="129"/>
    </row>
    <row r="25" spans="1:26">
      <c r="A25" s="525" t="s">
        <v>243</v>
      </c>
      <c r="B25" s="526"/>
      <c r="C25" s="526"/>
      <c r="D25" s="526"/>
      <c r="E25" s="526"/>
      <c r="F25" s="527"/>
      <c r="G25" s="602">
        <f>Steamfield!AD29/1000</f>
        <v>3774.7934561554998</v>
      </c>
      <c r="H25" s="603"/>
      <c r="I25" s="528">
        <f>Steamfield!AO29/1000</f>
        <v>293.72081423310004</v>
      </c>
      <c r="J25" s="530"/>
      <c r="K25" s="531"/>
      <c r="L25" s="553">
        <f>Steamfield!AP29/1000</f>
        <v>4297.9893454368994</v>
      </c>
      <c r="M25" s="554"/>
      <c r="N25" s="190"/>
      <c r="O25" s="78"/>
      <c r="P25" s="78"/>
      <c r="Q25" s="78"/>
      <c r="R25" s="78"/>
      <c r="T25" s="24"/>
      <c r="U25" s="24"/>
    </row>
    <row r="26" spans="1:26">
      <c r="A26" s="525" t="s">
        <v>242</v>
      </c>
      <c r="B26" s="526"/>
      <c r="C26" s="526"/>
      <c r="D26" s="526"/>
      <c r="E26" s="526"/>
      <c r="F26" s="527"/>
      <c r="G26" s="534">
        <f>Steamfield!AD30/1000</f>
        <v>4.368973907587384E-2</v>
      </c>
      <c r="H26" s="531"/>
      <c r="I26" s="528">
        <f>Steamfield!AO30/1000</f>
        <v>3.3995464610312508E-3</v>
      </c>
      <c r="J26" s="530"/>
      <c r="K26" s="531"/>
      <c r="L26" s="528">
        <f>Steamfield!AP30/1000</f>
        <v>4.9745247053667813E-2</v>
      </c>
      <c r="M26" s="529"/>
      <c r="N26" s="190"/>
      <c r="O26" s="78"/>
      <c r="P26" s="78"/>
      <c r="Q26" s="78"/>
      <c r="R26" s="78"/>
      <c r="T26" s="24"/>
      <c r="U26" s="24"/>
    </row>
    <row r="27" spans="1:26" s="141" customFormat="1">
      <c r="A27" s="521" t="s">
        <v>241</v>
      </c>
      <c r="B27" s="522"/>
      <c r="C27" s="522"/>
      <c r="D27" s="522"/>
      <c r="E27" s="522"/>
      <c r="F27" s="523"/>
      <c r="G27" s="661"/>
      <c r="H27" s="662"/>
      <c r="I27" s="662"/>
      <c r="J27" s="662"/>
      <c r="K27" s="672"/>
      <c r="L27" s="553">
        <f>Steamfield!AQ29/1000</f>
        <v>8813.8757021003985</v>
      </c>
      <c r="M27" s="554"/>
      <c r="N27" s="190"/>
      <c r="O27" s="78"/>
      <c r="P27" s="78"/>
      <c r="Q27" s="78"/>
      <c r="R27" s="78"/>
      <c r="T27" s="24"/>
      <c r="U27" s="24"/>
    </row>
    <row r="28" spans="1:26" s="141" customFormat="1">
      <c r="A28" s="525" t="s">
        <v>244</v>
      </c>
      <c r="B28" s="526"/>
      <c r="C28" s="526"/>
      <c r="D28" s="526"/>
      <c r="E28" s="526"/>
      <c r="F28" s="527"/>
      <c r="G28" s="539"/>
      <c r="H28" s="535"/>
      <c r="I28" s="535"/>
      <c r="J28" s="535"/>
      <c r="K28" s="536"/>
      <c r="L28" s="528">
        <f>Steamfield!AQ30/1000</f>
        <v>0.10201245025579163</v>
      </c>
      <c r="M28" s="529"/>
      <c r="N28" s="190"/>
      <c r="O28" s="78"/>
      <c r="P28" s="78"/>
      <c r="Q28" s="78"/>
      <c r="R28" s="78"/>
      <c r="T28" s="24"/>
      <c r="U28" s="24"/>
    </row>
    <row r="29" spans="1:26" s="141" customFormat="1">
      <c r="A29" s="525" t="s">
        <v>245</v>
      </c>
      <c r="B29" s="526"/>
      <c r="C29" s="526"/>
      <c r="D29" s="526"/>
      <c r="E29" s="526"/>
      <c r="F29" s="527"/>
      <c r="G29" s="183"/>
      <c r="H29" s="184"/>
      <c r="I29" s="184"/>
      <c r="J29" s="184"/>
      <c r="K29" s="185"/>
      <c r="L29" s="553">
        <f>Steamfield!AR29/1000</f>
        <v>13111.8650475373</v>
      </c>
      <c r="M29" s="554"/>
      <c r="N29" s="177"/>
      <c r="O29" s="178"/>
      <c r="P29" s="178"/>
      <c r="Q29" s="178"/>
      <c r="R29" s="178"/>
      <c r="T29" s="24"/>
      <c r="U29" s="24"/>
    </row>
    <row r="30" spans="1:26" s="141" customFormat="1">
      <c r="A30" s="525" t="s">
        <v>246</v>
      </c>
      <c r="B30" s="526"/>
      <c r="C30" s="526"/>
      <c r="D30" s="526"/>
      <c r="E30" s="526"/>
      <c r="F30" s="527"/>
      <c r="G30" s="532"/>
      <c r="H30" s="533"/>
      <c r="I30" s="533"/>
      <c r="J30" s="533"/>
      <c r="K30" s="557"/>
      <c r="L30" s="528">
        <f>Steamfield!AR30/1000</f>
        <v>0.15175769730945948</v>
      </c>
      <c r="M30" s="529"/>
      <c r="N30" s="190"/>
      <c r="O30" s="78"/>
      <c r="P30" s="78"/>
      <c r="Q30" s="78"/>
      <c r="R30" s="78"/>
      <c r="T30" s="24"/>
      <c r="U30" s="24"/>
    </row>
    <row r="31" spans="1:26">
      <c r="A31" s="525" t="s">
        <v>113</v>
      </c>
      <c r="B31" s="526"/>
      <c r="C31" s="526"/>
      <c r="D31" s="526"/>
      <c r="E31" s="526"/>
      <c r="F31" s="527"/>
      <c r="G31" s="534">
        <f>Steamfield!I30</f>
        <v>193.20854069999996</v>
      </c>
      <c r="H31" s="530"/>
      <c r="I31" s="530"/>
      <c r="J31" s="531"/>
      <c r="K31" s="528">
        <f>Steamfield!K30</f>
        <v>193.98143340416672</v>
      </c>
      <c r="L31" s="530"/>
      <c r="M31" s="529"/>
      <c r="N31" s="88"/>
      <c r="O31" s="88"/>
      <c r="P31" s="88"/>
      <c r="Q31" s="88"/>
      <c r="R31" s="88"/>
      <c r="T31" s="24"/>
      <c r="U31" s="24"/>
    </row>
    <row r="32" spans="1:26">
      <c r="A32" s="525" t="s">
        <v>114</v>
      </c>
      <c r="B32" s="526"/>
      <c r="C32" s="526"/>
      <c r="D32" s="526"/>
      <c r="E32" s="526"/>
      <c r="F32" s="527"/>
      <c r="G32" s="534">
        <f>Steamfield!H30</f>
        <v>12.773626554166666</v>
      </c>
      <c r="H32" s="530"/>
      <c r="I32" s="530"/>
      <c r="J32" s="531"/>
      <c r="K32" s="528">
        <f>Steamfield!J30</f>
        <v>16.359529054166668</v>
      </c>
      <c r="L32" s="530"/>
      <c r="M32" s="529"/>
      <c r="N32" s="75"/>
      <c r="O32" s="75"/>
      <c r="P32" s="75"/>
      <c r="Q32" s="75"/>
      <c r="R32" s="75"/>
      <c r="T32" s="24"/>
      <c r="U32" s="24"/>
    </row>
    <row r="33" spans="1:24" ht="13.5" thickBot="1">
      <c r="A33" s="663" t="s">
        <v>38</v>
      </c>
      <c r="B33" s="664"/>
      <c r="C33" s="664"/>
      <c r="D33" s="664"/>
      <c r="E33" s="664"/>
      <c r="F33" s="665"/>
      <c r="G33" s="679">
        <f>Steamfield!F31</f>
        <v>15.4056339</v>
      </c>
      <c r="H33" s="678"/>
      <c r="I33" s="676">
        <f>Steamfield!F32</f>
        <v>20.457856899999999</v>
      </c>
      <c r="J33" s="677"/>
      <c r="K33" s="678"/>
      <c r="L33" s="676">
        <f>Steamfield!F30</f>
        <v>17.552462741666663</v>
      </c>
      <c r="M33" s="680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691" t="s">
        <v>2</v>
      </c>
      <c r="J34" s="691"/>
      <c r="K34" s="691"/>
      <c r="L34" s="691"/>
      <c r="M34" s="691"/>
      <c r="N34" s="691"/>
      <c r="O34" s="691"/>
      <c r="P34" s="691"/>
      <c r="Q34" s="691"/>
      <c r="R34" s="691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689" t="s">
        <v>33</v>
      </c>
      <c r="B37" s="690"/>
      <c r="C37" s="685" t="s">
        <v>53</v>
      </c>
      <c r="D37" s="686"/>
      <c r="E37" s="756" t="s">
        <v>61</v>
      </c>
      <c r="F37" s="741" t="s">
        <v>54</v>
      </c>
      <c r="G37" s="687" t="s">
        <v>213</v>
      </c>
      <c r="H37" s="688"/>
      <c r="I37" s="555" t="s">
        <v>55</v>
      </c>
      <c r="J37" s="683" t="s">
        <v>35</v>
      </c>
      <c r="K37" s="713" t="s">
        <v>15</v>
      </c>
      <c r="L37" s="714"/>
      <c r="M37" s="714"/>
      <c r="N37" s="714"/>
      <c r="O37" s="714"/>
      <c r="P37" s="714"/>
      <c r="Q37" s="714"/>
      <c r="R37" s="715"/>
    </row>
    <row r="38" spans="1:24" ht="12.75" customHeight="1" thickBot="1">
      <c r="A38" s="689"/>
      <c r="B38" s="690"/>
      <c r="C38" s="119" t="s">
        <v>56</v>
      </c>
      <c r="D38" s="120" t="s">
        <v>57</v>
      </c>
      <c r="E38" s="757"/>
      <c r="F38" s="742"/>
      <c r="G38" s="743" t="s">
        <v>1</v>
      </c>
      <c r="H38" s="744"/>
      <c r="I38" s="556"/>
      <c r="J38" s="684"/>
      <c r="K38" s="716"/>
      <c r="L38" s="717"/>
      <c r="M38" s="717"/>
      <c r="N38" s="717"/>
      <c r="O38" s="717"/>
      <c r="P38" s="717"/>
      <c r="Q38" s="717"/>
      <c r="R38" s="718"/>
      <c r="V38" s="130"/>
      <c r="W38" s="130"/>
    </row>
    <row r="39" spans="1:24" s="141" customFormat="1" ht="15" customHeight="1" thickBot="1">
      <c r="A39" s="681"/>
      <c r="B39" s="682"/>
      <c r="C39" s="231"/>
      <c r="D39" s="231"/>
      <c r="E39" s="421"/>
      <c r="F39" s="229"/>
      <c r="G39" s="699"/>
      <c r="H39" s="700"/>
      <c r="I39" s="353"/>
      <c r="J39" s="230"/>
      <c r="K39" s="753"/>
      <c r="L39" s="754"/>
      <c r="M39" s="754"/>
      <c r="N39" s="754"/>
      <c r="O39" s="754"/>
      <c r="P39" s="754"/>
      <c r="Q39" s="754"/>
      <c r="R39" s="755"/>
    </row>
    <row r="40" spans="1:24" s="23" customFormat="1" ht="13.5" thickBot="1">
      <c r="A40" s="696"/>
      <c r="B40" s="697"/>
      <c r="C40" s="697"/>
      <c r="D40" s="697"/>
      <c r="E40" s="697"/>
      <c r="F40" s="697"/>
      <c r="G40" s="697"/>
      <c r="H40" s="698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09" t="s">
        <v>60</v>
      </c>
      <c r="B44" s="710"/>
      <c r="C44" s="745" t="s">
        <v>44</v>
      </c>
      <c r="D44" s="746"/>
      <c r="E44" s="746"/>
      <c r="F44" s="747"/>
      <c r="G44" s="751" t="s">
        <v>45</v>
      </c>
      <c r="H44" s="752"/>
      <c r="I44" s="705" t="s">
        <v>64</v>
      </c>
      <c r="J44" s="706"/>
      <c r="K44" s="758" t="s">
        <v>35</v>
      </c>
      <c r="L44" s="760" t="s">
        <v>15</v>
      </c>
      <c r="M44" s="761"/>
      <c r="N44" s="761"/>
      <c r="O44" s="761"/>
      <c r="P44" s="761"/>
      <c r="Q44" s="761"/>
      <c r="R44" s="762"/>
      <c r="S44" s="130"/>
      <c r="T44" s="31"/>
    </row>
    <row r="45" spans="1:24" s="23" customFormat="1" ht="26.25" thickBot="1">
      <c r="A45" s="711"/>
      <c r="B45" s="712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7"/>
      <c r="J45" s="708"/>
      <c r="K45" s="759"/>
      <c r="L45" s="763"/>
      <c r="M45" s="558"/>
      <c r="N45" s="558"/>
      <c r="O45" s="558"/>
      <c r="P45" s="558"/>
      <c r="Q45" s="558"/>
      <c r="R45" s="764"/>
      <c r="T45" s="34"/>
      <c r="V45" s="34"/>
      <c r="X45" s="20"/>
    </row>
    <row r="46" spans="1:24" s="23" customFormat="1" ht="12" customHeight="1" thickBot="1">
      <c r="A46" s="692"/>
      <c r="B46" s="693"/>
      <c r="C46" s="126"/>
      <c r="D46" s="127"/>
      <c r="E46" s="131"/>
      <c r="F46" s="125"/>
      <c r="G46" s="124"/>
      <c r="H46" s="124"/>
      <c r="I46" s="703"/>
      <c r="J46" s="704"/>
      <c r="K46" s="137"/>
      <c r="L46" s="647"/>
      <c r="M46" s="648"/>
      <c r="N46" s="648"/>
      <c r="O46" s="648"/>
      <c r="P46" s="648"/>
      <c r="Q46" s="648"/>
      <c r="R46" s="649"/>
      <c r="S46" s="49"/>
      <c r="T46" s="132"/>
      <c r="U46" s="34"/>
      <c r="X46" s="20"/>
    </row>
    <row r="47" spans="1:24" s="23" customFormat="1" ht="12" customHeight="1" thickBot="1">
      <c r="A47" s="748"/>
      <c r="B47" s="749"/>
      <c r="C47" s="749"/>
      <c r="D47" s="749"/>
      <c r="E47" s="749"/>
      <c r="F47" s="749"/>
      <c r="G47" s="749"/>
      <c r="H47" s="750"/>
      <c r="I47" s="701"/>
      <c r="J47" s="702"/>
      <c r="K47" s="694"/>
      <c r="L47" s="547"/>
      <c r="M47" s="547"/>
      <c r="N47" s="547"/>
      <c r="O47" s="547"/>
      <c r="P47" s="547"/>
      <c r="Q47" s="547"/>
      <c r="R47" s="695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58"/>
      <c r="K50" s="558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40" t="s">
        <v>14</v>
      </c>
      <c r="B51" s="541"/>
      <c r="C51" s="542" t="s">
        <v>52</v>
      </c>
      <c r="D51" s="543"/>
      <c r="E51" s="543"/>
      <c r="F51" s="543"/>
      <c r="G51" s="541"/>
      <c r="H51" s="542" t="s">
        <v>59</v>
      </c>
      <c r="I51" s="541"/>
      <c r="J51" s="544" t="s">
        <v>21</v>
      </c>
      <c r="K51" s="545"/>
      <c r="L51" s="542" t="s">
        <v>15</v>
      </c>
      <c r="M51" s="543"/>
      <c r="N51" s="543"/>
      <c r="O51" s="543"/>
      <c r="P51" s="543"/>
      <c r="Q51" s="543"/>
      <c r="R51" s="546"/>
    </row>
    <row r="52" spans="1:21" s="141" customFormat="1" ht="13.5" thickBot="1">
      <c r="A52" s="728" t="s">
        <v>72</v>
      </c>
      <c r="B52" s="548"/>
      <c r="C52" s="547" t="s">
        <v>240</v>
      </c>
      <c r="D52" s="547"/>
      <c r="E52" s="547"/>
      <c r="F52" s="547"/>
      <c r="G52" s="548"/>
      <c r="H52" s="549" t="s">
        <v>254</v>
      </c>
      <c r="I52" s="550"/>
      <c r="J52" s="551" t="s">
        <v>273</v>
      </c>
      <c r="K52" s="552"/>
      <c r="L52" s="542"/>
      <c r="M52" s="543"/>
      <c r="N52" s="543"/>
      <c r="O52" s="543"/>
      <c r="P52" s="543"/>
      <c r="Q52" s="543"/>
      <c r="R52" s="546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1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2"/>
      <c r="N56" s="292"/>
      <c r="O56" s="293"/>
      <c r="P56" s="293"/>
      <c r="Q56" s="294"/>
      <c r="R56" s="295"/>
    </row>
    <row r="57" spans="1:21" ht="15" customHeight="1">
      <c r="A57" s="302" t="s">
        <v>251</v>
      </c>
      <c r="B57" s="296"/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7"/>
      <c r="N57" s="297"/>
      <c r="O57" s="301" t="s">
        <v>207</v>
      </c>
      <c r="P57" s="298"/>
      <c r="Q57" s="299"/>
      <c r="R57" s="300"/>
      <c r="S57" s="51"/>
      <c r="T57" s="42"/>
      <c r="U57" s="128"/>
    </row>
    <row r="58" spans="1:21" ht="15" customHeight="1">
      <c r="A58" s="302" t="s">
        <v>255</v>
      </c>
      <c r="B58" s="296"/>
      <c r="C58" s="296"/>
      <c r="D58" s="296"/>
      <c r="E58" s="296"/>
      <c r="F58" s="296"/>
      <c r="G58" s="296"/>
      <c r="H58" s="296"/>
      <c r="I58" s="296"/>
      <c r="J58" s="296"/>
      <c r="K58" s="296"/>
      <c r="L58" s="296"/>
      <c r="M58" s="297"/>
      <c r="N58" s="297"/>
      <c r="O58" s="301"/>
      <c r="P58" s="298"/>
      <c r="Q58" s="299"/>
      <c r="R58" s="300"/>
      <c r="S58" s="51"/>
      <c r="T58" s="42"/>
      <c r="U58" s="128"/>
    </row>
    <row r="59" spans="1:21" s="141" customFormat="1" ht="15" customHeight="1">
      <c r="A59" s="302" t="s">
        <v>252</v>
      </c>
      <c r="B59" s="296"/>
      <c r="C59" s="296"/>
      <c r="D59" s="296"/>
      <c r="E59" s="296"/>
      <c r="F59" s="296"/>
      <c r="G59" s="296"/>
      <c r="H59" s="296"/>
      <c r="I59" s="296"/>
      <c r="J59" s="296"/>
      <c r="K59" s="296"/>
      <c r="L59" s="296"/>
      <c r="M59" s="297"/>
      <c r="N59" s="297"/>
      <c r="O59" s="301"/>
      <c r="P59" s="298"/>
      <c r="Q59" s="299"/>
      <c r="R59" s="300"/>
    </row>
    <row r="60" spans="1:21" s="141" customFormat="1" ht="15" customHeight="1">
      <c r="A60" s="355" t="s">
        <v>312</v>
      </c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356"/>
      <c r="N60" s="356"/>
      <c r="O60" s="357"/>
      <c r="P60" s="358"/>
      <c r="Q60" s="359"/>
      <c r="R60" s="360"/>
    </row>
    <row r="61" spans="1:21" s="141" customFormat="1" ht="15" customHeight="1">
      <c r="A61" s="302" t="s">
        <v>309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6"/>
      <c r="N61" s="356"/>
      <c r="O61" s="357"/>
      <c r="P61" s="358"/>
      <c r="Q61" s="359"/>
      <c r="R61" s="360"/>
    </row>
    <row r="62" spans="1:21" s="141" customFormat="1" ht="15" customHeight="1">
      <c r="A62" s="265" t="s">
        <v>310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6"/>
      <c r="N62" s="356"/>
      <c r="O62" s="357"/>
      <c r="P62" s="358"/>
      <c r="Q62" s="359"/>
      <c r="R62" s="360"/>
    </row>
    <row r="63" spans="1:21" s="141" customFormat="1" ht="15" customHeight="1" thickBot="1">
      <c r="A63" s="438" t="s">
        <v>311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3"/>
      <c r="N63" s="303"/>
      <c r="O63" s="304"/>
      <c r="P63" s="305"/>
      <c r="Q63" s="306"/>
      <c r="R63" s="307"/>
      <c r="U63" s="141" t="s">
        <v>2</v>
      </c>
    </row>
    <row r="64" spans="1:21" s="141" customFormat="1" ht="15" customHeight="1">
      <c r="A64" s="291"/>
      <c r="B64" s="291"/>
      <c r="C64" s="291"/>
      <c r="D64" s="291"/>
      <c r="E64" s="291"/>
      <c r="F64" s="291"/>
      <c r="G64" s="291"/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0"/>
      <c r="U68" s="411"/>
    </row>
    <row r="69" spans="1:21" ht="12.75" customHeight="1" thickBot="1">
      <c r="A69" s="308" t="s">
        <v>117</v>
      </c>
      <c r="B69" s="309"/>
      <c r="C69" s="309"/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51"/>
      <c r="T69" s="410"/>
      <c r="U69" s="411"/>
    </row>
    <row r="70" spans="1:21" s="420" customFormat="1" ht="12.75" customHeight="1" thickBot="1">
      <c r="A70" s="417" t="s">
        <v>22</v>
      </c>
      <c r="B70" s="729" t="s">
        <v>67</v>
      </c>
      <c r="C70" s="730"/>
      <c r="D70" s="730"/>
      <c r="E70" s="730"/>
      <c r="F70" s="730"/>
      <c r="G70" s="730"/>
      <c r="H70" s="730"/>
      <c r="I70" s="730"/>
      <c r="J70" s="730"/>
      <c r="K70" s="730"/>
      <c r="L70" s="730"/>
      <c r="M70" s="730"/>
      <c r="N70" s="730"/>
      <c r="O70" s="730"/>
      <c r="P70" s="730"/>
      <c r="Q70" s="730"/>
      <c r="R70" s="731"/>
      <c r="S70" s="418"/>
      <c r="T70" s="419"/>
      <c r="U70" s="411"/>
    </row>
    <row r="71" spans="1:21" s="420" customFormat="1" ht="12.75" customHeight="1">
      <c r="A71" s="439">
        <v>0.24374999999999999</v>
      </c>
      <c r="B71" s="517" t="s">
        <v>318</v>
      </c>
      <c r="C71" s="518"/>
      <c r="D71" s="518"/>
      <c r="E71" s="518"/>
      <c r="F71" s="518"/>
      <c r="G71" s="518"/>
      <c r="H71" s="518"/>
      <c r="I71" s="518"/>
      <c r="J71" s="518"/>
      <c r="K71" s="518"/>
      <c r="L71" s="518"/>
      <c r="M71" s="518"/>
      <c r="N71" s="518"/>
      <c r="O71" s="518"/>
      <c r="P71" s="518"/>
      <c r="Q71" s="518"/>
      <c r="R71" s="519"/>
      <c r="S71" s="418"/>
      <c r="T71" s="419"/>
      <c r="U71" s="411"/>
    </row>
    <row r="72" spans="1:21" s="420" customFormat="1" ht="15" customHeight="1">
      <c r="A72" s="440">
        <v>0.29097222222222224</v>
      </c>
      <c r="B72" s="559" t="s">
        <v>320</v>
      </c>
      <c r="C72" s="560"/>
      <c r="D72" s="560"/>
      <c r="E72" s="560"/>
      <c r="F72" s="560"/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1"/>
      <c r="S72" s="418"/>
      <c r="T72" s="419"/>
      <c r="U72" s="411"/>
    </row>
    <row r="73" spans="1:21" s="420" customFormat="1" ht="15" customHeight="1">
      <c r="A73" s="440">
        <v>0.29583333333333334</v>
      </c>
      <c r="B73" s="559" t="s">
        <v>319</v>
      </c>
      <c r="C73" s="560"/>
      <c r="D73" s="560"/>
      <c r="E73" s="560"/>
      <c r="F73" s="560"/>
      <c r="G73" s="560"/>
      <c r="H73" s="560"/>
      <c r="I73" s="560"/>
      <c r="J73" s="560"/>
      <c r="K73" s="560"/>
      <c r="L73" s="560"/>
      <c r="M73" s="560"/>
      <c r="N73" s="560"/>
      <c r="O73" s="560"/>
      <c r="P73" s="560"/>
      <c r="Q73" s="560"/>
      <c r="R73" s="561"/>
      <c r="S73" s="418"/>
      <c r="T73" s="419"/>
      <c r="U73" s="411"/>
    </row>
    <row r="74" spans="1:21" s="420" customFormat="1" ht="15" customHeight="1">
      <c r="A74" s="440">
        <v>0.34375</v>
      </c>
      <c r="B74" s="559" t="s">
        <v>321</v>
      </c>
      <c r="C74" s="560"/>
      <c r="D74" s="560"/>
      <c r="E74" s="560"/>
      <c r="F74" s="560"/>
      <c r="G74" s="560"/>
      <c r="H74" s="560"/>
      <c r="I74" s="560"/>
      <c r="J74" s="560"/>
      <c r="K74" s="560"/>
      <c r="L74" s="560"/>
      <c r="M74" s="560"/>
      <c r="N74" s="560"/>
      <c r="O74" s="560"/>
      <c r="P74" s="560"/>
      <c r="Q74" s="560"/>
      <c r="R74" s="561"/>
      <c r="S74" s="418"/>
      <c r="T74" s="419"/>
      <c r="U74" s="411"/>
    </row>
    <row r="75" spans="1:21" s="420" customFormat="1" ht="15" customHeight="1">
      <c r="A75" s="440">
        <v>0.375</v>
      </c>
      <c r="B75" s="559" t="s">
        <v>322</v>
      </c>
      <c r="C75" s="560"/>
      <c r="D75" s="560"/>
      <c r="E75" s="560"/>
      <c r="F75" s="560"/>
      <c r="G75" s="560"/>
      <c r="H75" s="560"/>
      <c r="I75" s="560"/>
      <c r="J75" s="560"/>
      <c r="K75" s="560"/>
      <c r="L75" s="560"/>
      <c r="M75" s="560"/>
      <c r="N75" s="560"/>
      <c r="O75" s="560"/>
      <c r="P75" s="560"/>
      <c r="Q75" s="560"/>
      <c r="R75" s="561"/>
      <c r="S75" s="418"/>
      <c r="T75" s="419"/>
      <c r="U75" s="411"/>
    </row>
    <row r="76" spans="1:21" s="420" customFormat="1" ht="15" customHeight="1">
      <c r="A76" s="440">
        <v>0.41041666666666665</v>
      </c>
      <c r="B76" s="559" t="s">
        <v>323</v>
      </c>
      <c r="C76" s="560"/>
      <c r="D76" s="560"/>
      <c r="E76" s="560"/>
      <c r="F76" s="560"/>
      <c r="G76" s="560"/>
      <c r="H76" s="560"/>
      <c r="I76" s="560"/>
      <c r="J76" s="560"/>
      <c r="K76" s="560"/>
      <c r="L76" s="560"/>
      <c r="M76" s="560"/>
      <c r="N76" s="560"/>
      <c r="O76" s="560"/>
      <c r="P76" s="560"/>
      <c r="Q76" s="560"/>
      <c r="R76" s="561"/>
      <c r="S76" s="418"/>
      <c r="T76" s="419"/>
      <c r="U76" s="411"/>
    </row>
    <row r="77" spans="1:21" s="420" customFormat="1" ht="15" customHeight="1">
      <c r="A77" s="440">
        <v>0.42083333333333334</v>
      </c>
      <c r="B77" s="559" t="s">
        <v>324</v>
      </c>
      <c r="C77" s="560"/>
      <c r="D77" s="560"/>
      <c r="E77" s="560"/>
      <c r="F77" s="560"/>
      <c r="G77" s="560"/>
      <c r="H77" s="560"/>
      <c r="I77" s="560"/>
      <c r="J77" s="560"/>
      <c r="K77" s="560"/>
      <c r="L77" s="560"/>
      <c r="M77" s="560"/>
      <c r="N77" s="560"/>
      <c r="O77" s="560"/>
      <c r="P77" s="560"/>
      <c r="Q77" s="560"/>
      <c r="R77" s="561"/>
      <c r="S77" s="418"/>
      <c r="T77" s="419"/>
      <c r="U77" s="411"/>
    </row>
    <row r="78" spans="1:21" s="420" customFormat="1" ht="15" customHeight="1">
      <c r="A78" s="440">
        <v>0.42430555555555555</v>
      </c>
      <c r="B78" s="559" t="s">
        <v>325</v>
      </c>
      <c r="C78" s="560"/>
      <c r="D78" s="560"/>
      <c r="E78" s="560"/>
      <c r="F78" s="560"/>
      <c r="G78" s="560"/>
      <c r="H78" s="560"/>
      <c r="I78" s="560"/>
      <c r="J78" s="560"/>
      <c r="K78" s="560"/>
      <c r="L78" s="560"/>
      <c r="M78" s="560"/>
      <c r="N78" s="560"/>
      <c r="O78" s="560"/>
      <c r="P78" s="560"/>
      <c r="Q78" s="560"/>
      <c r="R78" s="561"/>
      <c r="S78" s="418"/>
      <c r="T78" s="419"/>
      <c r="U78" s="411"/>
    </row>
    <row r="79" spans="1:21" s="420" customFormat="1" ht="15" customHeight="1">
      <c r="A79" s="441">
        <v>0.43819444444444444</v>
      </c>
      <c r="B79" s="559" t="s">
        <v>326</v>
      </c>
      <c r="C79" s="560"/>
      <c r="D79" s="560"/>
      <c r="E79" s="560"/>
      <c r="F79" s="560"/>
      <c r="G79" s="560"/>
      <c r="H79" s="560"/>
      <c r="I79" s="560"/>
      <c r="J79" s="560"/>
      <c r="K79" s="560"/>
      <c r="L79" s="560"/>
      <c r="M79" s="560"/>
      <c r="N79" s="560"/>
      <c r="O79" s="560"/>
      <c r="P79" s="560"/>
      <c r="Q79" s="560"/>
      <c r="R79" s="561"/>
      <c r="S79" s="418"/>
      <c r="T79" s="419"/>
      <c r="U79" s="411"/>
    </row>
    <row r="80" spans="1:21" s="420" customFormat="1" ht="15" customHeight="1">
      <c r="A80" s="441">
        <v>0.46527777777777779</v>
      </c>
      <c r="B80" s="559" t="s">
        <v>327</v>
      </c>
      <c r="C80" s="560"/>
      <c r="D80" s="560"/>
      <c r="E80" s="560"/>
      <c r="F80" s="560"/>
      <c r="G80" s="560"/>
      <c r="H80" s="560"/>
      <c r="I80" s="560"/>
      <c r="J80" s="560"/>
      <c r="K80" s="560"/>
      <c r="L80" s="560"/>
      <c r="M80" s="560"/>
      <c r="N80" s="560"/>
      <c r="O80" s="560"/>
      <c r="P80" s="560"/>
      <c r="Q80" s="560"/>
      <c r="R80" s="561"/>
      <c r="S80" s="418"/>
      <c r="T80" s="419"/>
      <c r="U80" s="411"/>
    </row>
    <row r="81" spans="1:21" s="420" customFormat="1" ht="15" customHeight="1">
      <c r="A81" s="441">
        <v>0.47916666666666669</v>
      </c>
      <c r="B81" s="559" t="s">
        <v>328</v>
      </c>
      <c r="C81" s="560"/>
      <c r="D81" s="560"/>
      <c r="E81" s="560"/>
      <c r="F81" s="560"/>
      <c r="G81" s="560"/>
      <c r="H81" s="560"/>
      <c r="I81" s="560"/>
      <c r="J81" s="560"/>
      <c r="K81" s="560"/>
      <c r="L81" s="560"/>
      <c r="M81" s="560"/>
      <c r="N81" s="560"/>
      <c r="O81" s="560"/>
      <c r="P81" s="560"/>
      <c r="Q81" s="560"/>
      <c r="R81" s="561"/>
      <c r="S81" s="418"/>
      <c r="T81" s="419"/>
      <c r="U81" s="411"/>
    </row>
    <row r="82" spans="1:21" s="420" customFormat="1" ht="15" customHeight="1">
      <c r="A82" s="441">
        <v>0.60069444444444442</v>
      </c>
      <c r="B82" s="559" t="s">
        <v>329</v>
      </c>
      <c r="C82" s="560"/>
      <c r="D82" s="560"/>
      <c r="E82" s="560"/>
      <c r="F82" s="560"/>
      <c r="G82" s="560"/>
      <c r="H82" s="560"/>
      <c r="I82" s="560"/>
      <c r="J82" s="560"/>
      <c r="K82" s="560"/>
      <c r="L82" s="560"/>
      <c r="M82" s="560"/>
      <c r="N82" s="560"/>
      <c r="O82" s="560"/>
      <c r="P82" s="560"/>
      <c r="Q82" s="560"/>
      <c r="R82" s="561"/>
      <c r="S82" s="418"/>
      <c r="T82" s="419"/>
      <c r="U82" s="411"/>
    </row>
    <row r="83" spans="1:21" s="420" customFormat="1" ht="15" customHeight="1">
      <c r="A83" s="441">
        <v>0.60416666666666663</v>
      </c>
      <c r="B83" s="559" t="s">
        <v>330</v>
      </c>
      <c r="C83" s="560"/>
      <c r="D83" s="560"/>
      <c r="E83" s="560"/>
      <c r="F83" s="560"/>
      <c r="G83" s="560"/>
      <c r="H83" s="560"/>
      <c r="I83" s="560"/>
      <c r="J83" s="560"/>
      <c r="K83" s="560"/>
      <c r="L83" s="560"/>
      <c r="M83" s="560"/>
      <c r="N83" s="560"/>
      <c r="O83" s="560"/>
      <c r="P83" s="560"/>
      <c r="Q83" s="560"/>
      <c r="R83" s="561"/>
      <c r="S83" s="418"/>
      <c r="T83" s="419"/>
      <c r="U83" s="411"/>
    </row>
    <row r="84" spans="1:21" s="420" customFormat="1" ht="15" customHeight="1">
      <c r="A84" s="441">
        <v>0.60833333333333328</v>
      </c>
      <c r="B84" s="559" t="s">
        <v>331</v>
      </c>
      <c r="C84" s="560"/>
      <c r="D84" s="560"/>
      <c r="E84" s="560"/>
      <c r="F84" s="560"/>
      <c r="G84" s="560"/>
      <c r="H84" s="560"/>
      <c r="I84" s="560"/>
      <c r="J84" s="560"/>
      <c r="K84" s="560"/>
      <c r="L84" s="560"/>
      <c r="M84" s="560"/>
      <c r="N84" s="560"/>
      <c r="O84" s="560"/>
      <c r="P84" s="560"/>
      <c r="Q84" s="560"/>
      <c r="R84" s="561"/>
      <c r="S84" s="418"/>
      <c r="T84" s="419"/>
      <c r="U84" s="411"/>
    </row>
    <row r="85" spans="1:21" s="420" customFormat="1" ht="15" customHeight="1">
      <c r="A85" s="441">
        <v>0.61805555555555558</v>
      </c>
      <c r="B85" s="738" t="s">
        <v>332</v>
      </c>
      <c r="C85" s="739"/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40"/>
      <c r="S85" s="418"/>
      <c r="T85" s="419"/>
      <c r="U85" s="411"/>
    </row>
    <row r="86" spans="1:21" s="420" customFormat="1" ht="15" customHeight="1">
      <c r="A86" s="441">
        <v>0.65069444444444446</v>
      </c>
      <c r="B86" s="559" t="s">
        <v>333</v>
      </c>
      <c r="C86" s="560"/>
      <c r="D86" s="560"/>
      <c r="E86" s="560"/>
      <c r="F86" s="560"/>
      <c r="G86" s="560"/>
      <c r="H86" s="560"/>
      <c r="I86" s="560"/>
      <c r="J86" s="560"/>
      <c r="K86" s="560"/>
      <c r="L86" s="560"/>
      <c r="M86" s="560"/>
      <c r="N86" s="560"/>
      <c r="O86" s="560"/>
      <c r="P86" s="560"/>
      <c r="Q86" s="560"/>
      <c r="R86" s="561"/>
      <c r="S86" s="418"/>
      <c r="T86" s="419"/>
      <c r="U86" s="411"/>
    </row>
    <row r="87" spans="1:21" s="420" customFormat="1" ht="15" customHeight="1">
      <c r="A87" s="441">
        <v>0.6875</v>
      </c>
      <c r="B87" s="559" t="s">
        <v>334</v>
      </c>
      <c r="C87" s="560"/>
      <c r="D87" s="560"/>
      <c r="E87" s="560"/>
      <c r="F87" s="560"/>
      <c r="G87" s="560"/>
      <c r="H87" s="560"/>
      <c r="I87" s="560"/>
      <c r="J87" s="560"/>
      <c r="K87" s="560"/>
      <c r="L87" s="560"/>
      <c r="M87" s="560"/>
      <c r="N87" s="560"/>
      <c r="O87" s="560"/>
      <c r="P87" s="560"/>
      <c r="Q87" s="560"/>
      <c r="R87" s="561"/>
      <c r="S87" s="418"/>
      <c r="T87" s="419"/>
      <c r="U87" s="411"/>
    </row>
    <row r="88" spans="1:21" s="420" customFormat="1" ht="15" customHeight="1">
      <c r="A88" s="441">
        <v>0.69444444444444442</v>
      </c>
      <c r="B88" s="732" t="s">
        <v>335</v>
      </c>
      <c r="C88" s="733"/>
      <c r="D88" s="733"/>
      <c r="E88" s="733"/>
      <c r="F88" s="733"/>
      <c r="G88" s="733"/>
      <c r="H88" s="733"/>
      <c r="I88" s="733"/>
      <c r="J88" s="733"/>
      <c r="K88" s="733"/>
      <c r="L88" s="733"/>
      <c r="M88" s="733"/>
      <c r="N88" s="733"/>
      <c r="O88" s="733"/>
      <c r="P88" s="733"/>
      <c r="Q88" s="733"/>
      <c r="R88" s="734"/>
      <c r="S88" s="418"/>
      <c r="T88" s="419"/>
      <c r="U88" s="411"/>
    </row>
    <row r="89" spans="1:21" s="420" customFormat="1" ht="15" customHeight="1">
      <c r="A89" s="441">
        <v>0.82291666666666663</v>
      </c>
      <c r="B89" s="732" t="s">
        <v>350</v>
      </c>
      <c r="C89" s="733"/>
      <c r="D89" s="733"/>
      <c r="E89" s="733"/>
      <c r="F89" s="733"/>
      <c r="G89" s="733"/>
      <c r="H89" s="733"/>
      <c r="I89" s="733"/>
      <c r="J89" s="733"/>
      <c r="K89" s="733"/>
      <c r="L89" s="733"/>
      <c r="M89" s="733"/>
      <c r="N89" s="733"/>
      <c r="O89" s="733"/>
      <c r="P89" s="733"/>
      <c r="Q89" s="733"/>
      <c r="R89" s="734"/>
      <c r="S89" s="418"/>
      <c r="T89" s="419"/>
      <c r="U89" s="411"/>
    </row>
    <row r="90" spans="1:21" s="420" customFormat="1" ht="15" customHeight="1" thickBot="1">
      <c r="A90" s="443"/>
      <c r="B90" s="725"/>
      <c r="C90" s="726"/>
      <c r="D90" s="726"/>
      <c r="E90" s="726"/>
      <c r="F90" s="726"/>
      <c r="G90" s="726"/>
      <c r="H90" s="726"/>
      <c r="I90" s="726"/>
      <c r="J90" s="726"/>
      <c r="K90" s="726"/>
      <c r="L90" s="726"/>
      <c r="M90" s="726"/>
      <c r="N90" s="726"/>
      <c r="O90" s="726"/>
      <c r="P90" s="726"/>
      <c r="Q90" s="726"/>
      <c r="R90" s="727"/>
      <c r="S90" s="418"/>
      <c r="T90" s="442"/>
      <c r="U90" s="128"/>
    </row>
    <row r="91" spans="1:21" s="141" customFormat="1" ht="15" customHeight="1">
      <c r="A91" s="200"/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51"/>
      <c r="T91" s="42"/>
      <c r="U91" s="128"/>
    </row>
    <row r="92" spans="1:21" s="141" customFormat="1" ht="15" customHeight="1" thickBot="1">
      <c r="A92" s="262" t="s">
        <v>139</v>
      </c>
      <c r="B92" s="262"/>
      <c r="C92" s="262"/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51"/>
      <c r="T92" s="42"/>
      <c r="U92" s="128"/>
    </row>
    <row r="93" spans="1:21" s="141" customFormat="1" ht="15" customHeight="1">
      <c r="A93" s="328" t="s">
        <v>336</v>
      </c>
      <c r="B93" s="722" t="s">
        <v>342</v>
      </c>
      <c r="C93" s="723"/>
      <c r="D93" s="723"/>
      <c r="E93" s="723"/>
      <c r="F93" s="723"/>
      <c r="G93" s="723"/>
      <c r="H93" s="723"/>
      <c r="I93" s="723"/>
      <c r="J93" s="723"/>
      <c r="K93" s="723"/>
      <c r="L93" s="723"/>
      <c r="M93" s="723"/>
      <c r="N93" s="723"/>
      <c r="O93" s="723"/>
      <c r="P93" s="723"/>
      <c r="Q93" s="723"/>
      <c r="R93" s="724"/>
      <c r="S93" s="51"/>
      <c r="T93" s="42"/>
      <c r="U93" s="128"/>
    </row>
    <row r="94" spans="1:21" s="141" customFormat="1" ht="15" customHeight="1">
      <c r="A94" s="455" t="s">
        <v>337</v>
      </c>
      <c r="B94" s="456" t="s">
        <v>344</v>
      </c>
      <c r="C94" s="457"/>
      <c r="D94" s="457"/>
      <c r="E94" s="457"/>
      <c r="F94" s="457"/>
      <c r="G94" s="457"/>
      <c r="H94" s="457"/>
      <c r="I94" s="457"/>
      <c r="J94" s="457"/>
      <c r="K94" s="457"/>
      <c r="L94" s="457"/>
      <c r="M94" s="457"/>
      <c r="N94" s="457"/>
      <c r="O94" s="457"/>
      <c r="P94" s="457"/>
      <c r="Q94" s="457"/>
      <c r="R94" s="458"/>
      <c r="S94" s="51"/>
      <c r="T94" s="42"/>
      <c r="U94" s="128"/>
    </row>
    <row r="95" spans="1:21" s="141" customFormat="1" ht="15" customHeight="1">
      <c r="A95" s="455" t="s">
        <v>338</v>
      </c>
      <c r="B95" s="456" t="s">
        <v>345</v>
      </c>
      <c r="C95" s="457"/>
      <c r="D95" s="457"/>
      <c r="E95" s="457"/>
      <c r="F95" s="457"/>
      <c r="G95" s="457"/>
      <c r="H95" s="457"/>
      <c r="I95" s="457"/>
      <c r="J95" s="457"/>
      <c r="K95" s="457"/>
      <c r="L95" s="457"/>
      <c r="M95" s="457"/>
      <c r="N95" s="457"/>
      <c r="O95" s="457"/>
      <c r="P95" s="457"/>
      <c r="Q95" s="457"/>
      <c r="R95" s="458"/>
      <c r="S95" s="51"/>
      <c r="T95" s="42"/>
      <c r="U95" s="128"/>
    </row>
    <row r="96" spans="1:21" s="141" customFormat="1" ht="15" customHeight="1">
      <c r="A96" s="454" t="s">
        <v>339</v>
      </c>
      <c r="B96" s="735" t="s">
        <v>346</v>
      </c>
      <c r="C96" s="736"/>
      <c r="D96" s="736"/>
      <c r="E96" s="736"/>
      <c r="F96" s="736"/>
      <c r="G96" s="736"/>
      <c r="H96" s="736"/>
      <c r="I96" s="736"/>
      <c r="J96" s="736"/>
      <c r="K96" s="736"/>
      <c r="L96" s="736"/>
      <c r="M96" s="736"/>
      <c r="N96" s="736"/>
      <c r="O96" s="736"/>
      <c r="P96" s="736"/>
      <c r="Q96" s="736"/>
      <c r="R96" s="737"/>
      <c r="S96" s="51"/>
      <c r="T96" s="42"/>
      <c r="U96" s="128"/>
    </row>
    <row r="97" spans="1:21" s="141" customFormat="1" ht="15" customHeight="1">
      <c r="A97" s="453" t="s">
        <v>340</v>
      </c>
      <c r="B97" s="735" t="s">
        <v>347</v>
      </c>
      <c r="C97" s="736"/>
      <c r="D97" s="736"/>
      <c r="E97" s="736"/>
      <c r="F97" s="736"/>
      <c r="G97" s="736"/>
      <c r="H97" s="736"/>
      <c r="I97" s="736"/>
      <c r="J97" s="736"/>
      <c r="K97" s="736"/>
      <c r="L97" s="736"/>
      <c r="M97" s="736"/>
      <c r="N97" s="736"/>
      <c r="O97" s="736"/>
      <c r="P97" s="736"/>
      <c r="Q97" s="736"/>
      <c r="R97" s="737"/>
      <c r="S97" s="51"/>
      <c r="T97" s="42"/>
      <c r="U97" s="128"/>
    </row>
    <row r="98" spans="1:21" s="141" customFormat="1" ht="15" customHeight="1" thickBot="1">
      <c r="A98" s="329" t="s">
        <v>341</v>
      </c>
      <c r="B98" s="719" t="s">
        <v>343</v>
      </c>
      <c r="C98" s="720"/>
      <c r="D98" s="720"/>
      <c r="E98" s="720"/>
      <c r="F98" s="720"/>
      <c r="G98" s="720"/>
      <c r="H98" s="720"/>
      <c r="I98" s="720"/>
      <c r="J98" s="720"/>
      <c r="K98" s="720"/>
      <c r="L98" s="720"/>
      <c r="M98" s="720"/>
      <c r="N98" s="720"/>
      <c r="O98" s="720"/>
      <c r="P98" s="720"/>
      <c r="Q98" s="720"/>
      <c r="R98" s="721"/>
      <c r="S98" s="51"/>
      <c r="T98" s="42"/>
      <c r="U98" s="128"/>
    </row>
    <row r="99" spans="1:21" s="141" customFormat="1" ht="15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51"/>
      <c r="T99" s="42"/>
      <c r="U99" s="128"/>
    </row>
    <row r="100" spans="1:21" s="141" customFormat="1" ht="15" customHeight="1" thickBot="1">
      <c r="A100" s="73" t="s">
        <v>140</v>
      </c>
      <c r="B100" s="73"/>
      <c r="C100" s="193"/>
      <c r="D100" s="193"/>
      <c r="E100" s="73"/>
      <c r="F100" s="73"/>
      <c r="G100" s="73"/>
      <c r="H100" s="73"/>
      <c r="I100" s="105"/>
      <c r="J100" s="558"/>
      <c r="K100" s="558"/>
      <c r="L100" s="73"/>
      <c r="M100" s="73"/>
      <c r="N100" s="73"/>
      <c r="O100" s="73"/>
      <c r="P100" s="73"/>
      <c r="Q100" s="73"/>
      <c r="R100" s="73"/>
      <c r="S100" s="51"/>
      <c r="T100" s="42"/>
      <c r="U100" s="128"/>
    </row>
    <row r="101" spans="1:21" s="141" customFormat="1" ht="15" customHeight="1">
      <c r="A101" s="403" t="s">
        <v>143</v>
      </c>
      <c r="B101" s="147" t="s">
        <v>304</v>
      </c>
      <c r="C101" s="147"/>
      <c r="D101" s="147"/>
      <c r="E101" s="147"/>
      <c r="F101" s="147" t="s">
        <v>348</v>
      </c>
      <c r="G101" s="147"/>
      <c r="H101" s="147"/>
      <c r="I101" s="147"/>
      <c r="J101" s="538" t="s">
        <v>349</v>
      </c>
      <c r="K101" s="538"/>
      <c r="L101" s="538"/>
      <c r="M101" s="538"/>
      <c r="N101" s="147"/>
      <c r="O101" s="147"/>
      <c r="P101" s="147"/>
      <c r="Q101" s="147"/>
      <c r="R101" s="404"/>
      <c r="S101" s="51"/>
      <c r="T101" s="42"/>
      <c r="U101" s="128"/>
    </row>
    <row r="102" spans="1:21" s="141" customFormat="1" ht="15" customHeight="1" thickBot="1">
      <c r="A102" s="412" t="s">
        <v>144</v>
      </c>
      <c r="B102" s="160" t="s">
        <v>307</v>
      </c>
      <c r="C102" s="160"/>
      <c r="D102" s="160"/>
      <c r="E102" s="160"/>
      <c r="F102" s="160" t="s">
        <v>305</v>
      </c>
      <c r="G102" s="160"/>
      <c r="H102" s="160"/>
      <c r="I102" s="160"/>
      <c r="J102" s="537" t="s">
        <v>303</v>
      </c>
      <c r="K102" s="537"/>
      <c r="L102" s="537"/>
      <c r="M102" s="537"/>
      <c r="N102" s="160"/>
      <c r="O102" s="160"/>
      <c r="P102" s="160"/>
      <c r="Q102" s="160"/>
      <c r="R102" s="16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.7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  <c r="V130" s="20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20"/>
    </row>
    <row r="132" spans="1:22">
      <c r="U132" s="141"/>
      <c r="V132" s="141"/>
    </row>
    <row r="133" spans="1:22" s="141" customForma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22" s="141" customForma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V134" s="20"/>
    </row>
    <row r="135" spans="1:22" s="141" customForma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U135" s="20"/>
      <c r="V135" s="20"/>
    </row>
  </sheetData>
  <sheetProtection formatCells="0"/>
  <mergeCells count="159">
    <mergeCell ref="B98:R98"/>
    <mergeCell ref="B93:R93"/>
    <mergeCell ref="B90:R90"/>
    <mergeCell ref="B83:R83"/>
    <mergeCell ref="B84:R84"/>
    <mergeCell ref="A52:B52"/>
    <mergeCell ref="B70:R70"/>
    <mergeCell ref="B72:R72"/>
    <mergeCell ref="B73:R73"/>
    <mergeCell ref="B75:R75"/>
    <mergeCell ref="B79:R79"/>
    <mergeCell ref="B74:R74"/>
    <mergeCell ref="B88:R88"/>
    <mergeCell ref="B89:R89"/>
    <mergeCell ref="B96:R96"/>
    <mergeCell ref="B97:R97"/>
    <mergeCell ref="B82:R82"/>
    <mergeCell ref="B76:R76"/>
    <mergeCell ref="B78:R78"/>
    <mergeCell ref="B85:R85"/>
    <mergeCell ref="Q17:R17"/>
    <mergeCell ref="G32:J32"/>
    <mergeCell ref="B77:R77"/>
    <mergeCell ref="B81:R81"/>
    <mergeCell ref="B80:R8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A20:F20"/>
    <mergeCell ref="G19:M19"/>
    <mergeCell ref="Q7:R7"/>
    <mergeCell ref="J102:M102"/>
    <mergeCell ref="J101:M101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7:R87"/>
    <mergeCell ref="B86:R86"/>
    <mergeCell ref="J100:K100"/>
    <mergeCell ref="K32:M32"/>
    <mergeCell ref="G20:M20"/>
    <mergeCell ref="O24:P24"/>
    <mergeCell ref="B71:R7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I28:K28"/>
    <mergeCell ref="A28:F28"/>
    <mergeCell ref="F37:F38"/>
    <mergeCell ref="G38:H38"/>
    <mergeCell ref="C44:F44"/>
    <mergeCell ref="A47:H47"/>
    <mergeCell ref="G44:H44"/>
    <mergeCell ref="K39:R39"/>
    <mergeCell ref="E37:E38"/>
    <mergeCell ref="K44:K45"/>
    <mergeCell ref="L44:R45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5" zoomScaleNormal="85" workbookViewId="0">
      <selection activeCell="O50" sqref="O5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9">
        <v>45827</v>
      </c>
      <c r="C1" s="839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40" t="s">
        <v>5</v>
      </c>
      <c r="B4" s="841"/>
      <c r="C4" s="798" t="s">
        <v>25</v>
      </c>
      <c r="D4" s="822"/>
      <c r="E4" s="798" t="s">
        <v>7</v>
      </c>
      <c r="F4" s="822"/>
      <c r="G4" s="798" t="s">
        <v>8</v>
      </c>
      <c r="H4" s="822"/>
      <c r="I4" s="798" t="s">
        <v>26</v>
      </c>
      <c r="J4" s="822"/>
      <c r="K4" s="798" t="s">
        <v>27</v>
      </c>
      <c r="L4" s="799"/>
      <c r="U4"/>
      <c r="V4" s="10"/>
      <c r="W4" s="10"/>
    </row>
    <row r="5" spans="1:23" ht="13.5" thickBot="1">
      <c r="A5" s="842"/>
      <c r="B5" s="843"/>
      <c r="C5" s="816" t="s">
        <v>28</v>
      </c>
      <c r="D5" s="823"/>
      <c r="E5" s="816" t="s">
        <v>26</v>
      </c>
      <c r="F5" s="823"/>
      <c r="G5" s="816" t="s">
        <v>26</v>
      </c>
      <c r="H5" s="823"/>
      <c r="I5" s="816" t="s">
        <v>29</v>
      </c>
      <c r="J5" s="823"/>
      <c r="K5" s="816" t="s">
        <v>29</v>
      </c>
      <c r="L5" s="817"/>
      <c r="U5"/>
      <c r="V5" s="10"/>
      <c r="W5" s="10"/>
    </row>
    <row r="6" spans="1:23" ht="13.5" thickTop="1">
      <c r="A6" s="781" t="s">
        <v>191</v>
      </c>
      <c r="B6" s="782"/>
      <c r="C6" s="832">
        <v>294900</v>
      </c>
      <c r="D6" s="833"/>
      <c r="E6" s="832">
        <v>294900</v>
      </c>
      <c r="F6" s="833"/>
      <c r="G6" s="832">
        <v>294900</v>
      </c>
      <c r="H6" s="833"/>
      <c r="I6" s="824">
        <f>G6-E6</f>
        <v>0</v>
      </c>
      <c r="J6" s="825"/>
      <c r="K6" s="818">
        <f>G6-C6</f>
        <v>0</v>
      </c>
      <c r="L6" s="819"/>
    </row>
    <row r="7" spans="1:23" ht="13.5" thickBot="1">
      <c r="A7" s="767" t="s">
        <v>192</v>
      </c>
      <c r="B7" s="768"/>
      <c r="C7" s="769">
        <v>301360</v>
      </c>
      <c r="D7" s="770"/>
      <c r="E7" s="769">
        <v>301360</v>
      </c>
      <c r="F7" s="770"/>
      <c r="G7" s="769">
        <v>301360</v>
      </c>
      <c r="H7" s="770"/>
      <c r="I7" s="796">
        <f>G7-E7</f>
        <v>0</v>
      </c>
      <c r="J7" s="802"/>
      <c r="K7" s="796">
        <f>G7-C7</f>
        <v>0</v>
      </c>
      <c r="L7" s="797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271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12" t="s">
        <v>5</v>
      </c>
      <c r="B10" s="813"/>
      <c r="C10" s="773" t="s">
        <v>25</v>
      </c>
      <c r="D10" s="774"/>
      <c r="E10" s="773" t="s">
        <v>7</v>
      </c>
      <c r="F10" s="774"/>
      <c r="G10" s="773" t="s">
        <v>8</v>
      </c>
      <c r="H10" s="774"/>
      <c r="I10" s="826" t="s">
        <v>26</v>
      </c>
      <c r="J10" s="827"/>
      <c r="K10" s="798" t="s">
        <v>27</v>
      </c>
      <c r="L10" s="799"/>
      <c r="N10" s="19"/>
    </row>
    <row r="11" spans="1:23" ht="13.5" thickBot="1">
      <c r="A11" s="814"/>
      <c r="B11" s="780"/>
      <c r="C11" s="771" t="s">
        <v>28</v>
      </c>
      <c r="D11" s="772"/>
      <c r="E11" s="771" t="s">
        <v>26</v>
      </c>
      <c r="F11" s="772"/>
      <c r="G11" s="771" t="s">
        <v>26</v>
      </c>
      <c r="H11" s="772"/>
      <c r="I11" s="828" t="s">
        <v>29</v>
      </c>
      <c r="J11" s="829"/>
      <c r="K11" s="816" t="s">
        <v>29</v>
      </c>
      <c r="L11" s="817"/>
      <c r="N11"/>
      <c r="O11"/>
      <c r="P11"/>
      <c r="Q11"/>
      <c r="R11"/>
    </row>
    <row r="12" spans="1:23" ht="13.5" thickTop="1">
      <c r="A12" s="781" t="s">
        <v>191</v>
      </c>
      <c r="B12" s="782"/>
      <c r="C12" s="818">
        <v>2127850</v>
      </c>
      <c r="D12" s="836"/>
      <c r="E12" s="818">
        <v>2245040</v>
      </c>
      <c r="F12" s="836"/>
      <c r="G12" s="818">
        <v>2255840</v>
      </c>
      <c r="H12" s="836"/>
      <c r="I12" s="824">
        <f>G12-E12</f>
        <v>10800</v>
      </c>
      <c r="J12" s="825"/>
      <c r="K12" s="818">
        <f>G12-C12</f>
        <v>127990</v>
      </c>
      <c r="L12" s="819"/>
      <c r="N12" s="19"/>
      <c r="O12"/>
      <c r="P12"/>
      <c r="Q12"/>
      <c r="R12"/>
      <c r="S12"/>
      <c r="T12"/>
    </row>
    <row r="13" spans="1:23" ht="13.5" thickBot="1">
      <c r="A13" s="767" t="s">
        <v>192</v>
      </c>
      <c r="B13" s="768"/>
      <c r="C13" s="796">
        <v>2126290</v>
      </c>
      <c r="D13" s="802"/>
      <c r="E13" s="796">
        <v>2243340</v>
      </c>
      <c r="F13" s="802"/>
      <c r="G13" s="796">
        <v>2254120</v>
      </c>
      <c r="H13" s="802"/>
      <c r="I13" s="796">
        <f>G13-E13</f>
        <v>10780</v>
      </c>
      <c r="J13" s="802"/>
      <c r="K13" s="796">
        <f>G13-C13</f>
        <v>127830</v>
      </c>
      <c r="L13" s="797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12" t="s">
        <v>5</v>
      </c>
      <c r="B16" s="813"/>
      <c r="C16" s="773" t="s">
        <v>25</v>
      </c>
      <c r="D16" s="774"/>
      <c r="E16" s="773" t="s">
        <v>7</v>
      </c>
      <c r="F16" s="774"/>
      <c r="G16" s="773" t="s">
        <v>8</v>
      </c>
      <c r="H16" s="774"/>
      <c r="I16" s="826" t="s">
        <v>26</v>
      </c>
      <c r="J16" s="827"/>
      <c r="K16" s="798" t="s">
        <v>27</v>
      </c>
      <c r="L16" s="799"/>
      <c r="O16" s="48"/>
      <c r="P16"/>
      <c r="Q16" s="11"/>
      <c r="R16"/>
      <c r="S16"/>
      <c r="T16"/>
    </row>
    <row r="17" spans="1:20" ht="13.5" thickBot="1">
      <c r="A17" s="814"/>
      <c r="B17" s="780"/>
      <c r="C17" s="834" t="s">
        <v>28</v>
      </c>
      <c r="D17" s="835"/>
      <c r="E17" s="834" t="s">
        <v>26</v>
      </c>
      <c r="F17" s="835"/>
      <c r="G17" s="834" t="s">
        <v>26</v>
      </c>
      <c r="H17" s="835"/>
      <c r="I17" s="830" t="s">
        <v>29</v>
      </c>
      <c r="J17" s="831"/>
      <c r="K17" s="816" t="s">
        <v>29</v>
      </c>
      <c r="L17" s="817"/>
      <c r="N17" s="19"/>
      <c r="O17" s="48"/>
      <c r="P17"/>
      <c r="Q17"/>
      <c r="R17"/>
      <c r="S17"/>
      <c r="T17"/>
    </row>
    <row r="18" spans="1:20" ht="13.5" thickTop="1">
      <c r="A18" s="781" t="s">
        <v>191</v>
      </c>
      <c r="B18" s="782"/>
      <c r="C18" s="837">
        <v>93101910</v>
      </c>
      <c r="D18" s="838"/>
      <c r="E18" s="837">
        <v>106766870</v>
      </c>
      <c r="F18" s="838"/>
      <c r="G18" s="837">
        <v>107533030</v>
      </c>
      <c r="H18" s="838"/>
      <c r="I18" s="824">
        <f>G18-E18</f>
        <v>766160</v>
      </c>
      <c r="J18" s="825"/>
      <c r="K18" s="818">
        <f>G18-C18</f>
        <v>14431120</v>
      </c>
      <c r="L18" s="819"/>
      <c r="M18" s="19"/>
      <c r="N18" s="15"/>
      <c r="O18" s="17"/>
      <c r="P18"/>
      <c r="Q18"/>
      <c r="R18"/>
      <c r="S18"/>
      <c r="T18"/>
    </row>
    <row r="19" spans="1:20" ht="13.5" thickBot="1">
      <c r="A19" s="767" t="s">
        <v>192</v>
      </c>
      <c r="B19" s="768"/>
      <c r="C19" s="796">
        <v>93082960</v>
      </c>
      <c r="D19" s="802"/>
      <c r="E19" s="796">
        <v>106744040</v>
      </c>
      <c r="F19" s="802"/>
      <c r="G19" s="796">
        <v>107509990</v>
      </c>
      <c r="H19" s="802"/>
      <c r="I19" s="796">
        <f>G19-E19</f>
        <v>765950</v>
      </c>
      <c r="J19" s="802"/>
      <c r="K19" s="796">
        <f>G19-C19</f>
        <v>14427030</v>
      </c>
      <c r="L19" s="797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272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12" t="s">
        <v>5</v>
      </c>
      <c r="B22" s="813"/>
      <c r="C22" s="773" t="s">
        <v>25</v>
      </c>
      <c r="D22" s="774"/>
      <c r="E22" s="773" t="s">
        <v>7</v>
      </c>
      <c r="F22" s="774"/>
      <c r="G22" s="773" t="s">
        <v>8</v>
      </c>
      <c r="H22" s="774"/>
      <c r="I22" s="826" t="s">
        <v>26</v>
      </c>
      <c r="J22" s="827"/>
      <c r="K22" s="798" t="s">
        <v>27</v>
      </c>
      <c r="L22" s="799"/>
      <c r="O22"/>
      <c r="P22"/>
      <c r="Q22"/>
      <c r="R22"/>
      <c r="S22" s="9"/>
      <c r="T22"/>
    </row>
    <row r="23" spans="1:20" ht="13.5" thickBot="1">
      <c r="A23" s="814"/>
      <c r="B23" s="780"/>
      <c r="C23" s="771" t="s">
        <v>28</v>
      </c>
      <c r="D23" s="772"/>
      <c r="E23" s="771" t="s">
        <v>26</v>
      </c>
      <c r="F23" s="772"/>
      <c r="G23" s="771" t="s">
        <v>26</v>
      </c>
      <c r="H23" s="772"/>
      <c r="I23" s="828" t="s">
        <v>29</v>
      </c>
      <c r="J23" s="829"/>
      <c r="K23" s="816" t="s">
        <v>29</v>
      </c>
      <c r="L23" s="817"/>
      <c r="N23" s="15"/>
      <c r="O23"/>
      <c r="P23"/>
      <c r="Q23"/>
      <c r="R23"/>
      <c r="S23"/>
      <c r="T23"/>
    </row>
    <row r="24" spans="1:20" ht="13.5" thickTop="1">
      <c r="A24" s="781" t="s">
        <v>191</v>
      </c>
      <c r="B24" s="782"/>
      <c r="C24" s="777">
        <v>4142230</v>
      </c>
      <c r="D24" s="778"/>
      <c r="E24" s="777">
        <v>4728350</v>
      </c>
      <c r="F24" s="778"/>
      <c r="G24" s="777">
        <v>4746040</v>
      </c>
      <c r="H24" s="778"/>
      <c r="I24" s="820">
        <f>G24-E24</f>
        <v>17690</v>
      </c>
      <c r="J24" s="821"/>
      <c r="K24" s="818">
        <f>G24-C24</f>
        <v>603810</v>
      </c>
      <c r="L24" s="819"/>
      <c r="M24" s="19"/>
      <c r="N24" s="6"/>
      <c r="O24"/>
      <c r="P24"/>
      <c r="Q24"/>
      <c r="R24"/>
      <c r="S24"/>
      <c r="T24"/>
    </row>
    <row r="25" spans="1:20" ht="13.5" thickBot="1">
      <c r="A25" s="767" t="s">
        <v>192</v>
      </c>
      <c r="B25" s="768"/>
      <c r="C25" s="769">
        <v>4144060</v>
      </c>
      <c r="D25" s="770"/>
      <c r="E25" s="769">
        <v>4730360</v>
      </c>
      <c r="F25" s="770"/>
      <c r="G25" s="769">
        <v>4748060</v>
      </c>
      <c r="H25" s="770"/>
      <c r="I25" s="769">
        <f>G25-E25</f>
        <v>17700</v>
      </c>
      <c r="J25" s="770"/>
      <c r="K25" s="796">
        <f>G25-C25</f>
        <v>604000</v>
      </c>
      <c r="L25" s="797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12" t="s">
        <v>31</v>
      </c>
      <c r="B28" s="813"/>
      <c r="C28" s="773" t="s">
        <v>25</v>
      </c>
      <c r="D28" s="774"/>
      <c r="E28" s="773" t="s">
        <v>7</v>
      </c>
      <c r="F28" s="774"/>
      <c r="G28" s="773" t="s">
        <v>8</v>
      </c>
      <c r="H28" s="774"/>
      <c r="I28" s="798" t="s">
        <v>26</v>
      </c>
      <c r="J28" s="822"/>
      <c r="K28" s="798" t="s">
        <v>27</v>
      </c>
      <c r="L28" s="799"/>
      <c r="O28"/>
      <c r="P28"/>
      <c r="Q28"/>
      <c r="R28"/>
      <c r="S28"/>
      <c r="T28"/>
    </row>
    <row r="29" spans="1:20" ht="13.5" thickBot="1">
      <c r="A29" s="814"/>
      <c r="B29" s="780"/>
      <c r="C29" s="771" t="s">
        <v>28</v>
      </c>
      <c r="D29" s="772"/>
      <c r="E29" s="771" t="s">
        <v>26</v>
      </c>
      <c r="F29" s="772"/>
      <c r="G29" s="771" t="s">
        <v>26</v>
      </c>
      <c r="H29" s="772"/>
      <c r="I29" s="816" t="s">
        <v>29</v>
      </c>
      <c r="J29" s="823"/>
      <c r="K29" s="816" t="s">
        <v>29</v>
      </c>
      <c r="L29" s="817"/>
      <c r="O29"/>
      <c r="P29"/>
      <c r="Q29"/>
      <c r="R29"/>
      <c r="S29"/>
      <c r="T29"/>
    </row>
    <row r="30" spans="1:20" ht="14.25" thickTop="1" thickBot="1">
      <c r="A30" s="767" t="s">
        <v>72</v>
      </c>
      <c r="B30" s="768"/>
      <c r="C30" s="785">
        <v>101323255</v>
      </c>
      <c r="D30" s="786"/>
      <c r="E30" s="785">
        <v>116176041</v>
      </c>
      <c r="F30" s="786"/>
      <c r="G30" s="785">
        <v>117008319</v>
      </c>
      <c r="H30" s="786"/>
      <c r="I30" s="796">
        <f>G30-E30</f>
        <v>832278</v>
      </c>
      <c r="J30" s="802"/>
      <c r="K30" s="796">
        <f>G30-C30</f>
        <v>15685064</v>
      </c>
      <c r="L30" s="797"/>
      <c r="M30" s="19"/>
      <c r="N30" s="327"/>
      <c r="O30" s="18"/>
      <c r="P30"/>
      <c r="Q30"/>
      <c r="R30"/>
      <c r="S30"/>
      <c r="T30"/>
    </row>
    <row r="31" spans="1:20" ht="13.5" thickTop="1">
      <c r="A31" s="803" t="s">
        <v>0</v>
      </c>
      <c r="B31" s="804"/>
      <c r="C31" s="804"/>
      <c r="D31" s="804"/>
      <c r="E31" s="804"/>
      <c r="F31" s="804"/>
      <c r="G31" s="804"/>
      <c r="H31" s="805"/>
      <c r="I31" s="787">
        <f>SUM(I30:I30)</f>
        <v>832278</v>
      </c>
      <c r="J31" s="792"/>
      <c r="K31" s="787">
        <f>SUM(K30:K30)</f>
        <v>15685064</v>
      </c>
      <c r="L31" s="788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12" t="s">
        <v>31</v>
      </c>
      <c r="B34" s="813"/>
      <c r="C34" s="773" t="s">
        <v>25</v>
      </c>
      <c r="D34" s="774"/>
      <c r="E34" s="773" t="s">
        <v>7</v>
      </c>
      <c r="F34" s="774"/>
      <c r="G34" s="773" t="s">
        <v>8</v>
      </c>
      <c r="H34" s="774"/>
      <c r="I34" s="798" t="s">
        <v>26</v>
      </c>
      <c r="J34" s="822"/>
      <c r="K34" s="798" t="s">
        <v>27</v>
      </c>
      <c r="L34" s="799"/>
      <c r="N34" s="13"/>
      <c r="O34"/>
      <c r="P34"/>
      <c r="Q34"/>
      <c r="R34"/>
      <c r="S34"/>
      <c r="T34"/>
    </row>
    <row r="35" spans="1:20" ht="13.5" thickBot="1">
      <c r="A35" s="814"/>
      <c r="B35" s="780"/>
      <c r="C35" s="771" t="s">
        <v>28</v>
      </c>
      <c r="D35" s="772"/>
      <c r="E35" s="771" t="s">
        <v>26</v>
      </c>
      <c r="F35" s="772"/>
      <c r="G35" s="771" t="s">
        <v>26</v>
      </c>
      <c r="H35" s="772"/>
      <c r="I35" s="816" t="s">
        <v>29</v>
      </c>
      <c r="J35" s="823"/>
      <c r="K35" s="816" t="s">
        <v>29</v>
      </c>
      <c r="L35" s="817"/>
      <c r="O35" s="9"/>
      <c r="P35"/>
      <c r="Q35"/>
      <c r="R35"/>
      <c r="S35"/>
      <c r="T35"/>
    </row>
    <row r="36" spans="1:20" ht="14.25" thickTop="1" thickBot="1">
      <c r="A36" s="767" t="s">
        <v>72</v>
      </c>
      <c r="B36" s="768"/>
      <c r="C36" s="785">
        <v>16530255</v>
      </c>
      <c r="D36" s="786"/>
      <c r="E36" s="785">
        <v>19020822</v>
      </c>
      <c r="F36" s="786"/>
      <c r="G36" s="785">
        <v>19138991</v>
      </c>
      <c r="H36" s="786"/>
      <c r="I36" s="796">
        <f>G36-E36</f>
        <v>118169</v>
      </c>
      <c r="J36" s="802"/>
      <c r="K36" s="796">
        <f>G36-C36</f>
        <v>2608736</v>
      </c>
      <c r="L36" s="797"/>
      <c r="N36" s="6"/>
      <c r="O36"/>
      <c r="P36"/>
      <c r="Q36"/>
      <c r="R36"/>
      <c r="S36"/>
      <c r="T36"/>
    </row>
    <row r="37" spans="1:20" ht="13.5" thickTop="1">
      <c r="A37" s="803" t="s">
        <v>0</v>
      </c>
      <c r="B37" s="804"/>
      <c r="C37" s="804"/>
      <c r="D37" s="804"/>
      <c r="E37" s="804"/>
      <c r="F37" s="804"/>
      <c r="G37" s="804"/>
      <c r="H37" s="805"/>
      <c r="I37" s="787">
        <f>SUM(I36:I36)</f>
        <v>118169</v>
      </c>
      <c r="J37" s="792"/>
      <c r="K37" s="787">
        <f>SUM(K36:K36)</f>
        <v>2608736</v>
      </c>
      <c r="L37" s="788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12" t="s">
        <v>31</v>
      </c>
      <c r="B40" s="813"/>
      <c r="C40" s="815" t="s">
        <v>25</v>
      </c>
      <c r="D40" s="813"/>
      <c r="E40" s="773" t="s">
        <v>7</v>
      </c>
      <c r="F40" s="774"/>
      <c r="G40" s="773" t="s">
        <v>8</v>
      </c>
      <c r="H40" s="774"/>
      <c r="I40" s="798" t="s">
        <v>26</v>
      </c>
      <c r="J40" s="822"/>
      <c r="K40" s="798" t="s">
        <v>27</v>
      </c>
      <c r="L40" s="799"/>
      <c r="N40" s="13"/>
      <c r="O40" s="9"/>
      <c r="P40"/>
      <c r="Q40"/>
      <c r="R40"/>
      <c r="S40"/>
      <c r="T40"/>
    </row>
    <row r="41" spans="1:20" ht="13.5" thickBot="1">
      <c r="A41" s="814"/>
      <c r="B41" s="780"/>
      <c r="C41" s="779" t="s">
        <v>28</v>
      </c>
      <c r="D41" s="780"/>
      <c r="E41" s="771" t="s">
        <v>26</v>
      </c>
      <c r="F41" s="772"/>
      <c r="G41" s="771" t="s">
        <v>26</v>
      </c>
      <c r="H41" s="772"/>
      <c r="I41" s="816" t="s">
        <v>29</v>
      </c>
      <c r="J41" s="823"/>
      <c r="K41" s="816" t="s">
        <v>29</v>
      </c>
      <c r="L41" s="817"/>
      <c r="N41" s="14"/>
      <c r="O41"/>
      <c r="P41"/>
      <c r="Q41"/>
      <c r="R41"/>
      <c r="S41"/>
      <c r="T41"/>
    </row>
    <row r="42" spans="1:20" s="26" customFormat="1" ht="13.5" thickTop="1">
      <c r="A42" s="781" t="s">
        <v>69</v>
      </c>
      <c r="B42" s="782"/>
      <c r="C42" s="783">
        <v>3089318.34</v>
      </c>
      <c r="D42" s="784"/>
      <c r="E42" s="783">
        <v>3419265.59</v>
      </c>
      <c r="F42" s="784"/>
      <c r="G42" s="783">
        <v>3437979.47</v>
      </c>
      <c r="H42" s="784"/>
      <c r="I42" s="789">
        <f>G42-E42</f>
        <v>18713.880000000354</v>
      </c>
      <c r="J42" s="790"/>
      <c r="K42" s="789">
        <f>G42-C42</f>
        <v>348661.13000000035</v>
      </c>
      <c r="L42" s="791"/>
      <c r="M42" s="41"/>
      <c r="N42" s="29"/>
      <c r="O42" s="41"/>
      <c r="Q42" s="28"/>
      <c r="R42" s="28"/>
      <c r="S42" s="28"/>
      <c r="T42" s="28"/>
    </row>
    <row r="43" spans="1:20">
      <c r="A43" s="775" t="s">
        <v>70</v>
      </c>
      <c r="B43" s="776"/>
      <c r="C43" s="777">
        <v>283254.3</v>
      </c>
      <c r="D43" s="778"/>
      <c r="E43" s="777">
        <v>3388610.84</v>
      </c>
      <c r="F43" s="778"/>
      <c r="G43" s="777">
        <v>3416292.16</v>
      </c>
      <c r="H43" s="778"/>
      <c r="I43" s="832">
        <f t="shared" ref="I43:I47" si="0">G43-E43</f>
        <v>27681.320000000298</v>
      </c>
      <c r="J43" s="833"/>
      <c r="K43" s="810">
        <f t="shared" ref="K43:K47" si="1">G43-C43</f>
        <v>3133037.8600000003</v>
      </c>
      <c r="L43" s="811"/>
      <c r="M43" s="41"/>
      <c r="N43" s="400"/>
      <c r="O43"/>
      <c r="P43" s="12"/>
      <c r="Q43"/>
      <c r="R43"/>
      <c r="S43"/>
      <c r="T43"/>
    </row>
    <row r="44" spans="1:20" ht="12" customHeight="1">
      <c r="A44" s="775" t="s">
        <v>71</v>
      </c>
      <c r="B44" s="776"/>
      <c r="C44" s="777">
        <v>989758.41</v>
      </c>
      <c r="D44" s="778"/>
      <c r="E44" s="777">
        <v>1082429.1599999999</v>
      </c>
      <c r="F44" s="778"/>
      <c r="G44" s="777">
        <v>1086699.2</v>
      </c>
      <c r="H44" s="778"/>
      <c r="I44" s="832">
        <f t="shared" si="0"/>
        <v>4270.0400000000373</v>
      </c>
      <c r="J44" s="833"/>
      <c r="K44" s="808">
        <f t="shared" si="1"/>
        <v>96940.789999999921</v>
      </c>
      <c r="L44" s="809"/>
      <c r="M44" s="41"/>
      <c r="N44" s="6"/>
      <c r="O44" s="18"/>
      <c r="P44" s="14"/>
      <c r="Q44"/>
      <c r="R44"/>
      <c r="S44"/>
      <c r="T44"/>
    </row>
    <row r="45" spans="1:20">
      <c r="A45" s="775" t="s">
        <v>78</v>
      </c>
      <c r="B45" s="776"/>
      <c r="C45" s="800">
        <v>7258.6</v>
      </c>
      <c r="D45" s="801"/>
      <c r="E45" s="800">
        <v>8041.6</v>
      </c>
      <c r="F45" s="801"/>
      <c r="G45" s="800">
        <v>8085.7</v>
      </c>
      <c r="H45" s="801"/>
      <c r="I45" s="832">
        <f t="shared" si="0"/>
        <v>44.099999999999454</v>
      </c>
      <c r="J45" s="833"/>
      <c r="K45" s="808">
        <f t="shared" si="1"/>
        <v>827.09999999999945</v>
      </c>
      <c r="L45" s="809"/>
      <c r="M45" s="41"/>
      <c r="N45" s="30"/>
      <c r="O45" s="14"/>
      <c r="P45"/>
      <c r="Q45"/>
      <c r="R45"/>
      <c r="S45"/>
      <c r="T45"/>
    </row>
    <row r="46" spans="1:20">
      <c r="A46" s="775" t="s">
        <v>79</v>
      </c>
      <c r="B46" s="776"/>
      <c r="C46" s="800">
        <v>247889</v>
      </c>
      <c r="D46" s="801"/>
      <c r="E46" s="800">
        <v>268618</v>
      </c>
      <c r="F46" s="801"/>
      <c r="G46" s="800">
        <v>269546</v>
      </c>
      <c r="H46" s="801"/>
      <c r="I46" s="832">
        <f t="shared" si="0"/>
        <v>928</v>
      </c>
      <c r="J46" s="833"/>
      <c r="K46" s="808">
        <f t="shared" si="1"/>
        <v>21657</v>
      </c>
      <c r="L46" s="809"/>
      <c r="M46" s="41"/>
      <c r="N46" s="6"/>
      <c r="O46"/>
      <c r="P46"/>
      <c r="Q46"/>
      <c r="R46"/>
      <c r="S46"/>
      <c r="T46"/>
    </row>
    <row r="47" spans="1:20" ht="13.5" thickBot="1">
      <c r="A47" s="775" t="s">
        <v>80</v>
      </c>
      <c r="B47" s="776"/>
      <c r="C47" s="806">
        <v>299837</v>
      </c>
      <c r="D47" s="807"/>
      <c r="E47" s="806">
        <v>323727</v>
      </c>
      <c r="F47" s="807"/>
      <c r="G47" s="806">
        <v>324504</v>
      </c>
      <c r="H47" s="807"/>
      <c r="I47" s="769">
        <f t="shared" si="0"/>
        <v>777</v>
      </c>
      <c r="J47" s="770"/>
      <c r="K47" s="810">
        <f t="shared" si="1"/>
        <v>24667</v>
      </c>
      <c r="L47" s="811"/>
      <c r="M47" s="41"/>
      <c r="N47" s="6"/>
      <c r="O47" s="9"/>
      <c r="P47" s="14"/>
      <c r="Q47"/>
      <c r="R47"/>
      <c r="S47"/>
      <c r="T47"/>
    </row>
    <row r="48" spans="1:20" ht="13.5" thickTop="1">
      <c r="A48" s="793" t="s">
        <v>0</v>
      </c>
      <c r="B48" s="794"/>
      <c r="C48" s="794"/>
      <c r="D48" s="794"/>
      <c r="E48" s="794"/>
      <c r="F48" s="794"/>
      <c r="G48" s="794"/>
      <c r="H48" s="795"/>
      <c r="I48" s="787">
        <f>SUM(I42:J47)</f>
        <v>52414.340000000688</v>
      </c>
      <c r="J48" s="792"/>
      <c r="K48" s="787">
        <f>SUM(K42,K44,K45,K46,K47)</f>
        <v>492753.02000000025</v>
      </c>
      <c r="L48" s="788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66"/>
      <c r="B50" s="766"/>
      <c r="C50" s="766"/>
      <c r="D50" s="766"/>
      <c r="F50" s="7"/>
      <c r="H50" s="8"/>
      <c r="J50" s="16"/>
    </row>
    <row r="51" spans="1:20">
      <c r="E51" s="765"/>
      <c r="F51" s="765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I5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A13" sqref="BA13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1" ht="26.45" customHeight="1">
      <c r="A1" s="856" t="s">
        <v>36</v>
      </c>
      <c r="B1" s="866" t="s">
        <v>88</v>
      </c>
      <c r="C1" s="867"/>
      <c r="D1" s="850" t="s">
        <v>72</v>
      </c>
      <c r="E1" s="855"/>
      <c r="F1" s="846" t="s">
        <v>116</v>
      </c>
      <c r="G1" s="868" t="s">
        <v>96</v>
      </c>
      <c r="H1" s="850" t="s">
        <v>195</v>
      </c>
      <c r="I1" s="855"/>
      <c r="J1" s="850" t="s">
        <v>196</v>
      </c>
      <c r="K1" s="855"/>
      <c r="L1" s="859" t="s">
        <v>89</v>
      </c>
      <c r="M1" s="860"/>
      <c r="N1" s="860"/>
      <c r="O1" s="861"/>
      <c r="P1" s="860" t="s">
        <v>90</v>
      </c>
      <c r="Q1" s="860"/>
      <c r="R1" s="860"/>
      <c r="S1" s="860"/>
      <c r="T1" s="859" t="s">
        <v>91</v>
      </c>
      <c r="U1" s="860"/>
      <c r="V1" s="860"/>
      <c r="W1" s="861"/>
      <c r="X1" s="860" t="s">
        <v>92</v>
      </c>
      <c r="Y1" s="860"/>
      <c r="Z1" s="860"/>
      <c r="AA1" s="860"/>
      <c r="AB1" s="862" t="s">
        <v>112</v>
      </c>
      <c r="AC1" s="863"/>
      <c r="AD1" s="863"/>
      <c r="AE1" s="859" t="s">
        <v>93</v>
      </c>
      <c r="AF1" s="860"/>
      <c r="AG1" s="860"/>
      <c r="AH1" s="861"/>
      <c r="AI1" s="859" t="s">
        <v>94</v>
      </c>
      <c r="AJ1" s="860"/>
      <c r="AK1" s="860"/>
      <c r="AL1" s="861"/>
      <c r="AM1" s="859" t="s">
        <v>111</v>
      </c>
      <c r="AN1" s="860"/>
      <c r="AO1" s="860"/>
      <c r="AP1" s="862" t="s">
        <v>95</v>
      </c>
      <c r="AQ1" s="863"/>
      <c r="AR1" s="864"/>
      <c r="AS1" s="844" t="s">
        <v>97</v>
      </c>
      <c r="AT1" s="845"/>
      <c r="AU1" s="845"/>
      <c r="AV1" s="845"/>
      <c r="AW1" s="846"/>
      <c r="AX1" s="851" t="s">
        <v>229</v>
      </c>
      <c r="AY1" s="851"/>
      <c r="AZ1" s="851" t="s">
        <v>230</v>
      </c>
      <c r="BA1" s="852"/>
      <c r="BB1" s="853" t="s">
        <v>258</v>
      </c>
      <c r="BC1" s="854"/>
      <c r="BD1" s="847" t="s">
        <v>260</v>
      </c>
      <c r="BE1" s="848"/>
      <c r="BF1" s="849" t="s">
        <v>263</v>
      </c>
      <c r="BG1" s="848"/>
      <c r="BH1" s="849" t="s">
        <v>265</v>
      </c>
      <c r="BI1" s="848"/>
    </row>
    <row r="2" spans="1:61" s="146" customFormat="1" ht="56.25">
      <c r="A2" s="857"/>
      <c r="B2" s="202" t="s">
        <v>107</v>
      </c>
      <c r="C2" s="324" t="s">
        <v>108</v>
      </c>
      <c r="D2" s="323" t="s">
        <v>247</v>
      </c>
      <c r="E2" s="322" t="s">
        <v>248</v>
      </c>
      <c r="F2" s="865"/>
      <c r="G2" s="869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11" t="s">
        <v>231</v>
      </c>
      <c r="AY2" s="211" t="s">
        <v>232</v>
      </c>
      <c r="AZ2" s="211" t="s">
        <v>233</v>
      </c>
      <c r="BA2" s="449" t="s">
        <v>234</v>
      </c>
      <c r="BB2" s="203" t="s">
        <v>314</v>
      </c>
      <c r="BC2" s="204" t="s">
        <v>259</v>
      </c>
      <c r="BD2" s="212" t="s">
        <v>268</v>
      </c>
      <c r="BE2" s="204" t="s">
        <v>267</v>
      </c>
      <c r="BF2" s="203" t="s">
        <v>268</v>
      </c>
      <c r="BG2" s="408" t="s">
        <v>267</v>
      </c>
      <c r="BH2" s="212" t="s">
        <v>266</v>
      </c>
      <c r="BI2" s="204" t="s">
        <v>269</v>
      </c>
    </row>
    <row r="3" spans="1:61" ht="13.5" thickBot="1">
      <c r="A3" s="857"/>
      <c r="B3" s="275" t="s">
        <v>1</v>
      </c>
      <c r="C3" s="325" t="s">
        <v>40</v>
      </c>
      <c r="D3" s="275" t="s">
        <v>235</v>
      </c>
      <c r="E3" s="320" t="s">
        <v>235</v>
      </c>
      <c r="F3" s="320" t="s">
        <v>212</v>
      </c>
      <c r="G3" s="276" t="s">
        <v>106</v>
      </c>
      <c r="H3" s="277" t="s">
        <v>32</v>
      </c>
      <c r="I3" s="278" t="s">
        <v>147</v>
      </c>
      <c r="J3" s="277" t="s">
        <v>32</v>
      </c>
      <c r="K3" s="278" t="s">
        <v>147</v>
      </c>
      <c r="L3" s="277" t="s">
        <v>32</v>
      </c>
      <c r="M3" s="279" t="s">
        <v>105</v>
      </c>
      <c r="N3" s="279" t="s">
        <v>32</v>
      </c>
      <c r="O3" s="280" t="s">
        <v>212</v>
      </c>
      <c r="P3" s="281" t="s">
        <v>32</v>
      </c>
      <c r="Q3" s="279" t="s">
        <v>105</v>
      </c>
      <c r="R3" s="279" t="s">
        <v>32</v>
      </c>
      <c r="S3" s="282" t="s">
        <v>212</v>
      </c>
      <c r="T3" s="276" t="s">
        <v>32</v>
      </c>
      <c r="U3" s="279" t="s">
        <v>105</v>
      </c>
      <c r="V3" s="279" t="s">
        <v>32</v>
      </c>
      <c r="W3" s="280" t="s">
        <v>212</v>
      </c>
      <c r="X3" s="281" t="s">
        <v>32</v>
      </c>
      <c r="Y3" s="279" t="s">
        <v>105</v>
      </c>
      <c r="Z3" s="279" t="s">
        <v>32</v>
      </c>
      <c r="AA3" s="279" t="s">
        <v>212</v>
      </c>
      <c r="AB3" s="283" t="s">
        <v>147</v>
      </c>
      <c r="AC3" s="279" t="s">
        <v>32</v>
      </c>
      <c r="AD3" s="279" t="s">
        <v>215</v>
      </c>
      <c r="AE3" s="277" t="s">
        <v>32</v>
      </c>
      <c r="AF3" s="281" t="s">
        <v>105</v>
      </c>
      <c r="AG3" s="279" t="s">
        <v>32</v>
      </c>
      <c r="AH3" s="279" t="s">
        <v>212</v>
      </c>
      <c r="AI3" s="277" t="s">
        <v>32</v>
      </c>
      <c r="AJ3" s="279" t="s">
        <v>105</v>
      </c>
      <c r="AK3" s="279" t="s">
        <v>32</v>
      </c>
      <c r="AL3" s="282" t="s">
        <v>212</v>
      </c>
      <c r="AM3" s="277" t="s">
        <v>212</v>
      </c>
      <c r="AN3" s="279" t="s">
        <v>32</v>
      </c>
      <c r="AO3" s="280" t="s">
        <v>215</v>
      </c>
      <c r="AP3" s="281" t="s">
        <v>215</v>
      </c>
      <c r="AQ3" s="279" t="s">
        <v>215</v>
      </c>
      <c r="AR3" s="279" t="s">
        <v>215</v>
      </c>
      <c r="AS3" s="277" t="s">
        <v>148</v>
      </c>
      <c r="AT3" s="281" t="s">
        <v>215</v>
      </c>
      <c r="AU3" s="279" t="s">
        <v>147</v>
      </c>
      <c r="AV3" s="279" t="s">
        <v>105</v>
      </c>
      <c r="AW3" s="278" t="s">
        <v>32</v>
      </c>
      <c r="AX3" s="270" t="s">
        <v>147</v>
      </c>
      <c r="AY3" s="270" t="s">
        <v>235</v>
      </c>
      <c r="AZ3" s="270" t="s">
        <v>105</v>
      </c>
      <c r="BA3" s="405" t="s">
        <v>105</v>
      </c>
      <c r="BB3" s="269" t="s">
        <v>315</v>
      </c>
      <c r="BC3" s="213" t="s">
        <v>147</v>
      </c>
      <c r="BD3" s="406" t="s">
        <v>105</v>
      </c>
      <c r="BE3" s="213" t="s">
        <v>105</v>
      </c>
      <c r="BF3" s="405" t="s">
        <v>105</v>
      </c>
      <c r="BG3" s="213" t="s">
        <v>105</v>
      </c>
      <c r="BH3" s="406" t="s">
        <v>105</v>
      </c>
      <c r="BI3" s="409" t="s">
        <v>105</v>
      </c>
    </row>
    <row r="4" spans="1:61" ht="13.5" thickBot="1">
      <c r="A4" s="858"/>
      <c r="B4" s="284" t="s">
        <v>150</v>
      </c>
      <c r="C4" s="326" t="s">
        <v>151</v>
      </c>
      <c r="D4" s="284" t="s">
        <v>250</v>
      </c>
      <c r="E4" s="321" t="s">
        <v>249</v>
      </c>
      <c r="F4" s="331" t="s">
        <v>152</v>
      </c>
      <c r="G4" s="330"/>
      <c r="H4" s="286" t="s">
        <v>201</v>
      </c>
      <c r="I4" s="285" t="s">
        <v>202</v>
      </c>
      <c r="J4" s="286" t="s">
        <v>203</v>
      </c>
      <c r="K4" s="285" t="s">
        <v>204</v>
      </c>
      <c r="L4" s="286" t="s">
        <v>153</v>
      </c>
      <c r="M4" s="287" t="s">
        <v>154</v>
      </c>
      <c r="N4" s="287" t="s">
        <v>155</v>
      </c>
      <c r="O4" s="285" t="s">
        <v>156</v>
      </c>
      <c r="P4" s="286" t="s">
        <v>157</v>
      </c>
      <c r="Q4" s="287" t="s">
        <v>158</v>
      </c>
      <c r="R4" s="287" t="s">
        <v>159</v>
      </c>
      <c r="S4" s="285" t="s">
        <v>160</v>
      </c>
      <c r="T4" s="286" t="s">
        <v>161</v>
      </c>
      <c r="U4" s="287" t="s">
        <v>162</v>
      </c>
      <c r="V4" s="287" t="s">
        <v>163</v>
      </c>
      <c r="W4" s="285" t="s">
        <v>164</v>
      </c>
      <c r="X4" s="286" t="s">
        <v>165</v>
      </c>
      <c r="Y4" s="287" t="s">
        <v>166</v>
      </c>
      <c r="Z4" s="287" t="s">
        <v>167</v>
      </c>
      <c r="AA4" s="285" t="s">
        <v>168</v>
      </c>
      <c r="AB4" s="288" t="s">
        <v>169</v>
      </c>
      <c r="AC4" s="287" t="s">
        <v>170</v>
      </c>
      <c r="AD4" s="285" t="s">
        <v>171</v>
      </c>
      <c r="AE4" s="286" t="s">
        <v>172</v>
      </c>
      <c r="AF4" s="287" t="s">
        <v>173</v>
      </c>
      <c r="AG4" s="287" t="s">
        <v>174</v>
      </c>
      <c r="AH4" s="285" t="s">
        <v>175</v>
      </c>
      <c r="AI4" s="286" t="s">
        <v>176</v>
      </c>
      <c r="AJ4" s="287" t="s">
        <v>177</v>
      </c>
      <c r="AK4" s="287" t="s">
        <v>178</v>
      </c>
      <c r="AL4" s="285" t="s">
        <v>179</v>
      </c>
      <c r="AM4" s="289" t="s">
        <v>180</v>
      </c>
      <c r="AN4" s="287" t="s">
        <v>181</v>
      </c>
      <c r="AO4" s="285" t="s">
        <v>182</v>
      </c>
      <c r="AP4" s="286" t="s">
        <v>183</v>
      </c>
      <c r="AQ4" s="287" t="s">
        <v>184</v>
      </c>
      <c r="AR4" s="285"/>
      <c r="AS4" s="286" t="s">
        <v>185</v>
      </c>
      <c r="AT4" s="287" t="s">
        <v>186</v>
      </c>
      <c r="AU4" s="287" t="s">
        <v>187</v>
      </c>
      <c r="AV4" s="287" t="s">
        <v>188</v>
      </c>
      <c r="AW4" s="290" t="s">
        <v>189</v>
      </c>
      <c r="AX4" s="271" t="s">
        <v>236</v>
      </c>
      <c r="AY4" s="271" t="s">
        <v>237</v>
      </c>
      <c r="AZ4" s="271" t="s">
        <v>238</v>
      </c>
      <c r="BA4" s="450" t="s">
        <v>239</v>
      </c>
      <c r="BB4" s="284" t="s">
        <v>316</v>
      </c>
      <c r="BC4" s="285" t="s">
        <v>257</v>
      </c>
      <c r="BD4" s="407" t="s">
        <v>261</v>
      </c>
      <c r="BE4" s="285" t="s">
        <v>262</v>
      </c>
      <c r="BF4" s="286" t="s">
        <v>264</v>
      </c>
      <c r="BG4" s="285" t="s">
        <v>264</v>
      </c>
      <c r="BH4" s="407" t="s">
        <v>270</v>
      </c>
      <c r="BI4" s="285" t="s">
        <v>270</v>
      </c>
    </row>
    <row r="5" spans="1:61" s="354" customFormat="1">
      <c r="A5" s="361">
        <v>45827.041666666599</v>
      </c>
      <c r="B5" s="362">
        <v>34.159186499999997</v>
      </c>
      <c r="C5" s="363">
        <v>2.5561213999999999</v>
      </c>
      <c r="D5" s="364">
        <v>0.74522089999999996</v>
      </c>
      <c r="E5" s="365">
        <v>0.75268259999999998</v>
      </c>
      <c r="F5" s="366">
        <v>16.234653300000002</v>
      </c>
      <c r="G5" s="367">
        <v>4.1224489047128081</v>
      </c>
      <c r="H5" s="368">
        <v>12.7628872</v>
      </c>
      <c r="I5" s="369">
        <v>193.16991759999999</v>
      </c>
      <c r="J5" s="370">
        <v>15.851147299999999</v>
      </c>
      <c r="K5" s="369">
        <v>193.71055319999999</v>
      </c>
      <c r="L5" s="371">
        <v>28.293246400000001</v>
      </c>
      <c r="M5" s="372">
        <v>18.0351268</v>
      </c>
      <c r="N5" s="372">
        <v>13.840915600000001</v>
      </c>
      <c r="O5" s="373">
        <v>197.5776841</v>
      </c>
      <c r="P5" s="374">
        <v>31.646153999999999</v>
      </c>
      <c r="Q5" s="372">
        <v>10.105741800000001</v>
      </c>
      <c r="R5" s="372">
        <v>13.624586499999999</v>
      </c>
      <c r="S5" s="375">
        <v>195.64965659999999</v>
      </c>
      <c r="T5" s="371">
        <v>18.327745499999999</v>
      </c>
      <c r="U5" s="372">
        <v>45.026551699999999</v>
      </c>
      <c r="V5" s="372">
        <v>13.9817716</v>
      </c>
      <c r="W5" s="373">
        <v>195.84560740000001</v>
      </c>
      <c r="X5" s="374">
        <v>18.899994899999999</v>
      </c>
      <c r="Y5" s="372">
        <v>45.054548500000003</v>
      </c>
      <c r="Z5" s="372">
        <v>13.9228787</v>
      </c>
      <c r="AA5" s="375">
        <v>197.36563870000001</v>
      </c>
      <c r="AB5" s="371">
        <v>194.76680569999999</v>
      </c>
      <c r="AC5" s="372">
        <v>13.180223700000001</v>
      </c>
      <c r="AD5" s="373">
        <v>43.688652320194443</v>
      </c>
      <c r="AE5" s="374">
        <v>3.5282247</v>
      </c>
      <c r="AF5" s="372">
        <v>9.9684849999999994</v>
      </c>
      <c r="AG5" s="372">
        <v>0</v>
      </c>
      <c r="AH5" s="375">
        <v>79.151198199999996</v>
      </c>
      <c r="AI5" s="371">
        <v>21.9033044</v>
      </c>
      <c r="AJ5" s="372">
        <v>49.450300200000001</v>
      </c>
      <c r="AK5" s="372">
        <v>13.436360499999999</v>
      </c>
      <c r="AL5" s="373">
        <v>191.3718824</v>
      </c>
      <c r="AM5" s="374">
        <v>194.63782670000001</v>
      </c>
      <c r="AN5" s="372">
        <v>13.092338099999999</v>
      </c>
      <c r="AO5" s="375">
        <v>3.1724605506388888</v>
      </c>
      <c r="AP5" s="371">
        <v>49.092185932388887</v>
      </c>
      <c r="AQ5" s="372">
        <v>91.727315040416656</v>
      </c>
      <c r="AR5" s="373">
        <v>140.81950097280554</v>
      </c>
      <c r="AS5" s="368">
        <v>11.6896214</v>
      </c>
      <c r="AT5" s="376">
        <v>133.10015307711112</v>
      </c>
      <c r="AU5" s="376">
        <v>95.823345399999994</v>
      </c>
      <c r="AV5" s="376">
        <v>14.605958299999999</v>
      </c>
      <c r="AW5" s="377">
        <v>6.5053818000000003</v>
      </c>
      <c r="AX5" s="379">
        <v>87.207390000000004</v>
      </c>
      <c r="AY5" s="379">
        <v>14.390465600000001</v>
      </c>
      <c r="AZ5" s="379">
        <v>0.91000930000000002</v>
      </c>
      <c r="BA5" s="413">
        <v>0.2218222</v>
      </c>
      <c r="BB5" s="378">
        <v>1.4589125000000001</v>
      </c>
      <c r="BC5" s="369">
        <v>93.638055600000001</v>
      </c>
      <c r="BD5" s="451">
        <v>0.1069952</v>
      </c>
      <c r="BE5" s="367">
        <v>0.16488800000000001</v>
      </c>
      <c r="BF5" s="367">
        <v>0.51726300000000003</v>
      </c>
      <c r="BG5" s="367">
        <v>8.4854100000000002E-2</v>
      </c>
      <c r="BH5" s="367">
        <v>0.62454710000000002</v>
      </c>
      <c r="BI5" s="367">
        <v>1.141853</v>
      </c>
    </row>
    <row r="6" spans="1:61" s="354" customFormat="1">
      <c r="A6" s="380">
        <v>45827.083333333299</v>
      </c>
      <c r="B6" s="381">
        <v>34.160366000000003</v>
      </c>
      <c r="C6" s="382">
        <v>2.5447639999999998</v>
      </c>
      <c r="D6" s="364">
        <v>0.75066279999999996</v>
      </c>
      <c r="E6" s="365">
        <v>0.75837980000000005</v>
      </c>
      <c r="F6" s="383">
        <v>16.415593600000001</v>
      </c>
      <c r="G6" s="384">
        <v>4.1875358042774549</v>
      </c>
      <c r="H6" s="385">
        <v>12.792369900000001</v>
      </c>
      <c r="I6" s="386">
        <v>193.2871059</v>
      </c>
      <c r="J6" s="387">
        <v>16.018575999999999</v>
      </c>
      <c r="K6" s="386">
        <v>193.72757619999999</v>
      </c>
      <c r="L6" s="388">
        <v>28.114541899999999</v>
      </c>
      <c r="M6" s="389">
        <v>18.0320815</v>
      </c>
      <c r="N6" s="389">
        <v>13.862624200000001</v>
      </c>
      <c r="O6" s="390">
        <v>197.64058750000001</v>
      </c>
      <c r="P6" s="391">
        <v>31.690373699999999</v>
      </c>
      <c r="Q6" s="389">
        <v>10.1046852</v>
      </c>
      <c r="R6" s="389">
        <v>13.648595</v>
      </c>
      <c r="S6" s="392">
        <v>195.74444209999999</v>
      </c>
      <c r="T6" s="388">
        <v>18.3650536</v>
      </c>
      <c r="U6" s="389">
        <v>45.026539900000003</v>
      </c>
      <c r="V6" s="389">
        <v>14.007323400000001</v>
      </c>
      <c r="W6" s="390">
        <v>195.93363780000001</v>
      </c>
      <c r="X6" s="391">
        <v>18.9131365</v>
      </c>
      <c r="Y6" s="389">
        <v>45.055007799999998</v>
      </c>
      <c r="Z6" s="389">
        <v>13.9459705</v>
      </c>
      <c r="AA6" s="392">
        <v>197.4516825</v>
      </c>
      <c r="AB6" s="388">
        <v>194.86344349999999</v>
      </c>
      <c r="AC6" s="389">
        <v>13.2047683</v>
      </c>
      <c r="AD6" s="390">
        <v>43.381305329222222</v>
      </c>
      <c r="AE6" s="391">
        <v>3.5495226</v>
      </c>
      <c r="AF6" s="389">
        <v>9.967606</v>
      </c>
      <c r="AG6" s="389">
        <v>0</v>
      </c>
      <c r="AH6" s="392">
        <v>79.221860300000003</v>
      </c>
      <c r="AI6" s="388">
        <v>21.906717499999999</v>
      </c>
      <c r="AJ6" s="389">
        <v>49.671638700000003</v>
      </c>
      <c r="AK6" s="389">
        <v>13.4649375</v>
      </c>
      <c r="AL6" s="390">
        <v>191.4742468</v>
      </c>
      <c r="AM6" s="391">
        <v>194.73863750000001</v>
      </c>
      <c r="AN6" s="389">
        <v>13.120127699999999</v>
      </c>
      <c r="AO6" s="392">
        <v>3.3790769978333337</v>
      </c>
      <c r="AP6" s="388">
        <v>48.809530617194447</v>
      </c>
      <c r="AQ6" s="389">
        <v>94.238225095027772</v>
      </c>
      <c r="AR6" s="390">
        <v>143.04775571222223</v>
      </c>
      <c r="AS6" s="385">
        <v>11.973129800000001</v>
      </c>
      <c r="AT6" s="393">
        <v>134.60155865275001</v>
      </c>
      <c r="AU6" s="393">
        <v>95.128731700000003</v>
      </c>
      <c r="AV6" s="393">
        <v>14.6060599</v>
      </c>
      <c r="AW6" s="394">
        <v>6.6643819999999998</v>
      </c>
      <c r="AX6" s="396">
        <v>87.118777800000004</v>
      </c>
      <c r="AY6" s="396">
        <v>14.5320728</v>
      </c>
      <c r="AZ6" s="396">
        <v>0.90738989999999997</v>
      </c>
      <c r="BA6" s="414">
        <v>0.2198029</v>
      </c>
      <c r="BB6" s="395">
        <v>1.4847756999999999</v>
      </c>
      <c r="BC6" s="386">
        <v>93.317397400000004</v>
      </c>
      <c r="BD6" s="452">
        <v>0.1070221</v>
      </c>
      <c r="BE6" s="384">
        <v>0.16324179999999999</v>
      </c>
      <c r="BF6" s="384">
        <v>6.8942699999999996E-2</v>
      </c>
      <c r="BG6" s="384">
        <v>8.4962200000000002E-2</v>
      </c>
      <c r="BH6" s="384">
        <v>0.62393609999999999</v>
      </c>
      <c r="BI6" s="384">
        <v>1.0545111</v>
      </c>
    </row>
    <row r="7" spans="1:61" s="354" customFormat="1">
      <c r="A7" s="380">
        <v>45827.125</v>
      </c>
      <c r="B7" s="381">
        <v>34.157309599999998</v>
      </c>
      <c r="C7" s="382">
        <v>3.1693699999999998</v>
      </c>
      <c r="D7" s="364">
        <v>0.75395199999999996</v>
      </c>
      <c r="E7" s="365">
        <v>0.76169450000000005</v>
      </c>
      <c r="F7" s="383">
        <v>16.307706199999998</v>
      </c>
      <c r="G7" s="384">
        <v>4.1258760813315867</v>
      </c>
      <c r="H7" s="385">
        <v>12.780077</v>
      </c>
      <c r="I7" s="386">
        <v>193.23438659999999</v>
      </c>
      <c r="J7" s="387">
        <v>15.9564111</v>
      </c>
      <c r="K7" s="386">
        <v>193.81296520000001</v>
      </c>
      <c r="L7" s="388">
        <v>28.075599</v>
      </c>
      <c r="M7" s="389">
        <v>18.0314555</v>
      </c>
      <c r="N7" s="389">
        <v>13.8487867</v>
      </c>
      <c r="O7" s="390">
        <v>197.59949549999999</v>
      </c>
      <c r="P7" s="391">
        <v>31.7278506</v>
      </c>
      <c r="Q7" s="389">
        <v>10.105845800000001</v>
      </c>
      <c r="R7" s="389">
        <v>13.6359607</v>
      </c>
      <c r="S7" s="392">
        <v>195.68929979999999</v>
      </c>
      <c r="T7" s="388">
        <v>18.341801199999999</v>
      </c>
      <c r="U7" s="389">
        <v>45.025639200000001</v>
      </c>
      <c r="V7" s="389">
        <v>13.995340199999999</v>
      </c>
      <c r="W7" s="390">
        <v>195.88138720000001</v>
      </c>
      <c r="X7" s="391">
        <v>18.904011499999999</v>
      </c>
      <c r="Y7" s="389">
        <v>45.053260000000002</v>
      </c>
      <c r="Z7" s="389">
        <v>13.932857500000001</v>
      </c>
      <c r="AA7" s="392">
        <v>197.40297169999999</v>
      </c>
      <c r="AB7" s="388">
        <v>194.81726850000001</v>
      </c>
      <c r="AC7" s="389">
        <v>13.193433799999999</v>
      </c>
      <c r="AD7" s="390">
        <v>43.45363912069444</v>
      </c>
      <c r="AE7" s="391">
        <v>3.4746972</v>
      </c>
      <c r="AF7" s="389">
        <v>9.9676948000000003</v>
      </c>
      <c r="AG7" s="389">
        <v>0</v>
      </c>
      <c r="AH7" s="392">
        <v>79.281196100000003</v>
      </c>
      <c r="AI7" s="388">
        <v>21.905078799999998</v>
      </c>
      <c r="AJ7" s="389">
        <v>49.714399399999998</v>
      </c>
      <c r="AK7" s="389">
        <v>13.452653400000001</v>
      </c>
      <c r="AL7" s="390">
        <v>191.41252689999999</v>
      </c>
      <c r="AM7" s="391">
        <v>194.69003359999999</v>
      </c>
      <c r="AN7" s="389">
        <v>13.1079401</v>
      </c>
      <c r="AO7" s="392">
        <v>3.486119892138889</v>
      </c>
      <c r="AP7" s="388">
        <v>47.805873308944442</v>
      </c>
      <c r="AQ7" s="389">
        <v>93.122953372333328</v>
      </c>
      <c r="AR7" s="390">
        <v>140.92882668127777</v>
      </c>
      <c r="AS7" s="385">
        <v>11.804546200000001</v>
      </c>
      <c r="AT7" s="393">
        <v>133.87534127883333</v>
      </c>
      <c r="AU7" s="393">
        <v>95.419748400000003</v>
      </c>
      <c r="AV7" s="393">
        <v>14.606135</v>
      </c>
      <c r="AW7" s="394">
        <v>6.5634841000000002</v>
      </c>
      <c r="AX7" s="396">
        <v>86.826610700000003</v>
      </c>
      <c r="AY7" s="396">
        <v>14.4681248</v>
      </c>
      <c r="AZ7" s="396">
        <v>0.90729510000000002</v>
      </c>
      <c r="BA7" s="414">
        <v>0.22014400000000001</v>
      </c>
      <c r="BB7" s="395">
        <v>1.4870262000000001</v>
      </c>
      <c r="BC7" s="386">
        <v>93.313433500000002</v>
      </c>
      <c r="BD7" s="452">
        <v>0.10691100000000001</v>
      </c>
      <c r="BE7" s="384">
        <v>0.16362009999999999</v>
      </c>
      <c r="BF7" s="384">
        <v>6.8779599999999996E-2</v>
      </c>
      <c r="BG7" s="384">
        <v>8.4750500000000006E-2</v>
      </c>
      <c r="BH7" s="384">
        <v>0.6302934</v>
      </c>
      <c r="BI7" s="384">
        <v>1.0670721999999999</v>
      </c>
    </row>
    <row r="8" spans="1:61" s="354" customFormat="1">
      <c r="A8" s="380">
        <v>45827.166666666599</v>
      </c>
      <c r="B8" s="381">
        <v>34.181848199999997</v>
      </c>
      <c r="C8" s="382">
        <v>5.1483112000000002</v>
      </c>
      <c r="D8" s="364">
        <v>0.75505869999999997</v>
      </c>
      <c r="E8" s="365">
        <v>0.76175230000000005</v>
      </c>
      <c r="F8" s="383">
        <v>16.221636100000001</v>
      </c>
      <c r="G8" s="397">
        <v>4.1342179111301602</v>
      </c>
      <c r="H8" s="385">
        <v>12.7486242</v>
      </c>
      <c r="I8" s="386">
        <v>193.12540279999999</v>
      </c>
      <c r="J8" s="387">
        <v>15.933810899999999</v>
      </c>
      <c r="K8" s="386">
        <v>193.79711219999999</v>
      </c>
      <c r="L8" s="388">
        <v>28.303768600000001</v>
      </c>
      <c r="M8" s="389">
        <v>18.034355699999999</v>
      </c>
      <c r="N8" s="389">
        <v>13.8284533</v>
      </c>
      <c r="O8" s="390">
        <v>197.53931549999999</v>
      </c>
      <c r="P8" s="391">
        <v>31.7561505</v>
      </c>
      <c r="Q8" s="389">
        <v>10.108065099999999</v>
      </c>
      <c r="R8" s="389">
        <v>13.613093599999999</v>
      </c>
      <c r="S8" s="392">
        <v>195.59546979999999</v>
      </c>
      <c r="T8" s="388">
        <v>18.3608966</v>
      </c>
      <c r="U8" s="389">
        <v>45.024358999999997</v>
      </c>
      <c r="V8" s="389">
        <v>13.975039199999999</v>
      </c>
      <c r="W8" s="390">
        <v>195.8302716</v>
      </c>
      <c r="X8" s="391">
        <v>18.915586699999999</v>
      </c>
      <c r="Y8" s="389">
        <v>45.051518199999997</v>
      </c>
      <c r="Z8" s="389">
        <v>13.911984800000001</v>
      </c>
      <c r="AA8" s="392">
        <v>197.3413827</v>
      </c>
      <c r="AB8" s="388">
        <v>194.72360509999999</v>
      </c>
      <c r="AC8" s="389">
        <v>13.1656254</v>
      </c>
      <c r="AD8" s="390">
        <v>43.748336167611107</v>
      </c>
      <c r="AE8" s="391">
        <v>3.2929678999999998</v>
      </c>
      <c r="AF8" s="389">
        <v>9.9685906000000006</v>
      </c>
      <c r="AG8" s="389">
        <v>0</v>
      </c>
      <c r="AH8" s="392">
        <v>79.331068700000003</v>
      </c>
      <c r="AI8" s="388">
        <v>21.9026323</v>
      </c>
      <c r="AJ8" s="389">
        <v>49.582026200000001</v>
      </c>
      <c r="AK8" s="389">
        <v>13.422155500000001</v>
      </c>
      <c r="AL8" s="390">
        <v>191.33515740000001</v>
      </c>
      <c r="AM8" s="391">
        <v>194.58287250000001</v>
      </c>
      <c r="AN8" s="389">
        <v>13.0780572</v>
      </c>
      <c r="AO8" s="392">
        <v>3.4438227583333334</v>
      </c>
      <c r="AP8" s="388">
        <v>48.460559073555551</v>
      </c>
      <c r="AQ8" s="389">
        <v>92.854649990416675</v>
      </c>
      <c r="AR8" s="390">
        <v>141.31520906397222</v>
      </c>
      <c r="AS8" s="385">
        <v>11.817838500000001</v>
      </c>
      <c r="AT8" s="393">
        <v>134.04831227452777</v>
      </c>
      <c r="AU8" s="393">
        <v>95.922774700000005</v>
      </c>
      <c r="AV8" s="393">
        <v>14.605721900000001</v>
      </c>
      <c r="AW8" s="394">
        <v>6.5774663000000002</v>
      </c>
      <c r="AX8" s="396">
        <v>86.936024200000006</v>
      </c>
      <c r="AY8" s="396">
        <v>14.4068708</v>
      </c>
      <c r="AZ8" s="396">
        <v>0.90687739999999994</v>
      </c>
      <c r="BA8" s="414">
        <v>0.21993499999999999</v>
      </c>
      <c r="BB8" s="395">
        <v>1.5256219</v>
      </c>
      <c r="BC8" s="386">
        <v>93.790288399999994</v>
      </c>
      <c r="BD8" s="452">
        <v>0.1067969</v>
      </c>
      <c r="BE8" s="384">
        <v>0.1627643</v>
      </c>
      <c r="BF8" s="384">
        <v>0.29826130000000001</v>
      </c>
      <c r="BG8" s="384">
        <v>8.4432699999999999E-2</v>
      </c>
      <c r="BH8" s="384">
        <v>0.6345305</v>
      </c>
      <c r="BI8" s="384">
        <v>1.1107720000000001</v>
      </c>
    </row>
    <row r="9" spans="1:61" s="354" customFormat="1">
      <c r="A9" s="380">
        <v>45827.208333333299</v>
      </c>
      <c r="B9" s="381">
        <v>33.954417999999997</v>
      </c>
      <c r="C9" s="382">
        <v>5.9353753999999999</v>
      </c>
      <c r="D9" s="364">
        <v>0.749309</v>
      </c>
      <c r="E9" s="365">
        <v>0.75636579999999998</v>
      </c>
      <c r="F9" s="383">
        <v>15.900071000000001</v>
      </c>
      <c r="G9" s="384">
        <v>4.2262998536179692</v>
      </c>
      <c r="H9" s="385">
        <v>12.775942300000001</v>
      </c>
      <c r="I9" s="386">
        <v>193.19869919999999</v>
      </c>
      <c r="J9" s="387">
        <v>16.105055199999999</v>
      </c>
      <c r="K9" s="386">
        <v>193.68246780000001</v>
      </c>
      <c r="L9" s="388">
        <v>27.793812599999999</v>
      </c>
      <c r="M9" s="389">
        <v>18.034818600000001</v>
      </c>
      <c r="N9" s="389">
        <v>13.834955600000001</v>
      </c>
      <c r="O9" s="390">
        <v>197.5132347</v>
      </c>
      <c r="P9" s="391">
        <v>31.781345900000002</v>
      </c>
      <c r="Q9" s="389">
        <v>10.107668500000001</v>
      </c>
      <c r="R9" s="389">
        <v>13.6259452</v>
      </c>
      <c r="S9" s="392">
        <v>195.56947360000001</v>
      </c>
      <c r="T9" s="388">
        <v>18.342105499999999</v>
      </c>
      <c r="U9" s="389">
        <v>45.024144999999997</v>
      </c>
      <c r="V9" s="389">
        <v>13.984390400000001</v>
      </c>
      <c r="W9" s="390">
        <v>195.8327486</v>
      </c>
      <c r="X9" s="391">
        <v>18.916984100000001</v>
      </c>
      <c r="Y9" s="389">
        <v>45.049841999999998</v>
      </c>
      <c r="Z9" s="389">
        <v>13.922043800000001</v>
      </c>
      <c r="AA9" s="392">
        <v>197.33481190000001</v>
      </c>
      <c r="AB9" s="388">
        <v>194.75310020000001</v>
      </c>
      <c r="AC9" s="389">
        <v>13.181432300000001</v>
      </c>
      <c r="AD9" s="390">
        <v>43.142491946083332</v>
      </c>
      <c r="AE9" s="391">
        <v>3.1103036999999998</v>
      </c>
      <c r="AF9" s="389">
        <v>9.9681995000000008</v>
      </c>
      <c r="AG9" s="389">
        <v>0</v>
      </c>
      <c r="AH9" s="392">
        <v>79.369668000000004</v>
      </c>
      <c r="AI9" s="388">
        <v>21.9056262</v>
      </c>
      <c r="AJ9" s="389">
        <v>49.758123699999999</v>
      </c>
      <c r="AK9" s="389">
        <v>13.4464594</v>
      </c>
      <c r="AL9" s="390">
        <v>191.3273604</v>
      </c>
      <c r="AM9" s="391">
        <v>194.6390585</v>
      </c>
      <c r="AN9" s="389">
        <v>13.1029798</v>
      </c>
      <c r="AO9" s="392">
        <v>3.7143327954166665</v>
      </c>
      <c r="AP9" s="388">
        <v>48.117709485888888</v>
      </c>
      <c r="AQ9" s="389">
        <v>95.383842337194451</v>
      </c>
      <c r="AR9" s="390">
        <v>143.50155182308333</v>
      </c>
      <c r="AS9" s="385">
        <v>11.980525</v>
      </c>
      <c r="AT9" s="393">
        <v>134.87132576538889</v>
      </c>
      <c r="AU9" s="393">
        <v>94.959522699999994</v>
      </c>
      <c r="AV9" s="393">
        <v>14.6052196</v>
      </c>
      <c r="AW9" s="394">
        <v>6.6537955999999996</v>
      </c>
      <c r="AX9" s="396">
        <v>87.100125599999998</v>
      </c>
      <c r="AY9" s="396">
        <v>14.552262300000001</v>
      </c>
      <c r="AZ9" s="396">
        <v>0.90833229999999998</v>
      </c>
      <c r="BA9" s="414">
        <v>0.22168950000000001</v>
      </c>
      <c r="BB9" s="395">
        <v>1.5511661999999999</v>
      </c>
      <c r="BC9" s="386">
        <v>93.483337300000002</v>
      </c>
      <c r="BD9" s="452">
        <v>0.1066363</v>
      </c>
      <c r="BE9" s="384">
        <v>0.16468350000000001</v>
      </c>
      <c r="BF9" s="384">
        <v>0.36641469999999998</v>
      </c>
      <c r="BG9" s="384">
        <v>8.4364999999999996E-2</v>
      </c>
      <c r="BH9" s="384">
        <v>0.63228050000000002</v>
      </c>
      <c r="BI9" s="384">
        <v>1.2168547999999999</v>
      </c>
    </row>
    <row r="10" spans="1:61" s="354" customFormat="1">
      <c r="A10" s="380">
        <v>45827.25</v>
      </c>
      <c r="B10" s="381">
        <v>34.072872599999997</v>
      </c>
      <c r="C10" s="382">
        <v>5.8463924</v>
      </c>
      <c r="D10" s="364">
        <v>0.75680530000000001</v>
      </c>
      <c r="E10" s="365">
        <v>0.76591849999999995</v>
      </c>
      <c r="F10" s="383">
        <v>16.3241005</v>
      </c>
      <c r="G10" s="384">
        <v>4.1628305979035654</v>
      </c>
      <c r="H10" s="385">
        <v>12.8049123</v>
      </c>
      <c r="I10" s="386">
        <v>193.31021509999999</v>
      </c>
      <c r="J10" s="387">
        <v>15.961782400000001</v>
      </c>
      <c r="K10" s="386">
        <v>193.7822688</v>
      </c>
      <c r="L10" s="388">
        <v>28.289136899999999</v>
      </c>
      <c r="M10" s="389">
        <v>18.034755199999999</v>
      </c>
      <c r="N10" s="389">
        <v>13.8749311</v>
      </c>
      <c r="O10" s="390">
        <v>197.69435300000001</v>
      </c>
      <c r="P10" s="391">
        <v>31.800073900000001</v>
      </c>
      <c r="Q10" s="389">
        <v>10.101572300000001</v>
      </c>
      <c r="R10" s="389">
        <v>13.661593999999999</v>
      </c>
      <c r="S10" s="392">
        <v>195.70077119999999</v>
      </c>
      <c r="T10" s="388">
        <v>18.326277399999999</v>
      </c>
      <c r="U10" s="389">
        <v>45.026849499999997</v>
      </c>
      <c r="V10" s="389">
        <v>14.0056502</v>
      </c>
      <c r="W10" s="390">
        <v>195.93001870000001</v>
      </c>
      <c r="X10" s="391">
        <v>18.868029799999999</v>
      </c>
      <c r="Y10" s="389">
        <v>45.180748299999998</v>
      </c>
      <c r="Z10" s="389">
        <v>13.955352</v>
      </c>
      <c r="AA10" s="392">
        <v>197.41574900000001</v>
      </c>
      <c r="AB10" s="388">
        <v>194.89608279999999</v>
      </c>
      <c r="AC10" s="389">
        <v>13.2195806</v>
      </c>
      <c r="AD10" s="390">
        <v>43.557487250055559</v>
      </c>
      <c r="AE10" s="391">
        <v>3.1477816999999999</v>
      </c>
      <c r="AF10" s="389">
        <v>9.9694707000000005</v>
      </c>
      <c r="AG10" s="389">
        <v>0</v>
      </c>
      <c r="AH10" s="392">
        <v>79.416183700000005</v>
      </c>
      <c r="AI10" s="388">
        <v>21.910989000000001</v>
      </c>
      <c r="AJ10" s="389">
        <v>49.498981700000002</v>
      </c>
      <c r="AK10" s="389">
        <v>13.4795724</v>
      </c>
      <c r="AL10" s="390">
        <v>191.47217359999999</v>
      </c>
      <c r="AM10" s="391">
        <v>194.7573423</v>
      </c>
      <c r="AN10" s="389">
        <v>13.1333342</v>
      </c>
      <c r="AO10" s="392">
        <v>3.5972365005833331</v>
      </c>
      <c r="AP10" s="388">
        <v>49.048526962444448</v>
      </c>
      <c r="AQ10" s="389">
        <v>92.791069655305549</v>
      </c>
      <c r="AR10" s="390">
        <v>141.83959661775</v>
      </c>
      <c r="AS10" s="385">
        <v>11.7408258</v>
      </c>
      <c r="AT10" s="393">
        <v>133.55139211549999</v>
      </c>
      <c r="AU10" s="393">
        <v>95.720597799999993</v>
      </c>
      <c r="AV10" s="393">
        <v>14.606060100000001</v>
      </c>
      <c r="AW10" s="394">
        <v>6.5228045999999997</v>
      </c>
      <c r="AX10" s="396">
        <v>86.711266300000005</v>
      </c>
      <c r="AY10" s="396">
        <v>14.4130334</v>
      </c>
      <c r="AZ10" s="396">
        <v>0.8996111</v>
      </c>
      <c r="BA10" s="414">
        <v>0.22881679999999999</v>
      </c>
      <c r="BB10" s="395">
        <v>1.5468502</v>
      </c>
      <c r="BC10" s="386">
        <v>93.543696100000005</v>
      </c>
      <c r="BD10" s="452">
        <v>0.1071561</v>
      </c>
      <c r="BE10" s="384">
        <v>0.15601029999999999</v>
      </c>
      <c r="BF10" s="384">
        <v>0.13723009999999999</v>
      </c>
      <c r="BG10" s="384">
        <v>8.5056199999999998E-2</v>
      </c>
      <c r="BH10" s="384">
        <v>0.62734290000000004</v>
      </c>
      <c r="BI10" s="384">
        <v>1.2428273000000001</v>
      </c>
    </row>
    <row r="11" spans="1:61" s="354" customFormat="1">
      <c r="A11" s="380">
        <v>45827.291666666599</v>
      </c>
      <c r="B11" s="381">
        <v>34.118938399999998</v>
      </c>
      <c r="C11" s="382">
        <v>5.8140790999999998</v>
      </c>
      <c r="D11" s="364">
        <v>0.77564370000000005</v>
      </c>
      <c r="E11" s="365">
        <v>0.78923010000000005</v>
      </c>
      <c r="F11" s="383">
        <v>17.687086499999999</v>
      </c>
      <c r="G11" s="384">
        <v>4.2190293527640952</v>
      </c>
      <c r="H11" s="385">
        <v>12.7767768</v>
      </c>
      <c r="I11" s="386">
        <v>193.23051659999999</v>
      </c>
      <c r="J11" s="387">
        <v>16.180662999999999</v>
      </c>
      <c r="K11" s="386">
        <v>193.73625580000001</v>
      </c>
      <c r="L11" s="388">
        <v>28.1020103</v>
      </c>
      <c r="M11" s="389">
        <v>18.041494700000001</v>
      </c>
      <c r="N11" s="389">
        <v>13.8649846</v>
      </c>
      <c r="O11" s="390">
        <v>197.6257741</v>
      </c>
      <c r="P11" s="391">
        <v>31.827586199999999</v>
      </c>
      <c r="Q11" s="389">
        <v>10.090078500000001</v>
      </c>
      <c r="R11" s="389">
        <v>13.647079400000001</v>
      </c>
      <c r="S11" s="392">
        <v>195.6680192</v>
      </c>
      <c r="T11" s="388">
        <v>18.375984500000001</v>
      </c>
      <c r="U11" s="389">
        <v>45.032190700000001</v>
      </c>
      <c r="V11" s="389">
        <v>13.97561</v>
      </c>
      <c r="W11" s="390">
        <v>195.9661874</v>
      </c>
      <c r="X11" s="391">
        <v>18.919920000000001</v>
      </c>
      <c r="Y11" s="389">
        <v>45.691267000000003</v>
      </c>
      <c r="Z11" s="389">
        <v>13.952871399999999</v>
      </c>
      <c r="AA11" s="392">
        <v>197.3554513</v>
      </c>
      <c r="AB11" s="388">
        <v>194.8214874</v>
      </c>
      <c r="AC11" s="389">
        <v>13.194050799999999</v>
      </c>
      <c r="AD11" s="390">
        <v>43.606786639083332</v>
      </c>
      <c r="AE11" s="391">
        <v>3.3564297999999999</v>
      </c>
      <c r="AF11" s="389">
        <v>9.9721946999999993</v>
      </c>
      <c r="AG11" s="389">
        <v>0</v>
      </c>
      <c r="AH11" s="392">
        <v>79.603380200000004</v>
      </c>
      <c r="AI11" s="388">
        <v>21.941365099999999</v>
      </c>
      <c r="AJ11" s="389">
        <v>49.505821500000003</v>
      </c>
      <c r="AK11" s="389">
        <v>13.4658905</v>
      </c>
      <c r="AL11" s="390">
        <v>191.50166849999999</v>
      </c>
      <c r="AM11" s="391">
        <v>194.67220610000001</v>
      </c>
      <c r="AN11" s="389">
        <v>13.1060756</v>
      </c>
      <c r="AO11" s="392">
        <v>3.2832816397777775</v>
      </c>
      <c r="AP11" s="388">
        <v>48.582739674833334</v>
      </c>
      <c r="AQ11" s="389">
        <v>95.366062919916672</v>
      </c>
      <c r="AR11" s="390">
        <v>143.94880259475002</v>
      </c>
      <c r="AS11" s="385">
        <v>12.135242099999999</v>
      </c>
      <c r="AT11" s="393">
        <v>135.99123028172221</v>
      </c>
      <c r="AU11" s="393">
        <v>95.611365000000006</v>
      </c>
      <c r="AV11" s="393">
        <v>14.608960400000001</v>
      </c>
      <c r="AW11" s="394">
        <v>6.7586683000000001</v>
      </c>
      <c r="AX11" s="396">
        <v>86.7829026</v>
      </c>
      <c r="AY11" s="396">
        <v>14.5868716</v>
      </c>
      <c r="AZ11" s="396">
        <v>0.87536829999999999</v>
      </c>
      <c r="BA11" s="414">
        <v>0.2288113</v>
      </c>
      <c r="BB11" s="395">
        <v>1.5919203</v>
      </c>
      <c r="BC11" s="386">
        <v>93.797183099999998</v>
      </c>
      <c r="BD11" s="452">
        <v>0.10937760000000001</v>
      </c>
      <c r="BE11" s="384">
        <v>0.12977</v>
      </c>
      <c r="BF11" s="384">
        <v>0.44903650000000001</v>
      </c>
      <c r="BG11" s="384">
        <v>8.7614499999999998E-2</v>
      </c>
      <c r="BH11" s="384">
        <v>0.61294020000000005</v>
      </c>
      <c r="BI11" s="384">
        <v>1.0781655000000001</v>
      </c>
    </row>
    <row r="12" spans="1:61" s="354" customFormat="1">
      <c r="A12" s="380">
        <v>45827.333333333299</v>
      </c>
      <c r="B12" s="381">
        <v>34.131544900000002</v>
      </c>
      <c r="C12" s="382">
        <v>6.0415241000000002</v>
      </c>
      <c r="D12" s="364">
        <v>0.80263949999999995</v>
      </c>
      <c r="E12" s="365">
        <v>0.82044760000000005</v>
      </c>
      <c r="F12" s="383">
        <v>18.708358799999999</v>
      </c>
      <c r="G12" s="384">
        <v>4.1988805833039731</v>
      </c>
      <c r="H12" s="385">
        <v>12.7303798</v>
      </c>
      <c r="I12" s="386">
        <v>193.06758590000001</v>
      </c>
      <c r="J12" s="387">
        <v>16.096803900000001</v>
      </c>
      <c r="K12" s="386">
        <v>193.63658190000001</v>
      </c>
      <c r="L12" s="388">
        <v>27.8993258</v>
      </c>
      <c r="M12" s="389">
        <v>18.5933259</v>
      </c>
      <c r="N12" s="389">
        <v>13.860180099999999</v>
      </c>
      <c r="O12" s="390">
        <v>197.51997929999999</v>
      </c>
      <c r="P12" s="391">
        <v>31.856200600000001</v>
      </c>
      <c r="Q12" s="389">
        <v>10.071220200000001</v>
      </c>
      <c r="R12" s="389">
        <v>13.626218400000001</v>
      </c>
      <c r="S12" s="392">
        <v>195.56702189999999</v>
      </c>
      <c r="T12" s="388">
        <v>18.364151499999998</v>
      </c>
      <c r="U12" s="389">
        <v>45.031435000000002</v>
      </c>
      <c r="V12" s="389">
        <v>13.938000000000001</v>
      </c>
      <c r="W12" s="390">
        <v>195.94520510000001</v>
      </c>
      <c r="X12" s="391">
        <v>18.936110899999999</v>
      </c>
      <c r="Y12" s="389">
        <v>46.076823500000003</v>
      </c>
      <c r="Z12" s="389">
        <v>13.9364308</v>
      </c>
      <c r="AA12" s="392">
        <v>197.34169829999999</v>
      </c>
      <c r="AB12" s="388">
        <v>194.69420160000001</v>
      </c>
      <c r="AC12" s="389">
        <v>13.1608257</v>
      </c>
      <c r="AD12" s="390">
        <v>44.046732956666666</v>
      </c>
      <c r="AE12" s="391">
        <v>3.5002236999999998</v>
      </c>
      <c r="AF12" s="389">
        <v>9.9779768000000004</v>
      </c>
      <c r="AG12" s="389">
        <v>0</v>
      </c>
      <c r="AH12" s="392">
        <v>79.961710299999993</v>
      </c>
      <c r="AI12" s="388">
        <v>21.973979</v>
      </c>
      <c r="AJ12" s="389">
        <v>49.572515500000002</v>
      </c>
      <c r="AK12" s="389">
        <v>13.4414052</v>
      </c>
      <c r="AL12" s="390">
        <v>191.4983038</v>
      </c>
      <c r="AM12" s="391">
        <v>194.54476940000001</v>
      </c>
      <c r="AN12" s="389">
        <v>13.062196699999999</v>
      </c>
      <c r="AO12" s="392">
        <v>3.2875690376666666</v>
      </c>
      <c r="AP12" s="388">
        <v>49.504973053916665</v>
      </c>
      <c r="AQ12" s="389">
        <v>93.809308104861103</v>
      </c>
      <c r="AR12" s="390">
        <v>143.31428115877776</v>
      </c>
      <c r="AS12" s="385">
        <v>12.0230693</v>
      </c>
      <c r="AT12" s="393">
        <v>135.45944439702777</v>
      </c>
      <c r="AU12" s="393">
        <v>95.633107999999993</v>
      </c>
      <c r="AV12" s="393">
        <v>14.6134325</v>
      </c>
      <c r="AW12" s="394">
        <v>6.7120055000000001</v>
      </c>
      <c r="AX12" s="396">
        <v>86.942162600000003</v>
      </c>
      <c r="AY12" s="396">
        <v>14.5259176</v>
      </c>
      <c r="AZ12" s="396">
        <v>0.83167250000000004</v>
      </c>
      <c r="BA12" s="414">
        <v>0.22574340000000001</v>
      </c>
      <c r="BB12" s="395">
        <v>1.5691533</v>
      </c>
      <c r="BC12" s="386">
        <v>93.728578600000006</v>
      </c>
      <c r="BD12" s="452">
        <v>0.1127256</v>
      </c>
      <c r="BE12" s="384">
        <v>0.1135743</v>
      </c>
      <c r="BF12" s="384">
        <v>0.4527737</v>
      </c>
      <c r="BG12" s="384">
        <v>9.1309399999999999E-2</v>
      </c>
      <c r="BH12" s="384">
        <v>0.58897699999999997</v>
      </c>
      <c r="BI12" s="384">
        <v>1.1933415000000001</v>
      </c>
    </row>
    <row r="13" spans="1:61" s="354" customFormat="1">
      <c r="A13" s="380">
        <v>45827.375</v>
      </c>
      <c r="B13" s="381">
        <v>34.113444999999999</v>
      </c>
      <c r="C13" s="382">
        <v>7.1919522000000002</v>
      </c>
      <c r="D13" s="364">
        <v>0.83114220000000005</v>
      </c>
      <c r="E13" s="365">
        <v>0.84893689999999999</v>
      </c>
      <c r="F13" s="383">
        <v>19.516241999999998</v>
      </c>
      <c r="G13" s="384">
        <v>4.3029604108259631</v>
      </c>
      <c r="H13" s="385">
        <v>12.7211379</v>
      </c>
      <c r="I13" s="386">
        <v>193.03219730000001</v>
      </c>
      <c r="J13" s="387">
        <v>16.313420499999999</v>
      </c>
      <c r="K13" s="386">
        <v>193.6875824</v>
      </c>
      <c r="L13" s="388">
        <v>27.253822400000001</v>
      </c>
      <c r="M13" s="389">
        <v>21.857326700000002</v>
      </c>
      <c r="N13" s="389">
        <v>13.9295708</v>
      </c>
      <c r="O13" s="390">
        <v>197.66708019999999</v>
      </c>
      <c r="P13" s="391">
        <v>31.881411499999999</v>
      </c>
      <c r="Q13" s="389">
        <v>10.057733199999999</v>
      </c>
      <c r="R13" s="389">
        <v>13.6555164</v>
      </c>
      <c r="S13" s="392">
        <v>195.61544119999999</v>
      </c>
      <c r="T13" s="388">
        <v>18.3902684</v>
      </c>
      <c r="U13" s="389">
        <v>45.024812500000003</v>
      </c>
      <c r="V13" s="389">
        <v>13.9670816</v>
      </c>
      <c r="W13" s="390">
        <v>196.03040659999999</v>
      </c>
      <c r="X13" s="391">
        <v>18.782488000000001</v>
      </c>
      <c r="Y13" s="389">
        <v>46.090549899999999</v>
      </c>
      <c r="Z13" s="389">
        <v>13.951250699999999</v>
      </c>
      <c r="AA13" s="392">
        <v>197.42777000000001</v>
      </c>
      <c r="AB13" s="388">
        <v>194.67946140000001</v>
      </c>
      <c r="AC13" s="389">
        <v>13.1614173</v>
      </c>
      <c r="AD13" s="390">
        <v>44.329633543944446</v>
      </c>
      <c r="AE13" s="391">
        <v>3.4857125999999998</v>
      </c>
      <c r="AF13" s="389">
        <v>9.9834356999999994</v>
      </c>
      <c r="AG13" s="389">
        <v>0</v>
      </c>
      <c r="AH13" s="392">
        <v>80.387101200000004</v>
      </c>
      <c r="AI13" s="388">
        <v>21.988891899999999</v>
      </c>
      <c r="AJ13" s="389">
        <v>49.3536304</v>
      </c>
      <c r="AK13" s="389">
        <v>13.443775799999999</v>
      </c>
      <c r="AL13" s="390">
        <v>191.5646218</v>
      </c>
      <c r="AM13" s="391">
        <v>194.52644409999999</v>
      </c>
      <c r="AN13" s="389">
        <v>13.0529112</v>
      </c>
      <c r="AO13" s="392">
        <v>3.6288365199999997</v>
      </c>
      <c r="AP13" s="388">
        <v>51.656278014805558</v>
      </c>
      <c r="AQ13" s="389">
        <v>95.132525297083333</v>
      </c>
      <c r="AR13" s="390">
        <v>146.7888033118889</v>
      </c>
      <c r="AS13" s="385">
        <v>12.3159817</v>
      </c>
      <c r="AT13" s="393">
        <v>136.82531662861112</v>
      </c>
      <c r="AU13" s="393">
        <v>96.241759500000001</v>
      </c>
      <c r="AV13" s="393">
        <v>14.616740200000001</v>
      </c>
      <c r="AW13" s="394">
        <v>6.9063410000000003</v>
      </c>
      <c r="AX13" s="396">
        <v>86.958515199999994</v>
      </c>
      <c r="AY13" s="396">
        <v>14.7022136</v>
      </c>
      <c r="AZ13" s="396">
        <v>0.78406690000000001</v>
      </c>
      <c r="BA13" s="414">
        <v>0.20243539999999999</v>
      </c>
      <c r="BB13" s="395">
        <v>1.6096547999999999</v>
      </c>
      <c r="BC13" s="386">
        <v>94.282587699999993</v>
      </c>
      <c r="BD13" s="452">
        <v>0.11539339999999999</v>
      </c>
      <c r="BE13" s="384">
        <v>0.1145018</v>
      </c>
      <c r="BF13" s="384">
        <v>1.7128483999999999</v>
      </c>
      <c r="BG13" s="384">
        <v>9.3562800000000002E-2</v>
      </c>
      <c r="BH13" s="384">
        <v>0.56045880000000003</v>
      </c>
      <c r="BI13" s="384">
        <v>1.3061697000000001</v>
      </c>
    </row>
    <row r="14" spans="1:61" s="354" customFormat="1">
      <c r="A14" s="380">
        <v>45827.416666666599</v>
      </c>
      <c r="B14" s="381">
        <v>33.877167499999999</v>
      </c>
      <c r="C14" s="382">
        <v>7.0320526000000001</v>
      </c>
      <c r="D14" s="364">
        <v>0.85512569999999999</v>
      </c>
      <c r="E14" s="365">
        <v>0.87232050000000005</v>
      </c>
      <c r="F14" s="383">
        <v>20.2144561</v>
      </c>
      <c r="G14" s="384">
        <v>4.521382944308205</v>
      </c>
      <c r="H14" s="385">
        <v>12.637406800000001</v>
      </c>
      <c r="I14" s="386">
        <v>192.7377477</v>
      </c>
      <c r="J14" s="387">
        <v>17.0035098</v>
      </c>
      <c r="K14" s="386">
        <v>193.67002669999999</v>
      </c>
      <c r="L14" s="388">
        <v>25.479423600000001</v>
      </c>
      <c r="M14" s="389">
        <v>25.205809299999999</v>
      </c>
      <c r="N14" s="389">
        <v>13.8961059</v>
      </c>
      <c r="O14" s="390">
        <v>197.49072279999999</v>
      </c>
      <c r="P14" s="391">
        <v>31.9142343</v>
      </c>
      <c r="Q14" s="389">
        <v>10.0585582</v>
      </c>
      <c r="R14" s="389">
        <v>13.594076299999999</v>
      </c>
      <c r="S14" s="392">
        <v>195.3703678</v>
      </c>
      <c r="T14" s="388">
        <v>18.442715</v>
      </c>
      <c r="U14" s="389">
        <v>45.019756100000002</v>
      </c>
      <c r="V14" s="389">
        <v>13.9195581</v>
      </c>
      <c r="W14" s="390">
        <v>195.87505189999999</v>
      </c>
      <c r="X14" s="391">
        <v>18.697185000000001</v>
      </c>
      <c r="Y14" s="389">
        <v>46.100723299999999</v>
      </c>
      <c r="Z14" s="389">
        <v>13.8820567</v>
      </c>
      <c r="AA14" s="392">
        <v>197.12787589999999</v>
      </c>
      <c r="AB14" s="388">
        <v>194.31605500000001</v>
      </c>
      <c r="AC14" s="389">
        <v>13.058097200000001</v>
      </c>
      <c r="AD14" s="390">
        <v>43.403753209722225</v>
      </c>
      <c r="AE14" s="391">
        <v>3.335661</v>
      </c>
      <c r="AF14" s="389">
        <v>9.9836775000000006</v>
      </c>
      <c r="AG14" s="389">
        <v>0</v>
      </c>
      <c r="AH14" s="392">
        <v>80.788886199999993</v>
      </c>
      <c r="AI14" s="388">
        <v>21.993452000000001</v>
      </c>
      <c r="AJ14" s="389">
        <v>50.244341300000002</v>
      </c>
      <c r="AK14" s="389">
        <v>13.3678986</v>
      </c>
      <c r="AL14" s="390">
        <v>191.3096275</v>
      </c>
      <c r="AM14" s="391">
        <v>194.1771986</v>
      </c>
      <c r="AN14" s="389">
        <v>12.9654066</v>
      </c>
      <c r="AO14" s="392">
        <v>3.5880043947500004</v>
      </c>
      <c r="AP14" s="388">
        <v>51.497912347555555</v>
      </c>
      <c r="AQ14" s="389">
        <v>101.67373498841667</v>
      </c>
      <c r="AR14" s="390">
        <v>153.17164733597224</v>
      </c>
      <c r="AS14" s="385">
        <v>13.1402523</v>
      </c>
      <c r="AT14" s="393">
        <v>140.71394651183334</v>
      </c>
      <c r="AU14" s="393">
        <v>95.786348799999999</v>
      </c>
      <c r="AV14" s="393">
        <v>14.6186425</v>
      </c>
      <c r="AW14" s="394">
        <v>7.4407329999999998</v>
      </c>
      <c r="AX14" s="396">
        <v>87.4840497</v>
      </c>
      <c r="AY14" s="396">
        <v>15.309614699999999</v>
      </c>
      <c r="AZ14" s="396">
        <v>0.75746179999999996</v>
      </c>
      <c r="BA14" s="414">
        <v>0.17421790000000001</v>
      </c>
      <c r="BB14" s="395">
        <v>1.6924767000000001</v>
      </c>
      <c r="BC14" s="386">
        <v>94.312937599999998</v>
      </c>
      <c r="BD14" s="452">
        <v>0.1167863</v>
      </c>
      <c r="BE14" s="384">
        <v>0.1162937</v>
      </c>
      <c r="BF14" s="384">
        <v>10.244190700000001</v>
      </c>
      <c r="BG14" s="384">
        <v>9.4153600000000004E-2</v>
      </c>
      <c r="BH14" s="384">
        <v>0.52387899999999998</v>
      </c>
      <c r="BI14" s="384">
        <v>0.83968089999999995</v>
      </c>
    </row>
    <row r="15" spans="1:61" s="354" customFormat="1">
      <c r="A15" s="380">
        <v>45827.458333333299</v>
      </c>
      <c r="B15" s="381">
        <v>34.069135000000003</v>
      </c>
      <c r="C15" s="382">
        <v>5.4060855999999999</v>
      </c>
      <c r="D15" s="364">
        <v>0.87465289999999996</v>
      </c>
      <c r="E15" s="365">
        <v>0.89290539999999996</v>
      </c>
      <c r="F15" s="383">
        <v>20.457856899999999</v>
      </c>
      <c r="G15" s="384">
        <v>4.5399164656163284</v>
      </c>
      <c r="H15" s="385">
        <v>12.5733798</v>
      </c>
      <c r="I15" s="386">
        <v>192.5008727</v>
      </c>
      <c r="J15" s="387">
        <v>17.2647327</v>
      </c>
      <c r="K15" s="386">
        <v>193.69051060000001</v>
      </c>
      <c r="L15" s="388">
        <v>25.245601700000002</v>
      </c>
      <c r="M15" s="389">
        <v>27.5103677</v>
      </c>
      <c r="N15" s="389">
        <v>13.912393700000001</v>
      </c>
      <c r="O15" s="390">
        <v>197.5352101</v>
      </c>
      <c r="P15" s="391">
        <v>31.9401793</v>
      </c>
      <c r="Q15" s="389">
        <v>10.0603762</v>
      </c>
      <c r="R15" s="389">
        <v>13.5716786</v>
      </c>
      <c r="S15" s="392">
        <v>195.26029159999999</v>
      </c>
      <c r="T15" s="388">
        <v>18.4282574</v>
      </c>
      <c r="U15" s="389">
        <v>45.018166999999998</v>
      </c>
      <c r="V15" s="389">
        <v>13.902084500000001</v>
      </c>
      <c r="W15" s="390">
        <v>195.79283280000001</v>
      </c>
      <c r="X15" s="391">
        <v>18.7185028</v>
      </c>
      <c r="Y15" s="389">
        <v>46.106436100000003</v>
      </c>
      <c r="Z15" s="389">
        <v>13.852620999999999</v>
      </c>
      <c r="AA15" s="392">
        <v>197.01635429999999</v>
      </c>
      <c r="AB15" s="388">
        <v>194.0946692</v>
      </c>
      <c r="AC15" s="389">
        <v>12.997136299999999</v>
      </c>
      <c r="AD15" s="390">
        <v>43.638886474000003</v>
      </c>
      <c r="AE15" s="391">
        <v>3.0389159000000001</v>
      </c>
      <c r="AF15" s="389">
        <v>9.9869926000000007</v>
      </c>
      <c r="AG15" s="389">
        <v>0</v>
      </c>
      <c r="AH15" s="392">
        <v>81.115247100000005</v>
      </c>
      <c r="AI15" s="388">
        <v>21.975812999999999</v>
      </c>
      <c r="AJ15" s="389">
        <v>52.160347799999997</v>
      </c>
      <c r="AK15" s="389">
        <v>13.317730299999999</v>
      </c>
      <c r="AL15" s="390">
        <v>191.1302479</v>
      </c>
      <c r="AM15" s="391">
        <v>193.93314910000001</v>
      </c>
      <c r="AN15" s="389">
        <v>12.904655</v>
      </c>
      <c r="AO15" s="392">
        <v>3.2412585606944444</v>
      </c>
      <c r="AP15" s="388">
        <v>52.864194876138889</v>
      </c>
      <c r="AQ15" s="389">
        <v>101.80683207966668</v>
      </c>
      <c r="AR15" s="390">
        <v>154.67102695580556</v>
      </c>
      <c r="AS15" s="385">
        <v>13.3488559</v>
      </c>
      <c r="AT15" s="393">
        <v>141.25441249602778</v>
      </c>
      <c r="AU15" s="393">
        <v>96.171203199999994</v>
      </c>
      <c r="AV15" s="393">
        <v>14.6195252</v>
      </c>
      <c r="AW15" s="394">
        <v>7.6448929999999997</v>
      </c>
      <c r="AX15" s="396">
        <v>87.646868699999999</v>
      </c>
      <c r="AY15" s="396">
        <v>15.5426468</v>
      </c>
      <c r="AZ15" s="396">
        <v>0.74604610000000005</v>
      </c>
      <c r="BA15" s="414">
        <v>0.16879749999999999</v>
      </c>
      <c r="BB15" s="395">
        <v>1.7205897000000001</v>
      </c>
      <c r="BC15" s="386">
        <v>94.500681799999995</v>
      </c>
      <c r="BD15" s="452">
        <v>0.1179152</v>
      </c>
      <c r="BE15" s="384">
        <v>0.1173483</v>
      </c>
      <c r="BF15" s="384">
        <v>18.675752299999999</v>
      </c>
      <c r="BG15" s="384">
        <v>9.4087699999999996E-2</v>
      </c>
      <c r="BH15" s="384">
        <v>0.49537199999999998</v>
      </c>
      <c r="BI15" s="384">
        <v>0.40077000000000002</v>
      </c>
    </row>
    <row r="16" spans="1:61" s="354" customFormat="1">
      <c r="A16" s="380">
        <v>45827.5</v>
      </c>
      <c r="B16" s="381">
        <v>34.576901999999997</v>
      </c>
      <c r="C16" s="382">
        <v>4.8049254000000001</v>
      </c>
      <c r="D16" s="364">
        <v>0.8772065</v>
      </c>
      <c r="E16" s="365">
        <v>0.89711399999999997</v>
      </c>
      <c r="F16" s="383">
        <v>20.090688700000001</v>
      </c>
      <c r="G16" s="384">
        <v>4.4656063201101066</v>
      </c>
      <c r="H16" s="385">
        <v>12.7107686</v>
      </c>
      <c r="I16" s="386">
        <v>192.984601</v>
      </c>
      <c r="J16" s="387">
        <v>17.448703600000002</v>
      </c>
      <c r="K16" s="386">
        <v>194.05894699999999</v>
      </c>
      <c r="L16" s="388">
        <v>26.0295816</v>
      </c>
      <c r="M16" s="389">
        <v>29.627724799999999</v>
      </c>
      <c r="N16" s="389">
        <v>14.1474969</v>
      </c>
      <c r="O16" s="390">
        <v>198.2893369</v>
      </c>
      <c r="P16" s="391">
        <v>31.951833700000002</v>
      </c>
      <c r="Q16" s="389">
        <v>10.0577734</v>
      </c>
      <c r="R16" s="389">
        <v>13.749322599999999</v>
      </c>
      <c r="S16" s="392">
        <v>195.82519590000001</v>
      </c>
      <c r="T16" s="388">
        <v>18.387548299999999</v>
      </c>
      <c r="U16" s="389">
        <v>45.019697100000002</v>
      </c>
      <c r="V16" s="389">
        <v>14.0617012</v>
      </c>
      <c r="W16" s="390">
        <v>196.23580709999999</v>
      </c>
      <c r="X16" s="391">
        <v>18.703612799999998</v>
      </c>
      <c r="Y16" s="389">
        <v>46.107207799999998</v>
      </c>
      <c r="Z16" s="389">
        <v>14.0132034</v>
      </c>
      <c r="AA16" s="392">
        <v>197.5800074</v>
      </c>
      <c r="AB16" s="388">
        <v>194.63321239999999</v>
      </c>
      <c r="AC16" s="389">
        <v>13.154521900000001</v>
      </c>
      <c r="AD16" s="390">
        <v>44.399172421472223</v>
      </c>
      <c r="AE16" s="391">
        <v>2.8114458999999998</v>
      </c>
      <c r="AF16" s="389">
        <v>9.9905992999999995</v>
      </c>
      <c r="AG16" s="389">
        <v>0</v>
      </c>
      <c r="AH16" s="392">
        <v>81.370939699999994</v>
      </c>
      <c r="AI16" s="388">
        <v>21.929011500000001</v>
      </c>
      <c r="AJ16" s="389">
        <v>52.765707200000001</v>
      </c>
      <c r="AK16" s="389">
        <v>13.452180200000001</v>
      </c>
      <c r="AL16" s="390">
        <v>191.51691819999999</v>
      </c>
      <c r="AM16" s="391">
        <v>194.43379379999999</v>
      </c>
      <c r="AN16" s="389">
        <v>13.043488399999999</v>
      </c>
      <c r="AO16" s="392">
        <v>3.3364829071111113</v>
      </c>
      <c r="AP16" s="388">
        <v>53.398383166944441</v>
      </c>
      <c r="AQ16" s="389">
        <v>101.00844893408333</v>
      </c>
      <c r="AR16" s="390">
        <v>154.40683210102776</v>
      </c>
      <c r="AS16" s="385">
        <v>13.471275199999999</v>
      </c>
      <c r="AT16" s="393">
        <v>141.56116938277779</v>
      </c>
      <c r="AU16" s="393">
        <v>96.270506299999994</v>
      </c>
      <c r="AV16" s="393">
        <v>14.619916999999999</v>
      </c>
      <c r="AW16" s="394">
        <v>7.7402503999999999</v>
      </c>
      <c r="AX16" s="396">
        <v>87.020004700000001</v>
      </c>
      <c r="AY16" s="396">
        <v>15.6949205</v>
      </c>
      <c r="AZ16" s="396">
        <v>0.75034330000000005</v>
      </c>
      <c r="BA16" s="414">
        <v>0.16879449999999999</v>
      </c>
      <c r="BB16" s="395">
        <v>1.7521875</v>
      </c>
      <c r="BC16" s="386">
        <v>94.398023899999998</v>
      </c>
      <c r="BD16" s="452">
        <v>0.1185842</v>
      </c>
      <c r="BE16" s="384">
        <v>0.1181067</v>
      </c>
      <c r="BF16" s="384">
        <v>18.696327700000001</v>
      </c>
      <c r="BG16" s="384">
        <v>9.3801200000000001E-2</v>
      </c>
      <c r="BH16" s="384">
        <v>0.49477450000000001</v>
      </c>
      <c r="BI16" s="384">
        <v>0.54779370000000005</v>
      </c>
    </row>
    <row r="17" spans="1:61" s="354" customFormat="1">
      <c r="A17" s="380">
        <v>45827.541666666599</v>
      </c>
      <c r="B17" s="381">
        <v>34.934594699999998</v>
      </c>
      <c r="C17" s="382">
        <v>5.7640438999999999</v>
      </c>
      <c r="D17" s="364">
        <v>0.87425299999999995</v>
      </c>
      <c r="E17" s="365">
        <v>0.89388449999999997</v>
      </c>
      <c r="F17" s="383">
        <v>19.726587200000001</v>
      </c>
      <c r="G17" s="384">
        <v>4.5801518509689636</v>
      </c>
      <c r="H17" s="385">
        <v>12.9276182</v>
      </c>
      <c r="I17" s="386">
        <v>193.7250722</v>
      </c>
      <c r="J17" s="387">
        <v>17.2383393</v>
      </c>
      <c r="K17" s="386">
        <v>194.58805319999999</v>
      </c>
      <c r="L17" s="388">
        <v>26.577016700000001</v>
      </c>
      <c r="M17" s="389">
        <v>28.860355299999998</v>
      </c>
      <c r="N17" s="389">
        <v>14.3685393</v>
      </c>
      <c r="O17" s="390">
        <v>198.96846400000001</v>
      </c>
      <c r="P17" s="391">
        <v>31.9580427</v>
      </c>
      <c r="Q17" s="389">
        <v>10.486848699999999</v>
      </c>
      <c r="R17" s="389">
        <v>13.9544953</v>
      </c>
      <c r="S17" s="392">
        <v>196.47582120000001</v>
      </c>
      <c r="T17" s="388">
        <v>18.4499201</v>
      </c>
      <c r="U17" s="389">
        <v>45.0216578</v>
      </c>
      <c r="V17" s="389">
        <v>14.2503347</v>
      </c>
      <c r="W17" s="390">
        <v>196.7903331</v>
      </c>
      <c r="X17" s="391">
        <v>18.698271699999999</v>
      </c>
      <c r="Y17" s="389">
        <v>46.1061306</v>
      </c>
      <c r="Z17" s="389">
        <v>14.204117500000001</v>
      </c>
      <c r="AA17" s="392">
        <v>198.16923650000001</v>
      </c>
      <c r="AB17" s="388">
        <v>195.3532491</v>
      </c>
      <c r="AC17" s="389">
        <v>13.3681777</v>
      </c>
      <c r="AD17" s="390">
        <v>44.203474940583334</v>
      </c>
      <c r="AE17" s="391">
        <v>2.8482428</v>
      </c>
      <c r="AF17" s="389">
        <v>9.9910625</v>
      </c>
      <c r="AG17" s="389">
        <v>0</v>
      </c>
      <c r="AH17" s="392">
        <v>81.585023000000007</v>
      </c>
      <c r="AI17" s="388">
        <v>21.8984244</v>
      </c>
      <c r="AJ17" s="389">
        <v>50.645494200000002</v>
      </c>
      <c r="AK17" s="389">
        <v>13.6514104</v>
      </c>
      <c r="AL17" s="390">
        <v>192.087357</v>
      </c>
      <c r="AM17" s="391">
        <v>195.1555864</v>
      </c>
      <c r="AN17" s="389">
        <v>13.2522012</v>
      </c>
      <c r="AO17" s="392">
        <v>3.381618620611111</v>
      </c>
      <c r="AP17" s="388">
        <v>52.151889012333335</v>
      </c>
      <c r="AQ17" s="389">
        <v>107.85385956572222</v>
      </c>
      <c r="AR17" s="390">
        <v>160.00574857805555</v>
      </c>
      <c r="AS17" s="385">
        <v>12.9302025</v>
      </c>
      <c r="AT17" s="393">
        <v>146.46660209466668</v>
      </c>
      <c r="AU17" s="393">
        <v>95.793345000000002</v>
      </c>
      <c r="AV17" s="393">
        <v>17.409454199999999</v>
      </c>
      <c r="AW17" s="394">
        <v>8.3098650000000003</v>
      </c>
      <c r="AX17" s="396">
        <v>87.100392200000002</v>
      </c>
      <c r="AY17" s="396">
        <v>15.3426841</v>
      </c>
      <c r="AZ17" s="396">
        <v>0.75952220000000004</v>
      </c>
      <c r="BA17" s="414">
        <v>0.1644823</v>
      </c>
      <c r="BB17" s="395">
        <v>1.8940087999999999</v>
      </c>
      <c r="BC17" s="386">
        <v>94.2628433</v>
      </c>
      <c r="BD17" s="452">
        <v>0.11869399999999999</v>
      </c>
      <c r="BE17" s="384">
        <v>0.11791889999999999</v>
      </c>
      <c r="BF17" s="384">
        <v>10.5640705</v>
      </c>
      <c r="BG17" s="384">
        <v>9.3889299999999995E-2</v>
      </c>
      <c r="BH17" s="384">
        <v>0.50123329999999999</v>
      </c>
      <c r="BI17" s="384">
        <v>1.8679948</v>
      </c>
    </row>
    <row r="18" spans="1:61" s="354" customFormat="1">
      <c r="A18" s="380">
        <v>45827.583333333299</v>
      </c>
      <c r="B18" s="381">
        <v>35.037596800000003</v>
      </c>
      <c r="C18" s="382">
        <v>5.6915487999999996</v>
      </c>
      <c r="D18" s="364">
        <v>0.86555879999999996</v>
      </c>
      <c r="E18" s="365">
        <v>0.88408350000000002</v>
      </c>
      <c r="F18" s="383">
        <v>19.3900957</v>
      </c>
      <c r="G18" s="384">
        <v>4.71522127232799</v>
      </c>
      <c r="H18" s="385">
        <v>12.9662012</v>
      </c>
      <c r="I18" s="386">
        <v>193.8445456</v>
      </c>
      <c r="J18" s="387">
        <v>16.584913400000001</v>
      </c>
      <c r="K18" s="386">
        <v>194.63161439999999</v>
      </c>
      <c r="L18" s="388">
        <v>26.856791300000001</v>
      </c>
      <c r="M18" s="389">
        <v>25.394789800000002</v>
      </c>
      <c r="N18" s="389">
        <v>14.3209657</v>
      </c>
      <c r="O18" s="390">
        <v>198.8324136</v>
      </c>
      <c r="P18" s="391">
        <v>31.960825</v>
      </c>
      <c r="Q18" s="389">
        <v>11.4655483</v>
      </c>
      <c r="R18" s="389">
        <v>13.950074300000001</v>
      </c>
      <c r="S18" s="392">
        <v>196.48014119999999</v>
      </c>
      <c r="T18" s="388">
        <v>18.538873200000001</v>
      </c>
      <c r="U18" s="389">
        <v>45.025886200000002</v>
      </c>
      <c r="V18" s="389">
        <v>14.2632602</v>
      </c>
      <c r="W18" s="390">
        <v>196.81287159999999</v>
      </c>
      <c r="X18" s="391">
        <v>18.7551004</v>
      </c>
      <c r="Y18" s="389">
        <v>46.098051300000002</v>
      </c>
      <c r="Z18" s="389">
        <v>14.206670900000001</v>
      </c>
      <c r="AA18" s="392">
        <v>198.1040069</v>
      </c>
      <c r="AB18" s="388">
        <v>195.4311539</v>
      </c>
      <c r="AC18" s="389">
        <v>13.392732499999999</v>
      </c>
      <c r="AD18" s="390">
        <v>43.560024203611107</v>
      </c>
      <c r="AE18" s="391">
        <v>3.0265485999999999</v>
      </c>
      <c r="AF18" s="389">
        <v>9.9860748000000008</v>
      </c>
      <c r="AG18" s="389">
        <v>0</v>
      </c>
      <c r="AH18" s="392">
        <v>81.740256799999997</v>
      </c>
      <c r="AI18" s="388">
        <v>21.898430399999999</v>
      </c>
      <c r="AJ18" s="389">
        <v>49.4476595</v>
      </c>
      <c r="AK18" s="389">
        <v>13.680542900000001</v>
      </c>
      <c r="AL18" s="390">
        <v>192.1647284</v>
      </c>
      <c r="AM18" s="391">
        <v>195.2758269</v>
      </c>
      <c r="AN18" s="389">
        <v>13.2885975</v>
      </c>
      <c r="AO18" s="392">
        <v>3.4656656034722224</v>
      </c>
      <c r="AP18" s="388">
        <v>51.398950584861112</v>
      </c>
      <c r="AQ18" s="389">
        <v>113.81107117774999</v>
      </c>
      <c r="AR18" s="390">
        <v>165.21002176261112</v>
      </c>
      <c r="AS18" s="385">
        <v>11.8655399</v>
      </c>
      <c r="AT18" s="393">
        <v>150.50779980577778</v>
      </c>
      <c r="AU18" s="393">
        <v>95.896227999999994</v>
      </c>
      <c r="AV18" s="393">
        <v>21.083596499999999</v>
      </c>
      <c r="AW18" s="394">
        <v>8.8579094999999999</v>
      </c>
      <c r="AX18" s="396">
        <v>87.122822999999997</v>
      </c>
      <c r="AY18" s="396">
        <v>14.586708399999999</v>
      </c>
      <c r="AZ18" s="396">
        <v>0.78845799999999999</v>
      </c>
      <c r="BA18" s="414">
        <v>0.16982700000000001</v>
      </c>
      <c r="BB18" s="395">
        <v>1.9965318000000001</v>
      </c>
      <c r="BC18" s="386">
        <v>94.319810500000003</v>
      </c>
      <c r="BD18" s="452">
        <v>0.1174722</v>
      </c>
      <c r="BE18" s="384">
        <v>0.1159705</v>
      </c>
      <c r="BF18" s="384">
        <v>2.0111769000000002</v>
      </c>
      <c r="BG18" s="384">
        <v>9.3385200000000002E-2</v>
      </c>
      <c r="BH18" s="384">
        <v>0.52384640000000005</v>
      </c>
      <c r="BI18" s="384">
        <v>1.9401645000000001</v>
      </c>
    </row>
    <row r="19" spans="1:61" s="354" customFormat="1">
      <c r="A19" s="380">
        <v>45827.625</v>
      </c>
      <c r="B19" s="381">
        <v>35.024698600000001</v>
      </c>
      <c r="C19" s="382">
        <v>4.5738497000000002</v>
      </c>
      <c r="D19" s="364">
        <v>0.8484701</v>
      </c>
      <c r="E19" s="365">
        <v>0.86543760000000003</v>
      </c>
      <c r="F19" s="383">
        <v>18.890091399999999</v>
      </c>
      <c r="G19" s="384">
        <v>4.6602694005956886</v>
      </c>
      <c r="H19" s="385">
        <v>12.914017599999999</v>
      </c>
      <c r="I19" s="386">
        <v>193.6750911</v>
      </c>
      <c r="J19" s="387">
        <v>16.354810100000002</v>
      </c>
      <c r="K19" s="386">
        <v>194.45429809999999</v>
      </c>
      <c r="L19" s="388">
        <v>27.090737799999999</v>
      </c>
      <c r="M19" s="389">
        <v>22.965058599999999</v>
      </c>
      <c r="N19" s="389">
        <v>14.2149003</v>
      </c>
      <c r="O19" s="390">
        <v>198.50806439999999</v>
      </c>
      <c r="P19" s="391">
        <v>31.967402</v>
      </c>
      <c r="Q19" s="389">
        <v>12.0076158</v>
      </c>
      <c r="R19" s="389">
        <v>13.870434599999999</v>
      </c>
      <c r="S19" s="392">
        <v>196.25725019999999</v>
      </c>
      <c r="T19" s="388">
        <v>18.532060900000001</v>
      </c>
      <c r="U19" s="389">
        <v>45.028941099999997</v>
      </c>
      <c r="V19" s="389">
        <v>14.2081181</v>
      </c>
      <c r="W19" s="390">
        <v>196.5987686</v>
      </c>
      <c r="X19" s="391">
        <v>18.799809799999998</v>
      </c>
      <c r="Y19" s="389">
        <v>46.0863339</v>
      </c>
      <c r="Z19" s="389">
        <v>14.136685999999999</v>
      </c>
      <c r="AA19" s="392">
        <v>197.88452150000001</v>
      </c>
      <c r="AB19" s="388">
        <v>195.25329009999999</v>
      </c>
      <c r="AC19" s="389">
        <v>13.3379476</v>
      </c>
      <c r="AD19" s="390">
        <v>43.326015706500002</v>
      </c>
      <c r="AE19" s="388">
        <v>3.0784265999999998</v>
      </c>
      <c r="AF19" s="389">
        <v>9.9791410999999997</v>
      </c>
      <c r="AG19" s="389">
        <v>0</v>
      </c>
      <c r="AH19" s="390">
        <v>81.843760000000003</v>
      </c>
      <c r="AI19" s="388">
        <v>21.8880169</v>
      </c>
      <c r="AJ19" s="389">
        <v>50.409175900000001</v>
      </c>
      <c r="AK19" s="389">
        <v>13.625777599999999</v>
      </c>
      <c r="AL19" s="390">
        <v>191.99441139999999</v>
      </c>
      <c r="AM19" s="388">
        <v>195.12246049999999</v>
      </c>
      <c r="AN19" s="389">
        <v>13.2382502</v>
      </c>
      <c r="AO19" s="392">
        <v>3.5260201169166669</v>
      </c>
      <c r="AP19" s="388">
        <v>51.204125223194445</v>
      </c>
      <c r="AQ19" s="389">
        <v>112.02040592747221</v>
      </c>
      <c r="AR19" s="390">
        <v>163.22453115066665</v>
      </c>
      <c r="AS19" s="385">
        <v>11.70077</v>
      </c>
      <c r="AT19" s="393">
        <v>148.73478655216667</v>
      </c>
      <c r="AU19" s="393">
        <v>96.0590172</v>
      </c>
      <c r="AV19" s="393">
        <v>20.768297199999999</v>
      </c>
      <c r="AW19" s="394">
        <v>8.8117371000000002</v>
      </c>
      <c r="AX19" s="396">
        <v>86.937662000000003</v>
      </c>
      <c r="AY19" s="396">
        <v>14.383646199999999</v>
      </c>
      <c r="AZ19" s="396">
        <v>0.83258829999999995</v>
      </c>
      <c r="BA19" s="414">
        <v>0.18589900000000001</v>
      </c>
      <c r="BB19" s="395">
        <v>1.9695525</v>
      </c>
      <c r="BC19" s="386">
        <v>94.139482999999998</v>
      </c>
      <c r="BD19" s="452">
        <v>0.1157102</v>
      </c>
      <c r="BE19" s="384">
        <v>0.1134204</v>
      </c>
      <c r="BF19" s="384">
        <v>7.8159000000000006E-2</v>
      </c>
      <c r="BG19" s="384">
        <v>9.1928200000000002E-2</v>
      </c>
      <c r="BH19" s="384">
        <v>0.54891920000000005</v>
      </c>
      <c r="BI19" s="384">
        <v>1.0620080999999999</v>
      </c>
    </row>
    <row r="20" spans="1:61" s="354" customFormat="1">
      <c r="A20" s="380">
        <v>45827.666666666599</v>
      </c>
      <c r="B20" s="381">
        <v>34.989606999999999</v>
      </c>
      <c r="C20" s="382">
        <v>3.3406324999999999</v>
      </c>
      <c r="D20" s="364">
        <v>0.82015890000000002</v>
      </c>
      <c r="E20" s="365">
        <v>0.83479210000000004</v>
      </c>
      <c r="F20" s="383">
        <v>18.1280608</v>
      </c>
      <c r="G20" s="384">
        <v>4.5834294129627002</v>
      </c>
      <c r="H20" s="385">
        <v>12.9338576</v>
      </c>
      <c r="I20" s="386">
        <v>193.72265469999999</v>
      </c>
      <c r="J20" s="387">
        <v>16.425556400000001</v>
      </c>
      <c r="K20" s="386">
        <v>194.52054419999999</v>
      </c>
      <c r="L20" s="388">
        <v>27.252112499999999</v>
      </c>
      <c r="M20" s="389">
        <v>22.464544400000001</v>
      </c>
      <c r="N20" s="389">
        <v>14.2122367</v>
      </c>
      <c r="O20" s="390">
        <v>198.53371490000001</v>
      </c>
      <c r="P20" s="391">
        <v>31.960727599999998</v>
      </c>
      <c r="Q20" s="389">
        <v>11.9922231</v>
      </c>
      <c r="R20" s="389">
        <v>13.873358700000001</v>
      </c>
      <c r="S20" s="392">
        <v>196.27668589999999</v>
      </c>
      <c r="T20" s="388">
        <v>18.467863099999999</v>
      </c>
      <c r="U20" s="389">
        <v>45.0286124</v>
      </c>
      <c r="V20" s="389">
        <v>14.219665300000001</v>
      </c>
      <c r="W20" s="390">
        <v>196.5808901</v>
      </c>
      <c r="X20" s="388">
        <v>18.766995900000001</v>
      </c>
      <c r="Y20" s="389">
        <v>46.070410099999997</v>
      </c>
      <c r="Z20" s="389">
        <v>14.1435719</v>
      </c>
      <c r="AA20" s="390">
        <v>197.92178329999999</v>
      </c>
      <c r="AB20" s="388">
        <v>195.295952</v>
      </c>
      <c r="AC20" s="389">
        <v>13.3544163</v>
      </c>
      <c r="AD20" s="390">
        <v>43.320282210777783</v>
      </c>
      <c r="AE20" s="388">
        <v>2.9050813</v>
      </c>
      <c r="AF20" s="389">
        <v>9.9753985000000007</v>
      </c>
      <c r="AG20" s="389">
        <v>0</v>
      </c>
      <c r="AH20" s="390">
        <v>81.860559499999994</v>
      </c>
      <c r="AI20" s="388">
        <v>21.844601399999998</v>
      </c>
      <c r="AJ20" s="389">
        <v>50.4134788</v>
      </c>
      <c r="AK20" s="389">
        <v>13.6258663</v>
      </c>
      <c r="AL20" s="390">
        <v>191.9702867</v>
      </c>
      <c r="AM20" s="388">
        <v>195.16197</v>
      </c>
      <c r="AN20" s="389">
        <v>13.256682400000001</v>
      </c>
      <c r="AO20" s="392">
        <v>3.1631511576944442</v>
      </c>
      <c r="AP20" s="388">
        <v>49.218048066000001</v>
      </c>
      <c r="AQ20" s="389">
        <v>111.15434580580556</v>
      </c>
      <c r="AR20" s="390">
        <v>160.37239387180557</v>
      </c>
      <c r="AS20" s="385">
        <v>12.074216699999999</v>
      </c>
      <c r="AT20" s="393">
        <v>147.55252698119446</v>
      </c>
      <c r="AU20" s="393">
        <v>96.261457800000002</v>
      </c>
      <c r="AV20" s="393">
        <v>19.344343500000001</v>
      </c>
      <c r="AW20" s="394">
        <v>8.7530509999999992</v>
      </c>
      <c r="AX20" s="396">
        <v>87.1694064</v>
      </c>
      <c r="AY20" s="396">
        <v>14.4650283</v>
      </c>
      <c r="AZ20" s="396">
        <v>0.93824909999999995</v>
      </c>
      <c r="BA20" s="414">
        <v>0.19879359999999999</v>
      </c>
      <c r="BB20" s="395">
        <v>1.9590415000000001</v>
      </c>
      <c r="BC20" s="386">
        <v>94.7475357</v>
      </c>
      <c r="BD20" s="452">
        <v>0.1126856</v>
      </c>
      <c r="BE20" s="384">
        <v>0.1119758</v>
      </c>
      <c r="BF20" s="384">
        <v>7.5010300000000002E-2</v>
      </c>
      <c r="BG20" s="384">
        <v>8.9335100000000001E-2</v>
      </c>
      <c r="BH20" s="384">
        <v>0.95048440000000001</v>
      </c>
      <c r="BI20" s="384">
        <v>1.0797444</v>
      </c>
    </row>
    <row r="21" spans="1:61" s="354" customFormat="1">
      <c r="A21" s="380">
        <v>45827.708333333299</v>
      </c>
      <c r="B21" s="381">
        <v>34.920766499999999</v>
      </c>
      <c r="C21" s="382">
        <v>4.0826092000000003</v>
      </c>
      <c r="D21" s="364">
        <v>0.78866650000000005</v>
      </c>
      <c r="E21" s="365">
        <v>0.80385309999999999</v>
      </c>
      <c r="F21" s="383">
        <v>17.4336047</v>
      </c>
      <c r="G21" s="384">
        <v>4.5298060772242144</v>
      </c>
      <c r="H21" s="385">
        <v>12.9301274</v>
      </c>
      <c r="I21" s="386">
        <v>193.7322332</v>
      </c>
      <c r="J21" s="387">
        <v>16.381518199999999</v>
      </c>
      <c r="K21" s="386">
        <v>194.41709650000001</v>
      </c>
      <c r="L21" s="388">
        <v>27.433409999999999</v>
      </c>
      <c r="M21" s="389">
        <v>21.479393300000002</v>
      </c>
      <c r="N21" s="389">
        <v>14.1492779</v>
      </c>
      <c r="O21" s="390">
        <v>198.46587160000001</v>
      </c>
      <c r="P21" s="391">
        <v>31.951450999999999</v>
      </c>
      <c r="Q21" s="389">
        <v>11.983028600000001</v>
      </c>
      <c r="R21" s="389">
        <v>13.8455347</v>
      </c>
      <c r="S21" s="392">
        <v>196.26053089999999</v>
      </c>
      <c r="T21" s="388">
        <v>18.449487399999999</v>
      </c>
      <c r="U21" s="389">
        <v>45.027912100000002</v>
      </c>
      <c r="V21" s="389">
        <v>14.196907299999999</v>
      </c>
      <c r="W21" s="390">
        <v>196.56838680000001</v>
      </c>
      <c r="X21" s="388">
        <v>18.733822400000001</v>
      </c>
      <c r="Y21" s="389">
        <v>46.048965199999998</v>
      </c>
      <c r="Z21" s="389">
        <v>14.127262200000001</v>
      </c>
      <c r="AA21" s="390">
        <v>197.8852464</v>
      </c>
      <c r="AB21" s="388">
        <v>195.29644099999999</v>
      </c>
      <c r="AC21" s="389">
        <v>13.343295700000001</v>
      </c>
      <c r="AD21" s="390">
        <v>43.291105862583329</v>
      </c>
      <c r="AE21" s="388">
        <v>2.7025982000000002</v>
      </c>
      <c r="AF21" s="389">
        <v>9.9711529999999993</v>
      </c>
      <c r="AG21" s="389">
        <v>0</v>
      </c>
      <c r="AH21" s="390">
        <v>81.788793799999993</v>
      </c>
      <c r="AI21" s="388">
        <v>21.8038509</v>
      </c>
      <c r="AJ21" s="389">
        <v>50.006989500000003</v>
      </c>
      <c r="AK21" s="389">
        <v>13.601400999999999</v>
      </c>
      <c r="AL21" s="390">
        <v>191.96651120000001</v>
      </c>
      <c r="AM21" s="388">
        <v>195.1928092</v>
      </c>
      <c r="AN21" s="389">
        <v>13.2550712</v>
      </c>
      <c r="AO21" s="392">
        <v>2.714194855777778</v>
      </c>
      <c r="AP21" s="388">
        <v>48.211348062833331</v>
      </c>
      <c r="AQ21" s="389">
        <v>109.97295225019444</v>
      </c>
      <c r="AR21" s="390">
        <v>158.18430031302776</v>
      </c>
      <c r="AS21" s="385">
        <v>12.0348126</v>
      </c>
      <c r="AT21" s="393">
        <v>146.72898268108335</v>
      </c>
      <c r="AU21" s="393">
        <v>96.478860800000007</v>
      </c>
      <c r="AV21" s="393">
        <v>19.119386500000001</v>
      </c>
      <c r="AW21" s="394">
        <v>8.6684380000000001</v>
      </c>
      <c r="AX21" s="396">
        <v>86.985556099999997</v>
      </c>
      <c r="AY21" s="396">
        <v>14.4287513</v>
      </c>
      <c r="AZ21" s="396">
        <v>1.0542408000000001</v>
      </c>
      <c r="BA21" s="414">
        <v>0.20605299999999999</v>
      </c>
      <c r="BB21" s="395">
        <v>1.9513525</v>
      </c>
      <c r="BC21" s="386">
        <v>94.705398400000007</v>
      </c>
      <c r="BD21" s="452">
        <v>0.10933089999999999</v>
      </c>
      <c r="BE21" s="384">
        <v>0.1156225</v>
      </c>
      <c r="BF21" s="384">
        <v>7.1718100000000007E-2</v>
      </c>
      <c r="BG21" s="384">
        <v>8.7049199999999993E-2</v>
      </c>
      <c r="BH21" s="384">
        <v>1.5292911</v>
      </c>
      <c r="BI21" s="384">
        <v>0.63947039999999999</v>
      </c>
    </row>
    <row r="22" spans="1:61" s="354" customFormat="1">
      <c r="A22" s="380">
        <v>45827.75</v>
      </c>
      <c r="B22" s="381">
        <v>34.822229999999998</v>
      </c>
      <c r="C22" s="382">
        <v>4.9799810999999998</v>
      </c>
      <c r="D22" s="364">
        <v>0.78436340000000004</v>
      </c>
      <c r="E22" s="365">
        <v>0.79831600000000003</v>
      </c>
      <c r="F22" s="383">
        <v>17.2207212</v>
      </c>
      <c r="G22" s="384">
        <v>4.5000584503307541</v>
      </c>
      <c r="H22" s="385">
        <v>12.910485</v>
      </c>
      <c r="I22" s="386">
        <v>193.66556399999999</v>
      </c>
      <c r="J22" s="387">
        <v>16.299096800000001</v>
      </c>
      <c r="K22" s="386">
        <v>194.23700030000001</v>
      </c>
      <c r="L22" s="388">
        <v>27.645124599999999</v>
      </c>
      <c r="M22" s="389">
        <v>20.467935799999999</v>
      </c>
      <c r="N22" s="389">
        <v>14.0891135</v>
      </c>
      <c r="O22" s="390">
        <v>198.3102744</v>
      </c>
      <c r="P22" s="388">
        <v>31.953657400000001</v>
      </c>
      <c r="Q22" s="389">
        <v>11.981379799999999</v>
      </c>
      <c r="R22" s="389">
        <v>13.8118357</v>
      </c>
      <c r="S22" s="390">
        <v>196.1474719</v>
      </c>
      <c r="T22" s="388">
        <v>18.476023900000001</v>
      </c>
      <c r="U22" s="389">
        <v>45.026938000000001</v>
      </c>
      <c r="V22" s="389">
        <v>14.171918099999999</v>
      </c>
      <c r="W22" s="390">
        <v>196.52225229999999</v>
      </c>
      <c r="X22" s="388">
        <v>18.762546400000002</v>
      </c>
      <c r="Y22" s="389">
        <v>46.043847</v>
      </c>
      <c r="Z22" s="389">
        <v>14.100310500000001</v>
      </c>
      <c r="AA22" s="390">
        <v>197.79335990000001</v>
      </c>
      <c r="AB22" s="388">
        <v>195.22673449999999</v>
      </c>
      <c r="AC22" s="389">
        <v>13.321041900000001</v>
      </c>
      <c r="AD22" s="390">
        <v>43.232703574277771</v>
      </c>
      <c r="AE22" s="388">
        <v>2.6949299999999998</v>
      </c>
      <c r="AF22" s="389">
        <v>9.9708153999999993</v>
      </c>
      <c r="AG22" s="389">
        <v>0</v>
      </c>
      <c r="AH22" s="390">
        <v>81.737186699999995</v>
      </c>
      <c r="AI22" s="388">
        <v>21.781302199999999</v>
      </c>
      <c r="AJ22" s="389">
        <v>50.899375800000001</v>
      </c>
      <c r="AK22" s="389">
        <v>13.575874300000001</v>
      </c>
      <c r="AL22" s="390">
        <v>191.88030309999999</v>
      </c>
      <c r="AM22" s="388">
        <v>195.12783780000001</v>
      </c>
      <c r="AN22" s="389">
        <v>13.236628700000001</v>
      </c>
      <c r="AO22" s="392">
        <v>3.0377123927222223</v>
      </c>
      <c r="AP22" s="388">
        <v>48.537773726166662</v>
      </c>
      <c r="AQ22" s="389">
        <v>108.16429664469443</v>
      </c>
      <c r="AR22" s="390">
        <v>156.70207037086109</v>
      </c>
      <c r="AS22" s="385">
        <v>11.8557124</v>
      </c>
      <c r="AT22" s="393">
        <v>145.47481673436113</v>
      </c>
      <c r="AU22" s="393">
        <v>96.210174800000004</v>
      </c>
      <c r="AV22" s="393">
        <v>19.118314699999999</v>
      </c>
      <c r="AW22" s="394">
        <v>8.5485439999999997</v>
      </c>
      <c r="AX22" s="396">
        <v>87.200856700000003</v>
      </c>
      <c r="AY22" s="396">
        <v>14.360631</v>
      </c>
      <c r="AZ22" s="396">
        <v>1.0853060999999999</v>
      </c>
      <c r="BA22" s="414">
        <v>0.2069464</v>
      </c>
      <c r="BB22" s="395">
        <v>1.9368577</v>
      </c>
      <c r="BC22" s="386">
        <v>94.578184300000004</v>
      </c>
      <c r="BD22" s="452">
        <v>0.10828649999999999</v>
      </c>
      <c r="BE22" s="384">
        <v>0.1260664</v>
      </c>
      <c r="BF22" s="384">
        <v>7.0790900000000004E-2</v>
      </c>
      <c r="BG22" s="384">
        <v>8.6417599999999997E-2</v>
      </c>
      <c r="BH22" s="384">
        <v>1.5858083000000001</v>
      </c>
      <c r="BI22" s="384">
        <v>0.40169769999999999</v>
      </c>
    </row>
    <row r="23" spans="1:61" s="354" customFormat="1">
      <c r="A23" s="380">
        <v>45827.791666666599</v>
      </c>
      <c r="B23" s="381">
        <v>34.719099200000002</v>
      </c>
      <c r="C23" s="382">
        <v>4.6308278999999999</v>
      </c>
      <c r="D23" s="364">
        <v>0.78694600000000003</v>
      </c>
      <c r="E23" s="365">
        <v>0.79162239999999995</v>
      </c>
      <c r="F23" s="383">
        <v>16.961721600000001</v>
      </c>
      <c r="G23" s="384">
        <v>4.4918499451632918</v>
      </c>
      <c r="H23" s="385">
        <v>12.8401321</v>
      </c>
      <c r="I23" s="386">
        <v>193.42555870000001</v>
      </c>
      <c r="J23" s="387">
        <v>16.182070400000001</v>
      </c>
      <c r="K23" s="386">
        <v>194.16227040000001</v>
      </c>
      <c r="L23" s="388">
        <v>27.760082400000002</v>
      </c>
      <c r="M23" s="389">
        <v>20.118571800000002</v>
      </c>
      <c r="N23" s="389">
        <v>14.0100111</v>
      </c>
      <c r="O23" s="390">
        <v>198.0724505</v>
      </c>
      <c r="P23" s="388">
        <v>31.954334100000001</v>
      </c>
      <c r="Q23" s="389">
        <v>11.9746364</v>
      </c>
      <c r="R23" s="389">
        <v>13.7402484</v>
      </c>
      <c r="S23" s="390">
        <v>195.91588540000001</v>
      </c>
      <c r="T23" s="388">
        <v>18.412691899999999</v>
      </c>
      <c r="U23" s="389">
        <v>45.025972500000002</v>
      </c>
      <c r="V23" s="389">
        <v>14.105392399999999</v>
      </c>
      <c r="W23" s="390">
        <v>196.33289149999999</v>
      </c>
      <c r="X23" s="388">
        <v>18.752797600000001</v>
      </c>
      <c r="Y23" s="389">
        <v>46.052901400000003</v>
      </c>
      <c r="Z23" s="389">
        <v>14.0341305</v>
      </c>
      <c r="AA23" s="390">
        <v>197.60299499999999</v>
      </c>
      <c r="AB23" s="388">
        <v>195.00038559999999</v>
      </c>
      <c r="AC23" s="389">
        <v>13.252884399999999</v>
      </c>
      <c r="AD23" s="390">
        <v>43.305182318638892</v>
      </c>
      <c r="AE23" s="388">
        <v>2.8138945999999998</v>
      </c>
      <c r="AF23" s="389">
        <v>9.9706898000000006</v>
      </c>
      <c r="AG23" s="389">
        <v>0</v>
      </c>
      <c r="AH23" s="390">
        <v>81.700693200000003</v>
      </c>
      <c r="AI23" s="388">
        <v>21.7525759</v>
      </c>
      <c r="AJ23" s="389">
        <v>51.675285500000001</v>
      </c>
      <c r="AK23" s="389">
        <v>13.5052495</v>
      </c>
      <c r="AL23" s="390">
        <v>191.6801366</v>
      </c>
      <c r="AM23" s="388">
        <v>194.88495109999999</v>
      </c>
      <c r="AN23" s="389">
        <v>13.1680305</v>
      </c>
      <c r="AO23" s="392">
        <v>3.3959686964444442</v>
      </c>
      <c r="AP23" s="388">
        <v>48.817218288361111</v>
      </c>
      <c r="AQ23" s="389">
        <v>107.13576554927778</v>
      </c>
      <c r="AR23" s="390">
        <v>155.9529838376389</v>
      </c>
      <c r="AS23" s="385">
        <v>11.792173699999999</v>
      </c>
      <c r="AT23" s="393">
        <v>144.80965106349998</v>
      </c>
      <c r="AU23" s="393">
        <v>96.910890899999998</v>
      </c>
      <c r="AV23" s="393">
        <v>19.118129799999998</v>
      </c>
      <c r="AW23" s="394">
        <v>8.5189956999999996</v>
      </c>
      <c r="AX23" s="396">
        <v>87.368578600000006</v>
      </c>
      <c r="AY23" s="396">
        <v>14.243513200000001</v>
      </c>
      <c r="AZ23" s="396">
        <v>1.0922198000000001</v>
      </c>
      <c r="BA23" s="414">
        <v>0.20805419999999999</v>
      </c>
      <c r="BB23" s="395">
        <v>1.9366996999999999</v>
      </c>
      <c r="BC23" s="386">
        <v>95.219351700000004</v>
      </c>
      <c r="BD23" s="452">
        <v>0.1076867</v>
      </c>
      <c r="BE23" s="384">
        <v>0.137266</v>
      </c>
      <c r="BF23" s="384">
        <v>7.0118200000000006E-2</v>
      </c>
      <c r="BG23" s="384">
        <v>8.5878200000000002E-2</v>
      </c>
      <c r="BH23" s="384">
        <v>1.3659273000000001</v>
      </c>
      <c r="BI23" s="384">
        <v>0.40060129999999999</v>
      </c>
    </row>
    <row r="24" spans="1:61" s="354" customFormat="1">
      <c r="A24" s="380">
        <v>45827.833333333299</v>
      </c>
      <c r="B24" s="381">
        <v>34.619134600000002</v>
      </c>
      <c r="C24" s="382">
        <v>4.5816661999999999</v>
      </c>
      <c r="D24" s="364">
        <v>0.81160540000000003</v>
      </c>
      <c r="E24" s="365">
        <v>0.81628540000000005</v>
      </c>
      <c r="F24" s="383">
        <v>16.6503385</v>
      </c>
      <c r="G24" s="384">
        <v>4.4883676290322407</v>
      </c>
      <c r="H24" s="385">
        <v>12.748250199999999</v>
      </c>
      <c r="I24" s="386">
        <v>193.14601239999999</v>
      </c>
      <c r="J24" s="387">
        <v>16.1819703</v>
      </c>
      <c r="K24" s="386">
        <v>193.94562569999999</v>
      </c>
      <c r="L24" s="388">
        <v>27.793972799999999</v>
      </c>
      <c r="M24" s="389">
        <v>20.1133098</v>
      </c>
      <c r="N24" s="389">
        <v>13.9238461</v>
      </c>
      <c r="O24" s="390">
        <v>197.84254960000001</v>
      </c>
      <c r="P24" s="388">
        <v>31.959461399999999</v>
      </c>
      <c r="Q24" s="389">
        <v>11.966418000000001</v>
      </c>
      <c r="R24" s="389">
        <v>13.6550362</v>
      </c>
      <c r="S24" s="390">
        <v>195.6861524</v>
      </c>
      <c r="T24" s="388">
        <v>18.3826775</v>
      </c>
      <c r="U24" s="389">
        <v>45.024118799999997</v>
      </c>
      <c r="V24" s="389">
        <v>14.0275269</v>
      </c>
      <c r="W24" s="390">
        <v>196.10675209999999</v>
      </c>
      <c r="X24" s="388">
        <v>18.7126302</v>
      </c>
      <c r="Y24" s="389">
        <v>46.052644299999997</v>
      </c>
      <c r="Z24" s="389">
        <v>13.9544333</v>
      </c>
      <c r="AA24" s="390">
        <v>197.387967</v>
      </c>
      <c r="AB24" s="388">
        <v>194.7428266</v>
      </c>
      <c r="AC24" s="389">
        <v>13.1646825</v>
      </c>
      <c r="AD24" s="390">
        <v>43.590793427583328</v>
      </c>
      <c r="AE24" s="388">
        <v>2.8366642999999998</v>
      </c>
      <c r="AF24" s="389">
        <v>9.9690940000000001</v>
      </c>
      <c r="AG24" s="389">
        <v>0</v>
      </c>
      <c r="AH24" s="390">
        <v>81.630097199999994</v>
      </c>
      <c r="AI24" s="388">
        <v>21.730773200000002</v>
      </c>
      <c r="AJ24" s="389">
        <v>52.149206900000003</v>
      </c>
      <c r="AK24" s="389">
        <v>13.416980300000001</v>
      </c>
      <c r="AL24" s="390">
        <v>191.41711230000001</v>
      </c>
      <c r="AM24" s="388">
        <v>194.6303657</v>
      </c>
      <c r="AN24" s="389">
        <v>13.079331399999999</v>
      </c>
      <c r="AO24" s="392">
        <v>3.5680508564166669</v>
      </c>
      <c r="AP24" s="388">
        <v>48.950712530944443</v>
      </c>
      <c r="AQ24" s="389">
        <v>106.43269055280557</v>
      </c>
      <c r="AR24" s="390">
        <v>155.38340308375001</v>
      </c>
      <c r="AS24" s="385">
        <v>11.7853192</v>
      </c>
      <c r="AT24" s="393">
        <v>144.38971380111113</v>
      </c>
      <c r="AU24" s="393">
        <v>97.219790399999994</v>
      </c>
      <c r="AV24" s="393">
        <v>19.117334</v>
      </c>
      <c r="AW24" s="394">
        <v>8.5259637000000001</v>
      </c>
      <c r="AX24" s="396">
        <v>87.129767700000002</v>
      </c>
      <c r="AY24" s="396">
        <v>14.231635900000001</v>
      </c>
      <c r="AZ24" s="396">
        <v>1.0957675</v>
      </c>
      <c r="BA24" s="414">
        <v>0.20792720000000001</v>
      </c>
      <c r="BB24" s="395">
        <v>1.9485336</v>
      </c>
      <c r="BC24" s="386">
        <v>94.968002299999995</v>
      </c>
      <c r="BD24" s="452">
        <v>0.1070509</v>
      </c>
      <c r="BE24" s="384">
        <v>0.1503129</v>
      </c>
      <c r="BF24" s="384">
        <v>6.9417599999999996E-2</v>
      </c>
      <c r="BG24" s="384">
        <v>8.5133799999999996E-2</v>
      </c>
      <c r="BH24" s="384">
        <v>1.2053521</v>
      </c>
      <c r="BI24" s="384">
        <v>0.39958650000000001</v>
      </c>
    </row>
    <row r="25" spans="1:61" s="354" customFormat="1">
      <c r="A25" s="380">
        <v>45827.875</v>
      </c>
      <c r="B25" s="381">
        <v>34.713010400000002</v>
      </c>
      <c r="C25" s="382">
        <v>4.3375326000000003</v>
      </c>
      <c r="D25" s="364">
        <v>0.82083620000000002</v>
      </c>
      <c r="E25" s="365">
        <v>0.83071070000000002</v>
      </c>
      <c r="F25" s="383">
        <v>16.222028300000002</v>
      </c>
      <c r="G25" s="384">
        <v>4.4320382930217166</v>
      </c>
      <c r="H25" s="385">
        <v>12.698159800000001</v>
      </c>
      <c r="I25" s="386">
        <v>192.9542634</v>
      </c>
      <c r="J25" s="387">
        <v>16.135803299999999</v>
      </c>
      <c r="K25" s="386">
        <v>193.78603580000001</v>
      </c>
      <c r="L25" s="388">
        <v>27.8238366</v>
      </c>
      <c r="M25" s="389">
        <v>20.1063787</v>
      </c>
      <c r="N25" s="389">
        <v>13.875176</v>
      </c>
      <c r="O25" s="390">
        <v>197.68493040000001</v>
      </c>
      <c r="P25" s="388">
        <v>31.963875900000001</v>
      </c>
      <c r="Q25" s="389">
        <v>11.9652551</v>
      </c>
      <c r="R25" s="389">
        <v>13.6073159</v>
      </c>
      <c r="S25" s="390">
        <v>195.5162789</v>
      </c>
      <c r="T25" s="388">
        <v>18.401150699999999</v>
      </c>
      <c r="U25" s="389">
        <v>45.022312300000003</v>
      </c>
      <c r="V25" s="389">
        <v>13.986941099999999</v>
      </c>
      <c r="W25" s="390">
        <v>195.91944190000001</v>
      </c>
      <c r="X25" s="388">
        <v>18.7174209</v>
      </c>
      <c r="Y25" s="389">
        <v>45.6904763</v>
      </c>
      <c r="Z25" s="389">
        <v>13.906504099999999</v>
      </c>
      <c r="AA25" s="390">
        <v>197.24452980000001</v>
      </c>
      <c r="AB25" s="388">
        <v>194.56200490000001</v>
      </c>
      <c r="AC25" s="389">
        <v>13.116650699999999</v>
      </c>
      <c r="AD25" s="390">
        <v>43.810305783083329</v>
      </c>
      <c r="AE25" s="388">
        <v>2.6587778000000002</v>
      </c>
      <c r="AF25" s="389">
        <v>9.9688210000000002</v>
      </c>
      <c r="AG25" s="389">
        <v>0</v>
      </c>
      <c r="AH25" s="390">
        <v>81.514867100000004</v>
      </c>
      <c r="AI25" s="388">
        <v>21.717951200000002</v>
      </c>
      <c r="AJ25" s="389">
        <v>52.844542699999998</v>
      </c>
      <c r="AK25" s="389">
        <v>13.3692466</v>
      </c>
      <c r="AL25" s="390">
        <v>191.16704440000001</v>
      </c>
      <c r="AM25" s="388">
        <v>194.43413799999999</v>
      </c>
      <c r="AN25" s="389">
        <v>13.0309153</v>
      </c>
      <c r="AO25" s="392">
        <v>3.6764394676944443</v>
      </c>
      <c r="AP25" s="388">
        <v>48.687755683805555</v>
      </c>
      <c r="AQ25" s="389">
        <v>105.16163567505555</v>
      </c>
      <c r="AR25" s="390">
        <v>153.84939135886111</v>
      </c>
      <c r="AS25" s="385">
        <v>11.669882400000001</v>
      </c>
      <c r="AT25" s="393">
        <v>143.28739022327778</v>
      </c>
      <c r="AU25" s="393">
        <v>96.817926700000001</v>
      </c>
      <c r="AV25" s="393">
        <v>19.115880400000002</v>
      </c>
      <c r="AW25" s="394">
        <v>8.4553816000000008</v>
      </c>
      <c r="AX25" s="396">
        <v>86.907127500000001</v>
      </c>
      <c r="AY25" s="396">
        <v>14.211549400000001</v>
      </c>
      <c r="AZ25" s="396">
        <v>1.0986952000000001</v>
      </c>
      <c r="BA25" s="414">
        <v>0.20575399999999999</v>
      </c>
      <c r="BB25" s="395">
        <v>1.9227075</v>
      </c>
      <c r="BC25" s="386">
        <v>94.897795000000002</v>
      </c>
      <c r="BD25" s="452">
        <v>0.1065048</v>
      </c>
      <c r="BE25" s="384">
        <v>0.1633307</v>
      </c>
      <c r="BF25" s="384">
        <v>6.8817799999999998E-2</v>
      </c>
      <c r="BG25" s="384">
        <v>8.4446300000000002E-2</v>
      </c>
      <c r="BH25" s="384">
        <v>1.1107830999999999</v>
      </c>
      <c r="BI25" s="384">
        <v>0.39715420000000001</v>
      </c>
    </row>
    <row r="26" spans="1:61" s="354" customFormat="1">
      <c r="A26" s="380">
        <v>45827.916666666599</v>
      </c>
      <c r="B26" s="381">
        <v>34.870514499999999</v>
      </c>
      <c r="C26" s="382">
        <v>4.9945059000000001</v>
      </c>
      <c r="D26" s="364">
        <v>0.77566199999999996</v>
      </c>
      <c r="E26" s="365">
        <v>0.78268539999999998</v>
      </c>
      <c r="F26" s="383">
        <v>15.660462900000001</v>
      </c>
      <c r="G26" s="384">
        <v>4.3556847908774685</v>
      </c>
      <c r="H26" s="385">
        <v>12.665404199999999</v>
      </c>
      <c r="I26" s="393">
        <v>192.85345079999999</v>
      </c>
      <c r="J26" s="385">
        <v>16.099868399999998</v>
      </c>
      <c r="K26" s="386">
        <v>193.77523289999999</v>
      </c>
      <c r="L26" s="388">
        <v>27.879244100000001</v>
      </c>
      <c r="M26" s="389">
        <v>20.111394199999999</v>
      </c>
      <c r="N26" s="389">
        <v>13.8343817</v>
      </c>
      <c r="O26" s="390">
        <v>197.57788980000001</v>
      </c>
      <c r="P26" s="388">
        <v>31.970318500000001</v>
      </c>
      <c r="Q26" s="389">
        <v>11.965331300000001</v>
      </c>
      <c r="R26" s="389">
        <v>13.5668215</v>
      </c>
      <c r="S26" s="390">
        <v>195.4178474</v>
      </c>
      <c r="T26" s="388">
        <v>18.327283699999999</v>
      </c>
      <c r="U26" s="389">
        <v>45.020792299999997</v>
      </c>
      <c r="V26" s="389">
        <v>13.9463606</v>
      </c>
      <c r="W26" s="390">
        <v>195.73713480000001</v>
      </c>
      <c r="X26" s="388">
        <v>18.692402000000001</v>
      </c>
      <c r="Y26" s="389">
        <v>45.192289600000002</v>
      </c>
      <c r="Z26" s="389">
        <v>13.862454400000001</v>
      </c>
      <c r="AA26" s="390">
        <v>197.14104320000001</v>
      </c>
      <c r="AB26" s="388">
        <v>194.45363589999999</v>
      </c>
      <c r="AC26" s="389">
        <v>13.0812431</v>
      </c>
      <c r="AD26" s="390">
        <v>43.71919183619444</v>
      </c>
      <c r="AE26" s="388">
        <v>2.3038132</v>
      </c>
      <c r="AF26" s="389">
        <v>9.9692006000000006</v>
      </c>
      <c r="AG26" s="389">
        <v>0</v>
      </c>
      <c r="AH26" s="390">
        <v>81.383606900000004</v>
      </c>
      <c r="AI26" s="388">
        <v>21.7085279</v>
      </c>
      <c r="AJ26" s="389">
        <v>53.077672999999997</v>
      </c>
      <c r="AK26" s="389">
        <v>13.3405401</v>
      </c>
      <c r="AL26" s="390">
        <v>191.06283869999999</v>
      </c>
      <c r="AM26" s="388">
        <v>194.32716780000001</v>
      </c>
      <c r="AN26" s="389">
        <v>12.9993809</v>
      </c>
      <c r="AO26" s="392">
        <v>3.5124131383055555</v>
      </c>
      <c r="AP26" s="388">
        <v>47.27005951086111</v>
      </c>
      <c r="AQ26" s="389">
        <v>104.61491014686111</v>
      </c>
      <c r="AR26" s="390">
        <v>151.88496965772222</v>
      </c>
      <c r="AS26" s="387">
        <v>11.556775</v>
      </c>
      <c r="AT26" s="393">
        <v>142.89636011513889</v>
      </c>
      <c r="AU26" s="393">
        <v>97.087550500000006</v>
      </c>
      <c r="AV26" s="393">
        <v>19.115141099999999</v>
      </c>
      <c r="AW26" s="394">
        <v>8.3645320999999999</v>
      </c>
      <c r="AX26" s="396">
        <v>86.725693699999994</v>
      </c>
      <c r="AY26" s="396">
        <v>14.1826495</v>
      </c>
      <c r="AZ26" s="396">
        <v>1.0985248999999999</v>
      </c>
      <c r="BA26" s="414">
        <v>0.20406850000000001</v>
      </c>
      <c r="BB26" s="395">
        <v>1.9155812999999999</v>
      </c>
      <c r="BC26" s="386">
        <v>94.958436399999997</v>
      </c>
      <c r="BD26" s="452">
        <v>0.1061515</v>
      </c>
      <c r="BE26" s="384">
        <v>0.17265459999999999</v>
      </c>
      <c r="BF26" s="384">
        <v>6.8361199999999997E-2</v>
      </c>
      <c r="BG26" s="384">
        <v>8.3952700000000005E-2</v>
      </c>
      <c r="BH26" s="384">
        <v>1.0104287999999999</v>
      </c>
      <c r="BI26" s="384">
        <v>0.39534069999999999</v>
      </c>
    </row>
    <row r="27" spans="1:61" s="354" customFormat="1">
      <c r="A27" s="380">
        <v>45827.958333333299</v>
      </c>
      <c r="B27" s="381">
        <v>34.9868405</v>
      </c>
      <c r="C27" s="382">
        <v>5.0530388999999998</v>
      </c>
      <c r="D27" s="364">
        <v>0.75436099999999995</v>
      </c>
      <c r="E27" s="365">
        <v>0.7599979</v>
      </c>
      <c r="F27" s="383">
        <v>15.491309899999999</v>
      </c>
      <c r="G27" s="384">
        <v>4.310068650719626</v>
      </c>
      <c r="H27" s="387">
        <v>12.704035599999999</v>
      </c>
      <c r="I27" s="386">
        <v>192.99698720000001</v>
      </c>
      <c r="J27" s="387">
        <v>16.146832</v>
      </c>
      <c r="K27" s="386">
        <v>193.77428430000001</v>
      </c>
      <c r="L27" s="388">
        <v>28.080193099999999</v>
      </c>
      <c r="M27" s="389">
        <v>20.109048300000001</v>
      </c>
      <c r="N27" s="389">
        <v>13.869394700000001</v>
      </c>
      <c r="O27" s="390">
        <v>197.7050476</v>
      </c>
      <c r="P27" s="388">
        <v>31.977861000000001</v>
      </c>
      <c r="Q27" s="389">
        <v>11.9600487</v>
      </c>
      <c r="R27" s="389">
        <v>13.6014967</v>
      </c>
      <c r="S27" s="390">
        <v>195.55075099999999</v>
      </c>
      <c r="T27" s="388">
        <v>18.307834799999998</v>
      </c>
      <c r="U27" s="389">
        <v>45.019037599999997</v>
      </c>
      <c r="V27" s="389">
        <v>13.980116499999999</v>
      </c>
      <c r="W27" s="390">
        <v>195.77169409999999</v>
      </c>
      <c r="X27" s="388">
        <v>18.732333400000002</v>
      </c>
      <c r="Y27" s="389">
        <v>45.048414399999999</v>
      </c>
      <c r="Z27" s="389">
        <v>13.8969016</v>
      </c>
      <c r="AA27" s="390">
        <v>197.22658530000001</v>
      </c>
      <c r="AB27" s="388">
        <v>194.5878476</v>
      </c>
      <c r="AC27" s="389">
        <v>13.119032600000001</v>
      </c>
      <c r="AD27" s="390">
        <v>43.68790217977778</v>
      </c>
      <c r="AE27" s="388">
        <v>2.0572400000000002</v>
      </c>
      <c r="AF27" s="389">
        <v>9.9706261999999999</v>
      </c>
      <c r="AG27" s="389">
        <v>0</v>
      </c>
      <c r="AH27" s="390">
        <v>81.276954000000003</v>
      </c>
      <c r="AI27" s="388">
        <v>21.687277399999999</v>
      </c>
      <c r="AJ27" s="389">
        <v>53.035766700000003</v>
      </c>
      <c r="AK27" s="389">
        <v>13.3783513</v>
      </c>
      <c r="AL27" s="390">
        <v>191.1326822</v>
      </c>
      <c r="AM27" s="388">
        <v>194.46174790000001</v>
      </c>
      <c r="AN27" s="389">
        <v>13.038125000000001</v>
      </c>
      <c r="AO27" s="392">
        <v>3.6039122574444447</v>
      </c>
      <c r="AP27" s="388">
        <v>46.443629867083331</v>
      </c>
      <c r="AQ27" s="389">
        <v>104.35205455969445</v>
      </c>
      <c r="AR27" s="390">
        <v>150.79568442677777</v>
      </c>
      <c r="AS27" s="387">
        <v>11.497627</v>
      </c>
      <c r="AT27" s="393">
        <v>142.76305885477777</v>
      </c>
      <c r="AU27" s="393">
        <v>96.650741400000001</v>
      </c>
      <c r="AV27" s="393">
        <v>19.114819099999998</v>
      </c>
      <c r="AW27" s="394">
        <v>8.3140505999999998</v>
      </c>
      <c r="AX27" s="396">
        <v>87.197542400000003</v>
      </c>
      <c r="AY27" s="396">
        <v>14.2117746</v>
      </c>
      <c r="AZ27" s="396">
        <v>1.0955311000000001</v>
      </c>
      <c r="BA27" s="414">
        <v>0.2029977</v>
      </c>
      <c r="BB27" s="395">
        <v>1.9330761000000001</v>
      </c>
      <c r="BC27" s="386">
        <v>94.691855099999998</v>
      </c>
      <c r="BD27" s="452">
        <v>0.10595839999999999</v>
      </c>
      <c r="BE27" s="384">
        <v>0.18088000000000001</v>
      </c>
      <c r="BF27" s="384">
        <v>6.8087300000000003E-2</v>
      </c>
      <c r="BG27" s="384">
        <v>8.3749599999999993E-2</v>
      </c>
      <c r="BH27" s="384">
        <v>0.9247976</v>
      </c>
      <c r="BI27" s="384">
        <v>0.39511940000000001</v>
      </c>
    </row>
    <row r="28" spans="1:61" s="354" customFormat="1">
      <c r="A28" s="380">
        <v>45828</v>
      </c>
      <c r="B28" s="381">
        <v>34.795979699999997</v>
      </c>
      <c r="C28" s="382">
        <v>5.0486705000000001</v>
      </c>
      <c r="D28" s="364">
        <v>0.75412900000000005</v>
      </c>
      <c r="E28" s="365">
        <v>0.759467</v>
      </c>
      <c r="F28" s="383">
        <v>15.4056339</v>
      </c>
      <c r="G28" s="384">
        <v>4.6805810352256501</v>
      </c>
      <c r="H28" s="387">
        <v>12.5140858</v>
      </c>
      <c r="I28" s="386">
        <v>192.3842951</v>
      </c>
      <c r="J28" s="387">
        <v>16.463302299999999</v>
      </c>
      <c r="K28" s="386">
        <v>194.26949809999999</v>
      </c>
      <c r="L28" s="388">
        <v>28.8216818</v>
      </c>
      <c r="M28" s="389">
        <v>20.094598600000001</v>
      </c>
      <c r="N28" s="389">
        <v>13.7394696</v>
      </c>
      <c r="O28" s="390">
        <v>197.39812860000001</v>
      </c>
      <c r="P28" s="388">
        <v>31.975823099999999</v>
      </c>
      <c r="Q28" s="389">
        <v>11.9586326</v>
      </c>
      <c r="R28" s="389">
        <v>13.4629713</v>
      </c>
      <c r="S28" s="390">
        <v>195.2365834</v>
      </c>
      <c r="T28" s="388">
        <v>18.285207100000001</v>
      </c>
      <c r="U28" s="389">
        <v>45.018784400000001</v>
      </c>
      <c r="V28" s="389">
        <v>13.8511592</v>
      </c>
      <c r="W28" s="390">
        <v>195.50674849999999</v>
      </c>
      <c r="X28" s="388">
        <v>18.7227025</v>
      </c>
      <c r="Y28" s="389">
        <v>45.047004200000003</v>
      </c>
      <c r="Z28" s="389">
        <v>13.765058099999999</v>
      </c>
      <c r="AA28" s="390">
        <v>196.9530389</v>
      </c>
      <c r="AB28" s="388">
        <v>194.13080170000001</v>
      </c>
      <c r="AC28" s="389">
        <v>12.9627579</v>
      </c>
      <c r="AD28" s="390">
        <v>45.109878398611109</v>
      </c>
      <c r="AE28" s="388">
        <v>1.9145311</v>
      </c>
      <c r="AF28" s="389">
        <v>9.9716991999999998</v>
      </c>
      <c r="AG28" s="389">
        <v>0</v>
      </c>
      <c r="AH28" s="390">
        <v>81.215656300000006</v>
      </c>
      <c r="AI28" s="388">
        <v>21.644080800000001</v>
      </c>
      <c r="AJ28" s="389">
        <v>52.964409500000002</v>
      </c>
      <c r="AK28" s="389">
        <v>13.197807299999999</v>
      </c>
      <c r="AL28" s="390">
        <v>191.06446450000001</v>
      </c>
      <c r="AM28" s="388">
        <v>193.95392720000001</v>
      </c>
      <c r="AN28" s="389">
        <v>12.8508011</v>
      </c>
      <c r="AO28" s="392">
        <v>3.3854853463055559</v>
      </c>
      <c r="AP28" s="388">
        <v>54.155552216972225</v>
      </c>
      <c r="AQ28" s="389">
        <v>108.70985046894445</v>
      </c>
      <c r="AR28" s="390">
        <v>162.86540268591668</v>
      </c>
      <c r="AS28" s="387">
        <v>12.4088224</v>
      </c>
      <c r="AT28" s="393">
        <v>150.11226277169445</v>
      </c>
      <c r="AU28" s="393">
        <v>103.02490779999999</v>
      </c>
      <c r="AV28" s="393">
        <v>19.114771699999999</v>
      </c>
      <c r="AW28" s="394">
        <v>8.8859960999999998</v>
      </c>
      <c r="AX28" s="396">
        <v>85.029279799999998</v>
      </c>
      <c r="AY28" s="396">
        <v>14.3350037</v>
      </c>
      <c r="AZ28" s="396">
        <v>1.1016178000000001</v>
      </c>
      <c r="BA28" s="414">
        <v>0.20263919999999999</v>
      </c>
      <c r="BB28" s="395">
        <v>2.1187016000000001</v>
      </c>
      <c r="BC28" s="386">
        <v>96.282524499999994</v>
      </c>
      <c r="BD28" s="452">
        <v>0.1057809</v>
      </c>
      <c r="BE28" s="384">
        <v>0.19186919999999999</v>
      </c>
      <c r="BF28" s="384">
        <v>6.8008100000000002E-2</v>
      </c>
      <c r="BG28" s="384">
        <v>8.3640300000000001E-2</v>
      </c>
      <c r="BH28" s="384">
        <v>0.85270029999999997</v>
      </c>
      <c r="BI28" s="384">
        <v>0.39550540000000001</v>
      </c>
    </row>
    <row r="29" spans="1:61" s="319" customFormat="1">
      <c r="A29" s="398" t="s">
        <v>256</v>
      </c>
      <c r="B29" s="312">
        <f>B30*24</f>
        <v>828.00720619999993</v>
      </c>
      <c r="C29" s="313">
        <f>C30*24</f>
        <v>118.5698606</v>
      </c>
      <c r="D29" s="312"/>
      <c r="E29" s="313"/>
      <c r="F29" s="311"/>
      <c r="G29" s="311"/>
      <c r="H29" s="312"/>
      <c r="I29" s="313"/>
      <c r="J29" s="312"/>
      <c r="K29" s="313"/>
      <c r="L29" s="312"/>
      <c r="M29" s="314"/>
      <c r="N29" s="314"/>
      <c r="O29" s="313"/>
      <c r="P29" s="312"/>
      <c r="Q29" s="314"/>
      <c r="R29" s="314"/>
      <c r="S29" s="313"/>
      <c r="T29" s="312"/>
      <c r="U29" s="314"/>
      <c r="V29" s="314"/>
      <c r="W29" s="313"/>
      <c r="X29" s="312"/>
      <c r="Y29" s="314"/>
      <c r="Z29" s="314"/>
      <c r="AA29" s="313"/>
      <c r="AB29" s="312"/>
      <c r="AC29" s="314"/>
      <c r="AD29" s="266">
        <f>SUM(AD5:AD28)*3600</f>
        <v>3774793.4561554999</v>
      </c>
      <c r="AE29" s="312"/>
      <c r="AF29" s="314"/>
      <c r="AG29" s="314"/>
      <c r="AH29" s="313"/>
      <c r="AI29" s="312"/>
      <c r="AJ29" s="314"/>
      <c r="AK29" s="314"/>
      <c r="AL29" s="310"/>
      <c r="AM29" s="312"/>
      <c r="AN29" s="314"/>
      <c r="AO29" s="266">
        <f>SUM(AO5:AO28)*3600</f>
        <v>293720.81423310004</v>
      </c>
      <c r="AP29" s="267">
        <f>SUM(AP5:AP28)*3600</f>
        <v>4297989.345436899</v>
      </c>
      <c r="AQ29" s="315">
        <f t="shared" ref="AQ29:AR29" si="0">SUM(AQ5:AQ28)*3600</f>
        <v>8813875.702100398</v>
      </c>
      <c r="AR29" s="266">
        <f t="shared" si="0"/>
        <v>13111865.047537299</v>
      </c>
      <c r="AS29" s="273"/>
      <c r="AT29" s="316">
        <f>AT30*24*3600</f>
        <v>12202479.196347101</v>
      </c>
      <c r="AU29" s="274"/>
      <c r="AV29" s="274"/>
      <c r="AW29" s="317"/>
      <c r="AX29" s="317"/>
      <c r="AY29" s="317"/>
      <c r="AZ29" s="317"/>
      <c r="BA29" s="317"/>
      <c r="BB29" s="273"/>
      <c r="BC29" s="272"/>
      <c r="BD29" s="445"/>
      <c r="BE29" s="272"/>
      <c r="BF29" s="318"/>
      <c r="BG29" s="272"/>
      <c r="BH29" s="318"/>
      <c r="BI29" s="272"/>
    </row>
    <row r="30" spans="1:61">
      <c r="A30" s="415" t="s">
        <v>37</v>
      </c>
      <c r="B30" s="334">
        <f t="shared" ref="B30:BI30" si="1">AVERAGE(B5:B28)</f>
        <v>34.500300258333333</v>
      </c>
      <c r="C30" s="335">
        <f t="shared" si="1"/>
        <v>4.9404108583333333</v>
      </c>
      <c r="D30" s="334">
        <f t="shared" si="1"/>
        <v>0.8005178958333331</v>
      </c>
      <c r="E30" s="335">
        <f t="shared" si="1"/>
        <v>0.81245348333333312</v>
      </c>
      <c r="F30" s="333">
        <f t="shared" si="1"/>
        <v>17.552462741666663</v>
      </c>
      <c r="G30" s="333">
        <f t="shared" si="1"/>
        <v>4.3972713349313546</v>
      </c>
      <c r="H30" s="334">
        <f t="shared" si="1"/>
        <v>12.773626554166666</v>
      </c>
      <c r="I30" s="335">
        <f t="shared" si="1"/>
        <v>193.20854069999996</v>
      </c>
      <c r="J30" s="334">
        <f t="shared" si="1"/>
        <v>16.359529054166668</v>
      </c>
      <c r="K30" s="335">
        <f t="shared" si="1"/>
        <v>193.98143340416672</v>
      </c>
      <c r="L30" s="334">
        <f t="shared" si="1"/>
        <v>27.495586437500005</v>
      </c>
      <c r="M30" s="336">
        <f t="shared" si="1"/>
        <v>21.305167541666673</v>
      </c>
      <c r="N30" s="336">
        <f t="shared" si="1"/>
        <v>13.971196295833332</v>
      </c>
      <c r="O30" s="335">
        <f t="shared" si="1"/>
        <v>197.89969054583332</v>
      </c>
      <c r="P30" s="334">
        <f t="shared" si="1"/>
        <v>31.888632245833325</v>
      </c>
      <c r="Q30" s="336">
        <f t="shared" si="1"/>
        <v>10.947345200000001</v>
      </c>
      <c r="R30" s="336">
        <f t="shared" si="1"/>
        <v>13.691387083333332</v>
      </c>
      <c r="S30" s="335">
        <f t="shared" si="1"/>
        <v>195.76986877083331</v>
      </c>
      <c r="T30" s="334">
        <f t="shared" si="1"/>
        <v>18.395161633333334</v>
      </c>
      <c r="U30" s="336">
        <f t="shared" si="1"/>
        <v>45.024629508333327</v>
      </c>
      <c r="V30" s="336">
        <f t="shared" si="1"/>
        <v>14.03838545</v>
      </c>
      <c r="W30" s="335">
        <f t="shared" si="1"/>
        <v>196.09780531666664</v>
      </c>
      <c r="X30" s="334">
        <f t="shared" si="1"/>
        <v>18.792599841666668</v>
      </c>
      <c r="Y30" s="336">
        <f t="shared" si="1"/>
        <v>45.67314169583333</v>
      </c>
      <c r="Z30" s="336">
        <f t="shared" si="1"/>
        <v>13.979900929166666</v>
      </c>
      <c r="AA30" s="335">
        <f t="shared" si="1"/>
        <v>197.478154475</v>
      </c>
      <c r="AB30" s="334">
        <f t="shared" si="1"/>
        <v>194.8080714875</v>
      </c>
      <c r="AC30" s="336">
        <f t="shared" si="1"/>
        <v>13.195249008333333</v>
      </c>
      <c r="AD30" s="335">
        <f t="shared" si="1"/>
        <v>43.689739075873838</v>
      </c>
      <c r="AE30" s="334">
        <f t="shared" si="1"/>
        <v>2.978026466666666</v>
      </c>
      <c r="AF30" s="336">
        <f t="shared" si="1"/>
        <v>9.9749458041666674</v>
      </c>
      <c r="AG30" s="336">
        <f t="shared" si="1"/>
        <v>0</v>
      </c>
      <c r="AH30" s="335">
        <f t="shared" si="1"/>
        <v>80.761495591666645</v>
      </c>
      <c r="AI30" s="334">
        <f t="shared" si="1"/>
        <v>21.858028054166663</v>
      </c>
      <c r="AJ30" s="336">
        <f t="shared" si="1"/>
        <v>50.785287150000009</v>
      </c>
      <c r="AK30" s="336">
        <f t="shared" si="1"/>
        <v>13.465002787500003</v>
      </c>
      <c r="AL30" s="332">
        <f t="shared" si="1"/>
        <v>191.5209421541667</v>
      </c>
      <c r="AM30" s="334">
        <f t="shared" si="1"/>
        <v>194.66925502916664</v>
      </c>
      <c r="AN30" s="336">
        <f t="shared" si="1"/>
        <v>13.102646916666666</v>
      </c>
      <c r="AO30" s="335">
        <f t="shared" si="1"/>
        <v>3.3995464610312509</v>
      </c>
      <c r="AP30" s="334">
        <f t="shared" si="1"/>
        <v>49.745247053667811</v>
      </c>
      <c r="AQ30" s="336">
        <f t="shared" si="1"/>
        <v>102.01245025579163</v>
      </c>
      <c r="AR30" s="335">
        <f t="shared" si="1"/>
        <v>151.75769730945947</v>
      </c>
      <c r="AS30" s="334">
        <f t="shared" si="1"/>
        <v>12.108875708333336</v>
      </c>
      <c r="AT30" s="336">
        <f t="shared" si="1"/>
        <v>141.23239810586924</v>
      </c>
      <c r="AU30" s="336">
        <f t="shared" si="1"/>
        <v>96.379162616666676</v>
      </c>
      <c r="AV30" s="336">
        <f t="shared" si="1"/>
        <v>16.952993387500001</v>
      </c>
      <c r="AW30" s="337">
        <f t="shared" si="1"/>
        <v>7.737694583333333</v>
      </c>
      <c r="AX30" s="337">
        <f t="shared" si="1"/>
        <v>86.983724341666672</v>
      </c>
      <c r="AY30" s="337">
        <f t="shared" si="1"/>
        <v>14.587857920833336</v>
      </c>
      <c r="AZ30" s="337">
        <f t="shared" si="1"/>
        <v>0.92604978333333354</v>
      </c>
      <c r="BA30" s="337">
        <f t="shared" si="1"/>
        <v>0.20268552083333335</v>
      </c>
      <c r="BB30" s="333">
        <f t="shared" si="1"/>
        <v>1.7697074833333335</v>
      </c>
      <c r="BC30" s="335">
        <f t="shared" si="1"/>
        <v>94.328225883333332</v>
      </c>
      <c r="BD30" s="446">
        <f t="shared" si="1"/>
        <v>0.11056718750000001</v>
      </c>
      <c r="BE30" s="335">
        <f t="shared" si="1"/>
        <v>0.14092044583333335</v>
      </c>
      <c r="BF30" s="338">
        <f t="shared" si="1"/>
        <v>2.7071481916666666</v>
      </c>
      <c r="BG30" s="335">
        <f t="shared" si="1"/>
        <v>8.7989808333333322E-2</v>
      </c>
      <c r="BH30" s="338">
        <f t="shared" si="1"/>
        <v>0.79828766250000005</v>
      </c>
      <c r="BI30" s="335">
        <f t="shared" si="1"/>
        <v>0.89892496250000009</v>
      </c>
    </row>
    <row r="31" spans="1:61">
      <c r="A31" s="415" t="s">
        <v>4</v>
      </c>
      <c r="B31" s="341">
        <f t="shared" ref="B31:BI31" si="2">MIN(B5:B28)</f>
        <v>33.877167499999999</v>
      </c>
      <c r="C31" s="342">
        <f t="shared" si="2"/>
        <v>2.5447639999999998</v>
      </c>
      <c r="D31" s="341">
        <f t="shared" si="2"/>
        <v>0.74522089999999996</v>
      </c>
      <c r="E31" s="342">
        <f t="shared" si="2"/>
        <v>0.75268259999999998</v>
      </c>
      <c r="F31" s="340">
        <f t="shared" si="2"/>
        <v>15.4056339</v>
      </c>
      <c r="G31" s="340">
        <f t="shared" si="2"/>
        <v>4.1224489047128081</v>
      </c>
      <c r="H31" s="341">
        <f t="shared" si="2"/>
        <v>12.5140858</v>
      </c>
      <c r="I31" s="342">
        <f t="shared" si="2"/>
        <v>192.3842951</v>
      </c>
      <c r="J31" s="341">
        <f t="shared" si="2"/>
        <v>15.851147299999999</v>
      </c>
      <c r="K31" s="342">
        <f t="shared" si="2"/>
        <v>193.63658190000001</v>
      </c>
      <c r="L31" s="341">
        <f t="shared" si="2"/>
        <v>25.245601700000002</v>
      </c>
      <c r="M31" s="343">
        <f t="shared" si="2"/>
        <v>18.0314555</v>
      </c>
      <c r="N31" s="343">
        <f t="shared" si="2"/>
        <v>13.7394696</v>
      </c>
      <c r="O31" s="342">
        <f t="shared" si="2"/>
        <v>197.39812860000001</v>
      </c>
      <c r="P31" s="341">
        <f t="shared" si="2"/>
        <v>31.646153999999999</v>
      </c>
      <c r="Q31" s="343">
        <f t="shared" si="2"/>
        <v>10.057733199999999</v>
      </c>
      <c r="R31" s="343">
        <f t="shared" si="2"/>
        <v>13.4629713</v>
      </c>
      <c r="S31" s="342">
        <f t="shared" si="2"/>
        <v>195.2365834</v>
      </c>
      <c r="T31" s="341">
        <f t="shared" si="2"/>
        <v>18.285207100000001</v>
      </c>
      <c r="U31" s="343">
        <f t="shared" si="2"/>
        <v>45.018166999999998</v>
      </c>
      <c r="V31" s="343">
        <f t="shared" si="2"/>
        <v>13.8511592</v>
      </c>
      <c r="W31" s="342">
        <f t="shared" si="2"/>
        <v>195.50674849999999</v>
      </c>
      <c r="X31" s="341">
        <f t="shared" si="2"/>
        <v>18.692402000000001</v>
      </c>
      <c r="Y31" s="343">
        <f t="shared" si="2"/>
        <v>45.047004200000003</v>
      </c>
      <c r="Z31" s="343">
        <f t="shared" si="2"/>
        <v>13.765058099999999</v>
      </c>
      <c r="AA31" s="342">
        <f t="shared" si="2"/>
        <v>196.9530389</v>
      </c>
      <c r="AB31" s="341">
        <f t="shared" si="2"/>
        <v>194.0946692</v>
      </c>
      <c r="AC31" s="343">
        <f t="shared" si="2"/>
        <v>12.9627579</v>
      </c>
      <c r="AD31" s="342">
        <f t="shared" si="2"/>
        <v>43.142491946083332</v>
      </c>
      <c r="AE31" s="341">
        <f t="shared" si="2"/>
        <v>1.9145311</v>
      </c>
      <c r="AF31" s="343">
        <f t="shared" si="2"/>
        <v>9.967606</v>
      </c>
      <c r="AG31" s="343">
        <f t="shared" si="2"/>
        <v>0</v>
      </c>
      <c r="AH31" s="342">
        <f t="shared" si="2"/>
        <v>79.151198199999996</v>
      </c>
      <c r="AI31" s="341">
        <f t="shared" si="2"/>
        <v>21.644080800000001</v>
      </c>
      <c r="AJ31" s="343">
        <f t="shared" si="2"/>
        <v>49.3536304</v>
      </c>
      <c r="AK31" s="343">
        <f t="shared" si="2"/>
        <v>13.197807299999999</v>
      </c>
      <c r="AL31" s="339">
        <f t="shared" si="2"/>
        <v>191.06283869999999</v>
      </c>
      <c r="AM31" s="341">
        <f t="shared" si="2"/>
        <v>193.93314910000001</v>
      </c>
      <c r="AN31" s="343">
        <f t="shared" si="2"/>
        <v>12.8508011</v>
      </c>
      <c r="AO31" s="342">
        <f t="shared" si="2"/>
        <v>2.714194855777778</v>
      </c>
      <c r="AP31" s="341">
        <f t="shared" si="2"/>
        <v>46.443629867083331</v>
      </c>
      <c r="AQ31" s="343">
        <f t="shared" si="2"/>
        <v>91.727315040416656</v>
      </c>
      <c r="AR31" s="342">
        <f t="shared" si="2"/>
        <v>140.81950097280554</v>
      </c>
      <c r="AS31" s="341">
        <f t="shared" si="2"/>
        <v>11.497627</v>
      </c>
      <c r="AT31" s="343">
        <f t="shared" si="2"/>
        <v>133.10015307711112</v>
      </c>
      <c r="AU31" s="343">
        <f t="shared" si="2"/>
        <v>94.959522699999994</v>
      </c>
      <c r="AV31" s="343">
        <f t="shared" si="2"/>
        <v>14.6052196</v>
      </c>
      <c r="AW31" s="344">
        <f t="shared" si="2"/>
        <v>6.5053818000000003</v>
      </c>
      <c r="AX31" s="344">
        <f t="shared" si="2"/>
        <v>85.029279799999998</v>
      </c>
      <c r="AY31" s="344">
        <f t="shared" si="2"/>
        <v>14.1826495</v>
      </c>
      <c r="AZ31" s="344">
        <f t="shared" si="2"/>
        <v>0.74604610000000005</v>
      </c>
      <c r="BA31" s="344">
        <f t="shared" si="2"/>
        <v>0.1644823</v>
      </c>
      <c r="BB31" s="340">
        <f t="shared" si="2"/>
        <v>1.4589125000000001</v>
      </c>
      <c r="BC31" s="342">
        <f t="shared" si="2"/>
        <v>93.313433500000002</v>
      </c>
      <c r="BD31" s="447">
        <f t="shared" si="2"/>
        <v>0.1057809</v>
      </c>
      <c r="BE31" s="342">
        <f t="shared" si="2"/>
        <v>0.1119758</v>
      </c>
      <c r="BF31" s="345">
        <f t="shared" si="2"/>
        <v>6.8008100000000002E-2</v>
      </c>
      <c r="BG31" s="342">
        <f t="shared" si="2"/>
        <v>8.3640300000000001E-2</v>
      </c>
      <c r="BH31" s="345">
        <f t="shared" si="2"/>
        <v>0.49477450000000001</v>
      </c>
      <c r="BI31" s="342">
        <f t="shared" si="2"/>
        <v>0.39511940000000001</v>
      </c>
    </row>
    <row r="32" spans="1:61" ht="13.5" thickBot="1">
      <c r="A32" s="416" t="s">
        <v>3</v>
      </c>
      <c r="B32" s="348">
        <f t="shared" ref="B32:BI32" si="3">MAX(B5:B28)</f>
        <v>35.037596800000003</v>
      </c>
      <c r="C32" s="349">
        <f t="shared" si="3"/>
        <v>7.1919522000000002</v>
      </c>
      <c r="D32" s="348">
        <f t="shared" si="3"/>
        <v>0.8772065</v>
      </c>
      <c r="E32" s="349">
        <f t="shared" si="3"/>
        <v>0.89711399999999997</v>
      </c>
      <c r="F32" s="347">
        <f t="shared" si="3"/>
        <v>20.457856899999999</v>
      </c>
      <c r="G32" s="347">
        <f t="shared" si="3"/>
        <v>4.71522127232799</v>
      </c>
      <c r="H32" s="348">
        <f t="shared" si="3"/>
        <v>12.9662012</v>
      </c>
      <c r="I32" s="349">
        <f t="shared" si="3"/>
        <v>193.8445456</v>
      </c>
      <c r="J32" s="348">
        <f t="shared" si="3"/>
        <v>17.448703600000002</v>
      </c>
      <c r="K32" s="349">
        <f t="shared" si="3"/>
        <v>194.63161439999999</v>
      </c>
      <c r="L32" s="348">
        <f t="shared" si="3"/>
        <v>28.8216818</v>
      </c>
      <c r="M32" s="350">
        <f t="shared" si="3"/>
        <v>29.627724799999999</v>
      </c>
      <c r="N32" s="350">
        <f t="shared" si="3"/>
        <v>14.3685393</v>
      </c>
      <c r="O32" s="349">
        <f t="shared" si="3"/>
        <v>198.96846400000001</v>
      </c>
      <c r="P32" s="348">
        <f t="shared" si="3"/>
        <v>31.977861000000001</v>
      </c>
      <c r="Q32" s="350">
        <f t="shared" si="3"/>
        <v>12.0076158</v>
      </c>
      <c r="R32" s="350">
        <f t="shared" si="3"/>
        <v>13.9544953</v>
      </c>
      <c r="S32" s="349">
        <f t="shared" si="3"/>
        <v>196.48014119999999</v>
      </c>
      <c r="T32" s="348">
        <f t="shared" si="3"/>
        <v>18.538873200000001</v>
      </c>
      <c r="U32" s="350">
        <f t="shared" si="3"/>
        <v>45.032190700000001</v>
      </c>
      <c r="V32" s="350">
        <f t="shared" si="3"/>
        <v>14.2632602</v>
      </c>
      <c r="W32" s="349">
        <f t="shared" si="3"/>
        <v>196.81287159999999</v>
      </c>
      <c r="X32" s="348">
        <f t="shared" si="3"/>
        <v>18.936110899999999</v>
      </c>
      <c r="Y32" s="350">
        <f t="shared" si="3"/>
        <v>46.107207799999998</v>
      </c>
      <c r="Z32" s="350">
        <f t="shared" si="3"/>
        <v>14.206670900000001</v>
      </c>
      <c r="AA32" s="349">
        <f t="shared" si="3"/>
        <v>198.16923650000001</v>
      </c>
      <c r="AB32" s="348">
        <f t="shared" si="3"/>
        <v>195.4311539</v>
      </c>
      <c r="AC32" s="350">
        <f t="shared" si="3"/>
        <v>13.392732499999999</v>
      </c>
      <c r="AD32" s="349">
        <f t="shared" si="3"/>
        <v>45.109878398611109</v>
      </c>
      <c r="AE32" s="348">
        <f t="shared" si="3"/>
        <v>3.5495226</v>
      </c>
      <c r="AF32" s="350">
        <f t="shared" si="3"/>
        <v>9.9910625</v>
      </c>
      <c r="AG32" s="350">
        <f t="shared" si="3"/>
        <v>0</v>
      </c>
      <c r="AH32" s="349">
        <f t="shared" si="3"/>
        <v>81.860559499999994</v>
      </c>
      <c r="AI32" s="348">
        <f t="shared" si="3"/>
        <v>21.993452000000001</v>
      </c>
      <c r="AJ32" s="350">
        <f t="shared" si="3"/>
        <v>53.077672999999997</v>
      </c>
      <c r="AK32" s="350">
        <f t="shared" si="3"/>
        <v>13.680542900000001</v>
      </c>
      <c r="AL32" s="346">
        <f t="shared" si="3"/>
        <v>192.1647284</v>
      </c>
      <c r="AM32" s="348">
        <f t="shared" si="3"/>
        <v>195.2758269</v>
      </c>
      <c r="AN32" s="350">
        <f t="shared" si="3"/>
        <v>13.2885975</v>
      </c>
      <c r="AO32" s="349">
        <f t="shared" si="3"/>
        <v>3.7143327954166665</v>
      </c>
      <c r="AP32" s="348">
        <f t="shared" si="3"/>
        <v>54.155552216972225</v>
      </c>
      <c r="AQ32" s="350">
        <f t="shared" si="3"/>
        <v>113.81107117774999</v>
      </c>
      <c r="AR32" s="349">
        <f t="shared" si="3"/>
        <v>165.21002176261112</v>
      </c>
      <c r="AS32" s="348">
        <f t="shared" si="3"/>
        <v>13.471275199999999</v>
      </c>
      <c r="AT32" s="350">
        <f t="shared" si="3"/>
        <v>150.50779980577778</v>
      </c>
      <c r="AU32" s="350">
        <f t="shared" si="3"/>
        <v>103.02490779999999</v>
      </c>
      <c r="AV32" s="350">
        <f t="shared" si="3"/>
        <v>21.083596499999999</v>
      </c>
      <c r="AW32" s="351">
        <f t="shared" si="3"/>
        <v>8.8859960999999998</v>
      </c>
      <c r="AX32" s="351">
        <f t="shared" si="3"/>
        <v>87.646868699999999</v>
      </c>
      <c r="AY32" s="351">
        <f t="shared" si="3"/>
        <v>15.6949205</v>
      </c>
      <c r="AZ32" s="351">
        <f t="shared" si="3"/>
        <v>1.1016178000000001</v>
      </c>
      <c r="BA32" s="351">
        <f t="shared" si="3"/>
        <v>0.22881679999999999</v>
      </c>
      <c r="BB32" s="347">
        <f t="shared" si="3"/>
        <v>2.1187016000000001</v>
      </c>
      <c r="BC32" s="349">
        <f t="shared" si="3"/>
        <v>96.282524499999994</v>
      </c>
      <c r="BD32" s="448">
        <f t="shared" si="3"/>
        <v>0.11869399999999999</v>
      </c>
      <c r="BE32" s="349">
        <f t="shared" si="3"/>
        <v>0.19186919999999999</v>
      </c>
      <c r="BF32" s="352">
        <f t="shared" si="3"/>
        <v>18.696327700000001</v>
      </c>
      <c r="BG32" s="349">
        <f t="shared" si="3"/>
        <v>9.4153600000000004E-2</v>
      </c>
      <c r="BH32" s="352">
        <f t="shared" si="3"/>
        <v>1.5858083000000001</v>
      </c>
      <c r="BI32" s="349">
        <f t="shared" si="3"/>
        <v>1.9401645000000001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D1:BE1"/>
    <mergeCell ref="BF1:BG1"/>
    <mergeCell ref="BH1:BI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topLeftCell="A7" zoomScale="90" zoomScaleNormal="90" workbookViewId="0">
      <selection activeCell="I44" sqref="I44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70" t="s">
        <v>294</v>
      </c>
      <c r="B2" s="872" t="s">
        <v>295</v>
      </c>
      <c r="C2" s="873"/>
      <c r="D2" s="873"/>
      <c r="E2" s="873"/>
      <c r="F2" s="874"/>
    </row>
    <row r="3" spans="1:6" ht="15.75" thickBot="1">
      <c r="A3" s="871"/>
      <c r="B3" s="423" t="s">
        <v>296</v>
      </c>
      <c r="C3" s="424" t="s">
        <v>297</v>
      </c>
      <c r="D3" s="424" t="s">
        <v>298</v>
      </c>
      <c r="E3" s="424" t="s">
        <v>301</v>
      </c>
      <c r="F3" s="425" t="s">
        <v>302</v>
      </c>
    </row>
    <row r="4" spans="1:6">
      <c r="A4" s="426">
        <v>1</v>
      </c>
      <c r="B4" s="875">
        <v>45809</v>
      </c>
      <c r="C4" s="428" t="s">
        <v>299</v>
      </c>
      <c r="D4" s="429">
        <v>0.60416666666666663</v>
      </c>
      <c r="E4" s="430">
        <v>5.0599999999999996</v>
      </c>
      <c r="F4" s="431">
        <v>33.6</v>
      </c>
    </row>
    <row r="5" spans="1:6">
      <c r="A5" s="427">
        <v>2</v>
      </c>
      <c r="B5" s="876"/>
      <c r="C5" s="432" t="s">
        <v>300</v>
      </c>
      <c r="D5" s="433">
        <v>0.29166666666666669</v>
      </c>
      <c r="E5" s="434">
        <v>5.16</v>
      </c>
      <c r="F5" s="435">
        <v>27.7</v>
      </c>
    </row>
    <row r="6" spans="1:6">
      <c r="A6" s="427">
        <v>3</v>
      </c>
      <c r="B6" s="877">
        <v>45810</v>
      </c>
      <c r="C6" s="432" t="s">
        <v>299</v>
      </c>
      <c r="D6" s="433">
        <v>0.67986111111111114</v>
      </c>
      <c r="E6" s="434">
        <v>5.16</v>
      </c>
      <c r="F6" s="435">
        <v>33.9</v>
      </c>
    </row>
    <row r="7" spans="1:6">
      <c r="A7" s="427">
        <v>4</v>
      </c>
      <c r="B7" s="876"/>
      <c r="C7" s="432" t="s">
        <v>300</v>
      </c>
      <c r="D7" s="433">
        <v>0.27083333333333331</v>
      </c>
      <c r="E7" s="435">
        <v>4.8</v>
      </c>
      <c r="F7" s="435">
        <v>30.8</v>
      </c>
    </row>
    <row r="8" spans="1:6">
      <c r="A8" s="426">
        <v>5</v>
      </c>
      <c r="B8" s="875">
        <v>45811</v>
      </c>
      <c r="C8" s="428" t="s">
        <v>299</v>
      </c>
      <c r="D8" s="429">
        <v>0.73263888888888884</v>
      </c>
      <c r="E8" s="430">
        <v>5.03</v>
      </c>
      <c r="F8" s="431">
        <v>30.6</v>
      </c>
    </row>
    <row r="9" spans="1:6">
      <c r="A9" s="427">
        <v>6</v>
      </c>
      <c r="B9" s="876"/>
      <c r="C9" s="432" t="s">
        <v>300</v>
      </c>
      <c r="D9" s="433">
        <v>0.29166666666666669</v>
      </c>
      <c r="E9" s="434">
        <v>4.8899999999999997</v>
      </c>
      <c r="F9" s="435">
        <v>30.8</v>
      </c>
    </row>
    <row r="10" spans="1:6">
      <c r="A10" s="427">
        <v>7</v>
      </c>
      <c r="B10" s="877">
        <v>45812</v>
      </c>
      <c r="C10" s="432" t="s">
        <v>299</v>
      </c>
      <c r="D10" s="433">
        <v>0.69374999999999998</v>
      </c>
      <c r="E10" s="434">
        <v>5.59</v>
      </c>
      <c r="F10" s="435">
        <v>26.4</v>
      </c>
    </row>
    <row r="11" spans="1:6">
      <c r="A11" s="427">
        <v>8</v>
      </c>
      <c r="B11" s="876"/>
      <c r="C11" s="432" t="s">
        <v>300</v>
      </c>
      <c r="D11" s="433">
        <v>7.0833333333333331E-2</v>
      </c>
      <c r="E11" s="434">
        <v>5.27</v>
      </c>
      <c r="F11" s="435">
        <v>29.6</v>
      </c>
    </row>
    <row r="12" spans="1:6">
      <c r="A12" s="427">
        <v>9</v>
      </c>
      <c r="B12" s="877">
        <v>45813</v>
      </c>
      <c r="C12" s="432" t="s">
        <v>299</v>
      </c>
      <c r="D12" s="433">
        <v>0.58333333333333337</v>
      </c>
      <c r="E12" s="434">
        <v>5.17</v>
      </c>
      <c r="F12" s="435">
        <v>27.5</v>
      </c>
    </row>
    <row r="13" spans="1:6">
      <c r="A13" s="427">
        <v>10</v>
      </c>
      <c r="B13" s="876"/>
      <c r="C13" s="432" t="s">
        <v>300</v>
      </c>
      <c r="D13" s="433">
        <v>0.05</v>
      </c>
      <c r="E13" s="434">
        <v>5.27</v>
      </c>
      <c r="F13" s="435">
        <v>27</v>
      </c>
    </row>
    <row r="14" spans="1:6">
      <c r="A14" s="427">
        <v>11</v>
      </c>
      <c r="B14" s="877">
        <v>45814</v>
      </c>
      <c r="C14" s="432" t="s">
        <v>299</v>
      </c>
      <c r="D14" s="433">
        <v>0.70486111111111116</v>
      </c>
      <c r="E14" s="434">
        <v>6.66</v>
      </c>
      <c r="F14" s="435">
        <v>28.1</v>
      </c>
    </row>
    <row r="15" spans="1:6">
      <c r="A15" s="427">
        <v>12</v>
      </c>
      <c r="B15" s="876"/>
      <c r="C15" s="432" t="s">
        <v>300</v>
      </c>
      <c r="D15" s="433">
        <v>4.8611111111111112E-2</v>
      </c>
      <c r="E15" s="434">
        <v>5.09</v>
      </c>
      <c r="F15" s="435">
        <v>30.4</v>
      </c>
    </row>
    <row r="16" spans="1:6">
      <c r="A16" s="427">
        <v>13</v>
      </c>
      <c r="B16" s="877">
        <v>45815</v>
      </c>
      <c r="C16" s="432" t="s">
        <v>299</v>
      </c>
      <c r="D16" s="433">
        <v>0.63749999999999996</v>
      </c>
      <c r="E16" s="434">
        <v>5.12</v>
      </c>
      <c r="F16" s="435">
        <v>25.1</v>
      </c>
    </row>
    <row r="17" spans="1:6">
      <c r="A17" s="427">
        <v>14</v>
      </c>
      <c r="B17" s="876"/>
      <c r="C17" s="432" t="s">
        <v>300</v>
      </c>
      <c r="D17" s="433">
        <v>5.5555555555555552E-2</v>
      </c>
      <c r="E17" s="434">
        <v>5.18</v>
      </c>
      <c r="F17" s="435">
        <v>33.4</v>
      </c>
    </row>
    <row r="18" spans="1:6">
      <c r="A18" s="427">
        <v>15</v>
      </c>
      <c r="B18" s="877">
        <v>45816</v>
      </c>
      <c r="C18" s="432" t="s">
        <v>299</v>
      </c>
      <c r="D18" s="433">
        <v>0.63194444444444442</v>
      </c>
      <c r="E18" s="434">
        <v>5.31</v>
      </c>
      <c r="F18" s="435">
        <v>23.9</v>
      </c>
    </row>
    <row r="19" spans="1:6">
      <c r="A19" s="427">
        <v>16</v>
      </c>
      <c r="B19" s="876"/>
      <c r="C19" s="432" t="s">
        <v>300</v>
      </c>
      <c r="D19" s="433">
        <v>3.4722222222222224E-2</v>
      </c>
      <c r="E19" s="434">
        <v>5.33</v>
      </c>
      <c r="F19" s="435">
        <v>34.4</v>
      </c>
    </row>
    <row r="20" spans="1:6">
      <c r="A20" s="427">
        <v>17</v>
      </c>
      <c r="B20" s="877">
        <v>45817</v>
      </c>
      <c r="C20" s="432" t="s">
        <v>299</v>
      </c>
      <c r="D20" s="433">
        <v>0.8125</v>
      </c>
      <c r="E20" s="434">
        <v>5.27</v>
      </c>
      <c r="F20" s="435">
        <v>31.1</v>
      </c>
    </row>
    <row r="21" spans="1:6">
      <c r="A21" s="427">
        <v>18</v>
      </c>
      <c r="B21" s="876"/>
      <c r="C21" s="432" t="s">
        <v>300</v>
      </c>
      <c r="D21" s="433">
        <v>0.92708333333333337</v>
      </c>
      <c r="E21" s="434">
        <v>5.55</v>
      </c>
      <c r="F21" s="435">
        <v>22.2</v>
      </c>
    </row>
    <row r="22" spans="1:6">
      <c r="A22" s="427">
        <v>19</v>
      </c>
      <c r="B22" s="877">
        <v>45818</v>
      </c>
      <c r="C22" s="432" t="s">
        <v>299</v>
      </c>
      <c r="D22" s="433">
        <v>0.37152777777777779</v>
      </c>
      <c r="E22" s="434">
        <v>5.69</v>
      </c>
      <c r="F22" s="435">
        <v>31.6</v>
      </c>
    </row>
    <row r="23" spans="1:6">
      <c r="A23" s="427">
        <v>20</v>
      </c>
      <c r="B23" s="876"/>
      <c r="C23" s="432" t="s">
        <v>300</v>
      </c>
      <c r="D23" s="433">
        <v>1.3888888888888888E-2</v>
      </c>
      <c r="E23" s="434">
        <v>5.18</v>
      </c>
      <c r="F23" s="435">
        <v>24.3</v>
      </c>
    </row>
    <row r="24" spans="1:6">
      <c r="A24" s="427">
        <v>21</v>
      </c>
      <c r="B24" s="877">
        <v>45819</v>
      </c>
      <c r="C24" s="432" t="s">
        <v>299</v>
      </c>
      <c r="D24" s="433">
        <v>0.70833333333333337</v>
      </c>
      <c r="E24" s="434">
        <v>5.07</v>
      </c>
      <c r="F24" s="435">
        <v>21.6</v>
      </c>
    </row>
    <row r="25" spans="1:6">
      <c r="A25" s="427">
        <v>22</v>
      </c>
      <c r="B25" s="876"/>
      <c r="C25" s="432" t="s">
        <v>300</v>
      </c>
      <c r="D25" s="433">
        <v>0.9375</v>
      </c>
      <c r="E25" s="434">
        <v>5.62</v>
      </c>
      <c r="F25" s="435">
        <v>28.8</v>
      </c>
    </row>
    <row r="26" spans="1:6">
      <c r="A26" s="427">
        <v>23</v>
      </c>
      <c r="B26" s="877">
        <v>45820</v>
      </c>
      <c r="C26" s="432" t="s">
        <v>299</v>
      </c>
      <c r="D26" s="433">
        <v>0.4236111111111111</v>
      </c>
      <c r="E26" s="434">
        <v>5.08</v>
      </c>
      <c r="F26" s="435">
        <v>27.3</v>
      </c>
    </row>
    <row r="27" spans="1:6">
      <c r="A27" s="427">
        <v>24</v>
      </c>
      <c r="B27" s="876"/>
      <c r="C27" s="432" t="s">
        <v>300</v>
      </c>
      <c r="D27" s="433">
        <v>0.89583333333333337</v>
      </c>
      <c r="E27" s="434">
        <v>5.64</v>
      </c>
      <c r="F27" s="435">
        <v>26.6</v>
      </c>
    </row>
    <row r="28" spans="1:6">
      <c r="A28" s="427">
        <v>25</v>
      </c>
      <c r="B28" s="877">
        <v>45821</v>
      </c>
      <c r="C28" s="432" t="s">
        <v>299</v>
      </c>
      <c r="D28" s="433">
        <v>0.3611111111111111</v>
      </c>
      <c r="E28" s="434">
        <v>5.1100000000000003</v>
      </c>
      <c r="F28" s="435">
        <v>27.1</v>
      </c>
    </row>
    <row r="29" spans="1:6">
      <c r="A29" s="427">
        <v>26</v>
      </c>
      <c r="B29" s="876"/>
      <c r="C29" s="432" t="s">
        <v>300</v>
      </c>
      <c r="D29" s="433">
        <v>0.91666666666666663</v>
      </c>
      <c r="E29" s="434">
        <v>5.77</v>
      </c>
      <c r="F29" s="435">
        <v>25.5</v>
      </c>
    </row>
    <row r="30" spans="1:6">
      <c r="A30" s="427">
        <v>27</v>
      </c>
      <c r="B30" s="877">
        <v>45822</v>
      </c>
      <c r="C30" s="432" t="s">
        <v>299</v>
      </c>
      <c r="D30" s="433">
        <v>0.41666666666666669</v>
      </c>
      <c r="E30" s="434">
        <v>5.55</v>
      </c>
      <c r="F30" s="435">
        <v>32</v>
      </c>
    </row>
    <row r="31" spans="1:6">
      <c r="A31" s="427">
        <v>28</v>
      </c>
      <c r="B31" s="876"/>
      <c r="C31" s="432" t="s">
        <v>300</v>
      </c>
      <c r="D31" s="444" t="s">
        <v>306</v>
      </c>
      <c r="E31" s="434">
        <v>5.78</v>
      </c>
      <c r="F31" s="435">
        <v>28.9</v>
      </c>
    </row>
    <row r="32" spans="1:6">
      <c r="A32" s="427">
        <v>29</v>
      </c>
      <c r="B32" s="877">
        <v>45823</v>
      </c>
      <c r="C32" s="432" t="s">
        <v>299</v>
      </c>
      <c r="D32" s="433">
        <v>0.41666666666666669</v>
      </c>
      <c r="E32" s="434">
        <v>5.33</v>
      </c>
      <c r="F32" s="435">
        <v>24.6</v>
      </c>
    </row>
    <row r="33" spans="1:6">
      <c r="A33" s="427">
        <v>30</v>
      </c>
      <c r="B33" s="876"/>
      <c r="C33" s="432" t="s">
        <v>300</v>
      </c>
      <c r="D33" s="433">
        <v>0.98958333333333337</v>
      </c>
      <c r="E33" s="434">
        <v>5.82</v>
      </c>
      <c r="F33" s="435">
        <v>30.3</v>
      </c>
    </row>
    <row r="34" spans="1:6">
      <c r="A34" s="427">
        <v>31</v>
      </c>
      <c r="B34" s="877">
        <v>45824</v>
      </c>
      <c r="C34" s="432" t="s">
        <v>299</v>
      </c>
      <c r="D34" s="433">
        <v>0.40277777777777779</v>
      </c>
      <c r="E34" s="434">
        <v>5.44</v>
      </c>
      <c r="F34" s="435">
        <v>27.9</v>
      </c>
    </row>
    <row r="35" spans="1:6">
      <c r="A35" s="427">
        <v>32</v>
      </c>
      <c r="B35" s="876"/>
      <c r="C35" s="432" t="s">
        <v>300</v>
      </c>
      <c r="D35" s="433">
        <v>0.98958333333333337</v>
      </c>
      <c r="E35" s="434">
        <v>5.97</v>
      </c>
      <c r="F35" s="435">
        <v>23.8</v>
      </c>
    </row>
    <row r="36" spans="1:6">
      <c r="A36" s="427">
        <v>33</v>
      </c>
      <c r="B36" s="877">
        <v>45825</v>
      </c>
      <c r="C36" s="432" t="s">
        <v>299</v>
      </c>
      <c r="D36" s="433">
        <v>0.64583333333333337</v>
      </c>
      <c r="E36" s="434">
        <v>5.77</v>
      </c>
      <c r="F36" s="435">
        <v>33</v>
      </c>
    </row>
    <row r="37" spans="1:6">
      <c r="A37" s="427">
        <v>34</v>
      </c>
      <c r="B37" s="876"/>
      <c r="C37" s="432" t="s">
        <v>300</v>
      </c>
      <c r="D37" s="433">
        <v>0.94791666666666663</v>
      </c>
      <c r="E37" s="434">
        <v>5.86</v>
      </c>
      <c r="F37" s="435">
        <v>27.7</v>
      </c>
    </row>
    <row r="38" spans="1:6">
      <c r="A38" s="427">
        <v>35</v>
      </c>
      <c r="B38" s="877">
        <v>45826</v>
      </c>
      <c r="C38" s="432" t="s">
        <v>299</v>
      </c>
      <c r="D38" s="433">
        <v>0.44097222222222221</v>
      </c>
      <c r="E38" s="434">
        <v>5</v>
      </c>
      <c r="F38" s="435">
        <v>21</v>
      </c>
    </row>
    <row r="39" spans="1:6">
      <c r="A39" s="427">
        <v>36</v>
      </c>
      <c r="B39" s="876"/>
      <c r="C39" s="432" t="s">
        <v>300</v>
      </c>
      <c r="D39" s="444" t="s">
        <v>317</v>
      </c>
      <c r="E39" s="434">
        <v>5.97</v>
      </c>
      <c r="F39" s="435">
        <v>21.6</v>
      </c>
    </row>
    <row r="40" spans="1:6">
      <c r="A40" s="427">
        <v>37</v>
      </c>
      <c r="B40" s="877">
        <v>45827</v>
      </c>
      <c r="C40" s="432" t="s">
        <v>299</v>
      </c>
      <c r="D40" s="433">
        <v>0.75347222222222221</v>
      </c>
      <c r="E40" s="434">
        <v>5.47</v>
      </c>
      <c r="F40" s="435">
        <v>21.3</v>
      </c>
    </row>
    <row r="41" spans="1:6">
      <c r="A41" s="427">
        <v>38</v>
      </c>
      <c r="B41" s="876"/>
      <c r="C41" s="432" t="s">
        <v>300</v>
      </c>
      <c r="D41" s="433">
        <v>0.98958333333333337</v>
      </c>
      <c r="E41" s="434">
        <v>5.41</v>
      </c>
      <c r="F41" s="435">
        <v>31.3</v>
      </c>
    </row>
    <row r="42" spans="1:6">
      <c r="A42" s="427">
        <v>39</v>
      </c>
      <c r="B42" s="877">
        <v>45828</v>
      </c>
      <c r="C42" s="432" t="s">
        <v>299</v>
      </c>
      <c r="D42" s="433"/>
      <c r="E42" s="434"/>
      <c r="F42" s="435"/>
    </row>
    <row r="43" spans="1:6">
      <c r="A43" s="427">
        <v>40</v>
      </c>
      <c r="B43" s="876"/>
      <c r="C43" s="432" t="s">
        <v>300</v>
      </c>
      <c r="D43" s="433"/>
      <c r="E43" s="434"/>
      <c r="F43" s="435"/>
    </row>
    <row r="44" spans="1:6">
      <c r="A44" s="427">
        <v>41</v>
      </c>
      <c r="B44" s="877">
        <v>45829</v>
      </c>
      <c r="C44" s="432" t="s">
        <v>299</v>
      </c>
      <c r="D44" s="433"/>
      <c r="E44" s="434"/>
      <c r="F44" s="435"/>
    </row>
    <row r="45" spans="1:6">
      <c r="A45" s="427">
        <v>42</v>
      </c>
      <c r="B45" s="876"/>
      <c r="C45" s="432" t="s">
        <v>300</v>
      </c>
      <c r="D45" s="433"/>
      <c r="E45" s="434"/>
      <c r="F45" s="435"/>
    </row>
    <row r="46" spans="1:6">
      <c r="A46" s="427">
        <v>43</v>
      </c>
      <c r="B46" s="877">
        <v>45830</v>
      </c>
      <c r="C46" s="432" t="s">
        <v>299</v>
      </c>
      <c r="D46" s="433"/>
      <c r="E46" s="434"/>
      <c r="F46" s="435"/>
    </row>
    <row r="47" spans="1:6">
      <c r="A47" s="427">
        <v>44</v>
      </c>
      <c r="B47" s="876"/>
      <c r="C47" s="432" t="s">
        <v>300</v>
      </c>
      <c r="D47" s="433"/>
      <c r="E47" s="434"/>
      <c r="F47" s="435"/>
    </row>
    <row r="48" spans="1:6">
      <c r="A48" s="427">
        <v>45</v>
      </c>
      <c r="B48" s="877">
        <v>45831</v>
      </c>
      <c r="C48" s="432" t="s">
        <v>299</v>
      </c>
      <c r="D48" s="433"/>
      <c r="E48" s="434"/>
      <c r="F48" s="435"/>
    </row>
    <row r="49" spans="1:6">
      <c r="A49" s="427">
        <v>46</v>
      </c>
      <c r="B49" s="876"/>
      <c r="C49" s="432" t="s">
        <v>300</v>
      </c>
      <c r="D49" s="433"/>
      <c r="E49" s="434"/>
      <c r="F49" s="435"/>
    </row>
    <row r="50" spans="1:6">
      <c r="A50" s="427">
        <v>47</v>
      </c>
      <c r="B50" s="877">
        <v>45832</v>
      </c>
      <c r="C50" s="432" t="s">
        <v>299</v>
      </c>
      <c r="D50" s="433"/>
      <c r="E50" s="434"/>
      <c r="F50" s="435"/>
    </row>
    <row r="51" spans="1:6">
      <c r="A51" s="427">
        <v>48</v>
      </c>
      <c r="B51" s="876"/>
      <c r="C51" s="432" t="s">
        <v>300</v>
      </c>
      <c r="D51" s="433"/>
      <c r="E51" s="434"/>
      <c r="F51" s="435"/>
    </row>
    <row r="52" spans="1:6">
      <c r="A52" s="427">
        <v>49</v>
      </c>
      <c r="B52" s="877">
        <v>45833</v>
      </c>
      <c r="C52" s="432" t="s">
        <v>299</v>
      </c>
      <c r="D52" s="433"/>
      <c r="E52" s="434"/>
      <c r="F52" s="435"/>
    </row>
    <row r="53" spans="1:6">
      <c r="A53" s="427">
        <v>50</v>
      </c>
      <c r="B53" s="876"/>
      <c r="C53" s="432" t="s">
        <v>300</v>
      </c>
      <c r="D53" s="433"/>
      <c r="E53" s="434"/>
      <c r="F53" s="435"/>
    </row>
    <row r="54" spans="1:6">
      <c r="A54" s="427">
        <v>51</v>
      </c>
      <c r="B54" s="877">
        <v>45834</v>
      </c>
      <c r="C54" s="432" t="s">
        <v>299</v>
      </c>
      <c r="D54" s="433"/>
      <c r="E54" s="434"/>
      <c r="F54" s="435"/>
    </row>
    <row r="55" spans="1:6">
      <c r="A55" s="427">
        <v>52</v>
      </c>
      <c r="B55" s="876"/>
      <c r="C55" s="432" t="s">
        <v>300</v>
      </c>
      <c r="D55" s="433"/>
      <c r="E55" s="434"/>
      <c r="F55" s="435"/>
    </row>
    <row r="56" spans="1:6">
      <c r="A56" s="427">
        <v>53</v>
      </c>
      <c r="B56" s="877">
        <v>45835</v>
      </c>
      <c r="C56" s="432" t="s">
        <v>299</v>
      </c>
      <c r="D56" s="433"/>
      <c r="E56" s="434"/>
      <c r="F56" s="435"/>
    </row>
    <row r="57" spans="1:6">
      <c r="A57" s="427">
        <v>54</v>
      </c>
      <c r="B57" s="876"/>
      <c r="C57" s="432" t="s">
        <v>300</v>
      </c>
      <c r="D57" s="433"/>
      <c r="E57" s="434"/>
      <c r="F57" s="435"/>
    </row>
    <row r="58" spans="1:6">
      <c r="A58" s="427">
        <v>55</v>
      </c>
      <c r="B58" s="877">
        <v>45836</v>
      </c>
      <c r="C58" s="432" t="s">
        <v>299</v>
      </c>
      <c r="D58" s="433"/>
      <c r="E58" s="434"/>
      <c r="F58" s="435"/>
    </row>
    <row r="59" spans="1:6">
      <c r="A59" s="427">
        <v>56</v>
      </c>
      <c r="B59" s="876"/>
      <c r="C59" s="432" t="s">
        <v>300</v>
      </c>
      <c r="D59" s="433"/>
      <c r="E59" s="434"/>
      <c r="F59" s="435"/>
    </row>
    <row r="60" spans="1:6">
      <c r="A60" s="427">
        <v>57</v>
      </c>
      <c r="B60" s="877">
        <v>45837</v>
      </c>
      <c r="C60" s="432" t="s">
        <v>299</v>
      </c>
      <c r="D60" s="433"/>
      <c r="E60" s="434"/>
      <c r="F60" s="435"/>
    </row>
    <row r="61" spans="1:6">
      <c r="A61" s="427">
        <v>58</v>
      </c>
      <c r="B61" s="876"/>
      <c r="C61" s="432" t="s">
        <v>300</v>
      </c>
      <c r="D61" s="433"/>
      <c r="E61" s="434"/>
      <c r="F61" s="435"/>
    </row>
    <row r="62" spans="1:6">
      <c r="A62" s="427">
        <v>59</v>
      </c>
      <c r="B62" s="877">
        <v>45838</v>
      </c>
      <c r="C62" s="432" t="s">
        <v>299</v>
      </c>
      <c r="D62" s="433"/>
      <c r="E62" s="434"/>
      <c r="F62" s="435"/>
    </row>
    <row r="63" spans="1:6">
      <c r="A63" s="427">
        <v>60</v>
      </c>
      <c r="B63" s="876"/>
      <c r="C63" s="432" t="s">
        <v>300</v>
      </c>
      <c r="D63" s="433"/>
      <c r="E63" s="434"/>
      <c r="F63" s="435"/>
    </row>
    <row r="64" spans="1:6">
      <c r="A64" s="437"/>
      <c r="B64" s="437"/>
      <c r="C64" s="437"/>
      <c r="D64" s="437"/>
      <c r="E64" s="437"/>
      <c r="F64" s="437"/>
    </row>
    <row r="65" spans="1:6">
      <c r="A65" s="436"/>
      <c r="B65" s="436"/>
      <c r="C65" s="436"/>
      <c r="D65" s="436"/>
      <c r="E65" s="436"/>
      <c r="F65" s="436"/>
    </row>
    <row r="66" spans="1:6">
      <c r="A66" s="436"/>
      <c r="B66" s="436"/>
      <c r="C66" s="436"/>
      <c r="D66" s="436"/>
      <c r="E66" s="436"/>
      <c r="F66" s="436"/>
    </row>
    <row r="67" spans="1:6">
      <c r="A67" s="436"/>
      <c r="B67" s="436"/>
      <c r="C67" s="436"/>
      <c r="D67" s="436"/>
      <c r="E67" s="436"/>
      <c r="F67" s="436"/>
    </row>
    <row r="68" spans="1:6">
      <c r="A68" s="436"/>
      <c r="B68" s="436"/>
      <c r="C68" s="436"/>
      <c r="D68" s="436"/>
      <c r="E68" s="436"/>
      <c r="F68" s="436"/>
    </row>
    <row r="69" spans="1:6">
      <c r="A69" s="436"/>
      <c r="B69" s="436"/>
      <c r="C69" s="436"/>
      <c r="D69" s="436"/>
      <c r="E69" s="436"/>
      <c r="F69" s="436"/>
    </row>
    <row r="70" spans="1:6">
      <c r="A70" s="436"/>
      <c r="B70" s="436"/>
      <c r="C70" s="436"/>
      <c r="D70" s="436"/>
      <c r="E70" s="436"/>
      <c r="F70" s="436"/>
    </row>
    <row r="71" spans="1:6">
      <c r="A71" s="436"/>
      <c r="B71" s="436"/>
      <c r="C71" s="436"/>
      <c r="D71" s="436"/>
      <c r="E71" s="436"/>
      <c r="F71" s="436"/>
    </row>
    <row r="72" spans="1:6">
      <c r="A72" s="436"/>
      <c r="B72" s="436"/>
      <c r="C72" s="436"/>
      <c r="D72" s="436"/>
      <c r="E72" s="436"/>
      <c r="F72" s="436"/>
    </row>
    <row r="73" spans="1:6">
      <c r="A73" s="436"/>
      <c r="B73" s="436"/>
      <c r="C73" s="436"/>
      <c r="D73" s="436"/>
      <c r="E73" s="436"/>
      <c r="F73" s="436"/>
    </row>
    <row r="74" spans="1:6">
      <c r="A74" s="436"/>
      <c r="B74" s="436"/>
      <c r="C74" s="436"/>
      <c r="D74" s="436"/>
      <c r="E74" s="436"/>
      <c r="F74" s="436"/>
    </row>
    <row r="75" spans="1:6">
      <c r="A75" s="436"/>
      <c r="B75" s="436"/>
      <c r="C75" s="436"/>
      <c r="D75" s="436"/>
      <c r="E75" s="436"/>
      <c r="F75" s="436"/>
    </row>
    <row r="76" spans="1:6">
      <c r="A76" s="436"/>
      <c r="B76" s="436"/>
      <c r="C76" s="436"/>
      <c r="D76" s="436"/>
      <c r="E76" s="436"/>
      <c r="F76" s="436"/>
    </row>
    <row r="77" spans="1:6">
      <c r="A77" s="436"/>
      <c r="B77" s="436"/>
      <c r="C77" s="436"/>
      <c r="D77" s="436"/>
      <c r="E77" s="436"/>
      <c r="F77" s="436"/>
    </row>
    <row r="78" spans="1:6">
      <c r="A78" s="436"/>
      <c r="B78" s="436"/>
      <c r="C78" s="436"/>
      <c r="D78" s="436"/>
      <c r="E78" s="436"/>
      <c r="F78" s="436"/>
    </row>
    <row r="79" spans="1:6">
      <c r="A79" s="436"/>
      <c r="B79" s="436"/>
      <c r="C79" s="436"/>
      <c r="D79" s="436"/>
      <c r="E79" s="436"/>
      <c r="F79" s="436"/>
    </row>
    <row r="80" spans="1:6">
      <c r="A80" s="436"/>
      <c r="B80" s="436"/>
      <c r="C80" s="436"/>
      <c r="D80" s="436"/>
      <c r="E80" s="436"/>
      <c r="F80" s="436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9">
        <f>Meter!B1</f>
        <v>45827</v>
      </c>
      <c r="C1" s="839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22"/>
      <c r="C2" s="422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82" t="s">
        <v>293</v>
      </c>
      <c r="B4" s="883"/>
      <c r="C4" s="878" t="s">
        <v>25</v>
      </c>
      <c r="D4" s="878"/>
      <c r="E4" s="878" t="s">
        <v>7</v>
      </c>
      <c r="F4" s="878"/>
      <c r="G4" s="878" t="s">
        <v>8</v>
      </c>
      <c r="H4" s="878"/>
      <c r="I4" s="878" t="s">
        <v>26</v>
      </c>
      <c r="J4" s="878"/>
      <c r="K4" s="878" t="s">
        <v>27</v>
      </c>
      <c r="L4" s="879"/>
      <c r="U4"/>
      <c r="V4" s="10"/>
      <c r="W4" s="10"/>
    </row>
    <row r="5" spans="1:23" ht="13.5" thickBot="1">
      <c r="A5" s="884"/>
      <c r="B5" s="885"/>
      <c r="C5" s="880" t="s">
        <v>28</v>
      </c>
      <c r="D5" s="880"/>
      <c r="E5" s="880" t="s">
        <v>26</v>
      </c>
      <c r="F5" s="880"/>
      <c r="G5" s="880" t="s">
        <v>26</v>
      </c>
      <c r="H5" s="880"/>
      <c r="I5" s="880" t="s">
        <v>29</v>
      </c>
      <c r="J5" s="880"/>
      <c r="K5" s="880" t="s">
        <v>29</v>
      </c>
      <c r="L5" s="881"/>
      <c r="U5"/>
      <c r="V5" s="10"/>
      <c r="W5" s="10"/>
    </row>
    <row r="6" spans="1:23" ht="15" customHeight="1">
      <c r="A6" s="898" t="s">
        <v>274</v>
      </c>
      <c r="B6" s="899" t="s">
        <v>274</v>
      </c>
      <c r="C6" s="890"/>
      <c r="D6" s="906"/>
      <c r="E6" s="890"/>
      <c r="F6" s="906"/>
      <c r="G6" s="890"/>
      <c r="H6" s="906"/>
      <c r="I6" s="890">
        <f>G6-E6</f>
        <v>0</v>
      </c>
      <c r="J6" s="906"/>
      <c r="K6" s="890">
        <f>G6-C6</f>
        <v>0</v>
      </c>
      <c r="L6" s="891"/>
      <c r="U6"/>
      <c r="V6" s="10"/>
      <c r="W6" s="10"/>
    </row>
    <row r="7" spans="1:23" ht="15" customHeight="1">
      <c r="A7" s="900" t="s">
        <v>275</v>
      </c>
      <c r="B7" s="901" t="s">
        <v>275</v>
      </c>
      <c r="C7" s="907"/>
      <c r="D7" s="908"/>
      <c r="E7" s="907"/>
      <c r="F7" s="908"/>
      <c r="G7" s="907"/>
      <c r="H7" s="908"/>
      <c r="I7" s="890">
        <f t="shared" ref="I7:I9" si="0">G7-E7</f>
        <v>0</v>
      </c>
      <c r="J7" s="906"/>
      <c r="K7" s="890">
        <f t="shared" ref="K7:K9" si="1">G7-C7</f>
        <v>0</v>
      </c>
      <c r="L7" s="891"/>
      <c r="U7"/>
      <c r="V7" s="10"/>
      <c r="W7" s="10"/>
    </row>
    <row r="8" spans="1:23" ht="15" customHeight="1">
      <c r="A8" s="900" t="s">
        <v>288</v>
      </c>
      <c r="B8" s="901"/>
      <c r="C8" s="907"/>
      <c r="D8" s="908"/>
      <c r="E8" s="907"/>
      <c r="F8" s="908"/>
      <c r="G8" s="907"/>
      <c r="H8" s="908"/>
      <c r="I8" s="890">
        <f t="shared" si="0"/>
        <v>0</v>
      </c>
      <c r="J8" s="906"/>
      <c r="K8" s="890">
        <f t="shared" si="1"/>
        <v>0</v>
      </c>
      <c r="L8" s="891"/>
      <c r="U8"/>
      <c r="V8" s="10"/>
      <c r="W8" s="10"/>
    </row>
    <row r="9" spans="1:23" ht="15" customHeight="1" thickBot="1">
      <c r="A9" s="911" t="s">
        <v>289</v>
      </c>
      <c r="B9" s="912"/>
      <c r="C9" s="909"/>
      <c r="D9" s="910"/>
      <c r="E9" s="909"/>
      <c r="F9" s="910"/>
      <c r="G9" s="909"/>
      <c r="H9" s="910"/>
      <c r="I9" s="913">
        <f t="shared" si="0"/>
        <v>0</v>
      </c>
      <c r="J9" s="916"/>
      <c r="K9" s="913">
        <f t="shared" si="1"/>
        <v>0</v>
      </c>
      <c r="L9" s="914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282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82" t="s">
        <v>293</v>
      </c>
      <c r="B12" s="883"/>
      <c r="C12" s="886" t="s">
        <v>25</v>
      </c>
      <c r="D12" s="886"/>
      <c r="E12" s="886" t="s">
        <v>7</v>
      </c>
      <c r="F12" s="886"/>
      <c r="G12" s="886" t="s">
        <v>8</v>
      </c>
      <c r="H12" s="886"/>
      <c r="I12" s="887" t="s">
        <v>26</v>
      </c>
      <c r="J12" s="887"/>
      <c r="K12" s="878" t="s">
        <v>27</v>
      </c>
      <c r="L12" s="879"/>
      <c r="N12" s="19"/>
    </row>
    <row r="13" spans="1:23" ht="13.5" thickBot="1">
      <c r="A13" s="884"/>
      <c r="B13" s="885"/>
      <c r="C13" s="888" t="s">
        <v>28</v>
      </c>
      <c r="D13" s="888"/>
      <c r="E13" s="888" t="s">
        <v>26</v>
      </c>
      <c r="F13" s="888"/>
      <c r="G13" s="888" t="s">
        <v>26</v>
      </c>
      <c r="H13" s="888"/>
      <c r="I13" s="889" t="s">
        <v>29</v>
      </c>
      <c r="J13" s="889"/>
      <c r="K13" s="880" t="s">
        <v>29</v>
      </c>
      <c r="L13" s="881"/>
      <c r="N13"/>
      <c r="O13"/>
      <c r="P13"/>
      <c r="Q13"/>
      <c r="R13"/>
    </row>
    <row r="14" spans="1:23" ht="15" customHeight="1">
      <c r="A14" s="902" t="s">
        <v>274</v>
      </c>
      <c r="B14" s="903" t="s">
        <v>274</v>
      </c>
      <c r="C14" s="892"/>
      <c r="D14" s="892"/>
      <c r="E14" s="892"/>
      <c r="F14" s="892"/>
      <c r="G14" s="892"/>
      <c r="H14" s="892"/>
      <c r="I14" s="893">
        <f>G14-E14</f>
        <v>0</v>
      </c>
      <c r="J14" s="893"/>
      <c r="K14" s="890">
        <f>G14-C14</f>
        <v>0</v>
      </c>
      <c r="L14" s="891"/>
      <c r="N14" s="19"/>
      <c r="O14"/>
      <c r="P14"/>
      <c r="Q14"/>
      <c r="R14"/>
      <c r="S14"/>
      <c r="T14"/>
    </row>
    <row r="15" spans="1:23" ht="15" customHeight="1">
      <c r="A15" s="894" t="s">
        <v>275</v>
      </c>
      <c r="B15" s="895" t="s">
        <v>275</v>
      </c>
      <c r="C15" s="904"/>
      <c r="D15" s="904"/>
      <c r="E15" s="904"/>
      <c r="F15" s="904"/>
      <c r="G15" s="904"/>
      <c r="H15" s="904"/>
      <c r="I15" s="893">
        <f t="shared" ref="I15:I16" si="2">G15-E15</f>
        <v>0</v>
      </c>
      <c r="J15" s="893"/>
      <c r="K15" s="890">
        <f t="shared" ref="K15:K16" si="3">G15-C15</f>
        <v>0</v>
      </c>
      <c r="L15" s="891"/>
      <c r="N15" s="19"/>
      <c r="O15"/>
      <c r="P15"/>
      <c r="Q15"/>
      <c r="R15"/>
      <c r="S15"/>
      <c r="T15"/>
    </row>
    <row r="16" spans="1:23" ht="15" customHeight="1" thickBot="1">
      <c r="A16" s="896" t="s">
        <v>290</v>
      </c>
      <c r="B16" s="897"/>
      <c r="C16" s="915"/>
      <c r="D16" s="915"/>
      <c r="E16" s="915"/>
      <c r="F16" s="915"/>
      <c r="G16" s="915"/>
      <c r="H16" s="915"/>
      <c r="I16" s="917">
        <f t="shared" si="2"/>
        <v>0</v>
      </c>
      <c r="J16" s="917"/>
      <c r="K16" s="913">
        <f t="shared" si="3"/>
        <v>0</v>
      </c>
      <c r="L16" s="914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283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82" t="s">
        <v>293</v>
      </c>
      <c r="B19" s="883"/>
      <c r="C19" s="886" t="s">
        <v>25</v>
      </c>
      <c r="D19" s="886"/>
      <c r="E19" s="886" t="s">
        <v>7</v>
      </c>
      <c r="F19" s="886"/>
      <c r="G19" s="886" t="s">
        <v>8</v>
      </c>
      <c r="H19" s="886"/>
      <c r="I19" s="887" t="s">
        <v>26</v>
      </c>
      <c r="J19" s="887"/>
      <c r="K19" s="878" t="s">
        <v>27</v>
      </c>
      <c r="L19" s="879"/>
      <c r="O19" s="48"/>
      <c r="P19"/>
      <c r="Q19" s="11"/>
      <c r="R19"/>
      <c r="S19"/>
      <c r="T19"/>
    </row>
    <row r="20" spans="1:20" ht="13.5" thickBot="1">
      <c r="A20" s="884"/>
      <c r="B20" s="885"/>
      <c r="C20" s="888" t="s">
        <v>28</v>
      </c>
      <c r="D20" s="888"/>
      <c r="E20" s="888" t="s">
        <v>26</v>
      </c>
      <c r="F20" s="888"/>
      <c r="G20" s="888" t="s">
        <v>26</v>
      </c>
      <c r="H20" s="888"/>
      <c r="I20" s="889" t="s">
        <v>29</v>
      </c>
      <c r="J20" s="889"/>
      <c r="K20" s="880" t="s">
        <v>29</v>
      </c>
      <c r="L20" s="881"/>
      <c r="N20" s="19"/>
      <c r="O20" s="48"/>
      <c r="P20"/>
      <c r="Q20"/>
      <c r="R20"/>
      <c r="S20"/>
      <c r="T20"/>
    </row>
    <row r="21" spans="1:20" ht="15" customHeight="1">
      <c r="A21" s="902" t="s">
        <v>284</v>
      </c>
      <c r="B21" s="903"/>
      <c r="C21" s="918"/>
      <c r="D21" s="918"/>
      <c r="E21" s="918"/>
      <c r="F21" s="918"/>
      <c r="G21" s="918"/>
      <c r="H21" s="918"/>
      <c r="I21" s="893">
        <f>G21-E21</f>
        <v>0</v>
      </c>
      <c r="J21" s="893"/>
      <c r="K21" s="890">
        <f>G21-C21</f>
        <v>0</v>
      </c>
      <c r="L21" s="891"/>
      <c r="N21" s="19"/>
      <c r="O21" s="48"/>
      <c r="P21"/>
      <c r="Q21"/>
      <c r="R21"/>
      <c r="S21"/>
      <c r="T21"/>
    </row>
    <row r="22" spans="1:20" ht="15" customHeight="1">
      <c r="A22" s="894" t="s">
        <v>285</v>
      </c>
      <c r="B22" s="895"/>
      <c r="C22" s="905"/>
      <c r="D22" s="905"/>
      <c r="E22" s="905"/>
      <c r="F22" s="905"/>
      <c r="G22" s="905"/>
      <c r="H22" s="905"/>
      <c r="I22" s="893">
        <f t="shared" ref="I22:I31" si="4">G22-E22</f>
        <v>0</v>
      </c>
      <c r="J22" s="893"/>
      <c r="K22" s="890">
        <f t="shared" ref="K22:K31" si="5">G22-C22</f>
        <v>0</v>
      </c>
      <c r="L22" s="891"/>
      <c r="N22" s="19"/>
      <c r="O22" s="48"/>
      <c r="P22"/>
      <c r="Q22"/>
      <c r="R22"/>
      <c r="S22"/>
      <c r="T22"/>
    </row>
    <row r="23" spans="1:20" ht="15" customHeight="1">
      <c r="A23" s="894" t="s">
        <v>279</v>
      </c>
      <c r="B23" s="895"/>
      <c r="C23" s="905"/>
      <c r="D23" s="905"/>
      <c r="E23" s="905"/>
      <c r="F23" s="905"/>
      <c r="G23" s="905"/>
      <c r="H23" s="905"/>
      <c r="I23" s="893">
        <f t="shared" si="4"/>
        <v>0</v>
      </c>
      <c r="J23" s="893"/>
      <c r="K23" s="890">
        <f t="shared" si="5"/>
        <v>0</v>
      </c>
      <c r="L23" s="891"/>
      <c r="N23" s="19"/>
      <c r="O23" s="48"/>
      <c r="P23"/>
      <c r="Q23"/>
      <c r="R23"/>
      <c r="S23"/>
      <c r="T23"/>
    </row>
    <row r="24" spans="1:20" ht="15" customHeight="1">
      <c r="A24" s="894" t="s">
        <v>280</v>
      </c>
      <c r="B24" s="895"/>
      <c r="C24" s="905"/>
      <c r="D24" s="905"/>
      <c r="E24" s="905"/>
      <c r="F24" s="905"/>
      <c r="G24" s="905"/>
      <c r="H24" s="905"/>
      <c r="I24" s="893">
        <f t="shared" si="4"/>
        <v>0</v>
      </c>
      <c r="J24" s="893"/>
      <c r="K24" s="890">
        <f t="shared" si="5"/>
        <v>0</v>
      </c>
      <c r="L24" s="891"/>
      <c r="M24" s="19"/>
      <c r="N24" s="15"/>
      <c r="O24" s="17"/>
      <c r="P24"/>
      <c r="Q24"/>
      <c r="R24"/>
      <c r="S24"/>
      <c r="T24"/>
    </row>
    <row r="25" spans="1:20" ht="15" customHeight="1">
      <c r="A25" s="894" t="s">
        <v>276</v>
      </c>
      <c r="B25" s="895"/>
      <c r="C25" s="905"/>
      <c r="D25" s="905"/>
      <c r="E25" s="905"/>
      <c r="F25" s="905"/>
      <c r="G25" s="905"/>
      <c r="H25" s="905"/>
      <c r="I25" s="893">
        <f t="shared" si="4"/>
        <v>0</v>
      </c>
      <c r="J25" s="893"/>
      <c r="K25" s="890">
        <f t="shared" si="5"/>
        <v>0</v>
      </c>
      <c r="L25" s="891"/>
      <c r="M25" s="19"/>
      <c r="N25" s="15"/>
      <c r="O25" s="17"/>
      <c r="P25"/>
      <c r="Q25"/>
      <c r="R25"/>
      <c r="S25"/>
      <c r="T25"/>
    </row>
    <row r="26" spans="1:20" ht="15" customHeight="1">
      <c r="A26" s="894" t="s">
        <v>277</v>
      </c>
      <c r="B26" s="895"/>
      <c r="C26" s="905"/>
      <c r="D26" s="905"/>
      <c r="E26" s="905"/>
      <c r="F26" s="905"/>
      <c r="G26" s="905"/>
      <c r="H26" s="905"/>
      <c r="I26" s="893">
        <f t="shared" si="4"/>
        <v>0</v>
      </c>
      <c r="J26" s="893"/>
      <c r="K26" s="890">
        <f t="shared" si="5"/>
        <v>0</v>
      </c>
      <c r="L26" s="891"/>
      <c r="M26" s="19"/>
      <c r="N26" s="15"/>
      <c r="O26" s="17"/>
      <c r="P26"/>
      <c r="Q26"/>
      <c r="R26"/>
      <c r="S26"/>
      <c r="T26"/>
    </row>
    <row r="27" spans="1:20" ht="15" customHeight="1">
      <c r="A27" s="894" t="s">
        <v>278</v>
      </c>
      <c r="B27" s="895"/>
      <c r="C27" s="904"/>
      <c r="D27" s="904"/>
      <c r="E27" s="904"/>
      <c r="F27" s="904"/>
      <c r="G27" s="904"/>
      <c r="H27" s="904"/>
      <c r="I27" s="893">
        <f t="shared" si="4"/>
        <v>0</v>
      </c>
      <c r="J27" s="893"/>
      <c r="K27" s="890">
        <f t="shared" si="5"/>
        <v>0</v>
      </c>
      <c r="L27" s="891"/>
      <c r="M27" s="19"/>
      <c r="N27" s="13"/>
      <c r="O27"/>
      <c r="P27"/>
      <c r="Q27"/>
      <c r="R27"/>
      <c r="S27"/>
      <c r="T27"/>
    </row>
    <row r="28" spans="1:20" ht="15" customHeight="1">
      <c r="A28" s="894" t="s">
        <v>286</v>
      </c>
      <c r="B28" s="895"/>
      <c r="C28" s="904"/>
      <c r="D28" s="904"/>
      <c r="E28" s="904"/>
      <c r="F28" s="904"/>
      <c r="G28" s="904"/>
      <c r="H28" s="904"/>
      <c r="I28" s="893">
        <f t="shared" si="4"/>
        <v>0</v>
      </c>
      <c r="J28" s="893"/>
      <c r="K28" s="890">
        <f t="shared" si="5"/>
        <v>0</v>
      </c>
      <c r="L28" s="891"/>
      <c r="M28" s="19"/>
      <c r="N28" s="15"/>
      <c r="O28" s="17"/>
      <c r="P28"/>
      <c r="Q28"/>
      <c r="R28"/>
      <c r="S28"/>
      <c r="T28"/>
    </row>
    <row r="29" spans="1:20" ht="15" customHeight="1">
      <c r="A29" s="894" t="s">
        <v>287</v>
      </c>
      <c r="B29" s="895"/>
      <c r="C29" s="904"/>
      <c r="D29" s="904"/>
      <c r="E29" s="904"/>
      <c r="F29" s="904"/>
      <c r="G29" s="904"/>
      <c r="H29" s="904"/>
      <c r="I29" s="893">
        <f t="shared" si="4"/>
        <v>0</v>
      </c>
      <c r="J29" s="893"/>
      <c r="K29" s="890">
        <f t="shared" si="5"/>
        <v>0</v>
      </c>
      <c r="L29" s="891"/>
      <c r="M29" s="19"/>
      <c r="N29" s="15"/>
      <c r="O29" s="17"/>
      <c r="P29"/>
      <c r="Q29"/>
      <c r="R29"/>
      <c r="S29"/>
      <c r="T29"/>
    </row>
    <row r="30" spans="1:20" ht="15" customHeight="1">
      <c r="A30" s="894" t="s">
        <v>291</v>
      </c>
      <c r="B30" s="895"/>
      <c r="C30" s="904"/>
      <c r="D30" s="904"/>
      <c r="E30" s="904"/>
      <c r="F30" s="904"/>
      <c r="G30" s="904"/>
      <c r="H30" s="904"/>
      <c r="I30" s="893">
        <f t="shared" si="4"/>
        <v>0</v>
      </c>
      <c r="J30" s="893"/>
      <c r="K30" s="890">
        <f t="shared" si="5"/>
        <v>0</v>
      </c>
      <c r="L30" s="891"/>
      <c r="M30" s="19"/>
      <c r="N30" s="15"/>
      <c r="O30" s="17"/>
      <c r="P30"/>
      <c r="Q30"/>
      <c r="R30"/>
      <c r="S30"/>
      <c r="T30"/>
    </row>
    <row r="31" spans="1:20" ht="15" customHeight="1" thickBot="1">
      <c r="A31" s="896" t="s">
        <v>292</v>
      </c>
      <c r="B31" s="897"/>
      <c r="C31" s="915"/>
      <c r="D31" s="915"/>
      <c r="E31" s="915"/>
      <c r="F31" s="915"/>
      <c r="G31" s="915"/>
      <c r="H31" s="915"/>
      <c r="I31" s="917">
        <f t="shared" si="4"/>
        <v>0</v>
      </c>
      <c r="J31" s="917"/>
      <c r="K31" s="913">
        <f t="shared" si="5"/>
        <v>0</v>
      </c>
      <c r="L31" s="914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66"/>
      <c r="B33" s="766"/>
      <c r="C33" s="766"/>
      <c r="D33" s="766"/>
      <c r="F33" s="7"/>
      <c r="H33" s="8"/>
      <c r="J33" s="16"/>
    </row>
    <row r="34" spans="1:15">
      <c r="E34" s="765"/>
      <c r="F34" s="765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Props1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Ardhiya</cp:lastModifiedBy>
  <cp:revision/>
  <cp:lastPrinted>2025-06-11T09:40:57Z</cp:lastPrinted>
  <dcterms:created xsi:type="dcterms:W3CDTF">2007-07-07T03:28:17Z</dcterms:created>
  <dcterms:modified xsi:type="dcterms:W3CDTF">2025-06-20T08:12:54Z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